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hidden" name="Pivot Table 6" sheetId="2" r:id="rId5"/>
    <sheet state="visible" name="Dashboard" sheetId="3" r:id="rId6"/>
    <sheet state="visible" name="Formulas" sheetId="4" r:id="rId7"/>
    <sheet state="hidden" name="Copy of Profit" sheetId="5" r:id="rId8"/>
    <sheet state="hidden" name="TempDataset" sheetId="6" r:id="rId9"/>
    <sheet state="hidden" name="Pivot Table 4" sheetId="7" r:id="rId10"/>
    <sheet state="hidden" name="Pivot Table 3" sheetId="8" r:id="rId11"/>
    <sheet state="hidden" name="Sheet5" sheetId="9" r:id="rId12"/>
    <sheet state="hidden" name="Helper Sheet 1" sheetId="10" r:id="rId13"/>
    <sheet state="hidden" name="TABLE" sheetId="11" r:id="rId14"/>
  </sheets>
  <definedNames>
    <definedName hidden="1" localSheetId="0" name="Z_CD31F78A_E66D_49B2_94DE_C1D57D4194BA_.wvu.FilterData">Dataset!$A$1:$L$101</definedName>
  </definedNames>
  <calcPr/>
  <customWorkbookViews>
    <customWorkbookView activeSheetId="0" maximized="1" windowHeight="0" windowWidth="0" guid="{CD31F78A-E66D-49B2-94DE-C1D57D4194BA}" name="Filter 1"/>
  </customWorkbookViews>
  <pivotCaches>
    <pivotCache cacheId="0" r:id="rId15"/>
    <pivotCache cacheId="1" r:id="rId16"/>
    <pivotCache cacheId="2" r:id="rId17"/>
    <pivotCache cacheId="3" r:id="rId18"/>
    <pivotCache cacheId="4" r:id="rId19"/>
    <pivotCache cacheId="5" r:id="rId20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Renew - Both Principal &amp; Int Renew
Redeem - Both Principal &amp; Int Redeem</t>
      </text>
    </comment>
  </commentList>
</comments>
</file>

<file path=xl/sharedStrings.xml><?xml version="1.0" encoding="utf-8"?>
<sst xmlns="http://schemas.openxmlformats.org/spreadsheetml/2006/main" count="694" uniqueCount="102">
  <si>
    <t>Maturity Date</t>
  </si>
  <si>
    <t>Maturity Amount</t>
  </si>
  <si>
    <t>Bank</t>
  </si>
  <si>
    <t>eTDR (last 4 digits)</t>
  </si>
  <si>
    <t>Principal</t>
  </si>
  <si>
    <t>ROI</t>
  </si>
  <si>
    <t>Yrs</t>
  </si>
  <si>
    <t>Nominee (Vicky / Anjali)</t>
  </si>
  <si>
    <t>Scheme</t>
  </si>
  <si>
    <t>15G FY 23-24</t>
  </si>
  <si>
    <t>Linked (Y/N)</t>
  </si>
  <si>
    <t>Matured (Y/N)</t>
  </si>
  <si>
    <t>Kotak</t>
  </si>
  <si>
    <t>Anjali</t>
  </si>
  <si>
    <t>Redeem</t>
  </si>
  <si>
    <t>Y</t>
  </si>
  <si>
    <t>SBI</t>
  </si>
  <si>
    <t>N</t>
  </si>
  <si>
    <t>Renew</t>
  </si>
  <si>
    <t>3637</t>
  </si>
  <si>
    <t>Vicky</t>
  </si>
  <si>
    <t>HSBC</t>
  </si>
  <si>
    <t>SUM of difference(Maturity AmountPrincipal)</t>
  </si>
  <si>
    <t>Bank Name</t>
  </si>
  <si>
    <t>COUNTA of eTDR (last 4 digits)</t>
  </si>
  <si>
    <t>BANK NAME</t>
  </si>
  <si>
    <t>All</t>
  </si>
  <si>
    <t xml:space="preserve">          NOMINEE</t>
  </si>
  <si>
    <t>Choose the correct case</t>
  </si>
  <si>
    <t>Quarterly</t>
  </si>
  <si>
    <t>Q2</t>
  </si>
  <si>
    <t>FORMULAS</t>
  </si>
  <si>
    <t>With Formula</t>
  </si>
  <si>
    <t>Simple Text</t>
  </si>
  <si>
    <t>min difference(Maturity AmountPrincipal)</t>
  </si>
  <si>
    <t>max difference(Maturity AmountPrincipal)</t>
  </si>
  <si>
    <t>Date</t>
  </si>
  <si>
    <t>Q1</t>
  </si>
  <si>
    <t>Q3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</si>
  <si>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</si>
  <si>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</si>
  <si>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</si>
  <si>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</si>
  <si>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</si>
  <si>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</si>
  <si>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</si>
  <si>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</si>
  <si>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</si>
  <si>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</si>
  <si>
    <t>1/2024</t>
  </si>
  <si>
    <t>2/2024</t>
  </si>
  <si>
    <t>3/2024</t>
  </si>
  <si>
    <t>4/2024</t>
  </si>
  <si>
    <t>5/2024</t>
  </si>
  <si>
    <t>6/2024</t>
  </si>
  <si>
    <t>7/2024</t>
  </si>
  <si>
    <t>8/2024</t>
  </si>
  <si>
    <t>9/2024</t>
  </si>
  <si>
    <t>10/2024</t>
  </si>
  <si>
    <t>11/2024</t>
  </si>
  <si>
    <t>12/2024</t>
  </si>
  <si>
    <t>1/2025</t>
  </si>
  <si>
    <t>2/2025</t>
  </si>
  <si>
    <t>3/2025</t>
  </si>
  <si>
    <t>4/2025</t>
  </si>
  <si>
    <t>5/2025</t>
  </si>
  <si>
    <t>6/2025</t>
  </si>
  <si>
    <t>7/2025</t>
  </si>
  <si>
    <t>8/2025</t>
  </si>
  <si>
    <t>9/2025</t>
  </si>
  <si>
    <t>10/2025</t>
  </si>
  <si>
    <t>11/2025</t>
  </si>
  <si>
    <t>12/2025</t>
  </si>
  <si>
    <t>1/2026</t>
  </si>
  <si>
    <t>2/2026</t>
  </si>
  <si>
    <t>3/2026</t>
  </si>
  <si>
    <t>4/2026</t>
  </si>
  <si>
    <t>5/2026</t>
  </si>
  <si>
    <t>6/2026</t>
  </si>
  <si>
    <t>COUNT of Principal</t>
  </si>
  <si>
    <t>COUNTA of Principal</t>
  </si>
  <si>
    <t>COUNTA of Scheme</t>
  </si>
  <si>
    <t>Columns</t>
  </si>
  <si>
    <t>Rows</t>
  </si>
  <si>
    <t>Values</t>
  </si>
  <si>
    <t>COUNTA of Matured (Y/N)</t>
  </si>
  <si>
    <t>COUNTA of 15G FY 23-24</t>
  </si>
  <si>
    <t>COUNTA of Linked (Y/N)</t>
  </si>
  <si>
    <t>Monthly</t>
  </si>
  <si>
    <t>Yearly</t>
  </si>
  <si>
    <t>Filter Column 1</t>
  </si>
  <si>
    <t xml:space="preserve">Filter Column 2 </t>
  </si>
  <si>
    <t>Filter Column 3</t>
  </si>
  <si>
    <t>Quartile</t>
  </si>
  <si>
    <t>First</t>
  </si>
  <si>
    <t>Second</t>
  </si>
  <si>
    <t>DEFAULT YEAR</t>
  </si>
  <si>
    <t>START</t>
  </si>
  <si>
    <t>END</t>
  </si>
  <si>
    <t>DEFAULT BANK NAME</t>
  </si>
  <si>
    <t>DEFAULT NOMINEE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</si>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</sst>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m&quot;/&quot;yyyy"/>
  </numFmts>
  <fonts count="25">
    <font>
      <sz val="10.0"/>
      <color rgb="FF000000"/>
      <name val="Arial"/>
      <scheme val="minor"/>
    </font>
    <font>
      <b/>
      <sz val="11.0"/>
      <color rgb="FFFFFFFF"/>
      <name val="Arial"/>
    </font>
    <font>
      <b/>
      <sz val="9.0"/>
      <color rgb="FFFFFFFF"/>
      <name val="Arial"/>
    </font>
    <font>
      <sz val="11.0"/>
      <color rgb="FF314C59"/>
      <name val="Arial"/>
    </font>
    <font>
      <sz val="11.0"/>
      <color theme="1"/>
      <name val="Arial"/>
    </font>
    <font>
      <color theme="1"/>
      <name val="Arial"/>
      <scheme val="minor"/>
    </font>
    <font>
      <b/>
      <sz val="40.0"/>
      <color theme="1"/>
      <name val="Arial"/>
      <scheme val="minor"/>
    </font>
    <font>
      <b/>
      <sz val="17.0"/>
      <color theme="1"/>
      <name val="Arial"/>
      <scheme val="minor"/>
    </font>
    <font>
      <b/>
      <sz val="20.0"/>
      <color theme="1"/>
      <name val="Arial"/>
      <scheme val="minor"/>
    </font>
    <font>
      <sz val="26.0"/>
      <color rgb="FFFFFFFF"/>
      <name val="Arial"/>
      <scheme val="minor"/>
    </font>
    <font>
      <b/>
      <sz val="20.0"/>
      <color rgb="FFF3F3F3"/>
      <name val="Lexend"/>
    </font>
    <font/>
    <font>
      <color rgb="FFFFFFFF"/>
      <name val="Arial"/>
      <scheme val="minor"/>
    </font>
    <font>
      <b/>
      <sz val="12.0"/>
      <color theme="1"/>
      <name val="Arial"/>
      <scheme val="minor"/>
    </font>
    <font>
      <b/>
      <sz val="19.0"/>
      <color rgb="FFF3F3F3"/>
      <name val="Lexend"/>
    </font>
    <font>
      <u/>
      <color theme="1"/>
      <name val="Arial"/>
      <scheme val="minor"/>
    </font>
    <font>
      <b/>
      <sz val="17.0"/>
      <color rgb="FFF3F3F3"/>
      <name val="Lexend"/>
    </font>
    <font>
      <b/>
      <sz val="15.0"/>
      <color rgb="FFF3F3F3"/>
      <name val="Lexend"/>
    </font>
    <font>
      <b/>
      <sz val="11.0"/>
      <color rgb="FFF3F3F3"/>
      <name val="Lexend"/>
    </font>
    <font>
      <b/>
      <sz val="12.0"/>
      <color rgb="FFF3F3F3"/>
      <name val="Lexend"/>
    </font>
    <font>
      <u/>
      <color theme="1"/>
      <name val="Arial"/>
      <scheme val="minor"/>
    </font>
    <font>
      <sz val="9.0"/>
      <color rgb="FF000000"/>
      <name val="&quot;Google Sans Mono&quot;"/>
    </font>
    <font>
      <b/>
      <sz val="11.0"/>
      <color theme="1"/>
      <name val="Arial"/>
      <scheme val="minor"/>
    </font>
    <font>
      <b/>
      <sz val="11.0"/>
      <color rgb="FF222222"/>
      <name val="&quot;Google Sans&quot;"/>
    </font>
    <font>
      <b/>
      <color rgb="FF000000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DBDBD"/>
        <bgColor rgb="FFBDBDB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3F3F3"/>
        <bgColor rgb="FFF3F3F3"/>
      </patternFill>
    </fill>
    <fill>
      <patternFill patternType="solid">
        <fgColor rgb="FF390D24"/>
        <bgColor rgb="FF390D24"/>
      </patternFill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  <fill>
      <patternFill patternType="solid">
        <fgColor rgb="FFE1E9F7"/>
        <bgColor rgb="FFE1E9F7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390D24"/>
      </top>
    </border>
    <border>
      <bottom style="thin">
        <color rgb="FF390D24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4" fontId="3" numFmtId="164" xfId="0" applyAlignment="1" applyBorder="1" applyFill="1" applyFont="1" applyNumberFormat="1">
      <alignment horizontal="right" readingOrder="0" vertical="bottom"/>
    </xf>
    <xf borderId="1" fillId="4" fontId="4" numFmtId="3" xfId="0" applyAlignment="1" applyBorder="1" applyFont="1" applyNumberFormat="1">
      <alignment horizontal="right" vertical="bottom"/>
    </xf>
    <xf borderId="1" fillId="4" fontId="4" numFmtId="0" xfId="0" applyAlignment="1" applyBorder="1" applyFont="1">
      <alignment horizontal="right" vertical="bottom"/>
    </xf>
    <xf borderId="1" fillId="4" fontId="4" numFmtId="49" xfId="0" applyAlignment="1" applyBorder="1" applyFont="1" applyNumberFormat="1">
      <alignment horizontal="right" vertical="bottom"/>
    </xf>
    <xf borderId="1" fillId="4" fontId="4" numFmtId="10" xfId="0" applyAlignment="1" applyBorder="1" applyFont="1" applyNumberFormat="1">
      <alignment horizontal="right" vertical="bottom"/>
    </xf>
    <xf borderId="1" fillId="4" fontId="4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readingOrder="0" vertical="bottom"/>
    </xf>
    <xf borderId="0" fillId="4" fontId="4" numFmtId="0" xfId="0" applyAlignment="1" applyFont="1">
      <alignment horizontal="center" vertical="bottom"/>
    </xf>
    <xf borderId="1" fillId="0" fontId="3" numFmtId="164" xfId="0" applyAlignment="1" applyBorder="1" applyFont="1" applyNumberFormat="1">
      <alignment horizontal="right" readingOrder="0" vertical="bottom"/>
    </xf>
    <xf borderId="1" fillId="0" fontId="4" numFmtId="3" xfId="0" applyAlignment="1" applyBorder="1" applyFont="1" applyNumberFormat="1">
      <alignment horizontal="right" vertical="bottom"/>
    </xf>
    <xf borderId="1" fillId="5" fontId="4" numFmtId="0" xfId="0" applyAlignment="1" applyBorder="1" applyFill="1" applyFont="1">
      <alignment horizontal="right" vertical="bottom"/>
    </xf>
    <xf borderId="1" fillId="0" fontId="4" numFmtId="49" xfId="0" applyAlignment="1" applyBorder="1" applyFont="1" applyNumberFormat="1">
      <alignment horizontal="right" vertical="bottom"/>
    </xf>
    <xf borderId="1" fillId="0" fontId="4" numFmtId="10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horizontal="center" vertical="bottom"/>
    </xf>
    <xf borderId="1" fillId="6" fontId="4" numFmtId="0" xfId="0" applyAlignment="1" applyBorder="1" applyFill="1" applyFont="1">
      <alignment horizontal="center" vertical="bottom"/>
    </xf>
    <xf borderId="0" fillId="6" fontId="4" numFmtId="0" xfId="0" applyAlignment="1" applyFont="1">
      <alignment horizontal="center" vertical="bottom"/>
    </xf>
    <xf borderId="1" fillId="0" fontId="4" numFmtId="16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center" vertical="bottom"/>
    </xf>
    <xf borderId="1" fillId="0" fontId="3" numFmtId="49" xfId="0" applyAlignment="1" applyBorder="1" applyFont="1" applyNumberFormat="1">
      <alignment horizontal="right" readingOrder="0" vertical="bottom"/>
    </xf>
    <xf borderId="1" fillId="7" fontId="4" numFmtId="0" xfId="0" applyAlignment="1" applyBorder="1" applyFill="1" applyFont="1">
      <alignment horizontal="right" vertical="bottom"/>
    </xf>
    <xf borderId="1" fillId="6" fontId="3" numFmtId="0" xfId="0" applyAlignment="1" applyBorder="1" applyFont="1">
      <alignment horizontal="center" readingOrder="0" vertical="bottom"/>
    </xf>
    <xf borderId="1" fillId="8" fontId="4" numFmtId="0" xfId="0" applyAlignment="1" applyBorder="1" applyFill="1" applyFont="1">
      <alignment horizontal="right" vertical="bottom"/>
    </xf>
    <xf borderId="1" fillId="9" fontId="4" numFmtId="0" xfId="0" applyAlignment="1" applyBorder="1" applyFill="1" applyFont="1">
      <alignment horizontal="center" vertical="bottom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0" fillId="10" fontId="6" numFmtId="0" xfId="0" applyAlignment="1" applyFill="1" applyFont="1">
      <alignment readingOrder="0"/>
    </xf>
    <xf borderId="0" fillId="6" fontId="6" numFmtId="0" xfId="0" applyAlignment="1" applyFont="1">
      <alignment readingOrder="0"/>
    </xf>
    <xf borderId="0" fillId="10" fontId="5" numFmtId="0" xfId="0" applyFont="1"/>
    <xf borderId="0" fillId="6" fontId="5" numFmtId="0" xfId="0" applyFont="1"/>
    <xf borderId="0" fillId="10" fontId="7" numFmtId="0" xfId="0" applyAlignment="1" applyFont="1">
      <alignment horizontal="center" readingOrder="0" vertical="center"/>
    </xf>
    <xf borderId="2" fillId="10" fontId="7" numFmtId="0" xfId="0" applyAlignment="1" applyBorder="1" applyFont="1">
      <alignment horizontal="center" readingOrder="0" vertical="center"/>
    </xf>
    <xf borderId="3" fillId="10" fontId="7" numFmtId="0" xfId="0" applyAlignment="1" applyBorder="1" applyFont="1">
      <alignment horizontal="center" readingOrder="0" vertical="center"/>
    </xf>
    <xf borderId="0" fillId="10" fontId="8" numFmtId="0" xfId="0" applyAlignment="1" applyFont="1">
      <alignment horizontal="center" vertical="center"/>
    </xf>
    <xf borderId="2" fillId="10" fontId="8" numFmtId="0" xfId="0" applyAlignment="1" applyBorder="1" applyFont="1">
      <alignment horizontal="center" vertical="center"/>
    </xf>
    <xf borderId="3" fillId="10" fontId="8" numFmtId="0" xfId="0" applyAlignment="1" applyBorder="1" applyFont="1">
      <alignment horizontal="center" vertical="center"/>
    </xf>
    <xf borderId="0" fillId="10" fontId="9" numFmtId="0" xfId="0" applyAlignment="1" applyFont="1">
      <alignment readingOrder="0"/>
    </xf>
    <xf borderId="4" fillId="11" fontId="10" numFmtId="0" xfId="0" applyAlignment="1" applyBorder="1" applyFill="1" applyFont="1">
      <alignment horizontal="center" readingOrder="0" vertical="center"/>
    </xf>
    <xf borderId="5" fillId="0" fontId="11" numFmtId="0" xfId="0" applyBorder="1" applyFont="1"/>
    <xf borderId="6" fillId="0" fontId="11" numFmtId="0" xfId="0" applyBorder="1" applyFont="1"/>
    <xf borderId="7" fillId="0" fontId="11" numFmtId="0" xfId="0" applyBorder="1" applyFont="1"/>
    <xf borderId="8" fillId="0" fontId="11" numFmtId="0" xfId="0" applyBorder="1" applyFont="1"/>
    <xf borderId="9" fillId="0" fontId="11" numFmtId="0" xfId="0" applyBorder="1" applyFont="1"/>
    <xf borderId="0" fillId="10" fontId="12" numFmtId="0" xfId="0" applyFont="1"/>
    <xf borderId="0" fillId="10" fontId="13" numFmtId="0" xfId="0" applyAlignment="1" applyFont="1">
      <alignment horizontal="center" readingOrder="0"/>
    </xf>
    <xf borderId="10" fillId="12" fontId="14" numFmtId="0" xfId="0" applyAlignment="1" applyBorder="1" applyFill="1" applyFont="1">
      <alignment horizontal="center" readingOrder="0" vertical="center"/>
    </xf>
    <xf borderId="11" fillId="0" fontId="11" numFmtId="0" xfId="0" applyBorder="1" applyFont="1"/>
    <xf borderId="0" fillId="10" fontId="5" numFmtId="0" xfId="0" applyAlignment="1" applyFont="1">
      <alignment readingOrder="0"/>
    </xf>
    <xf borderId="4" fillId="11" fontId="14" numFmtId="0" xfId="0" applyAlignment="1" applyBorder="1" applyFont="1">
      <alignment horizontal="left" readingOrder="0" vertical="center"/>
    </xf>
    <xf borderId="4" fillId="12" fontId="14" numFmtId="0" xfId="0" applyAlignment="1" applyBorder="1" applyFont="1">
      <alignment horizontal="center" readingOrder="0" vertical="center"/>
    </xf>
    <xf borderId="0" fillId="10" fontId="15" numFmtId="0" xfId="0" applyFont="1"/>
    <xf borderId="4" fillId="11" fontId="16" numFmtId="0" xfId="0" applyAlignment="1" applyBorder="1" applyFont="1">
      <alignment horizontal="center" readingOrder="0" vertical="center"/>
    </xf>
    <xf borderId="4" fillId="12" fontId="16" numFmtId="0" xfId="0" applyAlignment="1" applyBorder="1" applyFont="1">
      <alignment horizontal="center" readingOrder="0" vertical="center"/>
    </xf>
    <xf borderId="4" fillId="11" fontId="17" numFmtId="0" xfId="0" applyAlignment="1" applyBorder="1" applyFont="1">
      <alignment horizontal="center" vertical="center"/>
    </xf>
    <xf borderId="6" fillId="10" fontId="18" numFmtId="0" xfId="0" applyAlignment="1" applyBorder="1" applyFont="1">
      <alignment horizontal="center" readingOrder="0" vertical="center"/>
    </xf>
    <xf borderId="6" fillId="10" fontId="19" numFmtId="0" xfId="0" applyAlignment="1" applyBorder="1" applyFont="1">
      <alignment horizontal="center" readingOrder="0" vertical="center"/>
    </xf>
    <xf borderId="0" fillId="6" fontId="20" numFmtId="0" xfId="0" applyFont="1"/>
    <xf borderId="1" fillId="0" fontId="5" numFmtId="0" xfId="0" applyAlignment="1" applyBorder="1" applyFont="1">
      <alignment readingOrder="0"/>
    </xf>
    <xf borderId="1" fillId="0" fontId="5" numFmtId="0" xfId="0" applyBorder="1" applyFont="1"/>
    <xf borderId="0" fillId="0" fontId="5" numFmtId="0" xfId="0" applyAlignment="1" applyFont="1">
      <alignment readingOrder="0" shrinkToFit="0" wrapText="1"/>
    </xf>
    <xf borderId="0" fillId="0" fontId="5" numFmtId="164" xfId="0" applyFont="1" applyNumberFormat="1"/>
    <xf borderId="0" fillId="0" fontId="5" numFmtId="3" xfId="0" applyFont="1" applyNumberFormat="1"/>
    <xf borderId="0" fillId="0" fontId="5" numFmtId="10" xfId="0" applyFont="1" applyNumberFormat="1"/>
    <xf borderId="0" fillId="0" fontId="5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/>
    </xf>
    <xf borderId="13" fillId="0" fontId="11" numFmtId="0" xfId="0" applyBorder="1" applyFont="1"/>
    <xf borderId="14" fillId="0" fontId="11" numFmtId="0" xfId="0" applyBorder="1" applyFont="1"/>
    <xf borderId="1" fillId="0" fontId="5" numFmtId="0" xfId="0" applyAlignment="1" applyBorder="1" applyFont="1">
      <alignment horizontal="center" readingOrder="0"/>
    </xf>
    <xf borderId="12" fillId="0" fontId="5" numFmtId="49" xfId="0" applyAlignment="1" applyBorder="1" applyFont="1" applyNumberFormat="1">
      <alignment horizontal="center" readingOrder="0" vertical="center"/>
    </xf>
    <xf borderId="0" fillId="0" fontId="5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1" fillId="0" fontId="5" numFmtId="165" xfId="0" applyAlignment="1" applyBorder="1" applyFont="1" applyNumberFormat="1">
      <alignment horizontal="center" readingOrder="0"/>
    </xf>
    <xf borderId="1" fillId="0" fontId="5" numFmtId="49" xfId="0" applyAlignment="1" applyBorder="1" applyFont="1" applyNumberFormat="1">
      <alignment horizontal="center" readingOrder="0"/>
    </xf>
    <xf borderId="1" fillId="0" fontId="5" numFmtId="49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49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0" fillId="0" fontId="5" numFmtId="49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0" fontId="5" numFmtId="49" xfId="0" applyAlignment="1" applyBorder="1" applyFont="1" applyNumberFormat="1">
      <alignment horizontal="center" vertical="center"/>
    </xf>
    <xf borderId="0" fillId="0" fontId="5" numFmtId="49" xfId="0" applyAlignment="1" applyFont="1" applyNumberFormat="1">
      <alignment horizontal="center" vertical="center"/>
    </xf>
    <xf borderId="1" fillId="6" fontId="21" numFmtId="0" xfId="0" applyAlignment="1" applyBorder="1" applyFont="1">
      <alignment horizontal="center" vertical="center"/>
    </xf>
    <xf borderId="1" fillId="0" fontId="5" numFmtId="165" xfId="0" applyAlignment="1" applyBorder="1" applyFont="1" applyNumberFormat="1">
      <alignment horizontal="center"/>
    </xf>
    <xf borderId="1" fillId="0" fontId="5" numFmtId="49" xfId="0" applyAlignment="1" applyBorder="1" applyFont="1" applyNumberFormat="1">
      <alignment horizontal="center"/>
    </xf>
    <xf borderId="0" fillId="0" fontId="5" numFmtId="49" xfId="0" applyAlignment="1" applyFont="1" applyNumberFormat="1">
      <alignment horizontal="center"/>
    </xf>
    <xf borderId="0" fillId="0" fontId="22" numFmtId="0" xfId="0" applyAlignment="1" applyFont="1">
      <alignment horizontal="center" shrinkToFit="0" vertical="center" wrapText="1"/>
    </xf>
    <xf borderId="0" fillId="0" fontId="5" numFmtId="164" xfId="0" applyFont="1" applyNumberFormat="1"/>
    <xf borderId="0" fillId="0" fontId="5" numFmtId="3" xfId="0" applyFont="1" applyNumberFormat="1"/>
    <xf borderId="0" fillId="0" fontId="5" numFmtId="0" xfId="0" applyFont="1"/>
    <xf borderId="0" fillId="0" fontId="5" numFmtId="10" xfId="0" applyFont="1" applyNumberFormat="1"/>
    <xf borderId="0" fillId="13" fontId="23" numFmtId="0" xfId="0" applyAlignment="1" applyFill="1" applyFont="1">
      <alignment readingOrder="0"/>
    </xf>
    <xf borderId="0" fillId="6" fontId="21" numFmtId="0" xfId="0" applyAlignment="1" applyFont="1">
      <alignment horizontal="left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1" fillId="0" fontId="5" numFmtId="164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right" readingOrder="0"/>
    </xf>
    <xf borderId="0" fillId="0" fontId="5" numFmtId="0" xfId="0" applyAlignment="1" applyFont="1">
      <alignment horizontal="center" shrinkToFit="0" vertical="center" wrapText="1"/>
    </xf>
    <xf borderId="0" fillId="6" fontId="21" numFmtId="0" xfId="0" applyAlignment="1" applyFont="1">
      <alignment horizontal="left" readingOrder="0"/>
    </xf>
    <xf borderId="0" fillId="0" fontId="24" numFmtId="0" xfId="0" applyAlignment="1" applyFont="1">
      <alignment horizontal="center" shrinkToFit="0" vertical="center" wrapText="1"/>
    </xf>
    <xf borderId="0" fillId="0" fontId="24" numFmtId="164" xfId="0" applyAlignment="1" applyFont="1" applyNumberFormat="1">
      <alignment horizontal="center" shrinkToFit="0" vertical="center" wrapText="1"/>
    </xf>
    <xf borderId="0" fillId="0" fontId="24" numFmtId="3" xfId="0" applyAlignment="1" applyFont="1" applyNumberFormat="1">
      <alignment horizontal="center" shrinkToFit="0" vertical="center" wrapText="1"/>
    </xf>
    <xf borderId="0" fillId="0" fontId="24" numFmtId="10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15">
    <dxf>
      <font/>
      <fill>
        <patternFill patternType="none"/>
      </fill>
      <border/>
    </dxf>
    <dxf>
      <font/>
      <fill>
        <patternFill patternType="solid">
          <fgColor rgb="FF47128C"/>
          <bgColor rgb="FF47128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1E6FF"/>
          <bgColor rgb="FFF1E6FF"/>
        </patternFill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5">
    <tableStyle count="3" pivot="0" name="Dataset-style">
      <tableStyleElement dxfId="1" type="headerRow"/>
      <tableStyleElement dxfId="2" type="firstRowStripe"/>
      <tableStyleElement dxfId="3" type="secondRowStripe"/>
    </tableStyle>
    <tableStyle count="12" table="0" name="Google Sheets Pivot Table Style">
      <tableStyleElement dxfId="5" type="wholeTable"/>
      <tableStyleElement dxfId="6" type="firstRowSubheading"/>
      <tableStyleElement dxfId="6" type="secondRowSubheading"/>
      <tableStyleElement dxfId="6" type="thirdRowSubheading"/>
      <tableStyleElement dxfId="7" type="firstColumnSubheading"/>
      <tableStyleElement dxfId="7" type="secondColumnSubheading"/>
      <tableStyleElement dxfId="7" type="thirdColumnSubheading"/>
      <tableStyleElement dxfId="7" type="headerRow"/>
      <tableStyleElement dxfId="8" type="firstSubtotalRow"/>
      <tableStyleElement dxfId="8" type="secondSubtotalRow"/>
      <tableStyleElement dxfId="8" type="thirdSubtotalRow"/>
      <tableStyleElement dxfId="9" type="totalRow"/>
    </tableStyle>
    <tableStyle count="3" pivot="0" name="Dashboard-style">
      <tableStyleElement dxfId="10" type="headerRow"/>
      <tableStyleElement dxfId="2" type="firstRowStripe"/>
      <tableStyleElement dxfId="11" type="secondRowStripe"/>
    </tableStyle>
    <tableStyle count="3" pivot="0" name="TempDataset-style">
      <tableStyleElement dxfId="12" type="headerRow"/>
      <tableStyleElement dxfId="13" type="firstRowStripe"/>
      <tableStyleElement dxfId="14" type="secondRowStripe"/>
    </tableStyle>
    <tableStyle count="3" pivot="0" name="TABLE-style">
      <tableStyleElement dxfId="12" type="headerRow"/>
      <tableStyleElement dxfId="13" type="firstRowStripe"/>
      <tableStyleElement dxfId="1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3.xml"/><Relationship Id="rId16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5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4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'Pivot Table 6'!$A$3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6'!$B$2:$P$2</c:f>
            </c:strRef>
          </c:cat>
          <c:val>
            <c:numRef>
              <c:f>'Pivot Table 6'!$B$3:$P$3</c:f>
              <c:numCache/>
            </c:numRef>
          </c:val>
        </c:ser>
        <c:ser>
          <c:idx val="1"/>
          <c:order val="1"/>
          <c:tx>
            <c:strRef>
              <c:f>'Pivot Table 6'!$A$4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6'!$B$2:$P$2</c:f>
            </c:strRef>
          </c:cat>
          <c:val>
            <c:numRef>
              <c:f>'Pivot Table 6'!$B$4:$P$4</c:f>
              <c:numCache/>
            </c:numRef>
          </c:val>
        </c:ser>
        <c:ser>
          <c:idx val="2"/>
          <c:order val="2"/>
          <c:tx>
            <c:strRef>
              <c:f>'Pivot Table 6'!$A$5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6'!$B$2:$P$2</c:f>
            </c:strRef>
          </c:cat>
          <c:val>
            <c:numRef>
              <c:f>'Pivot Table 6'!$B$5:$P$5</c:f>
              <c:numCache/>
            </c:numRef>
          </c:val>
        </c:ser>
        <c:overlap val="100"/>
        <c:axId val="1493660411"/>
        <c:axId val="464858643"/>
      </c:barChart>
      <c:catAx>
        <c:axId val="149366041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chemeClr val="lt1"/>
                    </a:solidFill>
                    <a:latin typeface="Arial black"/>
                  </a:defRPr>
                </a:pPr>
                <a:r>
                  <a:rPr b="0">
                    <a:solidFill>
                      <a:schemeClr val="lt1"/>
                    </a:solidFill>
                    <a:latin typeface="Arial black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Arial black"/>
              </a:defRPr>
            </a:pPr>
          </a:p>
        </c:txPr>
        <c:crossAx val="464858643"/>
      </c:catAx>
      <c:valAx>
        <c:axId val="4648586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Arial black"/>
                  </a:defRPr>
                </a:pPr>
                <a:r>
                  <a:rPr b="0">
                    <a:solidFill>
                      <a:srgbClr val="314C59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1">
                <a:solidFill>
                  <a:schemeClr val="lt1"/>
                </a:solidFill>
                <a:latin typeface="Arial black"/>
              </a:defRPr>
            </a:pPr>
          </a:p>
        </c:txPr>
        <c:crossAx val="1493660411"/>
        <c:crosses val="max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FFFFFF"/>
              </a:solidFill>
              <a:latin typeface="Arial black"/>
            </a:defRPr>
          </a:pPr>
        </a:p>
      </c:txPr>
    </c:legend>
    <c:plotVisOnly val="1"/>
  </c:chart>
  <c:spPr>
    <a:solidFill>
      <a:srgbClr val="741B47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F3F3F3"/>
                </a:solidFill>
                <a:latin typeface="Arial black"/>
              </a:defRPr>
            </a:pPr>
            <a:r>
              <a:rPr b="0" sz="1600">
                <a:solidFill>
                  <a:srgbClr val="F3F3F3"/>
                </a:solidFill>
                <a:latin typeface="Arial black"/>
              </a:rPr>
              <a:t>Matured and Non Matured accounts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'Pivot Table 3'!$B$1</c:f>
            </c:strRef>
          </c:tx>
          <c:dPt>
            <c:idx val="0"/>
            <c:spPr>
              <a:solidFill>
                <a:schemeClr val="accent4"/>
              </a:solidFill>
            </c:spPr>
          </c:dPt>
          <c:dPt>
            <c:idx val="1"/>
          </c:dPt>
          <c:dLbls>
            <c:dLbl>
              <c:idx val="0"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  <a:latin typeface="Arial black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3'!$A$2:$A$3</c:f>
            </c:strRef>
          </c:cat>
          <c:val>
            <c:numRef>
              <c:f>'Pivot Table 3'!$B$2:$B$3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F3F3F3"/>
              </a:solidFill>
              <a:latin typeface="Arial black"/>
            </a:defRPr>
          </a:pPr>
        </a:p>
      </c:txPr>
    </c:legend>
    <c:plotVisOnly val="1"/>
  </c:chart>
  <c:spPr>
    <a:solidFill>
      <a:srgbClr val="741B47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F3F3F3"/>
                </a:solidFill>
                <a:latin typeface="Arial black"/>
              </a:defRPr>
            </a:pPr>
            <a:r>
              <a:rPr b="0" sz="1600">
                <a:solidFill>
                  <a:srgbClr val="F3F3F3"/>
                </a:solidFill>
                <a:latin typeface="Arial black"/>
              </a:rPr>
              <a:t>Linked  and Non Linked Accounts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'Pivot Table 3'!$B$11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EB92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4"/>
              </a:solidFill>
              <a:ln cmpd="sng">
                <a:solidFill>
                  <a:srgbClr val="4C1130">
                    <a:alpha val="100000"/>
                  </a:srgbClr>
                </a:solidFill>
              </a:ln>
            </c:spP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sz="1400">
                      <a:solidFill>
                        <a:srgbClr val="4C1130"/>
                      </a:solidFill>
                      <a:latin typeface="Arial black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Mode val="edge"/>
                  <c:yMode val="edge"/>
                  <c:x val="0.3634493768371042"/>
                  <c:y val="0.6787404680515383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 b="1" sz="1600">
                      <a:solidFill>
                        <a:srgbClr val="000000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2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3'!$A$12:$A$14</c:f>
            </c:strRef>
          </c:cat>
          <c:val>
            <c:numRef>
              <c:f>'Pivot Table 3'!$B$12:$B$14</c:f>
              <c:numCache/>
            </c:numRef>
          </c:val>
        </c:ser>
        <c:axId val="182595454"/>
        <c:axId val="1252894815"/>
      </c:bar3DChart>
      <c:catAx>
        <c:axId val="1825954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000">
                    <a:solidFill>
                      <a:srgbClr val="F3F3F3"/>
                    </a:solidFill>
                    <a:latin typeface="Arial black"/>
                  </a:defRPr>
                </a:pPr>
                <a:r>
                  <a:rPr b="0" sz="1000">
                    <a:solidFill>
                      <a:srgbClr val="F3F3F3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</a:p>
        </c:txPr>
        <c:crossAx val="1252894815"/>
      </c:catAx>
      <c:valAx>
        <c:axId val="12528948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3F3F3"/>
                    </a:solidFill>
                    <a:latin typeface="Arial black"/>
                  </a:defRPr>
                </a:pPr>
                <a:r>
                  <a:rPr b="0">
                    <a:solidFill>
                      <a:srgbClr val="F3F3F3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+mn-lt"/>
              </a:defRPr>
            </a:pPr>
          </a:p>
        </c:txPr>
        <c:crossAx val="18259545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  <c:spPr>
    <a:solidFill>
      <a:srgbClr val="741B47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F3F3F3"/>
                </a:solidFill>
                <a:latin typeface="Arial black"/>
              </a:defRPr>
            </a:pPr>
            <a:r>
              <a:rPr b="0" sz="1600">
                <a:solidFill>
                  <a:srgbClr val="F3F3F3"/>
                </a:solidFill>
                <a:latin typeface="Arial black"/>
              </a:rPr>
              <a:t>15G Submitted/ Not Submitted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'Pivot Table 3'!$K$1</c:f>
            </c:strRef>
          </c:tx>
          <c:dPt>
            <c:idx val="0"/>
            <c:spPr>
              <a:solidFill>
                <a:schemeClr val="accent4"/>
              </a:solidFill>
            </c:spPr>
          </c:dPt>
          <c:dPt>
            <c:idx val="1"/>
            <c:spPr>
              <a:solidFill>
                <a:schemeClr val="accent3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3'!$J$2:$J$3</c:f>
            </c:strRef>
          </c:cat>
          <c:val>
            <c:numRef>
              <c:f>'Pivot Table 3'!$K$2:$K$3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F3F3F3"/>
              </a:solidFill>
              <a:latin typeface="Arial black"/>
            </a:defRPr>
          </a:pPr>
        </a:p>
      </c:txPr>
    </c:legend>
    <c:plotVisOnly val="1"/>
  </c:chart>
  <c:spPr>
    <a:solidFill>
      <a:srgbClr val="741B47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F3F3F3"/>
                </a:solidFill>
                <a:latin typeface="Arial black"/>
              </a:defRPr>
            </a:pPr>
            <a:r>
              <a:rPr b="0" sz="1600">
                <a:solidFill>
                  <a:srgbClr val="F3F3F3"/>
                </a:solidFill>
                <a:latin typeface="Arial black"/>
              </a:rPr>
              <a:t>Redeem/Renew</a:t>
            </a:r>
          </a:p>
        </c:rich>
      </c:tx>
      <c:layout>
        <c:manualLayout>
          <c:xMode val="edge"/>
          <c:yMode val="edge"/>
          <c:x val="0.022583333333333337"/>
          <c:y val="0.04730458221024259"/>
        </c:manualLayout>
      </c:layout>
      <c:overlay val="0"/>
    </c:title>
    <c:view3D>
      <c:rotX val="50"/>
      <c:perspective val="0"/>
    </c:view3D>
    <c:plotArea>
      <c:layout>
        <c:manualLayout>
          <c:xMode val="edge"/>
          <c:yMode val="edge"/>
          <c:x val="0.02925"/>
          <c:y val="0.1372416891284816"/>
          <c:w val="0.9381666666666668"/>
          <c:h val="0.8127583108715183"/>
        </c:manualLayout>
      </c:layout>
      <c:doughnutChart>
        <c:varyColors val="1"/>
        <c:ser>
          <c:idx val="0"/>
          <c:order val="0"/>
          <c:tx>
            <c:strRef>
              <c:f>'Pivot Table 4'!$L$3</c:f>
            </c:strRef>
          </c:tx>
          <c:dPt>
            <c:idx val="0"/>
            <c:spPr>
              <a:solidFill>
                <a:schemeClr val="accent4"/>
              </a:solidFill>
            </c:spPr>
          </c:dPt>
          <c:dPt>
            <c:idx val="1"/>
            <c:spPr>
              <a:solidFill>
                <a:schemeClr val="accent3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  <a:latin typeface="Arial black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  <a:latin typeface="Arial black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4'!$K$4:$K$5</c:f>
            </c:strRef>
          </c:cat>
          <c:val>
            <c:numRef>
              <c:f>'Pivot Table 4'!$L$4:$L$5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r"/>
      <c:overlay val="0"/>
      <c:txPr>
        <a:bodyPr/>
        <a:lstStyle/>
        <a:p>
          <a:pPr lvl="0">
            <a:defRPr b="1" sz="1200">
              <a:solidFill>
                <a:srgbClr val="F3F3F3"/>
              </a:solidFill>
              <a:latin typeface="Arial black"/>
            </a:defRPr>
          </a:pPr>
        </a:p>
      </c:txPr>
    </c:legend>
    <c:plotVisOnly val="1"/>
  </c:chart>
  <c:spPr>
    <a:solidFill>
      <a:srgbClr val="741B47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F3F3F3"/>
                </a:solidFill>
                <a:latin typeface="Arial black"/>
              </a:defRPr>
            </a:pPr>
            <a:r>
              <a:rPr b="0" sz="1600">
                <a:solidFill>
                  <a:srgbClr val="F3F3F3"/>
                </a:solidFill>
                <a:latin typeface="Arial black"/>
              </a:rPr>
              <a:t>Principal Amount Distribution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'Pivot Table 4'!$B$1:$B$2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4'!$B$3:$B$4</c:f>
              <c:numCache/>
            </c:numRef>
          </c:val>
        </c:ser>
        <c:ser>
          <c:idx val="1"/>
          <c:order val="1"/>
          <c:tx>
            <c:strRef>
              <c:f>'Pivot Table 4'!$C$1:$C$2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4'!$C$3:$C$4</c:f>
              <c:numCache/>
            </c:numRef>
          </c:val>
        </c:ser>
        <c:axId val="281508947"/>
        <c:axId val="860190089"/>
      </c:bar3DChart>
      <c:catAx>
        <c:axId val="28150894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</a:p>
        </c:txPr>
        <c:crossAx val="860190089"/>
      </c:catAx>
      <c:valAx>
        <c:axId val="8601900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</a:p>
        </c:txPr>
        <c:crossAx val="28150894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3F3F3"/>
              </a:solidFill>
              <a:latin typeface="Arial black"/>
            </a:defRPr>
          </a:pPr>
        </a:p>
      </c:txPr>
    </c:legend>
    <c:plotVisOnly val="1"/>
  </c:chart>
  <c:spPr>
    <a:solidFill>
      <a:srgbClr val="741B47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  <a:r>
              <a:rPr b="0">
                <a:solidFill>
                  <a:srgbClr val="F3F3F3"/>
                </a:solidFill>
                <a:latin typeface="Arial black"/>
              </a:rPr>
              <a:t>PROFIT MADE IN EACH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v>MIN</c:v>
          </c:tx>
          <c:spPr>
            <a:ln cmpd="sng">
              <a:solidFill>
                <a:srgbClr val="006391"/>
              </a:solidFill>
            </a:ln>
          </c:spPr>
          <c:marker>
            <c:symbol val="none"/>
          </c:marker>
          <c:cat>
            <c:strRef>
              <c:f>'Copy of Profit'!$B$4:$B$43</c:f>
            </c:strRef>
          </c:cat>
          <c:val>
            <c:numRef>
              <c:f>'Copy of Profit'!$C$4:$C$43</c:f>
              <c:numCache/>
            </c:numRef>
          </c:val>
          <c:smooth val="1"/>
        </c:ser>
        <c:ser>
          <c:idx val="1"/>
          <c:order val="1"/>
          <c:tx>
            <c:strRef>
              <c:f>'Copy of Profit'!$D$3</c:f>
            </c:strRef>
          </c:tx>
          <c:spPr>
            <a:ln cmpd="sng">
              <a:solidFill>
                <a:srgbClr val="E24A38"/>
              </a:solidFill>
            </a:ln>
          </c:spPr>
          <c:marker>
            <c:symbol val="none"/>
          </c:marker>
          <c:cat>
            <c:strRef>
              <c:f>'Copy of Profit'!$B$4:$B$43</c:f>
            </c:strRef>
          </c:cat>
          <c:val>
            <c:numRef>
              <c:f>'Copy of Profit'!$D$4:$D$43</c:f>
              <c:numCache/>
            </c:numRef>
          </c:val>
          <c:smooth val="1"/>
        </c:ser>
        <c:ser>
          <c:idx val="2"/>
          <c:order val="2"/>
          <c:tx>
            <c:strRef>
              <c:f>'Copy of Profit'!$E$3</c:f>
            </c:strRef>
          </c:tx>
          <c:spPr>
            <a:ln cmpd="sng">
              <a:solidFill>
                <a:srgbClr val="FEB929"/>
              </a:solidFill>
            </a:ln>
          </c:spPr>
          <c:marker>
            <c:symbol val="none"/>
          </c:marker>
          <c:cat>
            <c:strRef>
              <c:f>'Copy of Profit'!$B$4:$B$43</c:f>
            </c:strRef>
          </c:cat>
          <c:val>
            <c:numRef>
              <c:f>'Copy of Profit'!$E$4:$E$43</c:f>
              <c:numCache/>
            </c:numRef>
          </c:val>
          <c:smooth val="1"/>
        </c:ser>
        <c:ser>
          <c:idx val="3"/>
          <c:order val="3"/>
          <c:tx>
            <c:v>MAX</c:v>
          </c:tx>
          <c:spPr>
            <a:ln cmpd="sng">
              <a:solidFill>
                <a:srgbClr val="12DFC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'Copy of Profit'!$B$4:$B$43</c:f>
            </c:strRef>
          </c:cat>
          <c:val>
            <c:numRef>
              <c:f>'Copy of Profit'!$F$4:$F$43</c:f>
              <c:numCache/>
            </c:numRef>
          </c:val>
          <c:smooth val="1"/>
        </c:ser>
        <c:axId val="1851206103"/>
        <c:axId val="67256388"/>
      </c:lineChart>
      <c:catAx>
        <c:axId val="1851206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Arial black"/>
              </a:defRPr>
            </a:pPr>
          </a:p>
        </c:txPr>
        <c:crossAx val="67256388"/>
      </c:catAx>
      <c:valAx>
        <c:axId val="6725638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</a:p>
        </c:txPr>
        <c:crossAx val="1851206103"/>
      </c:valAx>
    </c:plotArea>
    <c:legend>
      <c:legendPos val="b"/>
      <c:legendEntry>
        <c:idx val="0"/>
        <c:txPr>
          <a:bodyPr/>
          <a:lstStyle/>
          <a:p>
            <a:pPr lvl="0">
              <a:defRPr>
                <a:solidFill>
                  <a:srgbClr val="F3F3F3"/>
                </a:solidFill>
                <a:latin typeface="Arial black"/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>
                <a:solidFill>
                  <a:srgbClr val="F3F3F3"/>
                </a:solidFill>
                <a:latin typeface="Arial black"/>
              </a:defRPr>
            </a:pPr>
          </a:p>
        </c:txPr>
      </c:legendEntry>
      <c:legendEntry>
        <c:idx val="2"/>
        <c:txPr>
          <a:bodyPr/>
          <a:lstStyle/>
          <a:p>
            <a:pPr lvl="0">
              <a:defRPr>
                <a:solidFill>
                  <a:srgbClr val="F3F3F3"/>
                </a:solidFill>
                <a:latin typeface="Arial black"/>
              </a:defRPr>
            </a:pPr>
          </a:p>
        </c:txPr>
      </c:legendEntry>
      <c:legendEntry>
        <c:idx val="3"/>
        <c:txPr>
          <a:bodyPr/>
          <a:lstStyle/>
          <a:p>
            <a:pPr lvl="0">
              <a:defRPr>
                <a:solidFill>
                  <a:srgbClr val="F3F3F3"/>
                </a:solidFill>
                <a:latin typeface="Arial black"/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  <c:spPr>
    <a:solidFill>
      <a:srgbClr val="741B47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  <a:r>
              <a:rPr b="0">
                <a:solidFill>
                  <a:srgbClr val="F3F3F3"/>
                </a:solidFill>
                <a:latin typeface="Arial black"/>
              </a:rPr>
              <a:t>Profit By Banks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'Pivot Table 6'!$A$3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6'!$B$2:$P$2</c:f>
            </c:strRef>
          </c:cat>
          <c:val>
            <c:numRef>
              <c:f>'Pivot Table 6'!$B$3:$P$3</c:f>
              <c:numCache/>
            </c:numRef>
          </c:val>
        </c:ser>
        <c:ser>
          <c:idx val="1"/>
          <c:order val="1"/>
          <c:tx>
            <c:strRef>
              <c:f>'Pivot Table 6'!$A$4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6'!$B$2:$P$2</c:f>
            </c:strRef>
          </c:cat>
          <c:val>
            <c:numRef>
              <c:f>'Pivot Table 6'!$B$4:$P$4</c:f>
              <c:numCache/>
            </c:numRef>
          </c:val>
        </c:ser>
        <c:ser>
          <c:idx val="2"/>
          <c:order val="2"/>
          <c:tx>
            <c:strRef>
              <c:f>'Pivot Table 6'!$A$5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6'!$B$2:$P$2</c:f>
            </c:strRef>
          </c:cat>
          <c:val>
            <c:numRef>
              <c:f>'Pivot Table 6'!$B$5:$P$5</c:f>
              <c:numCache/>
            </c:numRef>
          </c:val>
        </c:ser>
        <c:axId val="524027108"/>
        <c:axId val="282458710"/>
      </c:bar3DChart>
      <c:catAx>
        <c:axId val="52402710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chemeClr val="lt1"/>
                    </a:solidFill>
                    <a:latin typeface="Arial black"/>
                  </a:defRPr>
                </a:pPr>
                <a:r>
                  <a:rPr b="0">
                    <a:solidFill>
                      <a:schemeClr val="lt1"/>
                    </a:solidFill>
                    <a:latin typeface="Arial black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Arial black"/>
              </a:defRPr>
            </a:pPr>
          </a:p>
        </c:txPr>
        <c:crossAx val="282458710"/>
      </c:catAx>
      <c:valAx>
        <c:axId val="282458710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Arial black"/>
                  </a:defRPr>
                </a:pPr>
                <a:r>
                  <a:rPr b="0">
                    <a:solidFill>
                      <a:srgbClr val="314C59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chemeClr val="lt1"/>
                </a:solidFill>
                <a:latin typeface="Arial black"/>
              </a:defRPr>
            </a:pPr>
          </a:p>
        </c:txPr>
        <c:crossAx val="524027108"/>
        <c:crosses val="max"/>
      </c:valAx>
    </c:plotArea>
    <c:legend>
      <c:legendPos val="b"/>
      <c:overlay val="0"/>
      <c:txPr>
        <a:bodyPr/>
        <a:lstStyle/>
        <a:p>
          <a:pPr lvl="0">
            <a:defRPr b="1">
              <a:solidFill>
                <a:srgbClr val="FFFFFF"/>
              </a:solidFill>
              <a:latin typeface="Arial black"/>
            </a:defRPr>
          </a:pPr>
        </a:p>
      </c:txPr>
    </c:legend>
    <c:plotVisOnly val="1"/>
  </c:chart>
  <c:spPr>
    <a:solidFill>
      <a:srgbClr val="741B47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tx>
            <c:strRef>
              <c:f>'Copy of Profit'!$D$2:$D$3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'Copy of Profit'!$B$4:$B$43</c:f>
            </c:strRef>
          </c:cat>
          <c:val>
            <c:numRef>
              <c:f>'Copy of Profit'!$D$4:$D$43</c:f>
              <c:numCache/>
            </c:numRef>
          </c:val>
          <c:smooth val="0"/>
        </c:ser>
        <c:ser>
          <c:idx val="1"/>
          <c:order val="1"/>
          <c:tx>
            <c:strRef>
              <c:f>'Copy of Profit'!$F$2:$F$3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'Copy of Profit'!$B$4:$B$43</c:f>
            </c:strRef>
          </c:cat>
          <c:val>
            <c:numRef>
              <c:f>'Copy of Profit'!$F$4:$F$43</c:f>
              <c:numCache/>
            </c:numRef>
          </c:val>
          <c:smooth val="0"/>
        </c:ser>
        <c:ser>
          <c:idx val="2"/>
          <c:order val="2"/>
          <c:tx>
            <c:strRef>
              <c:f>'Copy of Profit'!$C$2:$C$3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'Copy of Profit'!$B$4:$B$43</c:f>
            </c:strRef>
          </c:cat>
          <c:val>
            <c:numRef>
              <c:f>'Copy of Profit'!$C$4:$C$43</c:f>
              <c:numCache/>
            </c:numRef>
          </c:val>
          <c:smooth val="0"/>
        </c:ser>
        <c:ser>
          <c:idx val="3"/>
          <c:order val="3"/>
          <c:tx>
            <c:strRef>
              <c:f>'Copy of Profit'!$E$2:$E$3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'Copy of Profit'!$B$4:$B$43</c:f>
            </c:strRef>
          </c:cat>
          <c:val>
            <c:numRef>
              <c:f>'Copy of Profit'!$E$4:$E$43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486733691"/>
        <c:axId val="1323053069"/>
      </c:stockChart>
      <c:dateAx>
        <c:axId val="1486733691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Arial black"/>
                  </a:defRPr>
                </a:pPr>
                <a:r>
                  <a:rPr b="0">
                    <a:solidFill>
                      <a:srgbClr val="314C59"/>
                    </a:solidFill>
                    <a:latin typeface="Arial black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FFFFFF"/>
                </a:solidFill>
                <a:latin typeface="Arial black"/>
              </a:defRPr>
            </a:pPr>
          </a:p>
        </c:txPr>
        <c:crossAx val="1323053069"/>
      </c:dateAx>
      <c:valAx>
        <c:axId val="13230530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Arial black"/>
                  </a:defRPr>
                </a:pPr>
                <a:r>
                  <a:rPr b="0">
                    <a:solidFill>
                      <a:srgbClr val="314C59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FFFFFF"/>
                </a:solidFill>
                <a:latin typeface="Arial black"/>
              </a:defRPr>
            </a:pPr>
          </a:p>
        </c:txPr>
        <c:crossAx val="14867336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Arial black"/>
            </a:defRPr>
          </a:pPr>
        </a:p>
      </c:txPr>
    </c:legend>
    <c:plotVisOnly val="1"/>
  </c:chart>
  <c:spPr>
    <a:solidFill>
      <a:srgbClr val="741B47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v>MIN</c:v>
          </c:tx>
          <c:spPr>
            <a:solidFill>
              <a:srgbClr val="006391">
                <a:alpha val="30000"/>
              </a:srgbClr>
            </a:solidFill>
            <a:ln cmpd="sng">
              <a:solidFill>
                <a:srgbClr val="006391"/>
              </a:solidFill>
            </a:ln>
          </c:spPr>
          <c:cat>
            <c:strRef>
              <c:f>'Copy of Profit'!$B$4:$B$43</c:f>
            </c:strRef>
          </c:cat>
          <c:val>
            <c:numRef>
              <c:f>'Copy of Profit'!$C$4:$C$43</c:f>
              <c:numCache/>
            </c:numRef>
          </c:val>
        </c:ser>
        <c:ser>
          <c:idx val="1"/>
          <c:order val="1"/>
          <c:tx>
            <c:strRef>
              <c:f>'Copy of Profit'!$D$3</c:f>
            </c:strRef>
          </c:tx>
          <c:spPr>
            <a:solidFill>
              <a:srgbClr val="E24A38">
                <a:alpha val="30000"/>
              </a:srgbClr>
            </a:solidFill>
            <a:ln cmpd="sng">
              <a:solidFill>
                <a:srgbClr val="E24A38"/>
              </a:solidFill>
            </a:ln>
          </c:spPr>
          <c:cat>
            <c:strRef>
              <c:f>'Copy of Profit'!$B$4:$B$43</c:f>
            </c:strRef>
          </c:cat>
          <c:val>
            <c:numRef>
              <c:f>'Copy of Profit'!$D$4:$D$43</c:f>
              <c:numCache/>
            </c:numRef>
          </c:val>
        </c:ser>
        <c:ser>
          <c:idx val="2"/>
          <c:order val="2"/>
          <c:tx>
            <c:strRef>
              <c:f>'Copy of Profit'!$E$3</c:f>
            </c:strRef>
          </c:tx>
          <c:spPr>
            <a:solidFill>
              <a:srgbClr val="FEB929">
                <a:alpha val="30000"/>
              </a:srgbClr>
            </a:solidFill>
            <a:ln cmpd="sng">
              <a:solidFill>
                <a:srgbClr val="FEB929"/>
              </a:solidFill>
            </a:ln>
          </c:spPr>
          <c:cat>
            <c:strRef>
              <c:f>'Copy of Profit'!$B$4:$B$43</c:f>
            </c:strRef>
          </c:cat>
          <c:val>
            <c:numRef>
              <c:f>'Copy of Profit'!$E$4:$E$43</c:f>
              <c:numCache/>
            </c:numRef>
          </c:val>
        </c:ser>
        <c:ser>
          <c:idx val="3"/>
          <c:order val="3"/>
          <c:tx>
            <c:v>MAX</c:v>
          </c:tx>
          <c:spPr>
            <a:solidFill>
              <a:srgbClr val="12DFC6">
                <a:alpha val="30000"/>
              </a:srgbClr>
            </a:solidFill>
            <a:ln cmpd="sng">
              <a:solidFill>
                <a:srgbClr val="12DFC6">
                  <a:alpha val="100000"/>
                </a:srgbClr>
              </a:solidFill>
            </a:ln>
          </c:spPr>
          <c:cat>
            <c:strRef>
              <c:f>'Copy of Profit'!$B$4:$B$43</c:f>
            </c:strRef>
          </c:cat>
          <c:val>
            <c:numRef>
              <c:f>'Copy of Profit'!$F$4:$F$43</c:f>
              <c:numCache/>
            </c:numRef>
          </c:val>
        </c:ser>
        <c:axId val="1391598371"/>
        <c:axId val="1067153930"/>
      </c:areaChart>
      <c:catAx>
        <c:axId val="1391598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lt1"/>
                </a:solidFill>
                <a:latin typeface="Arial black"/>
              </a:defRPr>
            </a:pPr>
          </a:p>
        </c:txPr>
        <c:crossAx val="1067153930"/>
      </c:catAx>
      <c:valAx>
        <c:axId val="10671539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</a:p>
        </c:txPr>
        <c:crossAx val="1391598371"/>
      </c:valAx>
    </c:plotArea>
    <c:legend>
      <c:legendPos val="r"/>
      <c:legendEntry>
        <c:idx val="0"/>
        <c:txPr>
          <a:bodyPr/>
          <a:lstStyle/>
          <a:p>
            <a:pPr lvl="0">
              <a:defRPr>
                <a:solidFill>
                  <a:srgbClr val="F3F3F3"/>
                </a:solidFill>
                <a:latin typeface="Arial black"/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>
                <a:solidFill>
                  <a:srgbClr val="F3F3F3"/>
                </a:solidFill>
                <a:latin typeface="Arial black"/>
              </a:defRPr>
            </a:pPr>
          </a:p>
        </c:txPr>
      </c:legendEntry>
      <c:legendEntry>
        <c:idx val="2"/>
        <c:txPr>
          <a:bodyPr/>
          <a:lstStyle/>
          <a:p>
            <a:pPr lvl="0">
              <a:defRPr>
                <a:solidFill>
                  <a:srgbClr val="F3F3F3"/>
                </a:solidFill>
                <a:latin typeface="Arial black"/>
              </a:defRPr>
            </a:pPr>
          </a:p>
        </c:txPr>
      </c:legendEntry>
      <c:legendEntry>
        <c:idx val="3"/>
        <c:txPr>
          <a:bodyPr/>
          <a:lstStyle/>
          <a:p>
            <a:pPr lvl="0">
              <a:defRPr>
                <a:solidFill>
                  <a:srgbClr val="F3F3F3"/>
                </a:solidFill>
                <a:latin typeface="Arial black"/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  <c:spPr>
    <a:solidFill>
      <a:srgbClr val="741B47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  <a:r>
              <a:rPr b="0">
                <a:solidFill>
                  <a:srgbClr val="F3F3F3"/>
                </a:solidFill>
                <a:latin typeface="Arial black"/>
              </a:rPr>
              <a:t>Anjali and Vicky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'Pivot Table 4'!$B$1:$B$2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4'!$B$3:$B$4</c:f>
              <c:numCache/>
            </c:numRef>
          </c:val>
        </c:ser>
        <c:ser>
          <c:idx val="1"/>
          <c:order val="1"/>
          <c:tx>
            <c:strRef>
              <c:f>'Pivot Table 4'!$C$1:$C$2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4'!$C$3:$C$4</c:f>
              <c:numCache/>
            </c:numRef>
          </c:val>
        </c:ser>
        <c:axId val="1501703214"/>
        <c:axId val="801190956"/>
      </c:bar3DChart>
      <c:catAx>
        <c:axId val="150170321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</a:p>
        </c:txPr>
        <c:crossAx val="801190956"/>
      </c:catAx>
      <c:valAx>
        <c:axId val="8011909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</a:p>
        </c:txPr>
        <c:crossAx val="150170321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3F3F3"/>
              </a:solidFill>
              <a:latin typeface="Arial black"/>
            </a:defRPr>
          </a:pPr>
        </a:p>
      </c:txPr>
    </c:legend>
    <c:plotVisOnly val="1"/>
  </c:chart>
  <c:spPr>
    <a:solidFill>
      <a:srgbClr val="741B47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b="0">
                <a:solidFill>
                  <a:srgbClr val="909EA5"/>
                </a:solidFill>
                <a:latin typeface="+mn-lt"/>
              </a:rPr>
              <a:t>Redeem and Renew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4'!$H$2:$H$3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4'!$G$4:$G$5</c:f>
            </c:strRef>
          </c:cat>
          <c:val>
            <c:numRef>
              <c:f>'Pivot Table 4'!$H$4:$H$5</c:f>
              <c:numCache/>
            </c:numRef>
          </c:val>
        </c:ser>
        <c:ser>
          <c:idx val="1"/>
          <c:order val="1"/>
          <c:tx>
            <c:strRef>
              <c:f>'Pivot Table 4'!$I$2:$I$3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4'!$G$4:$G$5</c:f>
            </c:strRef>
          </c:cat>
          <c:val>
            <c:numRef>
              <c:f>'Pivot Table 4'!$I$4:$I$5</c:f>
              <c:numCache/>
            </c:numRef>
          </c:val>
        </c:ser>
        <c:axId val="1662707476"/>
        <c:axId val="333892577"/>
      </c:barChart>
      <c:catAx>
        <c:axId val="1662707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>15G FY 23-24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333892577"/>
      </c:catAx>
      <c:valAx>
        <c:axId val="333892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</a:p>
        </c:txPr>
        <c:crossAx val="16627074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  <a:r>
              <a:rPr b="0">
                <a:solidFill>
                  <a:srgbClr val="F3F3F3"/>
                </a:solidFill>
                <a:latin typeface="Arial black"/>
              </a:rPr>
              <a:t>Redeem/Renew</a:t>
            </a:r>
          </a:p>
        </c:rich>
      </c:tx>
      <c:layout>
        <c:manualLayout>
          <c:xMode val="edge"/>
          <c:yMode val="edge"/>
          <c:x val="0.022583333333333337"/>
          <c:y val="0.04730458221024259"/>
        </c:manualLayout>
      </c:layout>
      <c:overlay val="0"/>
    </c:title>
    <c:view3D>
      <c:rotX val="50"/>
      <c:perspective val="0"/>
    </c:view3D>
    <c:plotArea>
      <c:layout>
        <c:manualLayout>
          <c:xMode val="edge"/>
          <c:yMode val="edge"/>
          <c:x val="0.02925"/>
          <c:y val="0.1372416891284816"/>
          <c:w val="0.9381666666666668"/>
          <c:h val="0.8127583108715183"/>
        </c:manualLayout>
      </c:layout>
      <c:doughnutChart>
        <c:varyColors val="1"/>
        <c:ser>
          <c:idx val="0"/>
          <c:order val="0"/>
          <c:tx>
            <c:strRef>
              <c:f>'Pivot Table 4'!$L$3</c:f>
            </c:strRef>
          </c:tx>
          <c:dPt>
            <c:idx val="0"/>
            <c:spPr>
              <a:solidFill>
                <a:schemeClr val="accent4"/>
              </a:solidFill>
            </c:spPr>
          </c:dPt>
          <c:dPt>
            <c:idx val="1"/>
            <c:spPr>
              <a:solidFill>
                <a:schemeClr val="accent3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  <a:latin typeface="Arial black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  <a:latin typeface="Arial black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4'!$K$4:$K$5</c:f>
            </c:strRef>
          </c:cat>
          <c:val>
            <c:numRef>
              <c:f>'Pivot Table 4'!$L$4:$L$5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r"/>
      <c:overlay val="0"/>
      <c:txPr>
        <a:bodyPr/>
        <a:lstStyle/>
        <a:p>
          <a:pPr lvl="0">
            <a:defRPr b="1" sz="1200">
              <a:solidFill>
                <a:srgbClr val="F3F3F3"/>
              </a:solidFill>
              <a:latin typeface="Arial black"/>
            </a:defRPr>
          </a:pPr>
        </a:p>
      </c:txPr>
    </c:legend>
    <c:plotVisOnly val="1"/>
  </c:chart>
  <c:spPr>
    <a:solidFill>
      <a:srgbClr val="741B47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  <a:r>
              <a:rPr b="0">
                <a:solidFill>
                  <a:srgbClr val="F3F3F3"/>
                </a:solidFill>
                <a:latin typeface="Arial black"/>
              </a:rPr>
              <a:t>COUNTA of Matured (Y/N)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'Pivot Table 3'!$B$1</c:f>
            </c:strRef>
          </c:tx>
          <c:dPt>
            <c:idx val="0"/>
            <c:spPr>
              <a:solidFill>
                <a:schemeClr val="accent4"/>
              </a:solidFill>
            </c:spPr>
          </c:dPt>
          <c:dPt>
            <c:idx val="1"/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3'!$A$2:$A$3</c:f>
            </c:strRef>
          </c:cat>
          <c:val>
            <c:numRef>
              <c:f>'Pivot Table 3'!$B$2:$B$3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F3F3F3"/>
              </a:solidFill>
              <a:latin typeface="+mn-lt"/>
            </a:defRPr>
          </a:pPr>
        </a:p>
      </c:txPr>
    </c:legend>
    <c:plotVisOnly val="1"/>
  </c:chart>
  <c:spPr>
    <a:solidFill>
      <a:srgbClr val="741B47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  <a:r>
              <a:rPr b="0">
                <a:solidFill>
                  <a:srgbClr val="F3F3F3"/>
                </a:solidFill>
                <a:latin typeface="Arial black"/>
              </a:rPr>
              <a:t>Linked  and Non Linked Accounts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'Pivot Table 3'!$B$11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4"/>
              </a:solidFill>
              <a:ln cmpd="sng">
                <a:solidFill>
                  <a:srgbClr val="4C1130">
                    <a:alpha val="100000"/>
                  </a:srgbClr>
                </a:solidFill>
              </a:ln>
            </c:spP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sz="1800">
                      <a:solidFill>
                        <a:srgbClr val="4C1130"/>
                      </a:solidFill>
                      <a:latin typeface="Arial black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Mode val="edge"/>
                  <c:yMode val="edge"/>
                  <c:x val="0.3634493768371042"/>
                  <c:y val="0.6787404680515383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 b="1" sz="1800">
                      <a:solidFill>
                        <a:srgbClr val="000000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3'!$A$12:$A$14</c:f>
            </c:strRef>
          </c:cat>
          <c:val>
            <c:numRef>
              <c:f>'Pivot Table 3'!$B$12:$B$14</c:f>
              <c:numCache/>
            </c:numRef>
          </c:val>
        </c:ser>
        <c:axId val="1479562681"/>
        <c:axId val="45312307"/>
      </c:bar3DChart>
      <c:catAx>
        <c:axId val="147956268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F3F3F3"/>
                    </a:solidFill>
                    <a:latin typeface="Arial black"/>
                  </a:defRPr>
                </a:pPr>
                <a:r>
                  <a:rPr b="0">
                    <a:solidFill>
                      <a:srgbClr val="F3F3F3"/>
                    </a:solidFill>
                    <a:latin typeface="Arial black"/>
                  </a:rPr>
                  <a:t>Linked /Non Linked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+mn-lt"/>
              </a:defRPr>
            </a:pPr>
          </a:p>
        </c:txPr>
        <c:crossAx val="45312307"/>
      </c:catAx>
      <c:valAx>
        <c:axId val="453123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3F3F3"/>
                    </a:solidFill>
                    <a:latin typeface="Arial black"/>
                  </a:defRPr>
                </a:pPr>
                <a:r>
                  <a:rPr b="0">
                    <a:solidFill>
                      <a:srgbClr val="F3F3F3"/>
                    </a:solidFill>
                    <a:latin typeface="Arial black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+mn-lt"/>
              </a:defRPr>
            </a:pPr>
          </a:p>
        </c:txPr>
        <c:crossAx val="147956268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  <c:spPr>
    <a:solidFill>
      <a:srgbClr val="741B47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  <a:r>
              <a:rPr b="0">
                <a:solidFill>
                  <a:srgbClr val="F3F3F3"/>
                </a:solidFill>
                <a:latin typeface="Arial black"/>
              </a:rPr>
              <a:t>15G Submitted/ Not Submitted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'Pivot Table 3'!$K$1</c:f>
            </c:strRef>
          </c:tx>
          <c:dPt>
            <c:idx val="0"/>
            <c:spPr>
              <a:solidFill>
                <a:schemeClr val="accent4"/>
              </a:solidFill>
            </c:spPr>
          </c:dPt>
          <c:dPt>
            <c:idx val="1"/>
            <c:spPr>
              <a:solidFill>
                <a:schemeClr val="accent3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3'!$J$2:$J$3</c:f>
            </c:strRef>
          </c:cat>
          <c:val>
            <c:numRef>
              <c:f>'Pivot Table 3'!$K$2:$K$3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F3F3F3"/>
              </a:solidFill>
              <a:latin typeface="Arial black"/>
            </a:defRPr>
          </a:pPr>
        </a:p>
      </c:txPr>
    </c:legend>
    <c:plotVisOnly val="1"/>
  </c:chart>
  <c:spPr>
    <a:solidFill>
      <a:srgbClr val="741B47"/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3'!$L$3:$L$4</c:f>
            </c:strRef>
          </c:cat>
          <c:val>
            <c:numRef>
              <c:f>'Pivot Table 3'!$M$3:$M$4</c:f>
              <c:numCache/>
            </c:numRef>
          </c:val>
        </c:ser>
        <c:ser>
          <c:idx val="1"/>
          <c:order val="1"/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3'!$L$3:$L$4</c:f>
            </c:strRef>
          </c:cat>
          <c:val>
            <c:numRef>
              <c:f>'Pivot Table 3'!$N$3:$N$4</c:f>
              <c:numCache/>
            </c:numRef>
          </c:val>
        </c:ser>
        <c:axId val="1541977542"/>
        <c:axId val="103204815"/>
      </c:bar3DChart>
      <c:catAx>
        <c:axId val="154197754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</a:p>
        </c:txPr>
        <c:crossAx val="103204815"/>
      </c:catAx>
      <c:valAx>
        <c:axId val="1032048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r>
                  <a:rPr b="0">
                    <a:solidFill>
                      <a:srgbClr val="314C59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3F3F3"/>
                </a:solidFill>
                <a:latin typeface="Arial black"/>
              </a:defRPr>
            </a:pPr>
          </a:p>
        </c:txPr>
        <c:crossAx val="154197754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</a:p>
      </c:txPr>
    </c:legend>
    <c:plotVisOnly val="1"/>
  </c:chart>
  <c:spPr>
    <a:solidFill>
      <a:srgbClr val="741B47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7" Type="http://schemas.openxmlformats.org/officeDocument/2006/relationships/chart" Target="../charts/chart8.xml"/><Relationship Id="rId8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19400" cy="1466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323850</xdr:colOff>
      <xdr:row>12</xdr:row>
      <xdr:rowOff>161925</xdr:rowOff>
    </xdr:from>
    <xdr:ext cx="3200400" cy="15525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495300</xdr:colOff>
      <xdr:row>23</xdr:row>
      <xdr:rowOff>19050</xdr:rowOff>
    </xdr:from>
    <xdr:ext cx="3895725" cy="13811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238125</xdr:colOff>
      <xdr:row>12</xdr:row>
      <xdr:rowOff>190500</xdr:rowOff>
    </xdr:from>
    <xdr:ext cx="2981325" cy="15049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895350</xdr:colOff>
      <xdr:row>12</xdr:row>
      <xdr:rowOff>152400</xdr:rowOff>
    </xdr:from>
    <xdr:ext cx="2733675" cy="15525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542925</xdr:colOff>
      <xdr:row>22</xdr:row>
      <xdr:rowOff>85725</xdr:rowOff>
    </xdr:from>
    <xdr:ext cx="4886325" cy="13811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409575</xdr:colOff>
      <xdr:row>31</xdr:row>
      <xdr:rowOff>104775</xdr:rowOff>
    </xdr:from>
    <xdr:ext cx="12411075" cy="26574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</xdr:col>
      <xdr:colOff>361950</xdr:colOff>
      <xdr:row>46</xdr:row>
      <xdr:rowOff>9525</xdr:rowOff>
    </xdr:from>
    <xdr:ext cx="5762625" cy="26574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9525</xdr:colOff>
      <xdr:row>5</xdr:row>
      <xdr:rowOff>57150</xdr:rowOff>
    </xdr:from>
    <xdr:ext cx="2857500" cy="1266825"/>
    <xdr:sp>
      <xdr:nvSpPr>
        <xdr:cNvPr id="3" name="Shape 3"/>
        <xdr:cNvSpPr/>
      </xdr:nvSpPr>
      <xdr:spPr>
        <a:xfrm>
          <a:off x="743050" y="1183625"/>
          <a:ext cx="5491800" cy="1116600"/>
        </a:xfrm>
        <a:prstGeom prst="roundRect">
          <a:avLst>
            <a:gd fmla="val 16667" name="adj"/>
          </a:avLst>
        </a:prstGeom>
        <a:gradFill>
          <a:gsLst>
            <a:gs pos="0">
              <a:srgbClr val="A64D79"/>
            </a:gs>
            <a:gs pos="100000">
              <a:srgbClr val="741B47"/>
            </a:gs>
          </a:gsLst>
          <a:lin ang="5400012" scaled="0"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114300</xdr:rowOff>
    </xdr:from>
    <xdr:ext cx="6858000" cy="790575"/>
    <xdr:sp>
      <xdr:nvSpPr>
        <xdr:cNvPr id="4" name="Shape 4"/>
        <xdr:cNvSpPr/>
      </xdr:nvSpPr>
      <xdr:spPr>
        <a:xfrm>
          <a:off x="0" y="953625"/>
          <a:ext cx="6858000" cy="807900"/>
        </a:xfrm>
        <a:prstGeom prst="roundRect">
          <a:avLst>
            <a:gd fmla="val 16667" name="adj"/>
          </a:avLst>
        </a:prstGeom>
        <a:gradFill>
          <a:gsLst>
            <a:gs pos="0">
              <a:srgbClr val="A64D79"/>
            </a:gs>
            <a:gs pos="100000">
              <a:srgbClr val="741B47"/>
            </a:gs>
          </a:gsLst>
          <a:lin ang="5400012" scaled="0"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0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3500">
              <a:solidFill>
                <a:srgbClr val="F3F3F3"/>
              </a:solidFill>
              <a:latin typeface="Oswald"/>
              <a:ea typeface="Oswald"/>
              <a:cs typeface="Oswald"/>
              <a:sym typeface="Oswald"/>
            </a:rPr>
            <a:t>BANKING FIXED DEPOSIT ANALYTICS</a:t>
          </a:r>
          <a:endParaRPr b="1" sz="3500">
            <a:solidFill>
              <a:srgbClr val="F3F3F3"/>
            </a:solidFill>
            <a:latin typeface="Oswald"/>
            <a:ea typeface="Oswald"/>
            <a:cs typeface="Oswald"/>
            <a:sym typeface="Oswald"/>
          </a:endParaRPr>
        </a:p>
      </xdr:txBody>
    </xdr:sp>
    <xdr:clientData fLocksWithSheet="0"/>
  </xdr:oneCellAnchor>
  <xdr:oneCellAnchor>
    <xdr:from>
      <xdr:col>1</xdr:col>
      <xdr:colOff>161925</xdr:colOff>
      <xdr:row>5</xdr:row>
      <xdr:rowOff>200025</xdr:rowOff>
    </xdr:from>
    <xdr:ext cx="2543175" cy="447675"/>
    <xdr:sp>
      <xdr:nvSpPr>
        <xdr:cNvPr id="5" name="Shape 5"/>
        <xdr:cNvSpPr/>
      </xdr:nvSpPr>
      <xdr:spPr>
        <a:xfrm>
          <a:off x="1914575" y="1352400"/>
          <a:ext cx="2525700" cy="429600"/>
        </a:xfrm>
        <a:prstGeom prst="roundRect">
          <a:avLst>
            <a:gd fmla="val 16667" name="adj"/>
          </a:avLst>
        </a:prstGeom>
        <a:solidFill>
          <a:srgbClr val="4C113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3F3F3"/>
              </a:solidFill>
              <a:latin typeface="Lexend"/>
              <a:ea typeface="Lexend"/>
              <a:cs typeface="Lexend"/>
              <a:sym typeface="Lexend"/>
            </a:rPr>
            <a:t>TOTAL ACCOUNTS</a:t>
          </a:r>
          <a:endParaRPr sz="1400">
            <a:solidFill>
              <a:srgbClr val="F3F3F3"/>
            </a:solidFill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1</xdr:col>
      <xdr:colOff>161925</xdr:colOff>
      <xdr:row>8</xdr:row>
      <xdr:rowOff>114300</xdr:rowOff>
    </xdr:from>
    <xdr:ext cx="2543175" cy="447675"/>
    <xdr:sp>
      <xdr:nvSpPr>
        <xdr:cNvPr id="6" name="Shape 6"/>
        <xdr:cNvSpPr/>
      </xdr:nvSpPr>
      <xdr:spPr>
        <a:xfrm>
          <a:off x="2149750" y="1965950"/>
          <a:ext cx="2648400" cy="531600"/>
        </a:xfrm>
        <a:prstGeom prst="roundRect">
          <a:avLst>
            <a:gd fmla="val 16667" name="adj"/>
          </a:avLst>
        </a:prstGeom>
        <a:gradFill>
          <a:gsLst>
            <a:gs pos="0">
              <a:srgbClr val="62153E"/>
            </a:gs>
            <a:gs pos="100000">
              <a:srgbClr val="390F25"/>
            </a:gs>
          </a:gsLst>
          <a:lin ang="5400012" scaled="0"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900">
              <a:solidFill>
                <a:srgbClr val="EFEFEF"/>
              </a:solidFill>
              <a:latin typeface="Lexend"/>
              <a:ea typeface="Lexend"/>
              <a:cs typeface="Lexend"/>
              <a:sym typeface="Lexend"/>
            </a:rPr>
            <a:t>100</a:t>
          </a:r>
          <a:endParaRPr sz="1900">
            <a:solidFill>
              <a:srgbClr val="EFEFEF"/>
            </a:solidFill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4</xdr:col>
      <xdr:colOff>57150</xdr:colOff>
      <xdr:row>5</xdr:row>
      <xdr:rowOff>57150</xdr:rowOff>
    </xdr:from>
    <xdr:ext cx="3705225" cy="1266825"/>
    <xdr:sp>
      <xdr:nvSpPr>
        <xdr:cNvPr id="7" name="Shape 7"/>
        <xdr:cNvSpPr/>
      </xdr:nvSpPr>
      <xdr:spPr>
        <a:xfrm>
          <a:off x="1843000" y="1372850"/>
          <a:ext cx="3671100" cy="991800"/>
        </a:xfrm>
        <a:prstGeom prst="roundRect">
          <a:avLst>
            <a:gd fmla="val 16667" name="adj"/>
          </a:avLst>
        </a:prstGeom>
        <a:gradFill>
          <a:gsLst>
            <a:gs pos="0">
              <a:srgbClr val="A64D79"/>
            </a:gs>
            <a:gs pos="100000">
              <a:srgbClr val="4C1130"/>
            </a:gs>
          </a:gsLst>
          <a:lin ang="5400012" scaled="0"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180975</xdr:colOff>
      <xdr:row>6</xdr:row>
      <xdr:rowOff>28575</xdr:rowOff>
    </xdr:from>
    <xdr:ext cx="1943100" cy="419100"/>
    <xdr:sp>
      <xdr:nvSpPr>
        <xdr:cNvPr id="8" name="Shape 8"/>
        <xdr:cNvSpPr/>
      </xdr:nvSpPr>
      <xdr:spPr>
        <a:xfrm>
          <a:off x="2027050" y="1362625"/>
          <a:ext cx="1942800" cy="398700"/>
        </a:xfrm>
        <a:prstGeom prst="roundRect">
          <a:avLst>
            <a:gd fmla="val 16667" name="adj"/>
          </a:avLst>
        </a:prstGeom>
        <a:solidFill>
          <a:srgbClr val="4C113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rgbClr val="F3F3F3"/>
              </a:solidFill>
              <a:latin typeface="Lexend"/>
              <a:ea typeface="Lexend"/>
              <a:cs typeface="Lexend"/>
              <a:sym typeface="Lexend"/>
            </a:rPr>
            <a:t>MATURED</a:t>
          </a:r>
          <a:endParaRPr sz="1500">
            <a:solidFill>
              <a:srgbClr val="F3F3F3"/>
            </a:solidFill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4</xdr:col>
      <xdr:colOff>180975</xdr:colOff>
      <xdr:row>8</xdr:row>
      <xdr:rowOff>123825</xdr:rowOff>
    </xdr:from>
    <xdr:ext cx="1943100" cy="400050"/>
    <xdr:sp>
      <xdr:nvSpPr>
        <xdr:cNvPr id="9" name="Shape 9"/>
        <xdr:cNvSpPr/>
      </xdr:nvSpPr>
      <xdr:spPr>
        <a:xfrm>
          <a:off x="2425850" y="1567150"/>
          <a:ext cx="1922400" cy="378300"/>
        </a:xfrm>
        <a:prstGeom prst="roundRect">
          <a:avLst>
            <a:gd fmla="val 16667" name="adj"/>
          </a:avLst>
        </a:prstGeom>
        <a:solidFill>
          <a:srgbClr val="4C113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rgbClr val="F3F3F3"/>
              </a:solidFill>
              <a:latin typeface="Lexend"/>
              <a:ea typeface="Lexend"/>
              <a:cs typeface="Lexend"/>
              <a:sym typeface="Lexend"/>
            </a:rPr>
            <a:t>NON MATURED</a:t>
          </a:r>
          <a:endParaRPr sz="1500">
            <a:solidFill>
              <a:srgbClr val="F3F3F3"/>
            </a:solidFill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6</xdr:col>
      <xdr:colOff>285750</xdr:colOff>
      <xdr:row>6</xdr:row>
      <xdr:rowOff>28575</xdr:rowOff>
    </xdr:from>
    <xdr:ext cx="1362075" cy="428625"/>
    <xdr:sp>
      <xdr:nvSpPr>
        <xdr:cNvPr id="10" name="Shape 10"/>
        <xdr:cNvSpPr/>
      </xdr:nvSpPr>
      <xdr:spPr>
        <a:xfrm>
          <a:off x="2190675" y="1229700"/>
          <a:ext cx="1339500" cy="368100"/>
        </a:xfrm>
        <a:prstGeom prst="roundRect">
          <a:avLst>
            <a:gd fmla="val 16667" name="adj"/>
          </a:avLst>
        </a:prstGeom>
        <a:gradFill>
          <a:gsLst>
            <a:gs pos="0">
              <a:srgbClr val="741B47"/>
            </a:gs>
            <a:gs pos="100000">
              <a:srgbClr val="4C1130"/>
            </a:gs>
          </a:gsLst>
          <a:lin ang="10800025" scaled="0"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3F3F3"/>
              </a:solidFill>
              <a:latin typeface="Lexend"/>
              <a:ea typeface="Lexend"/>
              <a:cs typeface="Lexend"/>
              <a:sym typeface="Lexend"/>
            </a:rPr>
            <a:t>10</a:t>
          </a:r>
          <a:endParaRPr sz="1800">
            <a:solidFill>
              <a:srgbClr val="F3F3F3"/>
            </a:solidFill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6</xdr:col>
      <xdr:colOff>285750</xdr:colOff>
      <xdr:row>8</xdr:row>
      <xdr:rowOff>123825</xdr:rowOff>
    </xdr:from>
    <xdr:ext cx="1362075" cy="390525"/>
    <xdr:sp>
      <xdr:nvSpPr>
        <xdr:cNvPr id="11" name="Shape 11"/>
        <xdr:cNvSpPr/>
      </xdr:nvSpPr>
      <xdr:spPr>
        <a:xfrm>
          <a:off x="2027050" y="1546700"/>
          <a:ext cx="1329300" cy="378300"/>
        </a:xfrm>
        <a:prstGeom prst="roundRect">
          <a:avLst>
            <a:gd fmla="val 16667" name="adj"/>
          </a:avLst>
        </a:prstGeom>
        <a:gradFill>
          <a:gsLst>
            <a:gs pos="0">
              <a:srgbClr val="741B47"/>
            </a:gs>
            <a:gs pos="100000">
              <a:srgbClr val="4C1130"/>
            </a:gs>
          </a:gsLst>
          <a:lin ang="10800025" scaled="0"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>
              <a:solidFill>
                <a:srgbClr val="F3F3F3"/>
              </a:solidFill>
              <a:latin typeface="Lexend"/>
              <a:ea typeface="Lexend"/>
              <a:cs typeface="Lexend"/>
              <a:sym typeface="Lexend"/>
            </a:rPr>
            <a:t>90</a:t>
          </a:r>
          <a:endParaRPr sz="1700">
            <a:solidFill>
              <a:srgbClr val="F3F3F3"/>
            </a:solidFill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7</xdr:col>
      <xdr:colOff>962025</xdr:colOff>
      <xdr:row>5</xdr:row>
      <xdr:rowOff>57150</xdr:rowOff>
    </xdr:from>
    <xdr:ext cx="3505200" cy="1266825"/>
    <xdr:sp>
      <xdr:nvSpPr>
        <xdr:cNvPr id="12" name="Shape 12"/>
        <xdr:cNvSpPr/>
      </xdr:nvSpPr>
      <xdr:spPr>
        <a:xfrm>
          <a:off x="2067950" y="1372850"/>
          <a:ext cx="2679000" cy="1063500"/>
        </a:xfrm>
        <a:prstGeom prst="roundRect">
          <a:avLst>
            <a:gd fmla="val 16667" name="adj"/>
          </a:avLst>
        </a:prstGeom>
        <a:gradFill>
          <a:gsLst>
            <a:gs pos="0">
              <a:srgbClr val="A64D79"/>
            </a:gs>
            <a:gs pos="100000">
              <a:srgbClr val="4C1130"/>
            </a:gs>
          </a:gsLst>
          <a:lin ang="5400012" scaled="0"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104775</xdr:colOff>
      <xdr:row>6</xdr:row>
      <xdr:rowOff>28575</xdr:rowOff>
    </xdr:from>
    <xdr:ext cx="1752600" cy="428625"/>
    <xdr:sp>
      <xdr:nvSpPr>
        <xdr:cNvPr id="13" name="Shape 13"/>
        <xdr:cNvSpPr/>
      </xdr:nvSpPr>
      <xdr:spPr>
        <a:xfrm>
          <a:off x="2384950" y="1516025"/>
          <a:ext cx="1830300" cy="408900"/>
        </a:xfrm>
        <a:prstGeom prst="roundRect">
          <a:avLst>
            <a:gd fmla="val 16667" name="adj"/>
          </a:avLst>
        </a:prstGeom>
        <a:solidFill>
          <a:srgbClr val="4C113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rgbClr val="F3F3F3"/>
              </a:solidFill>
              <a:latin typeface="Lexend"/>
              <a:ea typeface="Lexend"/>
              <a:cs typeface="Lexend"/>
              <a:sym typeface="Lexend"/>
            </a:rPr>
            <a:t>LINKED</a:t>
          </a:r>
          <a:endParaRPr sz="1500">
            <a:solidFill>
              <a:srgbClr val="F3F3F3"/>
            </a:solidFill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8</xdr:col>
      <xdr:colOff>104775</xdr:colOff>
      <xdr:row>8</xdr:row>
      <xdr:rowOff>114300</xdr:rowOff>
    </xdr:from>
    <xdr:ext cx="1752600" cy="428625"/>
    <xdr:sp>
      <xdr:nvSpPr>
        <xdr:cNvPr id="14" name="Shape 14"/>
        <xdr:cNvSpPr/>
      </xdr:nvSpPr>
      <xdr:spPr>
        <a:xfrm>
          <a:off x="1986150" y="1914825"/>
          <a:ext cx="1830300" cy="408900"/>
        </a:xfrm>
        <a:prstGeom prst="roundRect">
          <a:avLst>
            <a:gd fmla="val 16667" name="adj"/>
          </a:avLst>
        </a:prstGeom>
        <a:solidFill>
          <a:srgbClr val="4C113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3F3F3"/>
              </a:solidFill>
              <a:latin typeface="Lexend"/>
              <a:ea typeface="Lexend"/>
              <a:cs typeface="Lexend"/>
              <a:sym typeface="Lexend"/>
            </a:rPr>
            <a:t>NON LINKED</a:t>
          </a:r>
          <a:endParaRPr sz="1400">
            <a:solidFill>
              <a:srgbClr val="F3F3F3"/>
            </a:solidFill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10</xdr:col>
      <xdr:colOff>28575</xdr:colOff>
      <xdr:row>6</xdr:row>
      <xdr:rowOff>28575</xdr:rowOff>
    </xdr:from>
    <xdr:ext cx="1447800" cy="428625"/>
    <xdr:sp>
      <xdr:nvSpPr>
        <xdr:cNvPr id="15" name="Shape 15"/>
        <xdr:cNvSpPr/>
      </xdr:nvSpPr>
      <xdr:spPr>
        <a:xfrm>
          <a:off x="2323600" y="1863700"/>
          <a:ext cx="1390800" cy="398700"/>
        </a:xfrm>
        <a:prstGeom prst="roundRect">
          <a:avLst>
            <a:gd fmla="val 16667" name="adj"/>
          </a:avLst>
        </a:prstGeom>
        <a:gradFill>
          <a:gsLst>
            <a:gs pos="0">
              <a:srgbClr val="741B47"/>
            </a:gs>
            <a:gs pos="100000">
              <a:srgbClr val="4C1130"/>
            </a:gs>
          </a:gsLst>
          <a:lin ang="10800025" scaled="0"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3F3F3"/>
              </a:solidFill>
              <a:latin typeface="Lexend"/>
              <a:ea typeface="Lexend"/>
              <a:cs typeface="Lexend"/>
              <a:sym typeface="Lexend"/>
            </a:rPr>
            <a:t>26</a:t>
          </a:r>
          <a:endParaRPr sz="1800">
            <a:solidFill>
              <a:srgbClr val="F3F3F3"/>
            </a:solidFill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10</xdr:col>
      <xdr:colOff>28575</xdr:colOff>
      <xdr:row>8</xdr:row>
      <xdr:rowOff>114300</xdr:rowOff>
    </xdr:from>
    <xdr:ext cx="1447800" cy="428625"/>
    <xdr:sp>
      <xdr:nvSpPr>
        <xdr:cNvPr id="16" name="Shape 16"/>
        <xdr:cNvSpPr/>
      </xdr:nvSpPr>
      <xdr:spPr>
        <a:xfrm>
          <a:off x="2057725" y="1362625"/>
          <a:ext cx="1431600" cy="388500"/>
        </a:xfrm>
        <a:prstGeom prst="roundRect">
          <a:avLst>
            <a:gd fmla="val 16667" name="adj"/>
          </a:avLst>
        </a:prstGeom>
        <a:gradFill>
          <a:gsLst>
            <a:gs pos="0">
              <a:srgbClr val="4C1130"/>
            </a:gs>
            <a:gs pos="100000">
              <a:srgbClr val="741B47"/>
            </a:gs>
          </a:gsLst>
          <a:lin ang="18900044" scaled="0"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>
              <a:solidFill>
                <a:srgbClr val="F3F3F3"/>
              </a:solidFill>
              <a:latin typeface="Lexend"/>
              <a:ea typeface="Lexend"/>
              <a:cs typeface="Lexend"/>
              <a:sym typeface="Lexend"/>
            </a:rPr>
            <a:t>74</a:t>
          </a:r>
          <a:endParaRPr sz="1700">
            <a:solidFill>
              <a:srgbClr val="F3F3F3"/>
            </a:solidFill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8</xdr:col>
      <xdr:colOff>238125</xdr:colOff>
      <xdr:row>0</xdr:row>
      <xdr:rowOff>104775</xdr:rowOff>
    </xdr:from>
    <xdr:ext cx="6372225" cy="790575"/>
    <xdr:sp>
      <xdr:nvSpPr>
        <xdr:cNvPr id="17" name="Shape 17"/>
        <xdr:cNvSpPr/>
      </xdr:nvSpPr>
      <xdr:spPr>
        <a:xfrm>
          <a:off x="293875" y="2109050"/>
          <a:ext cx="6114900" cy="766800"/>
        </a:xfrm>
        <a:prstGeom prst="snip1Rect">
          <a:avLst>
            <a:gd fmla="val 16667" name="adj"/>
          </a:avLst>
        </a:prstGeom>
        <a:gradFill>
          <a:gsLst>
            <a:gs pos="0">
              <a:srgbClr val="741B47"/>
            </a:gs>
            <a:gs pos="100000">
              <a:srgbClr val="4C1130"/>
            </a:gs>
          </a:gsLst>
          <a:lin ang="5400012" scaled="0"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895350</xdr:colOff>
      <xdr:row>1</xdr:row>
      <xdr:rowOff>38100</xdr:rowOff>
    </xdr:from>
    <xdr:ext cx="1504950" cy="523875"/>
    <xdr:sp>
      <xdr:nvSpPr>
        <xdr:cNvPr id="18" name="Shape 18"/>
        <xdr:cNvSpPr/>
      </xdr:nvSpPr>
      <xdr:spPr>
        <a:xfrm>
          <a:off x="2589475" y="1393325"/>
          <a:ext cx="1482600" cy="501000"/>
        </a:xfrm>
        <a:prstGeom prst="round2DiagRect">
          <a:avLst>
            <a:gd fmla="val 16667" name="adj1"/>
            <a:gd fmla="val 0" name="adj2"/>
          </a:avLst>
        </a:prstGeom>
        <a:gradFill>
          <a:gsLst>
            <a:gs pos="0">
              <a:srgbClr val="A64D79"/>
            </a:gs>
            <a:gs pos="100000">
              <a:srgbClr val="4C1130"/>
            </a:gs>
          </a:gsLst>
          <a:lin ang="5400012" scaled="0"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100">
              <a:solidFill>
                <a:srgbClr val="F3F3F3"/>
              </a:solidFill>
              <a:latin typeface="Lexend"/>
              <a:ea typeface="Lexend"/>
              <a:cs typeface="Lexend"/>
              <a:sym typeface="Lexend"/>
            </a:rPr>
            <a:t>SBI</a:t>
          </a:r>
          <a:endParaRPr sz="2100">
            <a:solidFill>
              <a:srgbClr val="F3F3F3"/>
            </a:solidFill>
            <a:latin typeface="Lexend"/>
            <a:ea typeface="Lexend"/>
            <a:cs typeface="Lexend"/>
            <a:sym typeface="Lexend"/>
          </a:endParaRPr>
        </a:p>
      </xdr:txBody>
    </xdr:sp>
    <xdr:clientData fLocksWithSheet="0"/>
  </xdr:oneCellAnchor>
  <xdr:oneCellAnchor>
    <xdr:from>
      <xdr:col>10</xdr:col>
      <xdr:colOff>733425</xdr:colOff>
      <xdr:row>1</xdr:row>
      <xdr:rowOff>38100</xdr:rowOff>
    </xdr:from>
    <xdr:ext cx="3019425" cy="504825"/>
    <xdr:grpSp>
      <xdr:nvGrpSpPr>
        <xdr:cNvPr id="2" name="Shape 2" title="Drawing"/>
        <xdr:cNvGrpSpPr/>
      </xdr:nvGrpSpPr>
      <xdr:grpSpPr>
        <a:xfrm>
          <a:off x="1883900" y="1771650"/>
          <a:ext cx="2874475" cy="429600"/>
          <a:chOff x="1883900" y="1771650"/>
          <a:chExt cx="2874475" cy="429600"/>
        </a:xfrm>
      </xdr:grpSpPr>
      <xdr:sp>
        <xdr:nvSpPr>
          <xdr:cNvPr id="19" name="Shape 19"/>
          <xdr:cNvSpPr/>
        </xdr:nvSpPr>
        <xdr:spPr>
          <a:xfrm>
            <a:off x="1883900" y="1771650"/>
            <a:ext cx="1298700" cy="429600"/>
          </a:xfrm>
          <a:prstGeom prst="round2DiagRect">
            <a:avLst>
              <a:gd fmla="val 16667" name="adj1"/>
              <a:gd fmla="val 0" name="adj2"/>
            </a:avLst>
          </a:prstGeom>
          <a:gradFill>
            <a:gsLst>
              <a:gs pos="0">
                <a:srgbClr val="A64D79"/>
              </a:gs>
              <a:gs pos="100000">
                <a:srgbClr val="4C1130"/>
              </a:gs>
            </a:gsLst>
            <a:lin ang="5400012" scaled="0"/>
          </a:gra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600">
                <a:solidFill>
                  <a:srgbClr val="F3F3F3"/>
                </a:solidFill>
                <a:latin typeface="Lexend"/>
                <a:ea typeface="Lexend"/>
                <a:cs typeface="Lexend"/>
                <a:sym typeface="Lexend"/>
              </a:rPr>
              <a:t>HSBC</a:t>
            </a:r>
            <a:endParaRPr sz="1600">
              <a:solidFill>
                <a:srgbClr val="F3F3F3"/>
              </a:solidFill>
              <a:latin typeface="Lexend"/>
              <a:ea typeface="Lexend"/>
              <a:cs typeface="Lexend"/>
              <a:sym typeface="Lexend"/>
            </a:endParaRPr>
          </a:p>
        </xdr:txBody>
      </xdr:sp>
      <xdr:sp>
        <xdr:nvSpPr>
          <xdr:cNvPr id="20" name="Shape 20"/>
          <xdr:cNvSpPr/>
        </xdr:nvSpPr>
        <xdr:spPr>
          <a:xfrm>
            <a:off x="3459675" y="1771650"/>
            <a:ext cx="1298700" cy="429600"/>
          </a:xfrm>
          <a:prstGeom prst="round2DiagRect">
            <a:avLst>
              <a:gd fmla="val 16667" name="adj1"/>
              <a:gd fmla="val 0" name="adj2"/>
            </a:avLst>
          </a:prstGeom>
          <a:gradFill>
            <a:gsLst>
              <a:gs pos="0">
                <a:srgbClr val="A64D79"/>
              </a:gs>
              <a:gs pos="100000">
                <a:srgbClr val="4C1130"/>
              </a:gs>
            </a:gsLst>
            <a:lin ang="5400012" scaled="0"/>
          </a:gra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600">
                <a:solidFill>
                  <a:srgbClr val="F3F3F3"/>
                </a:solidFill>
                <a:latin typeface="Lexend"/>
                <a:ea typeface="Lexend"/>
                <a:cs typeface="Lexend"/>
                <a:sym typeface="Lexend"/>
              </a:rPr>
              <a:t>KOTAK</a:t>
            </a:r>
            <a:endParaRPr sz="1600">
              <a:solidFill>
                <a:srgbClr val="F3F3F3"/>
              </a:solidFill>
              <a:latin typeface="Lexend"/>
              <a:ea typeface="Lexend"/>
              <a:cs typeface="Lexend"/>
              <a:sym typeface="Lexend"/>
            </a:endParaRPr>
          </a:p>
        </xdr:txBody>
      </xdr:sp>
    </xdr:grpSp>
    <xdr:clientData fLocksWithSheet="0"/>
  </xdr:oneCellAnchor>
  <xdr:oneCellAnchor>
    <xdr:from>
      <xdr:col>11</xdr:col>
      <xdr:colOff>704850</xdr:colOff>
      <xdr:row>5</xdr:row>
      <xdr:rowOff>57150</xdr:rowOff>
    </xdr:from>
    <xdr:ext cx="3019425" cy="1266825"/>
    <xdr:sp>
      <xdr:nvSpPr>
        <xdr:cNvPr id="21" name="Shape 21"/>
        <xdr:cNvSpPr/>
      </xdr:nvSpPr>
      <xdr:spPr>
        <a:xfrm>
          <a:off x="2466750" y="1597825"/>
          <a:ext cx="3006300" cy="1032900"/>
        </a:xfrm>
        <a:prstGeom prst="roundRect">
          <a:avLst>
            <a:gd fmla="val 16667" name="adj"/>
          </a:avLst>
        </a:prstGeom>
        <a:gradFill>
          <a:gsLst>
            <a:gs pos="0">
              <a:srgbClr val="A64D79"/>
            </a:gs>
            <a:gs pos="100000">
              <a:srgbClr val="4C1130"/>
            </a:gs>
          </a:gsLst>
          <a:lin ang="5400012" scaled="0"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800100</xdr:colOff>
      <xdr:row>5</xdr:row>
      <xdr:rowOff>200025</xdr:rowOff>
    </xdr:from>
    <xdr:ext cx="2809875" cy="981075"/>
    <xdr:grpSp>
      <xdr:nvGrpSpPr>
        <xdr:cNvPr id="2" name="Shape 2" title="Drawing"/>
        <xdr:cNvGrpSpPr/>
      </xdr:nvGrpSpPr>
      <xdr:grpSpPr>
        <a:xfrm>
          <a:off x="1575425" y="1423175"/>
          <a:ext cx="2977575" cy="1147150"/>
          <a:chOff x="1575425" y="1423175"/>
          <a:chExt cx="2977575" cy="1147150"/>
        </a:xfrm>
      </xdr:grpSpPr>
      <xdr:sp>
        <xdr:nvSpPr>
          <xdr:cNvPr id="22" name="Shape 22"/>
          <xdr:cNvSpPr/>
        </xdr:nvSpPr>
        <xdr:spPr>
          <a:xfrm>
            <a:off x="1575425" y="1423175"/>
            <a:ext cx="1653900" cy="517800"/>
          </a:xfrm>
          <a:prstGeom prst="roundRect">
            <a:avLst>
              <a:gd fmla="val 16667" name="adj"/>
            </a:avLst>
          </a:prstGeom>
          <a:solidFill>
            <a:srgbClr val="4C113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600">
                <a:solidFill>
                  <a:srgbClr val="FFFFFF"/>
                </a:solidFill>
                <a:latin typeface="Lexend"/>
                <a:ea typeface="Lexend"/>
                <a:cs typeface="Lexend"/>
                <a:sym typeface="Lexend"/>
              </a:rPr>
              <a:t>MAX ROI</a:t>
            </a:r>
            <a:endParaRPr sz="1600">
              <a:solidFill>
                <a:srgbClr val="FFFFFF"/>
              </a:solidFill>
              <a:latin typeface="Lexend"/>
              <a:ea typeface="Lexend"/>
              <a:cs typeface="Lexend"/>
              <a:sym typeface="Lexend"/>
            </a:endParaRPr>
          </a:p>
        </xdr:txBody>
      </xdr:sp>
      <xdr:sp>
        <xdr:nvSpPr>
          <xdr:cNvPr id="23" name="Shape 23"/>
          <xdr:cNvSpPr/>
        </xdr:nvSpPr>
        <xdr:spPr>
          <a:xfrm>
            <a:off x="3344900" y="1423175"/>
            <a:ext cx="1208100" cy="517800"/>
          </a:xfrm>
          <a:prstGeom prst="roundRect">
            <a:avLst>
              <a:gd fmla="val 16667" name="adj"/>
            </a:avLst>
          </a:prstGeom>
          <a:gradFill>
            <a:gsLst>
              <a:gs pos="0">
                <a:srgbClr val="741B47"/>
              </a:gs>
              <a:gs pos="100000">
                <a:srgbClr val="4C1130"/>
              </a:gs>
            </a:gsLst>
            <a:lin ang="10800025" scaled="0"/>
          </a:gra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700">
                <a:solidFill>
                  <a:srgbClr val="FFFFFF"/>
                </a:solidFill>
                <a:latin typeface="Lexend"/>
                <a:ea typeface="Lexend"/>
                <a:cs typeface="Lexend"/>
                <a:sym typeface="Lexend"/>
              </a:rPr>
              <a:t>7.60%</a:t>
            </a:r>
            <a:endParaRPr b="1" sz="1700">
              <a:solidFill>
                <a:srgbClr val="FFFFFF"/>
              </a:solidFill>
              <a:latin typeface="Lexend"/>
              <a:ea typeface="Lexend"/>
              <a:cs typeface="Lexend"/>
              <a:sym typeface="Lexend"/>
            </a:endParaRPr>
          </a:p>
        </xdr:txBody>
      </xdr:sp>
      <xdr:sp>
        <xdr:nvSpPr>
          <xdr:cNvPr id="24" name="Shape 24"/>
          <xdr:cNvSpPr/>
        </xdr:nvSpPr>
        <xdr:spPr>
          <a:xfrm>
            <a:off x="1575425" y="2052525"/>
            <a:ext cx="1653900" cy="517800"/>
          </a:xfrm>
          <a:prstGeom prst="roundRect">
            <a:avLst>
              <a:gd fmla="val 16667" name="adj"/>
            </a:avLst>
          </a:prstGeom>
          <a:solidFill>
            <a:srgbClr val="4C113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600">
                <a:solidFill>
                  <a:srgbClr val="FFFFFF"/>
                </a:solidFill>
                <a:latin typeface="Lexend"/>
                <a:ea typeface="Lexend"/>
                <a:cs typeface="Lexend"/>
                <a:sym typeface="Lexend"/>
              </a:rPr>
              <a:t>MIN ROI</a:t>
            </a:r>
            <a:endParaRPr sz="1600">
              <a:solidFill>
                <a:srgbClr val="FFFFFF"/>
              </a:solidFill>
              <a:latin typeface="Lexend"/>
              <a:ea typeface="Lexend"/>
              <a:cs typeface="Lexend"/>
              <a:sym typeface="Lexend"/>
            </a:endParaRPr>
          </a:p>
        </xdr:txBody>
      </xdr:sp>
      <xdr:sp>
        <xdr:nvSpPr>
          <xdr:cNvPr id="25" name="Shape 25"/>
          <xdr:cNvSpPr/>
        </xdr:nvSpPr>
        <xdr:spPr>
          <a:xfrm>
            <a:off x="3344900" y="2052525"/>
            <a:ext cx="1208100" cy="517800"/>
          </a:xfrm>
          <a:prstGeom prst="roundRect">
            <a:avLst>
              <a:gd fmla="val 16667" name="adj"/>
            </a:avLst>
          </a:prstGeom>
          <a:gradFill>
            <a:gsLst>
              <a:gs pos="0">
                <a:srgbClr val="741B47"/>
              </a:gs>
              <a:gs pos="100000">
                <a:srgbClr val="4C1130"/>
              </a:gs>
            </a:gsLst>
            <a:lin ang="10800025" scaled="0"/>
          </a:gra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700">
                <a:solidFill>
                  <a:srgbClr val="FFFFFF"/>
                </a:solidFill>
                <a:latin typeface="Lexend"/>
                <a:ea typeface="Lexend"/>
                <a:cs typeface="Lexend"/>
                <a:sym typeface="Lexend"/>
              </a:rPr>
              <a:t>3.10%</a:t>
            </a:r>
            <a:endParaRPr b="1" sz="1700">
              <a:solidFill>
                <a:srgbClr val="FFFFFF"/>
              </a:solidFill>
              <a:latin typeface="Lexend"/>
              <a:ea typeface="Lexend"/>
              <a:cs typeface="Lexend"/>
              <a:sym typeface="Lexend"/>
            </a:endParaRPr>
          </a:p>
        </xdr:txBody>
      </xdr:sp>
    </xdr:grpSp>
    <xdr:clientData fLocksWithSheet="0"/>
  </xdr:oneCellAnchor>
  <xdr:oneCellAnchor>
    <xdr:from>
      <xdr:col>4</xdr:col>
      <xdr:colOff>133350</xdr:colOff>
      <xdr:row>12</xdr:row>
      <xdr:rowOff>76200</xdr:rowOff>
    </xdr:from>
    <xdr:ext cx="3581400" cy="1762125"/>
    <xdr:sp>
      <xdr:nvSpPr>
        <xdr:cNvPr id="26" name="Shape 26"/>
        <xdr:cNvSpPr/>
      </xdr:nvSpPr>
      <xdr:spPr>
        <a:xfrm>
          <a:off x="1904375" y="1158125"/>
          <a:ext cx="3732300" cy="2331600"/>
        </a:xfrm>
        <a:prstGeom prst="roundRect">
          <a:avLst>
            <a:gd fmla="val 16667" name="adj"/>
          </a:avLst>
        </a:prstGeom>
        <a:solidFill>
          <a:srgbClr val="741B4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95250</xdr:colOff>
      <xdr:row>22</xdr:row>
      <xdr:rowOff>76200</xdr:rowOff>
    </xdr:from>
    <xdr:ext cx="4705350" cy="1504950"/>
    <xdr:sp>
      <xdr:nvSpPr>
        <xdr:cNvPr id="27" name="Shape 27"/>
        <xdr:cNvSpPr/>
      </xdr:nvSpPr>
      <xdr:spPr>
        <a:xfrm>
          <a:off x="1526000" y="1025200"/>
          <a:ext cx="3599400" cy="1484400"/>
        </a:xfrm>
        <a:prstGeom prst="roundRect">
          <a:avLst>
            <a:gd fmla="val 16667" name="adj"/>
          </a:avLst>
        </a:prstGeom>
        <a:solidFill>
          <a:srgbClr val="741B4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12</xdr:row>
      <xdr:rowOff>76200</xdr:rowOff>
    </xdr:from>
    <xdr:ext cx="3581400" cy="1714500"/>
    <xdr:sp>
      <xdr:nvSpPr>
        <xdr:cNvPr id="28" name="Shape 28"/>
        <xdr:cNvSpPr/>
      </xdr:nvSpPr>
      <xdr:spPr>
        <a:xfrm>
          <a:off x="1812325" y="1577375"/>
          <a:ext cx="3640200" cy="1697400"/>
        </a:xfrm>
        <a:prstGeom prst="roundRect">
          <a:avLst>
            <a:gd fmla="val 16667" name="adj"/>
          </a:avLst>
        </a:prstGeom>
        <a:solidFill>
          <a:srgbClr val="741B47"/>
        </a:solidFill>
        <a:ln cap="flat" cmpd="sng" w="9525">
          <a:solidFill>
            <a:srgbClr val="741B47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733425</xdr:colOff>
      <xdr:row>12</xdr:row>
      <xdr:rowOff>47625</xdr:rowOff>
    </xdr:from>
    <xdr:ext cx="2981325" cy="1762125"/>
    <xdr:sp>
      <xdr:nvSpPr>
        <xdr:cNvPr id="29" name="Shape 29"/>
        <xdr:cNvSpPr/>
      </xdr:nvSpPr>
      <xdr:spPr>
        <a:xfrm>
          <a:off x="2303150" y="1597825"/>
          <a:ext cx="2218800" cy="1278300"/>
        </a:xfrm>
        <a:prstGeom prst="roundRect">
          <a:avLst>
            <a:gd fmla="val 16667" name="adj"/>
          </a:avLst>
        </a:prstGeom>
        <a:solidFill>
          <a:srgbClr val="741B4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76200</xdr:colOff>
      <xdr:row>22</xdr:row>
      <xdr:rowOff>76200</xdr:rowOff>
    </xdr:from>
    <xdr:ext cx="5572125" cy="1504950"/>
    <xdr:sp>
      <xdr:nvSpPr>
        <xdr:cNvPr id="30" name="Shape 30"/>
        <xdr:cNvSpPr/>
      </xdr:nvSpPr>
      <xdr:spPr>
        <a:xfrm>
          <a:off x="1096500" y="1495575"/>
          <a:ext cx="5501400" cy="1380600"/>
        </a:xfrm>
        <a:prstGeom prst="roundRect">
          <a:avLst>
            <a:gd fmla="val 16667" name="adj"/>
          </a:avLst>
        </a:prstGeom>
        <a:solidFill>
          <a:srgbClr val="741B4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31</xdr:row>
      <xdr:rowOff>66675</xdr:rowOff>
    </xdr:from>
    <xdr:ext cx="13315950" cy="2771775"/>
    <xdr:sp>
      <xdr:nvSpPr>
        <xdr:cNvPr id="31" name="Shape 31"/>
        <xdr:cNvSpPr/>
      </xdr:nvSpPr>
      <xdr:spPr>
        <a:xfrm>
          <a:off x="82650" y="354025"/>
          <a:ext cx="9061500" cy="2751300"/>
        </a:xfrm>
        <a:prstGeom prst="roundRect">
          <a:avLst>
            <a:gd fmla="val 16667" name="adj"/>
          </a:avLst>
        </a:prstGeom>
        <a:solidFill>
          <a:srgbClr val="741B47"/>
        </a:solidFill>
        <a:ln cap="flat" cmpd="sng" w="9525">
          <a:solidFill>
            <a:srgbClr val="741B47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45</xdr:row>
      <xdr:rowOff>161925</xdr:rowOff>
    </xdr:from>
    <xdr:ext cx="6553200" cy="2943225"/>
    <xdr:sp>
      <xdr:nvSpPr>
        <xdr:cNvPr id="32" name="Shape 32"/>
        <xdr:cNvSpPr/>
      </xdr:nvSpPr>
      <xdr:spPr>
        <a:xfrm>
          <a:off x="885175" y="1108475"/>
          <a:ext cx="6082200" cy="3349800"/>
        </a:xfrm>
        <a:prstGeom prst="roundRect">
          <a:avLst>
            <a:gd fmla="val 16667" name="adj"/>
          </a:avLst>
        </a:prstGeom>
        <a:solidFill>
          <a:srgbClr val="741B4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876300</xdr:colOff>
      <xdr:row>45</xdr:row>
      <xdr:rowOff>161925</xdr:rowOff>
    </xdr:from>
    <xdr:ext cx="6657975" cy="2943225"/>
    <xdr:sp>
      <xdr:nvSpPr>
        <xdr:cNvPr id="33" name="Shape 33"/>
        <xdr:cNvSpPr/>
      </xdr:nvSpPr>
      <xdr:spPr>
        <a:xfrm>
          <a:off x="0" y="871800"/>
          <a:ext cx="6567300" cy="3497100"/>
        </a:xfrm>
        <a:prstGeom prst="roundRect">
          <a:avLst>
            <a:gd fmla="val 16667" name="adj"/>
          </a:avLst>
        </a:prstGeom>
        <a:solidFill>
          <a:srgbClr val="741B47"/>
        </a:solidFill>
        <a:ln cap="flat" cmpd="sng" w="9525">
          <a:solidFill>
            <a:srgbClr val="4C113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466725</xdr:colOff>
      <xdr:row>46</xdr:row>
      <xdr:rowOff>19050</xdr:rowOff>
    </xdr:from>
    <xdr:ext cx="5572125" cy="2800350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123825</xdr:colOff>
      <xdr:row>56</xdr:row>
      <xdr:rowOff>152400</xdr:rowOff>
    </xdr:from>
    <xdr:ext cx="13306425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295275</xdr:colOff>
      <xdr:row>54</xdr:row>
      <xdr:rowOff>133350</xdr:rowOff>
    </xdr:from>
    <xdr:ext cx="13192125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819150</xdr:colOff>
      <xdr:row>4</xdr:row>
      <xdr:rowOff>66675</xdr:rowOff>
    </xdr:from>
    <xdr:ext cx="3609975" cy="12382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742950</xdr:colOff>
      <xdr:row>8</xdr:row>
      <xdr:rowOff>38100</xdr:rowOff>
    </xdr:from>
    <xdr:ext cx="3000375" cy="184785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13</xdr:row>
      <xdr:rowOff>142875</xdr:rowOff>
    </xdr:from>
    <xdr:ext cx="3000375" cy="184785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133350</xdr:colOff>
      <xdr:row>0</xdr:row>
      <xdr:rowOff>0</xdr:rowOff>
    </xdr:from>
    <xdr:ext cx="1466850" cy="91440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133350</xdr:colOff>
      <xdr:row>8</xdr:row>
      <xdr:rowOff>47625</xdr:rowOff>
    </xdr:from>
    <xdr:ext cx="1524000" cy="13620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381000</xdr:colOff>
      <xdr:row>4</xdr:row>
      <xdr:rowOff>85725</xdr:rowOff>
    </xdr:from>
    <xdr:ext cx="3771900" cy="233362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619125</xdr:colOff>
      <xdr:row>4</xdr:row>
      <xdr:rowOff>142875</xdr:rowOff>
    </xdr:from>
    <xdr:ext cx="3590925" cy="2209800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12</xdr:row>
      <xdr:rowOff>0</xdr:rowOff>
    </xdr:from>
    <xdr:ext cx="9525000" cy="9525000"/>
    <xdr:pic>
      <xdr:nvPicPr>
        <xdr:cNvPr descr="https://lucid.app/lucidchart/2fbd62c7-f544-449a-8f79-c4a428ebbb7f/edit?page=0&amp;v=92&amp;s=1000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01" sheet="Dataset"/>
  </cacheSource>
  <cacheFields>
    <cacheField name="Maturity Date" numFmtId="164">
      <sharedItems containsSemiMixedTypes="0" containsDate="1" containsString="0">
        <d v="2023-03-10T00:00:00Z"/>
        <d v="2023-03-20T00:00:00Z"/>
        <d v="2023-03-30T00:00:00Z"/>
        <d v="2023-04-09T00:00:00Z"/>
        <d v="2023-04-21T00:00:00Z"/>
        <d v="2023-05-03T00:00:00Z"/>
        <d v="2023-05-15T00:00:00Z"/>
        <d v="2023-05-27T00:00:00Z"/>
        <d v="2023-06-08T00:00:00Z"/>
        <d v="2023-06-20T00:00:00Z"/>
        <d v="2023-07-02T00:00:00Z"/>
        <d v="2023-07-14T00:00:00Z"/>
        <d v="2023-07-26T00:00:00Z"/>
        <d v="2023-08-07T00:00:00Z"/>
        <d v="2023-08-19T00:00:00Z"/>
        <d v="2023-08-31T00:00:00Z"/>
        <d v="2023-09-12T00:00:00Z"/>
        <d v="2023-09-24T00:00:00Z"/>
        <d v="2023-10-06T00:00:00Z"/>
        <d v="2023-10-18T00:00:00Z"/>
        <d v="2023-10-30T00:00:00Z"/>
        <d v="2023-11-11T00:00:00Z"/>
        <d v="2023-11-23T00:00:00Z"/>
        <d v="2023-12-05T00:00:00Z"/>
        <d v="2023-12-17T00:00:00Z"/>
        <d v="2023-12-29T00:00:00Z"/>
        <d v="2024-01-10T00:00:00Z"/>
        <d v="2024-01-22T00:00:00Z"/>
        <d v="2024-02-03T00:00:00Z"/>
        <d v="2024-02-15T00:00:00Z"/>
        <d v="2024-02-27T00:00:00Z"/>
        <d v="2024-03-10T00:00:00Z"/>
        <d v="2024-03-22T00:00:00Z"/>
        <d v="2024-04-03T00:00:00Z"/>
        <d v="2024-04-15T00:00:00Z"/>
        <d v="2024-04-27T00:00:00Z"/>
        <d v="2024-05-09T00:00:00Z"/>
        <d v="2024-05-21T00:00:00Z"/>
        <d v="2024-06-02T00:00:00Z"/>
        <d v="2024-06-14T00:00:00Z"/>
        <d v="2024-06-26T00:00:00Z"/>
        <d v="2024-07-08T00:00:00Z"/>
        <d v="2024-07-20T00:00:00Z"/>
        <d v="2024-08-01T00:00:00Z"/>
        <d v="2024-08-13T00:00:00Z"/>
        <d v="2024-08-25T00:00:00Z"/>
        <d v="2024-09-06T00:00:00Z"/>
        <d v="2024-09-18T00:00:00Z"/>
        <d v="2024-09-30T00:00:00Z"/>
        <d v="2024-10-12T00:00:00Z"/>
        <d v="2024-10-24T00:00:00Z"/>
        <d v="2024-11-05T00:00:00Z"/>
        <d v="2024-11-17T00:00:00Z"/>
        <d v="2024-11-29T00:00:00Z"/>
        <d v="2024-12-11T00:00:00Z"/>
        <d v="2024-12-23T00:00:00Z"/>
        <d v="2025-01-04T00:00:00Z"/>
        <d v="2025-01-16T00:00:00Z"/>
        <d v="2025-01-28T00:00:00Z"/>
        <d v="2025-02-09T00:00:00Z"/>
        <d v="2025-02-21T00:00:00Z"/>
        <d v="2025-03-05T00:00:00Z"/>
        <d v="2025-03-17T00:00:00Z"/>
        <d v="2025-03-29T00:00:00Z"/>
        <d v="2025-04-10T00:00:00Z"/>
        <d v="2025-04-22T00:00:00Z"/>
        <d v="2025-05-04T00:00:00Z"/>
        <d v="2025-05-16T00:00:00Z"/>
        <d v="2025-05-28T00:00:00Z"/>
        <d v="2025-06-09T00:00:00Z"/>
        <d v="2025-06-21T00:00:00Z"/>
        <d v="2025-07-03T00:00:00Z"/>
        <d v="2025-07-15T00:00:00Z"/>
        <d v="2025-07-27T00:00:00Z"/>
        <d v="2025-08-08T00:00:00Z"/>
        <d v="2025-08-20T00:00:00Z"/>
        <d v="2025-09-01T00:00:00Z"/>
        <d v="2025-09-13T00:00:00Z"/>
        <d v="2025-09-25T00:00:00Z"/>
        <d v="2025-10-07T00:00:00Z"/>
        <d v="2025-10-19T00:00:00Z"/>
        <d v="2025-10-31T00:00:00Z"/>
        <d v="2025-11-12T00:00:00Z"/>
        <d v="2025-11-24T00:00:00Z"/>
        <d v="2025-12-06T00:00:00Z"/>
        <d v="2025-12-18T00:00:00Z"/>
        <d v="2025-12-30T00:00:00Z"/>
        <d v="2026-01-11T00:00:00Z"/>
        <d v="2026-01-23T00:00:00Z"/>
        <d v="2026-02-04T00:00:00Z"/>
        <d v="2026-02-16T00:00:00Z"/>
        <d v="2026-02-28T00:00:00Z"/>
        <d v="2026-03-12T00:00:00Z"/>
        <d v="2026-03-24T00:00:00Z"/>
        <d v="2026-04-05T00:00:00Z"/>
        <d v="2026-04-17T00:00:00Z"/>
        <d v="2026-04-29T00:00:00Z"/>
        <d v="2026-05-11T00:00:00Z"/>
        <d v="2026-05-23T00:00:00Z"/>
        <d v="2026-06-04T00:00:00Z"/>
      </sharedItems>
    </cacheField>
    <cacheField name="Maturity Amount" numFmtId="3">
      <sharedItems containsSemiMixedTypes="0" containsString="0" containsNumber="1" containsInteger="1">
        <n v="52783.0"/>
        <n v="30116.0"/>
        <n v="60228.0"/>
        <n v="52785.0"/>
        <n v="52786.0"/>
        <n v="52788.0"/>
        <n v="52790.0"/>
        <n v="52791.0"/>
        <n v="52792.0"/>
        <n v="29384.0"/>
        <n v="52794.0"/>
        <n v="26432.0"/>
        <n v="52874.0"/>
        <n v="52834.0"/>
        <n v="52954.0"/>
        <n v="53014.0"/>
        <n v="53054.0"/>
        <n v="53074.0"/>
      </sharedItems>
    </cacheField>
    <cacheField name="Bank" numFmtId="0">
      <sharedItems>
        <s v="Kotak"/>
        <s v="SBI"/>
        <s v="HSBC"/>
      </sharedItems>
    </cacheField>
    <cacheField name="eTDR (last 4 digits)">
      <sharedItems containsMixedTypes="1" containsNumber="1" containsInteger="1">
        <n v="6451.0"/>
        <n v="2117.0"/>
        <n v="8868.0"/>
        <s v="3637"/>
        <n v="4484.0"/>
        <n v="4026.0"/>
        <n v="6550.0"/>
        <n v="1225.0"/>
        <n v="3000.0"/>
        <n v="1929.0"/>
        <n v="3038.0"/>
        <n v="3461.0"/>
        <n v="2799.0"/>
        <n v="6711.0"/>
        <n v="7045.0"/>
        <n v="1289.0"/>
        <n v="1472.0"/>
        <n v="6408.0"/>
        <n v="5031.0"/>
        <n v="5687.0"/>
        <n v="7848.0"/>
        <n v="3063.0"/>
        <n v="7727.0"/>
        <n v="6855.0"/>
        <n v="2224.0"/>
        <n v="3330.0"/>
        <n v="4578.0"/>
        <n v="4380.0"/>
        <n v="2998.0"/>
        <n v="2312.0"/>
        <n v="6404.0"/>
        <n v="3763.0"/>
        <n v="6683.0"/>
        <n v="6162.0"/>
        <n v="6977.0"/>
        <n v="2369.0"/>
        <n v="2861.0"/>
        <n v="3578.0"/>
        <n v="6279.0"/>
        <n v="5618.0"/>
        <n v="7550.0"/>
        <n v="5413.0"/>
        <n v="6180.0"/>
        <n v="3962.0"/>
        <n v="7621.0"/>
        <n v="6312.0"/>
        <n v="3891.0"/>
        <n v="8004.0"/>
        <n v="9346.0"/>
        <n v="8425.0"/>
        <n v="2083.0"/>
        <n v="7937.0"/>
        <n v="9926.0"/>
        <n v="4986.0"/>
        <n v="7768.0"/>
        <n v="3312.0"/>
        <n v="2819.0"/>
        <n v="4788.0"/>
        <n v="4097.0"/>
        <n v="5056.0"/>
        <n v="6017.0"/>
        <n v="4341.0"/>
        <n v="4019.0"/>
        <n v="7562.0"/>
        <n v="8011.0"/>
        <n v="2825.0"/>
        <n v="1375.0"/>
        <n v="4609.0"/>
        <n v="9990.0"/>
        <n v="3780.0"/>
        <n v="3333.0"/>
        <n v="7867.0"/>
        <n v="6026.0"/>
        <n v="5837.0"/>
        <n v="8269.0"/>
        <n v="8747.0"/>
        <n v="9378.0"/>
        <n v="9705.0"/>
        <n v="9110.0"/>
        <n v="2383.0"/>
        <n v="4761.0"/>
        <n v="6053.0"/>
        <n v="7879.0"/>
        <n v="8604.0"/>
        <n v="9428.0"/>
        <n v="1876.0"/>
        <n v="9700.0"/>
        <n v="9904.0"/>
        <n v="9152.0"/>
        <n v="4467.0"/>
        <n v="5780.0"/>
        <n v="6454.0"/>
        <n v="9764.0"/>
        <n v="7086.0"/>
        <n v="9962.0"/>
        <n v="9475.0"/>
        <n v="1727.0"/>
        <n v="4016.0"/>
        <n v="3291.0"/>
        <n v="7418.0"/>
      </sharedItems>
    </cacheField>
    <cacheField name="Principal" numFmtId="3">
      <sharedItems containsSemiMixedTypes="0" containsString="0" containsNumber="1" containsInteger="1">
        <n v="50000.0"/>
        <n v="25000.0"/>
      </sharedItems>
    </cacheField>
    <cacheField name="ROI" numFmtId="10">
      <sharedItems containsSemiMixedTypes="0" containsString="0" containsNumber="1">
        <n v="0.041"/>
        <n v="0.033"/>
        <n v="0.076"/>
        <n v="0.051"/>
        <n v="0.0625"/>
        <n v="0.043"/>
        <n v="0.031"/>
        <n v="0.047"/>
        <n v="0.071"/>
      </sharedItems>
    </cacheField>
    <cacheField name="Yrs" numFmtId="0">
      <sharedItems containsSemiMixedTypes="0" containsString="0" containsNumber="1">
        <n v="1.0"/>
        <n v="3.3"/>
        <n v="1.2"/>
        <n v="2.3"/>
        <n v="1.4"/>
        <n v="3.2"/>
        <n v="1.6"/>
        <n v="3.0"/>
        <n v="1.1"/>
        <n v="4.0"/>
        <n v="2.0"/>
        <n v="1.3"/>
        <n v="1.5"/>
        <n v="2.1"/>
        <n v="3.1"/>
      </sharedItems>
    </cacheField>
    <cacheField name="Nominee (Vicky / Anjali)" numFmtId="0">
      <sharedItems>
        <s v="Anjali"/>
        <s v="Vicky"/>
      </sharedItems>
    </cacheField>
    <cacheField name="Scheme" numFmtId="0">
      <sharedItems>
        <s v="Redeem"/>
        <s v="Renew"/>
      </sharedItems>
    </cacheField>
    <cacheField name="15G FY 23-24" numFmtId="0">
      <sharedItems>
        <s v="Y"/>
        <s v="N"/>
      </sharedItems>
    </cacheField>
    <cacheField name="Linked (Y/N)" numFmtId="0">
      <sharedItems>
        <s v="Y"/>
        <s v="N"/>
      </sharedItems>
    </cacheField>
    <cacheField name="Matured (Y/N)" numFmtId="0">
      <sharedItems>
        <s v="Y"/>
        <s v="N"/>
      </sharedItems>
    </cacheField>
    <cacheField name="difference(Maturity AmountPrincipal)" numFmtId="0">
      <sharedItems containsSemiMixedTypes="0" containsString="0" containsNumber="1" containsInteger="1">
        <n v="2783.0"/>
        <n v="5116.0"/>
        <n v="10228.0"/>
        <n v="2785.0"/>
        <n v="2786.0"/>
        <n v="2788.0"/>
        <n v="2790.0"/>
        <n v="2791.0"/>
        <n v="2792.0"/>
        <n v="4384.0"/>
        <n v="2794.0"/>
        <n v="1432.0"/>
        <n v="2874.0"/>
        <n v="2834.0"/>
        <n v="2954.0"/>
        <n v="3014.0"/>
        <n v="3054.0"/>
        <n v="3074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000" sheet="TempDataset"/>
  </cacheSource>
  <cacheFields>
    <cacheField name="Maturity Date" numFmtId="164">
      <sharedItems containsDate="1" containsString="0" containsBlank="1">
        <d v="2024-04-03T00:00:00Z"/>
        <d v="2024-04-15T00:00:00Z"/>
        <d v="2024-04-27T00:00:00Z"/>
        <d v="2024-05-09T00:00:00Z"/>
        <d v="2024-05-21T00:00:00Z"/>
        <d v="2024-06-02T00:00:00Z"/>
        <d v="2024-06-14T00:00:00Z"/>
        <d v="2024-06-26T00:00:00Z"/>
        <m/>
      </sharedItems>
    </cacheField>
    <cacheField name="Maturity Amount" numFmtId="3">
      <sharedItems containsString="0" containsBlank="1" containsNumber="1" containsInteger="1">
        <n v="30116.0"/>
        <n v="53014.0"/>
        <n v="26432.0"/>
        <n v="53054.0"/>
        <n v="53074.0"/>
        <n v="52783.0"/>
        <m/>
      </sharedItems>
    </cacheField>
    <cacheField name="Bank" numFmtId="0">
      <sharedItems containsBlank="1">
        <s v="Kotak"/>
        <s v="SBI"/>
        <s v="HSBC"/>
        <m/>
      </sharedItems>
    </cacheField>
    <cacheField name="eTDR (last 4 digits)" numFmtId="0">
      <sharedItems containsString="0" containsBlank="1" containsNumber="1" containsInteger="1">
        <n v="6162.0"/>
        <n v="6977.0"/>
        <n v="2369.0"/>
        <n v="2861.0"/>
        <n v="3578.0"/>
        <n v="6279.0"/>
        <n v="5618.0"/>
        <n v="7550.0"/>
        <m/>
      </sharedItems>
    </cacheField>
    <cacheField name="Principal" numFmtId="3">
      <sharedItems containsString="0" containsBlank="1" containsNumber="1" containsInteger="1">
        <n v="25000.0"/>
        <n v="50000.0"/>
        <m/>
      </sharedItems>
    </cacheField>
    <cacheField name="ROI" numFmtId="10">
      <sharedItems containsString="0" containsBlank="1" containsNumber="1">
        <n v="0.0625"/>
        <n v="0.051"/>
        <n v="0.041"/>
        <n v="0.033"/>
        <n v="0.076"/>
        <m/>
      </sharedItems>
    </cacheField>
    <cacheField name="Yrs" numFmtId="0">
      <sharedItems containsString="0" containsBlank="1" containsNumber="1">
        <n v="3.3"/>
        <n v="1.2"/>
        <n v="2.3"/>
        <n v="1.4"/>
        <n v="3.2"/>
        <n v="1.6"/>
        <n v="1.0"/>
        <n v="3.0"/>
        <m/>
      </sharedItems>
    </cacheField>
    <cacheField name="Nominee (Vicky / Anjali)" numFmtId="0">
      <sharedItems containsBlank="1">
        <s v="Anjali"/>
        <s v="Vicky"/>
        <m/>
      </sharedItems>
    </cacheField>
    <cacheField name="Scheme" numFmtId="0">
      <sharedItems containsBlank="1">
        <s v="Renew"/>
        <s v="Redeem"/>
        <m/>
      </sharedItems>
    </cacheField>
    <cacheField name="15G FY 23-24" numFmtId="0">
      <sharedItems containsBlank="1">
        <s v="N"/>
        <s v="Y"/>
        <m/>
      </sharedItems>
    </cacheField>
    <cacheField name="Linked (Y/N)" numFmtId="0">
      <sharedItems containsBlank="1">
        <s v="N"/>
        <s v="Y"/>
        <m/>
      </sharedItems>
    </cacheField>
    <cacheField name="Matured (Y/N)" numFmtId="0">
      <sharedItems containsBlank="1">
        <s v="N"/>
        <m/>
      </sharedItems>
    </cacheField>
    <cacheField name="difference(Maturity AmountPrincipal)" numFmtId="0">
      <sharedItems containsString="0" containsBlank="1" containsNumber="1" containsInteger="1">
        <n v="5116.0"/>
        <n v="3014.0"/>
        <n v="1432.0"/>
        <n v="3054.0"/>
        <n v="3074.0"/>
        <n v="2783.0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27" sheet="TempDataset"/>
  </cacheSource>
  <cacheFields>
    <cacheField name="Maturity Date" numFmtId="164">
      <sharedItems containsDate="1" containsString="0" containsBlank="1">
        <d v="2024-04-03T00:00:00Z"/>
        <d v="2024-04-15T00:00:00Z"/>
        <d v="2024-04-27T00:00:00Z"/>
        <d v="2024-05-09T00:00:00Z"/>
        <d v="2024-05-21T00:00:00Z"/>
        <d v="2024-06-02T00:00:00Z"/>
        <d v="2024-06-14T00:00:00Z"/>
        <d v="2024-06-26T00:00:00Z"/>
        <m/>
      </sharedItems>
    </cacheField>
    <cacheField name="Maturity Amount" numFmtId="3">
      <sharedItems containsString="0" containsBlank="1" containsNumber="1" containsInteger="1">
        <n v="30116.0"/>
        <n v="53014.0"/>
        <n v="26432.0"/>
        <n v="53054.0"/>
        <n v="53074.0"/>
        <n v="52783.0"/>
        <m/>
      </sharedItems>
    </cacheField>
    <cacheField name="Bank" numFmtId="0">
      <sharedItems containsBlank="1">
        <s v="Kotak"/>
        <s v="SBI"/>
        <s v="HSBC"/>
        <m/>
      </sharedItems>
    </cacheField>
    <cacheField name="eTDR (last 4 digits)" numFmtId="0">
      <sharedItems containsString="0" containsBlank="1" containsNumber="1" containsInteger="1">
        <n v="6162.0"/>
        <n v="6977.0"/>
        <n v="2369.0"/>
        <n v="2861.0"/>
        <n v="3578.0"/>
        <n v="6279.0"/>
        <n v="5618.0"/>
        <n v="7550.0"/>
        <m/>
      </sharedItems>
    </cacheField>
    <cacheField name="Principal" numFmtId="3">
      <sharedItems containsString="0" containsBlank="1" containsNumber="1" containsInteger="1">
        <n v="25000.0"/>
        <n v="50000.0"/>
        <m/>
      </sharedItems>
    </cacheField>
    <cacheField name="ROI" numFmtId="10">
      <sharedItems containsString="0" containsBlank="1" containsNumber="1">
        <n v="0.0625"/>
        <n v="0.051"/>
        <n v="0.041"/>
        <n v="0.033"/>
        <n v="0.076"/>
        <m/>
      </sharedItems>
    </cacheField>
    <cacheField name="Yrs" numFmtId="0">
      <sharedItems containsString="0" containsBlank="1" containsNumber="1">
        <n v="3.3"/>
        <n v="1.2"/>
        <n v="2.3"/>
        <n v="1.4"/>
        <n v="3.2"/>
        <n v="1.6"/>
        <n v="1.0"/>
        <n v="3.0"/>
        <m/>
      </sharedItems>
    </cacheField>
    <cacheField name="Nominee (Vicky / Anjali)" numFmtId="0">
      <sharedItems containsBlank="1">
        <s v="Anjali"/>
        <s v="Vicky"/>
        <m/>
      </sharedItems>
    </cacheField>
    <cacheField name="Scheme" numFmtId="0">
      <sharedItems containsBlank="1">
        <s v="Renew"/>
        <s v="Redeem"/>
        <m/>
      </sharedItems>
    </cacheField>
    <cacheField name="15G FY 23-24" numFmtId="0">
      <sharedItems containsBlank="1">
        <s v="N"/>
        <s v="Y"/>
        <m/>
      </sharedItems>
    </cacheField>
    <cacheField name="Linked (Y/N)" numFmtId="0">
      <sharedItems containsBlank="1">
        <s v="N"/>
        <s v="Y"/>
        <m/>
      </sharedItems>
    </cacheField>
    <cacheField name="Matured (Y/N)" numFmtId="0">
      <sharedItems containsBlank="1">
        <s v="N"/>
        <m/>
      </sharedItems>
    </cacheField>
    <cacheField name="difference(Maturity AmountPrincipal)" numFmtId="0">
      <sharedItems containsString="0" containsBlank="1" containsNumber="1" containsInteger="1">
        <n v="5116.0"/>
        <n v="3014.0"/>
        <n v="1432.0"/>
        <n v="3054.0"/>
        <n v="3074.0"/>
        <n v="2783.0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27" sheet="TempDataset"/>
  </cacheSource>
  <cacheFields>
    <cacheField name="Maturity Date" numFmtId="164">
      <sharedItems containsDate="1" containsString="0" containsBlank="1">
        <d v="2024-04-03T00:00:00Z"/>
        <d v="2024-04-15T00:00:00Z"/>
        <d v="2024-04-27T00:00:00Z"/>
        <d v="2024-05-09T00:00:00Z"/>
        <d v="2024-05-21T00:00:00Z"/>
        <d v="2024-06-02T00:00:00Z"/>
        <d v="2024-06-14T00:00:00Z"/>
        <d v="2024-06-26T00:00:00Z"/>
        <m/>
      </sharedItems>
    </cacheField>
    <cacheField name="Maturity Amount" numFmtId="3">
      <sharedItems containsString="0" containsBlank="1" containsNumber="1" containsInteger="1">
        <n v="30116.0"/>
        <n v="53014.0"/>
        <n v="26432.0"/>
        <n v="53054.0"/>
        <n v="53074.0"/>
        <n v="52783.0"/>
        <m/>
      </sharedItems>
    </cacheField>
    <cacheField name="Bank" numFmtId="0">
      <sharedItems containsBlank="1">
        <s v="Kotak"/>
        <s v="SBI"/>
        <s v="HSBC"/>
        <m/>
      </sharedItems>
    </cacheField>
    <cacheField name="eTDR (last 4 digits)" numFmtId="0">
      <sharedItems containsString="0" containsBlank="1" containsNumber="1" containsInteger="1">
        <n v="6162.0"/>
        <n v="6977.0"/>
        <n v="2369.0"/>
        <n v="2861.0"/>
        <n v="3578.0"/>
        <n v="6279.0"/>
        <n v="5618.0"/>
        <n v="7550.0"/>
        <m/>
      </sharedItems>
    </cacheField>
    <cacheField name="Principal" numFmtId="3">
      <sharedItems containsString="0" containsBlank="1" containsNumber="1" containsInteger="1">
        <n v="25000.0"/>
        <n v="50000.0"/>
        <m/>
      </sharedItems>
    </cacheField>
    <cacheField name="ROI" numFmtId="10">
      <sharedItems containsString="0" containsBlank="1" containsNumber="1">
        <n v="0.0625"/>
        <n v="0.051"/>
        <n v="0.041"/>
        <n v="0.033"/>
        <n v="0.076"/>
        <m/>
      </sharedItems>
    </cacheField>
    <cacheField name="Yrs" numFmtId="0">
      <sharedItems containsString="0" containsBlank="1" containsNumber="1">
        <n v="3.3"/>
        <n v="1.2"/>
        <n v="2.3"/>
        <n v="1.4"/>
        <n v="3.2"/>
        <n v="1.6"/>
        <n v="1.0"/>
        <n v="3.0"/>
        <m/>
      </sharedItems>
    </cacheField>
    <cacheField name="Nominee (Vicky / Anjali)" numFmtId="0">
      <sharedItems containsBlank="1">
        <s v="Anjali"/>
        <s v="Vicky"/>
        <m/>
      </sharedItems>
    </cacheField>
    <cacheField name="Scheme" numFmtId="0">
      <sharedItems containsBlank="1">
        <s v="Renew"/>
        <s v="Redeem"/>
        <m/>
      </sharedItems>
    </cacheField>
    <cacheField name="15G FY 23-24" numFmtId="0">
      <sharedItems containsBlank="1">
        <s v="N"/>
        <s v="Y"/>
        <m/>
      </sharedItems>
    </cacheField>
    <cacheField name="Linked (Y/N)" numFmtId="0">
      <sharedItems containsBlank="1">
        <s v="N"/>
        <s v="Y"/>
        <m/>
      </sharedItems>
    </cacheField>
    <cacheField name="Matured (Y/N)" numFmtId="0">
      <sharedItems containsBlank="1">
        <s v="N"/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000" sheet="TempDataset"/>
  </cacheSource>
  <cacheFields>
    <cacheField name="Maturity Date" numFmtId="164">
      <sharedItems containsDate="1" containsString="0" containsBlank="1">
        <d v="2024-04-03T00:00:00Z"/>
        <d v="2024-04-15T00:00:00Z"/>
        <d v="2024-04-27T00:00:00Z"/>
        <d v="2024-05-09T00:00:00Z"/>
        <d v="2024-05-21T00:00:00Z"/>
        <d v="2024-06-02T00:00:00Z"/>
        <d v="2024-06-14T00:00:00Z"/>
        <d v="2024-06-26T00:00:00Z"/>
        <m/>
      </sharedItems>
    </cacheField>
    <cacheField name="Maturity Amount" numFmtId="3">
      <sharedItems containsString="0" containsBlank="1" containsNumber="1" containsInteger="1">
        <n v="30116.0"/>
        <n v="53014.0"/>
        <n v="26432.0"/>
        <n v="53054.0"/>
        <n v="53074.0"/>
        <n v="52783.0"/>
        <m/>
      </sharedItems>
    </cacheField>
    <cacheField name="Bank" numFmtId="0">
      <sharedItems containsBlank="1">
        <s v="Kotak"/>
        <s v="SBI"/>
        <s v="HSBC"/>
        <m/>
      </sharedItems>
    </cacheField>
    <cacheField name="eTDR (last 4 digits)" numFmtId="0">
      <sharedItems containsString="0" containsBlank="1" containsNumber="1" containsInteger="1">
        <n v="6162.0"/>
        <n v="6977.0"/>
        <n v="2369.0"/>
        <n v="2861.0"/>
        <n v="3578.0"/>
        <n v="6279.0"/>
        <n v="5618.0"/>
        <n v="7550.0"/>
        <m/>
      </sharedItems>
    </cacheField>
    <cacheField name="Principal" numFmtId="3">
      <sharedItems containsString="0" containsBlank="1" containsNumber="1" containsInteger="1">
        <n v="25000.0"/>
        <n v="50000.0"/>
        <m/>
      </sharedItems>
    </cacheField>
    <cacheField name="ROI" numFmtId="10">
      <sharedItems containsString="0" containsBlank="1" containsNumber="1">
        <n v="0.0625"/>
        <n v="0.051"/>
        <n v="0.041"/>
        <n v="0.033"/>
        <n v="0.076"/>
        <m/>
      </sharedItems>
    </cacheField>
    <cacheField name="Yrs" numFmtId="0">
      <sharedItems containsString="0" containsBlank="1" containsNumber="1">
        <n v="3.3"/>
        <n v="1.2"/>
        <n v="2.3"/>
        <n v="1.4"/>
        <n v="3.2"/>
        <n v="1.6"/>
        <n v="1.0"/>
        <n v="3.0"/>
        <m/>
      </sharedItems>
    </cacheField>
    <cacheField name="Nominee (Vicky / Anjali)" numFmtId="0">
      <sharedItems containsBlank="1">
        <s v="Anjali"/>
        <s v="Vicky"/>
        <m/>
      </sharedItems>
    </cacheField>
    <cacheField name="Scheme" numFmtId="0">
      <sharedItems containsBlank="1">
        <s v="Renew"/>
        <s v="Redeem"/>
        <m/>
      </sharedItems>
    </cacheField>
    <cacheField name="15G FY 23-24" numFmtId="0">
      <sharedItems containsBlank="1">
        <s v="N"/>
        <s v="Y"/>
        <m/>
      </sharedItems>
    </cacheField>
    <cacheField name="Linked (Y/N)" numFmtId="0">
      <sharedItems containsBlank="1">
        <s v="N"/>
        <s v="Y"/>
        <m/>
      </sharedItems>
    </cacheField>
    <cacheField name="Matured (Y/N)" numFmtId="0">
      <sharedItems containsBlank="1">
        <s v="N"/>
        <m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1000" sheet="TempDataset"/>
  </cacheSource>
  <cacheFields>
    <cacheField name="Maturity Date" numFmtId="164">
      <sharedItems containsDate="1" containsString="0" containsBlank="1">
        <d v="2024-04-03T00:00:00Z"/>
        <d v="2024-04-15T00:00:00Z"/>
        <d v="2024-04-27T00:00:00Z"/>
        <d v="2024-05-09T00:00:00Z"/>
        <d v="2024-05-21T00:00:00Z"/>
        <d v="2024-06-02T00:00:00Z"/>
        <d v="2024-06-14T00:00:00Z"/>
        <d v="2024-06-26T00:00:00Z"/>
        <m/>
      </sharedItems>
    </cacheField>
    <cacheField name="Maturity Amount" numFmtId="3">
      <sharedItems containsString="0" containsBlank="1" containsNumber="1" containsInteger="1">
        <n v="30116.0"/>
        <n v="53014.0"/>
        <n v="26432.0"/>
        <n v="53054.0"/>
        <n v="53074.0"/>
        <n v="52783.0"/>
        <m/>
      </sharedItems>
    </cacheField>
    <cacheField name="Bank" numFmtId="0">
      <sharedItems containsBlank="1">
        <s v="Kotak"/>
        <s v="SBI"/>
        <s v="HSBC"/>
        <m/>
      </sharedItems>
    </cacheField>
    <cacheField name="eTDR (last 4 digits)" numFmtId="0">
      <sharedItems containsString="0" containsBlank="1" containsNumber="1" containsInteger="1">
        <n v="6162.0"/>
        <n v="6977.0"/>
        <n v="2369.0"/>
        <n v="2861.0"/>
        <n v="3578.0"/>
        <n v="6279.0"/>
        <n v="5618.0"/>
        <n v="7550.0"/>
        <m/>
      </sharedItems>
    </cacheField>
    <cacheField name="Principal" numFmtId="3">
      <sharedItems containsString="0" containsBlank="1" containsNumber="1" containsInteger="1">
        <n v="25000.0"/>
        <n v="50000.0"/>
        <m/>
      </sharedItems>
    </cacheField>
    <cacheField name="ROI" numFmtId="10">
      <sharedItems containsString="0" containsBlank="1" containsNumber="1">
        <n v="0.0625"/>
        <n v="0.051"/>
        <n v="0.041"/>
        <n v="0.033"/>
        <n v="0.076"/>
        <m/>
      </sharedItems>
    </cacheField>
    <cacheField name="Yrs" numFmtId="0">
      <sharedItems containsString="0" containsBlank="1" containsNumber="1">
        <n v="3.3"/>
        <n v="1.2"/>
        <n v="2.3"/>
        <n v="1.4"/>
        <n v="3.2"/>
        <n v="1.6"/>
        <n v="1.0"/>
        <n v="3.0"/>
        <m/>
      </sharedItems>
    </cacheField>
    <cacheField name="Nominee (Vicky / Anjali)" numFmtId="0">
      <sharedItems containsBlank="1">
        <s v="Anjali"/>
        <s v="Vicky"/>
        <m/>
      </sharedItems>
    </cacheField>
    <cacheField name="Scheme" numFmtId="0">
      <sharedItems containsBlank="1">
        <s v="Renew"/>
        <s v="Redeem"/>
        <m/>
      </sharedItems>
    </cacheField>
    <cacheField name="15G FY 23-24" numFmtId="0">
      <sharedItems containsBlank="1">
        <s v="N"/>
        <s v="Y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 Table 6" cacheId="0" dataCaption="" rowGrandTotals="0" colGrandTotals="0" compact="0" compactData="0">
  <location ref="A3:P7" firstHeaderRow="0" firstDataRow="1" firstDataCol="1" rowPageCount="1" colPageCount="1"/>
  <pivotFields>
    <pivotField name="Maturity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Maturity Amoun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Bank" axis="axisRow" compact="0" outline="0" multipleItemSelectionAllowed="1" showAll="0" sortType="ascending">
      <items>
        <item x="2"/>
        <item x="0"/>
        <item x="1"/>
        <item t="default"/>
      </items>
    </pivotField>
    <pivotField name="eTDR (last 4 digi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Principal" compact="0" numFmtId="3" outline="0" multipleItemSelectionAllowed="1" showAll="0">
      <items>
        <item x="0"/>
        <item x="1"/>
        <item t="default"/>
      </items>
    </pivotField>
    <pivotField name="ROI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Yrs" axis="axisCol" compact="0" outline="0" multipleItemSelectionAllowed="1" showAll="0" sortType="ascending">
      <items>
        <item x="0"/>
        <item x="8"/>
        <item x="2"/>
        <item x="11"/>
        <item x="4"/>
        <item x="12"/>
        <item x="6"/>
        <item x="10"/>
        <item x="13"/>
        <item x="3"/>
        <item x="7"/>
        <item x="14"/>
        <item x="5"/>
        <item x="1"/>
        <item x="9"/>
        <item t="default"/>
      </items>
    </pivotField>
    <pivotField name="Nominee (Vicky / Anjali)" compact="0" outline="0" multipleItemSelectionAllowed="1" showAll="0">
      <items>
        <item x="0"/>
        <item x="1"/>
        <item t="default"/>
      </items>
    </pivotField>
    <pivotField name="Scheme" compact="0" outline="0" multipleItemSelectionAllowed="1" showAll="0">
      <items>
        <item x="0"/>
        <item x="1"/>
        <item t="default"/>
      </items>
    </pivotField>
    <pivotField name="15G FY 23-24" compact="0" outline="0" multipleItemSelectionAllowed="1" showAll="0">
      <items>
        <item x="0"/>
        <item x="1"/>
        <item t="default"/>
      </items>
    </pivotField>
    <pivotField name="Linked (Y/N)" compact="0" outline="0" multipleItemSelectionAllowed="1" showAll="0">
      <items>
        <item x="0"/>
        <item x="1"/>
        <item t="default"/>
      </items>
    </pivotField>
    <pivotField name="Matured (Y/N)" compact="0" outline="0" multipleItemSelectionAllowed="1" showAll="0">
      <items>
        <item x="0"/>
        <item x="1"/>
        <item t="default"/>
      </items>
    </pivotField>
    <pivotField name="difference(Maturity AmountPrincipal)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>
    <field x="2"/>
  </rowFields>
  <colFields>
    <field x="6"/>
  </colFields>
  <pageFields>
    <pageField fld="12"/>
  </pageFields>
  <dataFields>
    <dataField name="SUM of difference(Maturity AmountPrincipal)" fld="12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Pivot Table 6 2" cacheId="0" dataCaption="" rowGrandTotals="0" compact="0" compactData="0">
  <location ref="A12:C18" firstHeaderRow="0" firstDataRow="2" firstDataCol="0"/>
  <pivotFields>
    <pivotField name="Maturity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Maturity Amoun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Bank" axis="axisRow" compact="0" outline="0" multipleItemSelectionAllowed="1" showAll="0" sortType="ascending" defaultSubtotal="0">
      <items>
        <item x="2"/>
        <item x="0"/>
        <item x="1"/>
      </items>
    </pivotField>
    <pivotField name="eTDR (last 4 digits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Principal" compact="0" numFmtId="3" outline="0" multipleItemSelectionAllowed="1" showAll="0">
      <items>
        <item x="0"/>
        <item x="1"/>
        <item t="default"/>
      </items>
    </pivotField>
    <pivotField name="ROI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Y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Nominee (Vicky / Anjali)" compact="0" outline="0" multipleItemSelectionAllowed="1" showAll="0">
      <items>
        <item x="0"/>
        <item x="1"/>
        <item t="default"/>
      </items>
    </pivotField>
    <pivotField name="Scheme" compact="0" outline="0" multipleItemSelectionAllowed="1" showAll="0">
      <items>
        <item x="0"/>
        <item x="1"/>
        <item t="default"/>
      </items>
    </pivotField>
    <pivotField name="15G FY 23-24" axis="axisRow" compact="0" outline="0" multipleItemSelectionAllowed="1" showAll="0" sortType="ascending">
      <items>
        <item x="1"/>
        <item x="0"/>
        <item t="default"/>
      </items>
    </pivotField>
    <pivotField name="Linked (Y/N)" compact="0" outline="0" multipleItemSelectionAllowed="1" showAll="0">
      <items>
        <item x="0"/>
        <item x="1"/>
        <item t="default"/>
      </items>
    </pivotField>
    <pivotField name="Matured (Y/N)" compact="0" outline="0" multipleItemSelectionAllowed="1" showAll="0">
      <items>
        <item x="0"/>
        <item x="1"/>
        <item t="default"/>
      </items>
    </pivotField>
    <pivotField name="difference(Maturity AmountPrincipal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>
    <field x="2"/>
    <field x="9"/>
  </rowFields>
  <dataFields>
    <dataField name="COUNTA of eTDR (last 4 digits)" fld="3" subtotal="count" baseField="0"/>
  </dataFields>
</pivotTableDefinition>
</file>

<file path=xl/pivotTables/pivotTable3.xml><?xml version="1.0" encoding="utf-8"?>
<pivotTableDefinition xmlns="http://schemas.openxmlformats.org/spreadsheetml/2006/main" name="Pivot Table 4" cacheId="1" dataCaption="" rowGrandTotals="0" colGrandTotals="0" compact="0" compactData="0">
  <location ref="A1:C4" firstHeaderRow="0" firstDataRow="1" firstDataCol="1"/>
  <pivotFields>
    <pivotField name="Maturity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aturity Amount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ank" compact="0" outline="0" multipleItemSelectionAllowed="1" showAll="0">
      <items>
        <item x="0"/>
        <item x="1"/>
        <item x="2"/>
        <item x="3"/>
        <item t="default"/>
      </items>
    </pivotField>
    <pivotField name="eTDR (last 4 digi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incipal" axis="axisRow" dataField="1" compact="0" numFmtId="3" outline="0" multipleItemSelectionAllowed="1" showAll="0" sortType="ascending">
      <items>
        <item h="1" x="2"/>
        <item x="0"/>
        <item x="1"/>
        <item t="default"/>
      </items>
    </pivotField>
    <pivotField name="ROI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Y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ominee (Vicky / Anjali)" axis="axisCol" compact="0" outline="0" multipleItemSelectionAllowed="1" showAll="0" sortType="ascending">
      <items>
        <item x="2"/>
        <item x="0"/>
        <item x="1"/>
        <item t="default"/>
      </items>
    </pivotField>
    <pivotField name="Scheme" compact="0" outline="0" multipleItemSelectionAllowed="1" showAll="0">
      <items>
        <item x="0"/>
        <item x="1"/>
        <item x="2"/>
        <item t="default"/>
      </items>
    </pivotField>
    <pivotField name="15G FY 23-24" compact="0" outline="0" multipleItemSelectionAllowed="1" showAll="0">
      <items>
        <item x="0"/>
        <item x="1"/>
        <item x="2"/>
        <item t="default"/>
      </items>
    </pivotField>
    <pivotField name="Linked (Y/N)" compact="0" outline="0" multipleItemSelectionAllowed="1" showAll="0">
      <items>
        <item x="0"/>
        <item x="1"/>
        <item x="2"/>
        <item t="default"/>
      </items>
    </pivotField>
    <pivotField name="Matured (Y/N)" compact="0" outline="0" multipleItemSelectionAllowed="1" showAll="0">
      <items>
        <item x="0"/>
        <item x="1"/>
        <item t="default"/>
      </items>
    </pivotField>
    <pivotField name="difference(Maturity AmountPrincipal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4"/>
  </rowFields>
  <colFields>
    <field x="7"/>
  </colFields>
  <dataFields>
    <dataField name="COUNT of Principal" fld="4" subtotal="countNums" baseField="0"/>
  </dataFields>
</pivotTableDefinition>
</file>

<file path=xl/pivotTables/pivotTable4.xml><?xml version="1.0" encoding="utf-8"?>
<pivotTableDefinition xmlns="http://schemas.openxmlformats.org/spreadsheetml/2006/main" name="Pivot Table 4 2" cacheId="2" dataCaption="" rowGrandTotals="0" colGrandTotals="0" compact="0" compactData="0">
  <location ref="G2:J6" firstHeaderRow="0" firstDataRow="1" firstDataCol="1"/>
  <pivotFields>
    <pivotField name="Maturity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aturity Amount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ank" compact="0" outline="0" multipleItemSelectionAllowed="1" showAll="0">
      <items>
        <item x="0"/>
        <item x="1"/>
        <item x="2"/>
        <item x="3"/>
        <item t="default"/>
      </items>
    </pivotField>
    <pivotField name="eTDR (last 4 digi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incipal" dataField="1" compact="0" numFmtId="3" outline="0" multipleItemSelectionAllowed="1" showAll="0">
      <items>
        <item x="0"/>
        <item x="1"/>
        <item x="2"/>
        <item t="default"/>
      </items>
    </pivotField>
    <pivotField name="ROI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Y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ominee (Vicky / Anjali)" compact="0" outline="0" multipleItemSelectionAllowed="1" showAll="0">
      <items>
        <item x="0"/>
        <item x="1"/>
        <item x="2"/>
        <item t="default"/>
      </items>
    </pivotField>
    <pivotField name="Scheme" axis="axisCol" compact="0" outline="0" multipleItemSelectionAllowed="1" showAll="0" sortType="ascending">
      <items>
        <item x="2"/>
        <item x="1"/>
        <item x="0"/>
        <item t="default"/>
      </items>
    </pivotField>
    <pivotField name="15G FY 23-24" axis="axisRow" compact="0" outline="0" multipleItemSelectionAllowed="1" showAll="0" sortType="ascending">
      <items>
        <item x="2"/>
        <item x="0"/>
        <item x="1"/>
        <item t="default"/>
      </items>
    </pivotField>
    <pivotField name="Linked (Y/N)" compact="0" outline="0" multipleItemSelectionAllowed="1" showAll="0">
      <items>
        <item x="0"/>
        <item x="1"/>
        <item x="2"/>
        <item t="default"/>
      </items>
    </pivotField>
    <pivotField name="Matured (Y/N)" compact="0" outline="0" multipleItemSelectionAllowed="1" showAll="0">
      <items>
        <item x="0"/>
        <item x="1"/>
        <item t="default"/>
      </items>
    </pivotField>
    <pivotField name="difference(Maturity AmountPrincipal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9"/>
  </rowFields>
  <colFields>
    <field x="8"/>
  </colFields>
  <dataFields>
    <dataField name="COUNTA of Principal" fld="4" subtotal="count" baseField="0"/>
  </dataFields>
</pivotTableDefinition>
</file>

<file path=xl/pivotTables/pivotTable5.xml><?xml version="1.0" encoding="utf-8"?>
<pivotTableDefinition xmlns="http://schemas.openxmlformats.org/spreadsheetml/2006/main" name="Pivot Table 4 3" cacheId="3" dataCaption="" rowGrandTotals="0" compact="0" compactData="0">
  <location ref="K3:L5" firstHeaderRow="0" firstDataRow="1" firstDataCol="0"/>
  <pivotFields>
    <pivotField name="Maturity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aturity Amount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ank" compact="0" outline="0" multipleItemSelectionAllowed="1" showAll="0">
      <items>
        <item x="0"/>
        <item x="1"/>
        <item x="2"/>
        <item x="3"/>
        <item t="default"/>
      </items>
    </pivotField>
    <pivotField name="eTDR (last 4 digi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incipal" compact="0" numFmtId="3" outline="0" multipleItemSelectionAllowed="1" showAll="0">
      <items>
        <item x="0"/>
        <item x="1"/>
        <item x="2"/>
        <item t="default"/>
      </items>
    </pivotField>
    <pivotField name="ROI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Y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ominee (Vicky / Anjali)" compact="0" outline="0" multipleItemSelectionAllowed="1" showAll="0">
      <items>
        <item x="0"/>
        <item x="1"/>
        <item x="2"/>
        <item t="default"/>
      </items>
    </pivotField>
    <pivotField name="Scheme" axis="axisRow" dataField="1" compact="0" outline="0" multipleItemSelectionAllowed="1" showAll="0" sortType="ascending">
      <items>
        <item h="1" x="2"/>
        <item x="1"/>
        <item x="0"/>
        <item t="default"/>
      </items>
    </pivotField>
    <pivotField name="15G FY 23-24" compact="0" outline="0" multipleItemSelectionAllowed="1" showAll="0">
      <items>
        <item x="0"/>
        <item x="1"/>
        <item x="2"/>
        <item t="default"/>
      </items>
    </pivotField>
    <pivotField name="Linked (Y/N)" compact="0" outline="0" multipleItemSelectionAllowed="1" showAll="0">
      <items>
        <item x="0"/>
        <item x="1"/>
        <item x="2"/>
        <item t="default"/>
      </items>
    </pivotField>
    <pivotField name="Matured (Y/N)" compact="0" outline="0" multipleItemSelectionAllowed="1" showAll="0">
      <items>
        <item x="0"/>
        <item x="1"/>
        <item t="default"/>
      </items>
    </pivotField>
  </pivotFields>
  <rowFields>
    <field x="8"/>
  </rowFields>
  <dataFields>
    <dataField name="COUNTA of Scheme" fld="8" subtotal="count" baseField="0"/>
  </dataFields>
</pivotTableDefinition>
</file>

<file path=xl/pivotTables/pivotTable6.xml><?xml version="1.0" encoding="utf-8"?>
<pivotTableDefinition xmlns="http://schemas.openxmlformats.org/spreadsheetml/2006/main" name="Pivot Table 4 4" cacheId="3" dataCaption="" rowGrandTotals="0" compact="0" compactData="0">
  <location ref="G15:K24" firstHeaderRow="0" firstDataRow="1" firstDataCol="0" rowPageCount="1" colPageCount="1"/>
  <pivotFields>
    <pivotField name="Maturity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aturity Amount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ank" compact="0" outline="0" multipleItemSelectionAllowed="1" showAll="0">
      <items>
        <item x="0"/>
        <item x="1"/>
        <item x="2"/>
        <item x="3"/>
        <item t="default"/>
      </items>
    </pivotField>
    <pivotField name="eTDR (last 4 digits)" axis="axisPage" dataField="1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t="default"/>
      </items>
    </pivotField>
    <pivotField name="Principal" compact="0" numFmtId="3" outline="0" multipleItemSelectionAllowed="1" showAll="0">
      <items>
        <item x="0"/>
        <item x="1"/>
        <item x="2"/>
        <item t="default"/>
      </items>
    </pivotField>
    <pivotField name="ROI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Yrs" axis="axisRow" compact="0" outline="0" multipleItemSelectionAllowed="1" showAll="0" sortType="ascending">
      <items>
        <item h="1" x="8"/>
        <item x="6"/>
        <item x="1"/>
        <item x="3"/>
        <item x="5"/>
        <item x="2"/>
        <item x="7"/>
        <item x="4"/>
        <item x="0"/>
        <item t="default"/>
      </items>
    </pivotField>
    <pivotField name="Nominee (Vicky / Anjali)" compact="0" outline="0" multipleItemSelectionAllowed="1" showAll="0">
      <items>
        <item x="0"/>
        <item x="1"/>
        <item x="2"/>
        <item t="default"/>
      </items>
    </pivotField>
    <pivotField name="Scheme" compact="0" outline="0" multipleItemSelectionAllowed="1" showAll="0">
      <items>
        <item x="0"/>
        <item x="1"/>
        <item x="2"/>
        <item t="default"/>
      </items>
    </pivotField>
    <pivotField name="15G FY 23-24" compact="0" outline="0" multipleItemSelectionAllowed="1" showAll="0">
      <items>
        <item x="0"/>
        <item x="1"/>
        <item x="2"/>
        <item t="default"/>
      </items>
    </pivotField>
    <pivotField name="Linked (Y/N)" compact="0" outline="0" multipleItemSelectionAllowed="1" showAll="0">
      <items>
        <item x="0"/>
        <item x="1"/>
        <item x="2"/>
        <item t="default"/>
      </items>
    </pivotField>
    <pivotField name="Matured (Y/N)" compact="0" outline="0" multipleItemSelectionAllowed="1" showAll="0">
      <items>
        <item x="0"/>
        <item x="1"/>
        <item t="default"/>
      </items>
    </pivotField>
  </pivotFields>
  <rowFields>
    <field x="6"/>
  </rowFields>
  <pageFields>
    <pageField fld="3"/>
  </pageFields>
  <dataFields>
    <dataField name="COUNTA of eTDR (last 4 digits)" fld="3" subtotal="count" baseField="0"/>
  </dataFields>
</pivotTableDefinition>
</file>

<file path=xl/pivotTables/pivotTable7.xml><?xml version="1.0" encoding="utf-8"?>
<pivotTableDefinition xmlns="http://schemas.openxmlformats.org/spreadsheetml/2006/main" name="Pivot Table 3" cacheId="4" dataCaption="" rowGrandTotals="0" compact="0" compactData="0">
  <location ref="A1:B2" firstHeaderRow="0" firstDataRow="1" firstDataCol="0"/>
  <pivotFields>
    <pivotField name="Maturity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aturity Amount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ank" compact="0" outline="0" multipleItemSelectionAllowed="1" showAll="0">
      <items>
        <item x="0"/>
        <item x="1"/>
        <item x="2"/>
        <item x="3"/>
        <item t="default"/>
      </items>
    </pivotField>
    <pivotField name="eTDR (last 4 digi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incipal" compact="0" numFmtId="3" outline="0" multipleItemSelectionAllowed="1" showAll="0">
      <items>
        <item x="0"/>
        <item x="1"/>
        <item x="2"/>
        <item t="default"/>
      </items>
    </pivotField>
    <pivotField name="ROI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Y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ominee (Vicky / Anjali)" compact="0" outline="0" multipleItemSelectionAllowed="1" showAll="0">
      <items>
        <item x="0"/>
        <item x="1"/>
        <item x="2"/>
        <item t="default"/>
      </items>
    </pivotField>
    <pivotField name="Scheme" compact="0" outline="0" multipleItemSelectionAllowed="1" showAll="0">
      <items>
        <item x="0"/>
        <item x="1"/>
        <item x="2"/>
        <item t="default"/>
      </items>
    </pivotField>
    <pivotField name="15G FY 23-24" compact="0" outline="0" multipleItemSelectionAllowed="1" showAll="0">
      <items>
        <item x="0"/>
        <item x="1"/>
        <item x="2"/>
        <item t="default"/>
      </items>
    </pivotField>
    <pivotField name="Linked (Y/N)" compact="0" outline="0" multipleItemSelectionAllowed="1" showAll="0">
      <items>
        <item x="0"/>
        <item x="1"/>
        <item x="2"/>
        <item t="default"/>
      </items>
    </pivotField>
    <pivotField name="Matured (Y/N)" axis="axisRow" dataField="1" compact="0" outline="0" multipleItemSelectionAllowed="1" showAll="0" sortType="ascending">
      <items>
        <item h="1" x="1"/>
        <item x="0"/>
        <item t="default"/>
      </items>
    </pivotField>
  </pivotFields>
  <rowFields>
    <field x="11"/>
  </rowFields>
  <dataFields>
    <dataField name="COUNTA of Matured (Y/N)" fld="11" subtotal="count" baseField="0"/>
  </dataFields>
</pivotTableDefinition>
</file>

<file path=xl/pivotTables/pivotTable8.xml><?xml version="1.0" encoding="utf-8"?>
<pivotTableDefinition xmlns="http://schemas.openxmlformats.org/spreadsheetml/2006/main" name="Pivot Table 3 2" cacheId="5" dataCaption="" rowGrandTotals="0" compact="0" compactData="0">
  <location ref="J1:K3" firstHeaderRow="0" firstDataRow="1" firstDataCol="0"/>
  <pivotFields>
    <pivotField name="Maturity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aturity Amount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ank" compact="0" outline="0" multipleItemSelectionAllowed="1" showAll="0">
      <items>
        <item x="0"/>
        <item x="1"/>
        <item x="2"/>
        <item x="3"/>
        <item t="default"/>
      </items>
    </pivotField>
    <pivotField name="eTDR (last 4 digi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incipal" compact="0" numFmtId="3" outline="0" multipleItemSelectionAllowed="1" showAll="0">
      <items>
        <item x="0"/>
        <item x="1"/>
        <item x="2"/>
        <item t="default"/>
      </items>
    </pivotField>
    <pivotField name="ROI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Y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ominee (Vicky / Anjali)" compact="0" outline="0" multipleItemSelectionAllowed="1" showAll="0">
      <items>
        <item x="0"/>
        <item x="1"/>
        <item x="2"/>
        <item t="default"/>
      </items>
    </pivotField>
    <pivotField name="Scheme" compact="0" outline="0" multipleItemSelectionAllowed="1" showAll="0">
      <items>
        <item x="0"/>
        <item x="1"/>
        <item x="2"/>
        <item t="default"/>
      </items>
    </pivotField>
    <pivotField name="15G FY 23-24" axis="axisRow" dataField="1" compact="0" outline="0" multipleItemSelectionAllowed="1" showAll="0" sortType="ascending">
      <items>
        <item h="1" x="2"/>
        <item x="0"/>
        <item x="1"/>
        <item t="default"/>
      </items>
    </pivotField>
  </pivotFields>
  <rowFields>
    <field x="9"/>
  </rowFields>
  <dataFields>
    <dataField name="COUNTA of 15G FY 23-24" fld="9" subtotal="count" baseField="0"/>
  </dataFields>
</pivotTableDefinition>
</file>

<file path=xl/pivotTables/pivotTable9.xml><?xml version="1.0" encoding="utf-8"?>
<pivotTableDefinition xmlns="http://schemas.openxmlformats.org/spreadsheetml/2006/main" name="Pivot Table 3 3" cacheId="3" dataCaption="" rowGrandTotals="0" colGrandTotals="0" compact="0" compactData="0">
  <location ref="L1:N4" firstHeaderRow="0" firstDataRow="1" firstDataCol="1"/>
  <pivotFields>
    <pivotField name="Maturity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aturity Amount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ank" compact="0" outline="0" multipleItemSelectionAllowed="1" showAll="0">
      <items>
        <item x="0"/>
        <item x="1"/>
        <item x="2"/>
        <item x="3"/>
        <item t="default"/>
      </items>
    </pivotField>
    <pivotField name="eTDR (last 4 digi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incipal" axis="axisCol" dataField="1" compact="0" numFmtId="3" outline="0" multipleItemSelectionAllowed="1" showAll="0" sortType="ascending">
      <items>
        <item h="1" x="2"/>
        <item x="0"/>
        <item x="1"/>
        <item t="default"/>
      </items>
    </pivotField>
    <pivotField name="ROI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Y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ominee (Vicky / Anjali)" axis="axisRow" compact="0" outline="0" multipleItemSelectionAllowed="1" showAll="0" sortType="ascending">
      <items>
        <item h="1" x="2"/>
        <item x="0"/>
        <item x="1"/>
        <item t="default"/>
      </items>
    </pivotField>
    <pivotField name="Scheme" compact="0" outline="0" multipleItemSelectionAllowed="1" showAll="0">
      <items>
        <item x="0"/>
        <item x="1"/>
        <item x="2"/>
        <item t="default"/>
      </items>
    </pivotField>
    <pivotField name="15G FY 23-24" compact="0" outline="0" multipleItemSelectionAllowed="1" showAll="0">
      <items>
        <item x="0"/>
        <item x="1"/>
        <item x="2"/>
        <item t="default"/>
      </items>
    </pivotField>
    <pivotField name="Linked (Y/N)" compact="0" outline="0" multipleItemSelectionAllowed="1" showAll="0">
      <items>
        <item x="0"/>
        <item x="1"/>
        <item x="2"/>
        <item t="default"/>
      </items>
    </pivotField>
    <pivotField name="Matured (Y/N)" compact="0" outline="0" multipleItemSelectionAllowed="1" showAll="0">
      <items>
        <item x="0"/>
        <item x="1"/>
        <item t="default"/>
      </items>
    </pivotField>
  </pivotFields>
  <rowFields>
    <field x="7"/>
  </rowFields>
  <colFields>
    <field x="4"/>
  </colFields>
  <dataFields>
    <dataField name="COUNT of Principal" fld="4" subtotal="countNums" baseField="0"/>
  </dataFields>
</pivotTableDefinition>
</file>

<file path=xl/pivotTables/pivotTable10.xml><?xml version="1.0" encoding="utf-8"?>
<pivotTableDefinition xmlns="http://schemas.openxmlformats.org/spreadsheetml/2006/main" name="Pivot Table 3 4" cacheId="4" dataCaption="" rowGrandTotals="0" compact="0" compactData="0">
  <location ref="A11:B13" firstHeaderRow="0" firstDataRow="1" firstDataCol="0"/>
  <pivotFields>
    <pivotField name="Maturity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aturity Amount" compact="0" numFmtId="3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ank" compact="0" outline="0" multipleItemSelectionAllowed="1" showAll="0">
      <items>
        <item x="0"/>
        <item x="1"/>
        <item x="2"/>
        <item x="3"/>
        <item t="default"/>
      </items>
    </pivotField>
    <pivotField name="eTDR (last 4 digit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incipal" compact="0" numFmtId="3" outline="0" multipleItemSelectionAllowed="1" showAll="0">
      <items>
        <item x="0"/>
        <item x="1"/>
        <item x="2"/>
        <item t="default"/>
      </items>
    </pivotField>
    <pivotField name="ROI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Y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ominee (Vicky / Anjali)" compact="0" outline="0" multipleItemSelectionAllowed="1" showAll="0">
      <items>
        <item x="0"/>
        <item x="1"/>
        <item x="2"/>
        <item t="default"/>
      </items>
    </pivotField>
    <pivotField name="Scheme" compact="0" outline="0" multipleItemSelectionAllowed="1" showAll="0">
      <items>
        <item x="0"/>
        <item x="1"/>
        <item x="2"/>
        <item t="default"/>
      </items>
    </pivotField>
    <pivotField name="15G FY 23-24" compact="0" outline="0" multipleItemSelectionAllowed="1" showAll="0">
      <items>
        <item x="0"/>
        <item x="1"/>
        <item x="2"/>
        <item t="default"/>
      </items>
    </pivotField>
    <pivotField name="Linked (Y/N)" axis="axisRow" dataField="1" compact="0" outline="0" multipleItemSelectionAllowed="1" showAll="0" sortType="ascending">
      <items>
        <item h="1" x="2"/>
        <item x="0"/>
        <item x="1"/>
        <item t="default"/>
      </items>
    </pivotField>
    <pivotField name="Matured (Y/N)" compact="0" outline="0" multipleItemSelectionAllowed="1" showAll="0">
      <items>
        <item x="0"/>
        <item x="1"/>
        <item t="default"/>
      </items>
    </pivotField>
  </pivotFields>
  <rowFields>
    <field x="10"/>
  </rowFields>
  <dataFields>
    <dataField name="COUNTA of Linked (Y/N)" fld="10" subtotal="count" baseField="0"/>
  </dataFields>
</pivotTableDefinition>
</file>

<file path=xl/tables/table1.xml><?xml version="1.0" encoding="utf-8"?>
<table xmlns="http://schemas.openxmlformats.org/spreadsheetml/2006/main" ref="A1:M101" displayName="Table_1" id="1">
  <tableColumns count="13">
    <tableColumn name="Maturity Date" id="1"/>
    <tableColumn name="Maturity Amount" id="2"/>
    <tableColumn name="Bank" id="3"/>
    <tableColumn name="eTDR (last 4 digits)" id="4"/>
    <tableColumn name="Principal" id="5"/>
    <tableColumn name="ROI" id="6"/>
    <tableColumn name="Yrs" id="7"/>
    <tableColumn name="Nominee (Vicky / Anjali)" id="8"/>
    <tableColumn name="Scheme" id="9"/>
    <tableColumn name="15G FY 23-24" id="10"/>
    <tableColumn name="Linked (Y/N)" id="11"/>
    <tableColumn name="Matured (Y/N)" id="12"/>
    <tableColumn name="difference(Maturity AmountPrincipal)" id="13"/>
  </tableColumns>
  <tableStyleInfo name="Dataset-style" showColumnStripes="0" showFirstColumn="1" showLastColumn="1" showRowStripes="1"/>
</table>
</file>

<file path=xl/tables/table2.xml><?xml version="1.0" encoding="utf-8"?>
<table xmlns="http://schemas.openxmlformats.org/spreadsheetml/2006/main" headerRowCount="0" ref="H14" displayName="Table_2" id="2">
  <tableColumns count="1">
    <tableColumn name="Column1" id="1"/>
  </tableColumns>
  <tableStyleInfo name="Dashbo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M1000" displayName="Table_3" id="3">
  <tableColumns count="13">
    <tableColumn name="Maturity Date" id="1"/>
    <tableColumn name="Maturity Amount" id="2"/>
    <tableColumn name="Bank" id="3"/>
    <tableColumn name="eTDR (last 4 digits)" id="4"/>
    <tableColumn name="Principal" id="5"/>
    <tableColumn name="ROI" id="6"/>
    <tableColumn name="Yrs" id="7"/>
    <tableColumn name="Nominee (Vicky / Anjali)" id="8"/>
    <tableColumn name="Scheme" id="9"/>
    <tableColumn name="15G FY 23-24" id="10"/>
    <tableColumn name="Linked (Y/N)" id="11"/>
    <tableColumn name="Matured (Y/N)" id="12"/>
    <tableColumn name="difference(Maturity AmountPrincipal)" id="13"/>
  </tableColumns>
  <tableStyleInfo name="TempDataset-style" showColumnStripes="0" showFirstColumn="1" showLastColumn="1" showRowStripes="1"/>
</table>
</file>

<file path=xl/tables/table4.xml><?xml version="1.0" encoding="utf-8"?>
<table xmlns="http://schemas.openxmlformats.org/spreadsheetml/2006/main" ref="A1:E1000" displayName="Table_4" id="4">
  <tableColumns count="5">
    <tableColumn name="Maturity Date" id="1"/>
    <tableColumn name="Maturity Amount" id="2"/>
    <tableColumn name="Bank" id="3"/>
    <tableColumn name="Principal" id="4"/>
    <tableColumn name="ROI" id="5"/>
  </tableColumns>
  <tableStyleInfo name="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ivotTable" Target="../pivotTables/pivotTable4.xml"/><Relationship Id="rId3" Type="http://schemas.openxmlformats.org/officeDocument/2006/relationships/pivotTable" Target="../pivotTables/pivotTable5.xml"/><Relationship Id="rId4" Type="http://schemas.openxmlformats.org/officeDocument/2006/relationships/pivotTable" Target="../pivotTables/pivotTable6.xm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pivotTable" Target="../pivotTables/pivotTable8.xml"/><Relationship Id="rId3" Type="http://schemas.openxmlformats.org/officeDocument/2006/relationships/pivotTable" Target="../pivotTables/pivotTable9.xml"/><Relationship Id="rId4" Type="http://schemas.openxmlformats.org/officeDocument/2006/relationships/pivotTable" Target="../pivotTables/pivotTable10.xm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2.63"/>
    <col customWidth="1" min="3" max="3" width="11.88"/>
    <col customWidth="1" min="4" max="4" width="12.5"/>
    <col customWidth="1" min="5" max="6" width="12.63"/>
    <col customWidth="1" min="8" max="8" width="18.25"/>
    <col customWidth="1" min="9" max="9" width="13.25"/>
    <col customWidth="1" min="10" max="10" width="11.0"/>
    <col customWidth="1" min="11" max="11" width="1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4" t="str">
        <f>IFERROR(__xludf.DUMMYFUNCTION("QUERY(A1:E1000,""SELECT B-E"",1)"),"difference(Maturity AmountPrincipal)")</f>
        <v>difference(Maturity AmountPrincipal)</v>
      </c>
    </row>
    <row r="2">
      <c r="A2" s="5">
        <v>44995.0</v>
      </c>
      <c r="B2" s="6">
        <v>52783.0</v>
      </c>
      <c r="C2" s="7" t="s">
        <v>12</v>
      </c>
      <c r="D2" s="8">
        <v>6451.0</v>
      </c>
      <c r="E2" s="6">
        <v>50000.0</v>
      </c>
      <c r="F2" s="9">
        <v>0.041</v>
      </c>
      <c r="G2" s="10">
        <v>1.0</v>
      </c>
      <c r="H2" s="10" t="s">
        <v>13</v>
      </c>
      <c r="I2" s="11" t="s">
        <v>14</v>
      </c>
      <c r="J2" s="10" t="s">
        <v>15</v>
      </c>
      <c r="K2" s="10" t="s">
        <v>15</v>
      </c>
      <c r="L2" s="10" t="str">
        <f t="shared" ref="L2:L101" si="1">if(TODAY()&gt;=A2, "Y", "N")</f>
        <v>Y</v>
      </c>
      <c r="M2" s="12">
        <f>IFERROR(__xludf.DUMMYFUNCTION("""COMPUTED_VALUE"""),2783.0)</f>
        <v>2783</v>
      </c>
    </row>
    <row r="3">
      <c r="A3" s="13">
        <v>45005.0</v>
      </c>
      <c r="B3" s="14">
        <v>52783.0</v>
      </c>
      <c r="C3" s="15" t="s">
        <v>16</v>
      </c>
      <c r="D3" s="16">
        <v>2117.0</v>
      </c>
      <c r="E3" s="14">
        <v>50000.0</v>
      </c>
      <c r="F3" s="17">
        <v>0.033</v>
      </c>
      <c r="G3" s="18">
        <v>3.3</v>
      </c>
      <c r="H3" s="18" t="s">
        <v>13</v>
      </c>
      <c r="I3" s="18" t="s">
        <v>14</v>
      </c>
      <c r="J3" s="18" t="s">
        <v>15</v>
      </c>
      <c r="K3" s="19" t="s">
        <v>17</v>
      </c>
      <c r="L3" s="19" t="str">
        <f t="shared" si="1"/>
        <v>Y</v>
      </c>
      <c r="M3" s="20">
        <f>IFERROR(__xludf.DUMMYFUNCTION("""COMPUTED_VALUE"""),2783.0)</f>
        <v>2783</v>
      </c>
    </row>
    <row r="4">
      <c r="A4" s="21">
        <v>45015.0</v>
      </c>
      <c r="B4" s="14">
        <v>30116.0</v>
      </c>
      <c r="C4" s="22" t="s">
        <v>12</v>
      </c>
      <c r="D4" s="16">
        <v>8868.0</v>
      </c>
      <c r="E4" s="14">
        <v>25000.0</v>
      </c>
      <c r="F4" s="17">
        <v>0.076</v>
      </c>
      <c r="G4" s="18">
        <v>1.2</v>
      </c>
      <c r="H4" s="18" t="s">
        <v>13</v>
      </c>
      <c r="I4" s="18" t="s">
        <v>18</v>
      </c>
      <c r="J4" s="18" t="s">
        <v>17</v>
      </c>
      <c r="K4" s="18" t="s">
        <v>17</v>
      </c>
      <c r="L4" s="18" t="str">
        <f t="shared" si="1"/>
        <v>Y</v>
      </c>
      <c r="M4" s="23">
        <f>IFERROR(__xludf.DUMMYFUNCTION("""COMPUTED_VALUE"""),5116.0)</f>
        <v>5116</v>
      </c>
    </row>
    <row r="5">
      <c r="A5" s="21">
        <v>45025.0</v>
      </c>
      <c r="B5" s="14">
        <v>52783.0</v>
      </c>
      <c r="C5" s="15" t="s">
        <v>16</v>
      </c>
      <c r="D5" s="24" t="s">
        <v>19</v>
      </c>
      <c r="E5" s="14">
        <v>50000.0</v>
      </c>
      <c r="F5" s="17">
        <v>0.051</v>
      </c>
      <c r="G5" s="18">
        <v>2.3</v>
      </c>
      <c r="H5" s="18" t="s">
        <v>20</v>
      </c>
      <c r="I5" s="18" t="s">
        <v>14</v>
      </c>
      <c r="J5" s="18" t="s">
        <v>17</v>
      </c>
      <c r="K5" s="19" t="s">
        <v>17</v>
      </c>
      <c r="L5" s="19" t="str">
        <f t="shared" si="1"/>
        <v>Y</v>
      </c>
      <c r="M5" s="20">
        <f>IFERROR(__xludf.DUMMYFUNCTION("""COMPUTED_VALUE"""),2783.0)</f>
        <v>2783</v>
      </c>
    </row>
    <row r="6">
      <c r="A6" s="21">
        <v>45037.0</v>
      </c>
      <c r="B6" s="14">
        <v>30116.0</v>
      </c>
      <c r="C6" s="25" t="s">
        <v>21</v>
      </c>
      <c r="D6" s="16">
        <v>4484.0</v>
      </c>
      <c r="E6" s="14">
        <v>25000.0</v>
      </c>
      <c r="F6" s="17">
        <v>0.0625</v>
      </c>
      <c r="G6" s="18">
        <v>1.4</v>
      </c>
      <c r="H6" s="18" t="s">
        <v>13</v>
      </c>
      <c r="I6" s="18" t="s">
        <v>18</v>
      </c>
      <c r="J6" s="18" t="s">
        <v>17</v>
      </c>
      <c r="K6" s="26" t="s">
        <v>15</v>
      </c>
      <c r="L6" s="19" t="str">
        <f t="shared" si="1"/>
        <v>Y</v>
      </c>
      <c r="M6" s="20">
        <f>IFERROR(__xludf.DUMMYFUNCTION("""COMPUTED_VALUE"""),5116.0)</f>
        <v>5116</v>
      </c>
    </row>
    <row r="7">
      <c r="A7" s="21">
        <v>45049.0</v>
      </c>
      <c r="B7" s="14">
        <v>60228.0</v>
      </c>
      <c r="C7" s="25" t="s">
        <v>21</v>
      </c>
      <c r="D7" s="16">
        <v>4026.0</v>
      </c>
      <c r="E7" s="14">
        <v>50000.0</v>
      </c>
      <c r="F7" s="17">
        <v>0.0625</v>
      </c>
      <c r="G7" s="18">
        <v>3.2</v>
      </c>
      <c r="H7" s="18" t="s">
        <v>13</v>
      </c>
      <c r="I7" s="18" t="s">
        <v>18</v>
      </c>
      <c r="J7" s="18" t="s">
        <v>15</v>
      </c>
      <c r="K7" s="19" t="s">
        <v>17</v>
      </c>
      <c r="L7" s="19" t="str">
        <f t="shared" si="1"/>
        <v>Y</v>
      </c>
      <c r="M7" s="20">
        <f>IFERROR(__xludf.DUMMYFUNCTION("""COMPUTED_VALUE"""),10228.0)</f>
        <v>10228</v>
      </c>
    </row>
    <row r="8">
      <c r="A8" s="21">
        <v>45061.0</v>
      </c>
      <c r="B8" s="14">
        <v>52783.0</v>
      </c>
      <c r="C8" s="27" t="s">
        <v>12</v>
      </c>
      <c r="D8" s="16">
        <v>6550.0</v>
      </c>
      <c r="E8" s="14">
        <v>50000.0</v>
      </c>
      <c r="F8" s="17">
        <v>0.051</v>
      </c>
      <c r="G8" s="18">
        <v>1.6</v>
      </c>
      <c r="H8" s="18" t="s">
        <v>13</v>
      </c>
      <c r="I8" s="18" t="s">
        <v>14</v>
      </c>
      <c r="J8" s="18" t="s">
        <v>15</v>
      </c>
      <c r="K8" s="19" t="s">
        <v>15</v>
      </c>
      <c r="L8" s="19" t="str">
        <f t="shared" si="1"/>
        <v>Y</v>
      </c>
      <c r="M8" s="20">
        <f>IFERROR(__xludf.DUMMYFUNCTION("""COMPUTED_VALUE"""),2783.0)</f>
        <v>2783</v>
      </c>
    </row>
    <row r="9">
      <c r="A9" s="21">
        <v>45073.0</v>
      </c>
      <c r="B9" s="14">
        <v>30116.0</v>
      </c>
      <c r="C9" s="15" t="s">
        <v>16</v>
      </c>
      <c r="D9" s="16">
        <v>1225.0</v>
      </c>
      <c r="E9" s="14">
        <v>25000.0</v>
      </c>
      <c r="F9" s="17">
        <v>0.043</v>
      </c>
      <c r="G9" s="18">
        <v>1.0</v>
      </c>
      <c r="H9" s="18" t="s">
        <v>13</v>
      </c>
      <c r="I9" s="18" t="s">
        <v>14</v>
      </c>
      <c r="J9" s="18" t="s">
        <v>17</v>
      </c>
      <c r="K9" s="19" t="s">
        <v>17</v>
      </c>
      <c r="L9" s="19" t="str">
        <f t="shared" si="1"/>
        <v>Y</v>
      </c>
      <c r="M9" s="20">
        <f>IFERROR(__xludf.DUMMYFUNCTION("""COMPUTED_VALUE"""),5116.0)</f>
        <v>5116</v>
      </c>
    </row>
    <row r="10">
      <c r="A10" s="21">
        <v>45085.0</v>
      </c>
      <c r="B10" s="14">
        <v>52785.0</v>
      </c>
      <c r="C10" s="27" t="s">
        <v>12</v>
      </c>
      <c r="D10" s="16">
        <v>3000.0</v>
      </c>
      <c r="E10" s="14">
        <v>50000.0</v>
      </c>
      <c r="F10" s="17">
        <v>0.031</v>
      </c>
      <c r="G10" s="18">
        <v>3.0</v>
      </c>
      <c r="H10" s="18" t="s">
        <v>20</v>
      </c>
      <c r="I10" s="18" t="s">
        <v>18</v>
      </c>
      <c r="J10" s="18" t="s">
        <v>15</v>
      </c>
      <c r="K10" s="19" t="s">
        <v>17</v>
      </c>
      <c r="L10" s="19" t="str">
        <f t="shared" si="1"/>
        <v>Y</v>
      </c>
      <c r="M10" s="20">
        <f>IFERROR(__xludf.DUMMYFUNCTION("""COMPUTED_VALUE"""),2785.0)</f>
        <v>2785</v>
      </c>
    </row>
    <row r="11">
      <c r="A11" s="21">
        <v>45097.0</v>
      </c>
      <c r="B11" s="14">
        <v>52786.0</v>
      </c>
      <c r="C11" s="15" t="s">
        <v>16</v>
      </c>
      <c r="D11" s="16">
        <v>1929.0</v>
      </c>
      <c r="E11" s="14">
        <v>50000.0</v>
      </c>
      <c r="F11" s="17">
        <v>0.047</v>
      </c>
      <c r="G11" s="18">
        <v>1.0</v>
      </c>
      <c r="H11" s="18" t="s">
        <v>13</v>
      </c>
      <c r="I11" s="18" t="s">
        <v>14</v>
      </c>
      <c r="J11" s="18" t="s">
        <v>17</v>
      </c>
      <c r="K11" s="19" t="s">
        <v>17</v>
      </c>
      <c r="L11" s="19" t="str">
        <f t="shared" si="1"/>
        <v>Y</v>
      </c>
      <c r="M11" s="20">
        <f>IFERROR(__xludf.DUMMYFUNCTION("""COMPUTED_VALUE"""),2786.0)</f>
        <v>2786</v>
      </c>
    </row>
    <row r="12">
      <c r="A12" s="21">
        <v>45109.0</v>
      </c>
      <c r="B12" s="14">
        <v>30116.0</v>
      </c>
      <c r="C12" s="25" t="s">
        <v>21</v>
      </c>
      <c r="D12" s="16">
        <v>3038.0</v>
      </c>
      <c r="E12" s="14">
        <v>25000.0</v>
      </c>
      <c r="F12" s="17">
        <v>0.031</v>
      </c>
      <c r="G12" s="18">
        <v>1.1</v>
      </c>
      <c r="H12" s="18" t="s">
        <v>13</v>
      </c>
      <c r="I12" s="18" t="s">
        <v>18</v>
      </c>
      <c r="J12" s="18" t="s">
        <v>15</v>
      </c>
      <c r="K12" s="19" t="s">
        <v>15</v>
      </c>
      <c r="L12" s="19" t="str">
        <f t="shared" si="1"/>
        <v>Y</v>
      </c>
      <c r="M12" s="20">
        <f>IFERROR(__xludf.DUMMYFUNCTION("""COMPUTED_VALUE"""),5116.0)</f>
        <v>5116</v>
      </c>
    </row>
    <row r="13">
      <c r="A13" s="21">
        <v>45121.0</v>
      </c>
      <c r="B13" s="14">
        <v>52788.0</v>
      </c>
      <c r="C13" s="25" t="s">
        <v>21</v>
      </c>
      <c r="D13" s="16">
        <v>3461.0</v>
      </c>
      <c r="E13" s="14">
        <v>50000.0</v>
      </c>
      <c r="F13" s="17">
        <v>0.071</v>
      </c>
      <c r="G13" s="18">
        <v>4.0</v>
      </c>
      <c r="H13" s="18" t="s">
        <v>13</v>
      </c>
      <c r="I13" s="18" t="s">
        <v>14</v>
      </c>
      <c r="J13" s="18" t="s">
        <v>17</v>
      </c>
      <c r="K13" s="19" t="s">
        <v>17</v>
      </c>
      <c r="L13" s="19" t="str">
        <f t="shared" si="1"/>
        <v>Y</v>
      </c>
      <c r="M13" s="20">
        <f>IFERROR(__xludf.DUMMYFUNCTION("""COMPUTED_VALUE"""),2788.0)</f>
        <v>2788</v>
      </c>
    </row>
    <row r="14">
      <c r="A14" s="21">
        <v>45133.0</v>
      </c>
      <c r="B14" s="14">
        <v>30116.0</v>
      </c>
      <c r="C14" s="27" t="s">
        <v>12</v>
      </c>
      <c r="D14" s="16">
        <v>2799.0</v>
      </c>
      <c r="E14" s="14">
        <v>25000.0</v>
      </c>
      <c r="F14" s="17">
        <v>0.041</v>
      </c>
      <c r="G14" s="18">
        <v>2.0</v>
      </c>
      <c r="H14" s="18" t="s">
        <v>20</v>
      </c>
      <c r="I14" s="18" t="s">
        <v>14</v>
      </c>
      <c r="J14" s="18" t="s">
        <v>15</v>
      </c>
      <c r="K14" s="19" t="s">
        <v>17</v>
      </c>
      <c r="L14" s="19" t="str">
        <f t="shared" si="1"/>
        <v>Y</v>
      </c>
      <c r="M14" s="20">
        <f>IFERROR(__xludf.DUMMYFUNCTION("""COMPUTED_VALUE"""),5116.0)</f>
        <v>5116</v>
      </c>
    </row>
    <row r="15">
      <c r="A15" s="21">
        <v>45145.0</v>
      </c>
      <c r="B15" s="14">
        <v>52790.0</v>
      </c>
      <c r="C15" s="15" t="s">
        <v>16</v>
      </c>
      <c r="D15" s="16">
        <v>6711.0</v>
      </c>
      <c r="E15" s="14">
        <v>50000.0</v>
      </c>
      <c r="F15" s="17">
        <v>0.031</v>
      </c>
      <c r="G15" s="18">
        <v>1.1</v>
      </c>
      <c r="H15" s="18" t="s">
        <v>20</v>
      </c>
      <c r="I15" s="18" t="s">
        <v>18</v>
      </c>
      <c r="J15" s="18" t="s">
        <v>15</v>
      </c>
      <c r="K15" s="19" t="s">
        <v>15</v>
      </c>
      <c r="L15" s="19" t="str">
        <f t="shared" si="1"/>
        <v>Y</v>
      </c>
      <c r="M15" s="20">
        <f>IFERROR(__xludf.DUMMYFUNCTION("""COMPUTED_VALUE"""),2790.0)</f>
        <v>2790</v>
      </c>
    </row>
    <row r="16">
      <c r="A16" s="21">
        <v>45157.0</v>
      </c>
      <c r="B16" s="14">
        <v>52791.0</v>
      </c>
      <c r="C16" s="27" t="s">
        <v>12</v>
      </c>
      <c r="D16" s="16">
        <v>7045.0</v>
      </c>
      <c r="E16" s="14">
        <v>50000.0</v>
      </c>
      <c r="F16" s="17">
        <v>0.071</v>
      </c>
      <c r="G16" s="18">
        <v>3.0</v>
      </c>
      <c r="H16" s="18" t="s">
        <v>20</v>
      </c>
      <c r="I16" s="18" t="s">
        <v>14</v>
      </c>
      <c r="J16" s="18" t="s">
        <v>15</v>
      </c>
      <c r="K16" s="28" t="s">
        <v>17</v>
      </c>
      <c r="L16" s="19" t="str">
        <f t="shared" si="1"/>
        <v>Y</v>
      </c>
      <c r="M16" s="20">
        <f>IFERROR(__xludf.DUMMYFUNCTION("""COMPUTED_VALUE"""),2791.0)</f>
        <v>2791</v>
      </c>
    </row>
    <row r="17">
      <c r="A17" s="21">
        <v>45169.0</v>
      </c>
      <c r="B17" s="14">
        <v>52792.0</v>
      </c>
      <c r="C17" s="15" t="s">
        <v>16</v>
      </c>
      <c r="D17" s="16">
        <v>1289.0</v>
      </c>
      <c r="E17" s="14">
        <v>50000.0</v>
      </c>
      <c r="F17" s="17">
        <v>0.051</v>
      </c>
      <c r="G17" s="18">
        <v>1.3</v>
      </c>
      <c r="H17" s="18" t="s">
        <v>20</v>
      </c>
      <c r="I17" s="18" t="s">
        <v>18</v>
      </c>
      <c r="J17" s="18" t="s">
        <v>17</v>
      </c>
      <c r="K17" s="19" t="s">
        <v>17</v>
      </c>
      <c r="L17" s="19" t="str">
        <f t="shared" si="1"/>
        <v>Y</v>
      </c>
      <c r="M17" s="20">
        <f>IFERROR(__xludf.DUMMYFUNCTION("""COMPUTED_VALUE"""),2792.0)</f>
        <v>2792</v>
      </c>
    </row>
    <row r="18">
      <c r="A18" s="21">
        <v>45181.0</v>
      </c>
      <c r="B18" s="14">
        <v>30116.0</v>
      </c>
      <c r="C18" s="25" t="s">
        <v>21</v>
      </c>
      <c r="D18" s="16">
        <v>1472.0</v>
      </c>
      <c r="E18" s="14">
        <v>25000.0</v>
      </c>
      <c r="F18" s="17">
        <v>0.047</v>
      </c>
      <c r="G18" s="18">
        <v>1.0</v>
      </c>
      <c r="H18" s="18" t="s">
        <v>20</v>
      </c>
      <c r="I18" s="18" t="s">
        <v>18</v>
      </c>
      <c r="J18" s="18" t="s">
        <v>15</v>
      </c>
      <c r="K18" s="28" t="s">
        <v>17</v>
      </c>
      <c r="L18" s="19" t="str">
        <f t="shared" si="1"/>
        <v>N</v>
      </c>
      <c r="M18" s="20">
        <f>IFERROR(__xludf.DUMMYFUNCTION("""COMPUTED_VALUE"""),5116.0)</f>
        <v>5116</v>
      </c>
    </row>
    <row r="19">
      <c r="A19" s="21">
        <v>45193.0</v>
      </c>
      <c r="B19" s="14">
        <v>29384.0</v>
      </c>
      <c r="C19" s="25" t="s">
        <v>21</v>
      </c>
      <c r="D19" s="16">
        <v>6408.0</v>
      </c>
      <c r="E19" s="14">
        <v>25000.0</v>
      </c>
      <c r="F19" s="17">
        <v>0.0625</v>
      </c>
      <c r="G19" s="18">
        <v>1.5</v>
      </c>
      <c r="H19" s="18" t="s">
        <v>13</v>
      </c>
      <c r="I19" s="18" t="s">
        <v>14</v>
      </c>
      <c r="J19" s="18" t="s">
        <v>15</v>
      </c>
      <c r="K19" s="19" t="s">
        <v>15</v>
      </c>
      <c r="L19" s="19" t="str">
        <f t="shared" si="1"/>
        <v>N</v>
      </c>
      <c r="M19" s="20">
        <f>IFERROR(__xludf.DUMMYFUNCTION("""COMPUTED_VALUE"""),4384.0)</f>
        <v>4384</v>
      </c>
    </row>
    <row r="20">
      <c r="A20" s="21">
        <v>45205.0</v>
      </c>
      <c r="B20" s="14">
        <v>30116.0</v>
      </c>
      <c r="C20" s="27" t="s">
        <v>12</v>
      </c>
      <c r="D20" s="16">
        <v>5031.0</v>
      </c>
      <c r="E20" s="14">
        <v>25000.0</v>
      </c>
      <c r="F20" s="17">
        <v>0.071</v>
      </c>
      <c r="G20" s="18">
        <v>3.3</v>
      </c>
      <c r="H20" s="18" t="s">
        <v>20</v>
      </c>
      <c r="I20" s="18" t="s">
        <v>14</v>
      </c>
      <c r="J20" s="18" t="s">
        <v>15</v>
      </c>
      <c r="K20" s="28" t="s">
        <v>17</v>
      </c>
      <c r="L20" s="19" t="str">
        <f t="shared" si="1"/>
        <v>N</v>
      </c>
      <c r="M20" s="20">
        <f>IFERROR(__xludf.DUMMYFUNCTION("""COMPUTED_VALUE"""),5116.0)</f>
        <v>5116</v>
      </c>
    </row>
    <row r="21">
      <c r="A21" s="21">
        <v>45217.0</v>
      </c>
      <c r="B21" s="14">
        <v>52794.0</v>
      </c>
      <c r="C21" s="27" t="s">
        <v>12</v>
      </c>
      <c r="D21" s="16">
        <v>5687.0</v>
      </c>
      <c r="E21" s="14">
        <v>50000.0</v>
      </c>
      <c r="F21" s="17">
        <v>0.051</v>
      </c>
      <c r="G21" s="18">
        <v>1.5</v>
      </c>
      <c r="H21" s="18" t="s">
        <v>13</v>
      </c>
      <c r="I21" s="18" t="s">
        <v>18</v>
      </c>
      <c r="J21" s="18" t="s">
        <v>15</v>
      </c>
      <c r="K21" s="19" t="s">
        <v>17</v>
      </c>
      <c r="L21" s="19" t="str">
        <f t="shared" si="1"/>
        <v>N</v>
      </c>
      <c r="M21" s="20">
        <f>IFERROR(__xludf.DUMMYFUNCTION("""COMPUTED_VALUE"""),2794.0)</f>
        <v>2794</v>
      </c>
    </row>
    <row r="22">
      <c r="A22" s="21">
        <v>45229.0</v>
      </c>
      <c r="B22" s="14">
        <v>26432.0</v>
      </c>
      <c r="C22" s="15" t="s">
        <v>16</v>
      </c>
      <c r="D22" s="16">
        <v>7848.0</v>
      </c>
      <c r="E22" s="14">
        <v>25000.0</v>
      </c>
      <c r="F22" s="17">
        <v>0.0625</v>
      </c>
      <c r="G22" s="18">
        <v>2.1</v>
      </c>
      <c r="H22" s="18" t="s">
        <v>13</v>
      </c>
      <c r="I22" s="18" t="s">
        <v>14</v>
      </c>
      <c r="J22" s="18" t="s">
        <v>17</v>
      </c>
      <c r="K22" s="28" t="s">
        <v>17</v>
      </c>
      <c r="L22" s="19" t="str">
        <f t="shared" si="1"/>
        <v>N</v>
      </c>
      <c r="M22" s="20">
        <f>IFERROR(__xludf.DUMMYFUNCTION("""COMPUTED_VALUE"""),1432.0)</f>
        <v>1432</v>
      </c>
    </row>
    <row r="23">
      <c r="A23" s="21">
        <v>45241.0</v>
      </c>
      <c r="B23" s="14">
        <v>52794.0</v>
      </c>
      <c r="C23" s="27" t="s">
        <v>12</v>
      </c>
      <c r="D23" s="16">
        <v>3063.0</v>
      </c>
      <c r="E23" s="14">
        <v>50000.0</v>
      </c>
      <c r="F23" s="17">
        <v>0.0625</v>
      </c>
      <c r="G23" s="18">
        <v>2.1</v>
      </c>
      <c r="H23" s="18" t="s">
        <v>13</v>
      </c>
      <c r="I23" s="18" t="s">
        <v>18</v>
      </c>
      <c r="J23" s="18" t="s">
        <v>17</v>
      </c>
      <c r="K23" s="19" t="s">
        <v>15</v>
      </c>
      <c r="L23" s="19" t="str">
        <f t="shared" si="1"/>
        <v>N</v>
      </c>
      <c r="M23" s="20">
        <f>IFERROR(__xludf.DUMMYFUNCTION("""COMPUTED_VALUE"""),2794.0)</f>
        <v>2794</v>
      </c>
    </row>
    <row r="24">
      <c r="A24" s="21">
        <v>45253.0</v>
      </c>
      <c r="B24" s="14">
        <v>52874.0</v>
      </c>
      <c r="C24" s="15" t="s">
        <v>16</v>
      </c>
      <c r="D24" s="16">
        <v>7727.0</v>
      </c>
      <c r="E24" s="14">
        <v>50000.0</v>
      </c>
      <c r="F24" s="17">
        <v>0.051</v>
      </c>
      <c r="G24" s="18">
        <v>1.5</v>
      </c>
      <c r="H24" s="18" t="s">
        <v>13</v>
      </c>
      <c r="I24" s="18" t="s">
        <v>14</v>
      </c>
      <c r="J24" s="18" t="s">
        <v>15</v>
      </c>
      <c r="K24" s="28" t="s">
        <v>17</v>
      </c>
      <c r="L24" s="19" t="str">
        <f t="shared" si="1"/>
        <v>N</v>
      </c>
      <c r="M24" s="20">
        <f>IFERROR(__xludf.DUMMYFUNCTION("""COMPUTED_VALUE"""),2874.0)</f>
        <v>2874</v>
      </c>
    </row>
    <row r="25">
      <c r="A25" s="21">
        <v>45265.0</v>
      </c>
      <c r="B25" s="14">
        <v>30116.0</v>
      </c>
      <c r="C25" s="25" t="s">
        <v>21</v>
      </c>
      <c r="D25" s="16">
        <v>6855.0</v>
      </c>
      <c r="E25" s="14">
        <v>25000.0</v>
      </c>
      <c r="F25" s="17">
        <v>0.047</v>
      </c>
      <c r="G25" s="18">
        <v>1.0</v>
      </c>
      <c r="H25" s="18" t="s">
        <v>20</v>
      </c>
      <c r="I25" s="18" t="s">
        <v>14</v>
      </c>
      <c r="J25" s="18" t="s">
        <v>15</v>
      </c>
      <c r="K25" s="19" t="s">
        <v>17</v>
      </c>
      <c r="L25" s="19" t="str">
        <f t="shared" si="1"/>
        <v>N</v>
      </c>
      <c r="M25" s="20">
        <f>IFERROR(__xludf.DUMMYFUNCTION("""COMPUTED_VALUE"""),5116.0)</f>
        <v>5116</v>
      </c>
    </row>
    <row r="26">
      <c r="A26" s="21">
        <v>45277.0</v>
      </c>
      <c r="B26" s="14">
        <v>30116.0</v>
      </c>
      <c r="C26" s="27" t="s">
        <v>12</v>
      </c>
      <c r="D26" s="16">
        <v>2224.0</v>
      </c>
      <c r="E26" s="14">
        <v>25000.0</v>
      </c>
      <c r="F26" s="17">
        <v>0.0625</v>
      </c>
      <c r="G26" s="18">
        <v>3.1</v>
      </c>
      <c r="H26" s="18" t="s">
        <v>13</v>
      </c>
      <c r="I26" s="18" t="s">
        <v>18</v>
      </c>
      <c r="J26" s="18" t="s">
        <v>17</v>
      </c>
      <c r="K26" s="28" t="s">
        <v>17</v>
      </c>
      <c r="L26" s="19" t="str">
        <f t="shared" si="1"/>
        <v>N</v>
      </c>
      <c r="M26" s="20">
        <f>IFERROR(__xludf.DUMMYFUNCTION("""COMPUTED_VALUE"""),5116.0)</f>
        <v>5116</v>
      </c>
    </row>
    <row r="27">
      <c r="A27" s="21">
        <v>45289.0</v>
      </c>
      <c r="B27" s="14">
        <v>52834.0</v>
      </c>
      <c r="C27" s="15" t="s">
        <v>16</v>
      </c>
      <c r="D27" s="16">
        <v>3330.0</v>
      </c>
      <c r="E27" s="14">
        <v>50000.0</v>
      </c>
      <c r="F27" s="17">
        <v>0.047</v>
      </c>
      <c r="G27" s="18">
        <v>1.5</v>
      </c>
      <c r="H27" s="18" t="s">
        <v>20</v>
      </c>
      <c r="I27" s="18" t="s">
        <v>14</v>
      </c>
      <c r="J27" s="18" t="s">
        <v>15</v>
      </c>
      <c r="K27" s="19" t="s">
        <v>15</v>
      </c>
      <c r="L27" s="19" t="str">
        <f t="shared" si="1"/>
        <v>N</v>
      </c>
      <c r="M27" s="20">
        <f>IFERROR(__xludf.DUMMYFUNCTION("""COMPUTED_VALUE"""),2834.0)</f>
        <v>2834</v>
      </c>
    </row>
    <row r="28">
      <c r="A28" s="21">
        <v>45301.0</v>
      </c>
      <c r="B28" s="14">
        <v>30116.0</v>
      </c>
      <c r="C28" s="27" t="s">
        <v>12</v>
      </c>
      <c r="D28" s="16">
        <v>4578.0</v>
      </c>
      <c r="E28" s="14">
        <v>25000.0</v>
      </c>
      <c r="F28" s="17">
        <v>0.047</v>
      </c>
      <c r="G28" s="18">
        <v>3.3</v>
      </c>
      <c r="H28" s="18" t="s">
        <v>20</v>
      </c>
      <c r="I28" s="18" t="s">
        <v>18</v>
      </c>
      <c r="J28" s="18" t="s">
        <v>15</v>
      </c>
      <c r="K28" s="28" t="s">
        <v>17</v>
      </c>
      <c r="L28" s="19" t="str">
        <f t="shared" si="1"/>
        <v>N</v>
      </c>
      <c r="M28" s="20">
        <f>IFERROR(__xludf.DUMMYFUNCTION("""COMPUTED_VALUE"""),5116.0)</f>
        <v>5116</v>
      </c>
    </row>
    <row r="29">
      <c r="A29" s="21">
        <v>45313.0</v>
      </c>
      <c r="B29" s="14">
        <v>52874.0</v>
      </c>
      <c r="C29" s="15" t="s">
        <v>16</v>
      </c>
      <c r="D29" s="16">
        <v>4380.0</v>
      </c>
      <c r="E29" s="14">
        <v>50000.0</v>
      </c>
      <c r="F29" s="17">
        <v>0.0625</v>
      </c>
      <c r="G29" s="18">
        <v>1.0</v>
      </c>
      <c r="H29" s="18" t="s">
        <v>20</v>
      </c>
      <c r="I29" s="18" t="s">
        <v>18</v>
      </c>
      <c r="J29" s="18" t="s">
        <v>15</v>
      </c>
      <c r="K29" s="19" t="s">
        <v>17</v>
      </c>
      <c r="L29" s="19" t="str">
        <f t="shared" si="1"/>
        <v>N</v>
      </c>
      <c r="M29" s="20">
        <f>IFERROR(__xludf.DUMMYFUNCTION("""COMPUTED_VALUE"""),2874.0)</f>
        <v>2874</v>
      </c>
    </row>
    <row r="30">
      <c r="A30" s="21">
        <v>45325.0</v>
      </c>
      <c r="B30" s="14">
        <v>30116.0</v>
      </c>
      <c r="C30" s="25" t="s">
        <v>21</v>
      </c>
      <c r="D30" s="16">
        <v>2998.0</v>
      </c>
      <c r="E30" s="14">
        <v>25000.0</v>
      </c>
      <c r="F30" s="17">
        <v>0.031</v>
      </c>
      <c r="G30" s="18">
        <v>1.1</v>
      </c>
      <c r="H30" s="18" t="s">
        <v>13</v>
      </c>
      <c r="I30" s="18" t="s">
        <v>14</v>
      </c>
      <c r="J30" s="18" t="s">
        <v>17</v>
      </c>
      <c r="K30" s="28" t="s">
        <v>17</v>
      </c>
      <c r="L30" s="19" t="str">
        <f t="shared" si="1"/>
        <v>N</v>
      </c>
      <c r="M30" s="20">
        <f>IFERROR(__xludf.DUMMYFUNCTION("""COMPUTED_VALUE"""),5116.0)</f>
        <v>5116</v>
      </c>
    </row>
    <row r="31">
      <c r="A31" s="21">
        <v>45337.0</v>
      </c>
      <c r="B31" s="14">
        <v>26432.0</v>
      </c>
      <c r="C31" s="25" t="s">
        <v>21</v>
      </c>
      <c r="D31" s="16">
        <v>2312.0</v>
      </c>
      <c r="E31" s="14">
        <v>25000.0</v>
      </c>
      <c r="F31" s="17">
        <v>0.071</v>
      </c>
      <c r="G31" s="18">
        <v>3.2</v>
      </c>
      <c r="H31" s="18" t="s">
        <v>13</v>
      </c>
      <c r="I31" s="18" t="s">
        <v>14</v>
      </c>
      <c r="J31" s="18" t="s">
        <v>15</v>
      </c>
      <c r="K31" s="19" t="s">
        <v>17</v>
      </c>
      <c r="L31" s="19" t="str">
        <f t="shared" si="1"/>
        <v>N</v>
      </c>
      <c r="M31" s="20">
        <f>IFERROR(__xludf.DUMMYFUNCTION("""COMPUTED_VALUE"""),1432.0)</f>
        <v>1432</v>
      </c>
    </row>
    <row r="32">
      <c r="A32" s="21">
        <v>45349.0</v>
      </c>
      <c r="B32" s="14">
        <v>30116.0</v>
      </c>
      <c r="C32" s="27" t="s">
        <v>12</v>
      </c>
      <c r="D32" s="16">
        <v>6404.0</v>
      </c>
      <c r="E32" s="14">
        <v>25000.0</v>
      </c>
      <c r="F32" s="17">
        <v>0.047</v>
      </c>
      <c r="G32" s="18">
        <v>1.3</v>
      </c>
      <c r="H32" s="18" t="s">
        <v>20</v>
      </c>
      <c r="I32" s="18" t="s">
        <v>18</v>
      </c>
      <c r="J32" s="18" t="s">
        <v>15</v>
      </c>
      <c r="K32" s="19" t="s">
        <v>15</v>
      </c>
      <c r="L32" s="19" t="str">
        <f t="shared" si="1"/>
        <v>N</v>
      </c>
      <c r="M32" s="20">
        <f>IFERROR(__xludf.DUMMYFUNCTION("""COMPUTED_VALUE"""),5116.0)</f>
        <v>5116</v>
      </c>
    </row>
    <row r="33">
      <c r="A33" s="21">
        <v>45361.0</v>
      </c>
      <c r="B33" s="14">
        <v>52954.0</v>
      </c>
      <c r="C33" s="27" t="s">
        <v>12</v>
      </c>
      <c r="D33" s="16">
        <v>3763.0</v>
      </c>
      <c r="E33" s="14">
        <v>50000.0</v>
      </c>
      <c r="F33" s="17">
        <v>0.041</v>
      </c>
      <c r="G33" s="18">
        <v>1.0</v>
      </c>
      <c r="H33" s="18" t="s">
        <v>13</v>
      </c>
      <c r="I33" s="18" t="s">
        <v>14</v>
      </c>
      <c r="J33" s="18" t="s">
        <v>15</v>
      </c>
      <c r="K33" s="28" t="s">
        <v>17</v>
      </c>
      <c r="L33" s="19" t="str">
        <f t="shared" si="1"/>
        <v>N</v>
      </c>
      <c r="M33" s="20">
        <f>IFERROR(__xludf.DUMMYFUNCTION("""COMPUTED_VALUE"""),2954.0)</f>
        <v>2954</v>
      </c>
    </row>
    <row r="34">
      <c r="A34" s="21">
        <v>45373.0</v>
      </c>
      <c r="B34" s="14">
        <v>26432.0</v>
      </c>
      <c r="C34" s="15" t="s">
        <v>16</v>
      </c>
      <c r="D34" s="16">
        <v>6683.0</v>
      </c>
      <c r="E34" s="14">
        <v>25000.0</v>
      </c>
      <c r="F34" s="17">
        <v>0.031</v>
      </c>
      <c r="G34" s="18">
        <v>1.0</v>
      </c>
      <c r="H34" s="18" t="s">
        <v>20</v>
      </c>
      <c r="I34" s="18" t="s">
        <v>18</v>
      </c>
      <c r="J34" s="18" t="s">
        <v>17</v>
      </c>
      <c r="K34" s="19" t="s">
        <v>17</v>
      </c>
      <c r="L34" s="19" t="str">
        <f t="shared" si="1"/>
        <v>N</v>
      </c>
      <c r="M34" s="20">
        <f>IFERROR(__xludf.DUMMYFUNCTION("""COMPUTED_VALUE"""),1432.0)</f>
        <v>1432</v>
      </c>
    </row>
    <row r="35">
      <c r="A35" s="21">
        <v>45385.0</v>
      </c>
      <c r="B35" s="14">
        <v>30116.0</v>
      </c>
      <c r="C35" s="27" t="s">
        <v>12</v>
      </c>
      <c r="D35" s="16">
        <v>6162.0</v>
      </c>
      <c r="E35" s="14">
        <v>25000.0</v>
      </c>
      <c r="F35" s="17">
        <v>0.0625</v>
      </c>
      <c r="G35" s="18">
        <v>3.3</v>
      </c>
      <c r="H35" s="18" t="s">
        <v>13</v>
      </c>
      <c r="I35" s="18" t="s">
        <v>18</v>
      </c>
      <c r="J35" s="18" t="s">
        <v>17</v>
      </c>
      <c r="K35" s="28" t="s">
        <v>17</v>
      </c>
      <c r="L35" s="19" t="str">
        <f t="shared" si="1"/>
        <v>N</v>
      </c>
      <c r="M35" s="20">
        <f>IFERROR(__xludf.DUMMYFUNCTION("""COMPUTED_VALUE"""),5116.0)</f>
        <v>5116</v>
      </c>
    </row>
    <row r="36">
      <c r="A36" s="21">
        <v>45397.0</v>
      </c>
      <c r="B36" s="14">
        <v>53014.0</v>
      </c>
      <c r="C36" s="15" t="s">
        <v>16</v>
      </c>
      <c r="D36" s="16">
        <v>6977.0</v>
      </c>
      <c r="E36" s="14">
        <v>50000.0</v>
      </c>
      <c r="F36" s="17">
        <v>0.051</v>
      </c>
      <c r="G36" s="18">
        <v>1.2</v>
      </c>
      <c r="H36" s="18" t="s">
        <v>20</v>
      </c>
      <c r="I36" s="18" t="s">
        <v>14</v>
      </c>
      <c r="J36" s="18" t="s">
        <v>15</v>
      </c>
      <c r="K36" s="19" t="s">
        <v>15</v>
      </c>
      <c r="L36" s="19" t="str">
        <f t="shared" si="1"/>
        <v>N</v>
      </c>
      <c r="M36" s="20">
        <f>IFERROR(__xludf.DUMMYFUNCTION("""COMPUTED_VALUE"""),3014.0)</f>
        <v>3014</v>
      </c>
    </row>
    <row r="37">
      <c r="A37" s="21">
        <v>45409.0</v>
      </c>
      <c r="B37" s="14">
        <v>26432.0</v>
      </c>
      <c r="C37" s="25" t="s">
        <v>21</v>
      </c>
      <c r="D37" s="16">
        <v>2369.0</v>
      </c>
      <c r="E37" s="14">
        <v>25000.0</v>
      </c>
      <c r="F37" s="17">
        <v>0.0625</v>
      </c>
      <c r="G37" s="18">
        <v>2.3</v>
      </c>
      <c r="H37" s="18" t="s">
        <v>20</v>
      </c>
      <c r="I37" s="18" t="s">
        <v>14</v>
      </c>
      <c r="J37" s="18" t="s">
        <v>17</v>
      </c>
      <c r="K37" s="28" t="s">
        <v>17</v>
      </c>
      <c r="L37" s="19" t="str">
        <f t="shared" si="1"/>
        <v>N</v>
      </c>
      <c r="M37" s="20">
        <f>IFERROR(__xludf.DUMMYFUNCTION("""COMPUTED_VALUE"""),1432.0)</f>
        <v>1432</v>
      </c>
    </row>
    <row r="38">
      <c r="A38" s="21">
        <v>45421.0</v>
      </c>
      <c r="B38" s="14">
        <v>53054.0</v>
      </c>
      <c r="C38" s="25" t="s">
        <v>21</v>
      </c>
      <c r="D38" s="16">
        <v>2861.0</v>
      </c>
      <c r="E38" s="14">
        <v>50000.0</v>
      </c>
      <c r="F38" s="17">
        <v>0.0625</v>
      </c>
      <c r="G38" s="18">
        <v>1.4</v>
      </c>
      <c r="H38" s="18" t="s">
        <v>13</v>
      </c>
      <c r="I38" s="18" t="s">
        <v>18</v>
      </c>
      <c r="J38" s="18" t="s">
        <v>17</v>
      </c>
      <c r="K38" s="19" t="s">
        <v>17</v>
      </c>
      <c r="L38" s="19" t="str">
        <f t="shared" si="1"/>
        <v>N</v>
      </c>
      <c r="M38" s="20">
        <f>IFERROR(__xludf.DUMMYFUNCTION("""COMPUTED_VALUE"""),3054.0)</f>
        <v>3054</v>
      </c>
    </row>
    <row r="39">
      <c r="A39" s="21">
        <v>45433.0</v>
      </c>
      <c r="B39" s="14">
        <v>53074.0</v>
      </c>
      <c r="C39" s="27" t="s">
        <v>12</v>
      </c>
      <c r="D39" s="16">
        <v>3578.0</v>
      </c>
      <c r="E39" s="14">
        <v>50000.0</v>
      </c>
      <c r="F39" s="17">
        <v>0.051</v>
      </c>
      <c r="G39" s="18">
        <v>3.2</v>
      </c>
      <c r="H39" s="18" t="s">
        <v>20</v>
      </c>
      <c r="I39" s="18" t="s">
        <v>14</v>
      </c>
      <c r="J39" s="18" t="s">
        <v>15</v>
      </c>
      <c r="K39" s="28" t="s">
        <v>17</v>
      </c>
      <c r="L39" s="19" t="str">
        <f t="shared" si="1"/>
        <v>N</v>
      </c>
      <c r="M39" s="20">
        <f>IFERROR(__xludf.DUMMYFUNCTION("""COMPUTED_VALUE"""),3074.0)</f>
        <v>3074</v>
      </c>
    </row>
    <row r="40">
      <c r="A40" s="21">
        <v>45445.0</v>
      </c>
      <c r="B40" s="14">
        <v>52783.0</v>
      </c>
      <c r="C40" s="27" t="s">
        <v>12</v>
      </c>
      <c r="D40" s="16">
        <v>6279.0</v>
      </c>
      <c r="E40" s="14">
        <v>50000.0</v>
      </c>
      <c r="F40" s="17">
        <v>0.041</v>
      </c>
      <c r="G40" s="18">
        <v>1.6</v>
      </c>
      <c r="H40" s="18" t="s">
        <v>20</v>
      </c>
      <c r="I40" s="18" t="s">
        <v>18</v>
      </c>
      <c r="J40" s="18" t="s">
        <v>15</v>
      </c>
      <c r="K40" s="19" t="s">
        <v>17</v>
      </c>
      <c r="L40" s="19" t="str">
        <f t="shared" si="1"/>
        <v>N</v>
      </c>
      <c r="M40" s="20">
        <f>IFERROR(__xludf.DUMMYFUNCTION("""COMPUTED_VALUE"""),2783.0)</f>
        <v>2783</v>
      </c>
    </row>
    <row r="41">
      <c r="A41" s="21">
        <v>45457.0</v>
      </c>
      <c r="B41" s="14">
        <v>52783.0</v>
      </c>
      <c r="C41" s="15" t="s">
        <v>16</v>
      </c>
      <c r="D41" s="16">
        <v>5618.0</v>
      </c>
      <c r="E41" s="14">
        <v>50000.0</v>
      </c>
      <c r="F41" s="17">
        <v>0.033</v>
      </c>
      <c r="G41" s="18">
        <v>1.0</v>
      </c>
      <c r="H41" s="18" t="s">
        <v>13</v>
      </c>
      <c r="I41" s="18" t="s">
        <v>18</v>
      </c>
      <c r="J41" s="18" t="s">
        <v>15</v>
      </c>
      <c r="K41" s="19" t="s">
        <v>15</v>
      </c>
      <c r="L41" s="19" t="str">
        <f t="shared" si="1"/>
        <v>N</v>
      </c>
      <c r="M41" s="20">
        <f>IFERROR(__xludf.DUMMYFUNCTION("""COMPUTED_VALUE"""),2783.0)</f>
        <v>2783</v>
      </c>
    </row>
    <row r="42">
      <c r="A42" s="21">
        <v>45469.0</v>
      </c>
      <c r="B42" s="14">
        <v>30116.0</v>
      </c>
      <c r="C42" s="27" t="s">
        <v>12</v>
      </c>
      <c r="D42" s="16">
        <v>7550.0</v>
      </c>
      <c r="E42" s="14">
        <v>25000.0</v>
      </c>
      <c r="F42" s="17">
        <v>0.076</v>
      </c>
      <c r="G42" s="18">
        <v>3.0</v>
      </c>
      <c r="H42" s="18" t="s">
        <v>20</v>
      </c>
      <c r="I42" s="18" t="s">
        <v>14</v>
      </c>
      <c r="J42" s="18" t="s">
        <v>17</v>
      </c>
      <c r="K42" s="28" t="s">
        <v>17</v>
      </c>
      <c r="L42" s="19" t="str">
        <f t="shared" si="1"/>
        <v>N</v>
      </c>
      <c r="M42" s="20">
        <f>IFERROR(__xludf.DUMMYFUNCTION("""COMPUTED_VALUE"""),5116.0)</f>
        <v>5116</v>
      </c>
    </row>
    <row r="43">
      <c r="A43" s="21">
        <v>45481.0</v>
      </c>
      <c r="B43" s="14">
        <v>52783.0</v>
      </c>
      <c r="C43" s="15" t="s">
        <v>16</v>
      </c>
      <c r="D43" s="16">
        <v>5413.0</v>
      </c>
      <c r="E43" s="14">
        <v>50000.0</v>
      </c>
      <c r="F43" s="17">
        <v>0.051</v>
      </c>
      <c r="G43" s="18">
        <v>1.0</v>
      </c>
      <c r="H43" s="18" t="s">
        <v>20</v>
      </c>
      <c r="I43" s="18" t="s">
        <v>14</v>
      </c>
      <c r="J43" s="18" t="s">
        <v>17</v>
      </c>
      <c r="K43" s="19" t="s">
        <v>17</v>
      </c>
      <c r="L43" s="19" t="str">
        <f t="shared" si="1"/>
        <v>N</v>
      </c>
      <c r="M43" s="20">
        <f>IFERROR(__xludf.DUMMYFUNCTION("""COMPUTED_VALUE"""),2783.0)</f>
        <v>2783</v>
      </c>
    </row>
    <row r="44">
      <c r="A44" s="21">
        <v>45493.0</v>
      </c>
      <c r="B44" s="14">
        <v>30116.0</v>
      </c>
      <c r="C44" s="25" t="s">
        <v>21</v>
      </c>
      <c r="D44" s="16">
        <v>6180.0</v>
      </c>
      <c r="E44" s="14">
        <v>25000.0</v>
      </c>
      <c r="F44" s="17">
        <v>0.0625</v>
      </c>
      <c r="G44" s="18">
        <v>1.1</v>
      </c>
      <c r="H44" s="18" t="s">
        <v>13</v>
      </c>
      <c r="I44" s="18" t="s">
        <v>18</v>
      </c>
      <c r="J44" s="18" t="s">
        <v>17</v>
      </c>
      <c r="K44" s="28" t="s">
        <v>17</v>
      </c>
      <c r="L44" s="19" t="str">
        <f t="shared" si="1"/>
        <v>N</v>
      </c>
      <c r="M44" s="20">
        <f>IFERROR(__xludf.DUMMYFUNCTION("""COMPUTED_VALUE"""),5116.0)</f>
        <v>5116</v>
      </c>
    </row>
    <row r="45">
      <c r="A45" s="21">
        <v>45505.0</v>
      </c>
      <c r="B45" s="14">
        <v>60228.0</v>
      </c>
      <c r="C45" s="25" t="s">
        <v>21</v>
      </c>
      <c r="D45" s="16">
        <v>3962.0</v>
      </c>
      <c r="E45" s="14">
        <v>50000.0</v>
      </c>
      <c r="F45" s="17">
        <v>0.0625</v>
      </c>
      <c r="G45" s="18">
        <v>4.0</v>
      </c>
      <c r="H45" s="18" t="s">
        <v>20</v>
      </c>
      <c r="I45" s="18" t="s">
        <v>14</v>
      </c>
      <c r="J45" s="18" t="s">
        <v>15</v>
      </c>
      <c r="K45" s="19" t="s">
        <v>15</v>
      </c>
      <c r="L45" s="19" t="str">
        <f t="shared" si="1"/>
        <v>N</v>
      </c>
      <c r="M45" s="20">
        <f>IFERROR(__xludf.DUMMYFUNCTION("""COMPUTED_VALUE"""),10228.0)</f>
        <v>10228</v>
      </c>
    </row>
    <row r="46">
      <c r="A46" s="21">
        <v>45517.0</v>
      </c>
      <c r="B46" s="14">
        <v>52783.0</v>
      </c>
      <c r="C46" s="27" t="s">
        <v>12</v>
      </c>
      <c r="D46" s="16">
        <v>7621.0</v>
      </c>
      <c r="E46" s="14">
        <v>50000.0</v>
      </c>
      <c r="F46" s="17">
        <v>0.051</v>
      </c>
      <c r="G46" s="18">
        <v>2.0</v>
      </c>
      <c r="H46" s="18" t="s">
        <v>13</v>
      </c>
      <c r="I46" s="18" t="s">
        <v>18</v>
      </c>
      <c r="J46" s="18" t="s">
        <v>15</v>
      </c>
      <c r="K46" s="19" t="s">
        <v>15</v>
      </c>
      <c r="L46" s="19" t="str">
        <f t="shared" si="1"/>
        <v>N</v>
      </c>
      <c r="M46" s="20">
        <f>IFERROR(__xludf.DUMMYFUNCTION("""COMPUTED_VALUE"""),2783.0)</f>
        <v>2783</v>
      </c>
    </row>
    <row r="47">
      <c r="A47" s="21">
        <v>45529.0</v>
      </c>
      <c r="B47" s="14">
        <v>30116.0</v>
      </c>
      <c r="C47" s="15" t="s">
        <v>16</v>
      </c>
      <c r="D47" s="16">
        <v>6312.0</v>
      </c>
      <c r="E47" s="14">
        <v>25000.0</v>
      </c>
      <c r="F47" s="17">
        <v>0.043</v>
      </c>
      <c r="G47" s="18">
        <v>1.1</v>
      </c>
      <c r="H47" s="18" t="s">
        <v>13</v>
      </c>
      <c r="I47" s="18" t="s">
        <v>14</v>
      </c>
      <c r="J47" s="18" t="s">
        <v>17</v>
      </c>
      <c r="K47" s="28" t="s">
        <v>17</v>
      </c>
      <c r="L47" s="19" t="str">
        <f t="shared" si="1"/>
        <v>N</v>
      </c>
      <c r="M47" s="20">
        <f>IFERROR(__xludf.DUMMYFUNCTION("""COMPUTED_VALUE"""),5116.0)</f>
        <v>5116</v>
      </c>
    </row>
    <row r="48">
      <c r="A48" s="21">
        <v>45541.0</v>
      </c>
      <c r="B48" s="14">
        <v>52785.0</v>
      </c>
      <c r="C48" s="27" t="s">
        <v>12</v>
      </c>
      <c r="D48" s="16">
        <v>3891.0</v>
      </c>
      <c r="E48" s="14">
        <v>50000.0</v>
      </c>
      <c r="F48" s="17">
        <v>0.031</v>
      </c>
      <c r="G48" s="18">
        <v>3.0</v>
      </c>
      <c r="H48" s="18" t="s">
        <v>20</v>
      </c>
      <c r="I48" s="18" t="s">
        <v>14</v>
      </c>
      <c r="J48" s="18" t="s">
        <v>15</v>
      </c>
      <c r="K48" s="19" t="s">
        <v>17</v>
      </c>
      <c r="L48" s="19" t="str">
        <f t="shared" si="1"/>
        <v>N</v>
      </c>
      <c r="M48" s="20">
        <f>IFERROR(__xludf.DUMMYFUNCTION("""COMPUTED_VALUE"""),2785.0)</f>
        <v>2785</v>
      </c>
    </row>
    <row r="49">
      <c r="A49" s="21">
        <v>45553.0</v>
      </c>
      <c r="B49" s="14">
        <v>52786.0</v>
      </c>
      <c r="C49" s="15" t="s">
        <v>16</v>
      </c>
      <c r="D49" s="16">
        <v>8004.0</v>
      </c>
      <c r="E49" s="14">
        <v>50000.0</v>
      </c>
      <c r="F49" s="17">
        <v>0.047</v>
      </c>
      <c r="G49" s="18">
        <v>1.3</v>
      </c>
      <c r="H49" s="18" t="s">
        <v>20</v>
      </c>
      <c r="I49" s="18" t="s">
        <v>18</v>
      </c>
      <c r="J49" s="18" t="s">
        <v>17</v>
      </c>
      <c r="K49" s="28" t="s">
        <v>17</v>
      </c>
      <c r="L49" s="19" t="str">
        <f t="shared" si="1"/>
        <v>N</v>
      </c>
      <c r="M49" s="20">
        <f>IFERROR(__xludf.DUMMYFUNCTION("""COMPUTED_VALUE"""),2786.0)</f>
        <v>2786</v>
      </c>
    </row>
    <row r="50">
      <c r="A50" s="21">
        <v>45565.0</v>
      </c>
      <c r="B50" s="14">
        <v>30116.0</v>
      </c>
      <c r="C50" s="25" t="s">
        <v>21</v>
      </c>
      <c r="D50" s="16">
        <v>9346.0</v>
      </c>
      <c r="E50" s="14">
        <v>25000.0</v>
      </c>
      <c r="F50" s="17">
        <v>0.031</v>
      </c>
      <c r="G50" s="18">
        <v>1.0</v>
      </c>
      <c r="H50" s="18" t="s">
        <v>13</v>
      </c>
      <c r="I50" s="18" t="s">
        <v>14</v>
      </c>
      <c r="J50" s="18" t="s">
        <v>15</v>
      </c>
      <c r="K50" s="19" t="s">
        <v>15</v>
      </c>
      <c r="L50" s="19" t="str">
        <f t="shared" si="1"/>
        <v>N</v>
      </c>
      <c r="M50" s="20">
        <f>IFERROR(__xludf.DUMMYFUNCTION("""COMPUTED_VALUE"""),5116.0)</f>
        <v>5116</v>
      </c>
    </row>
    <row r="51">
      <c r="A51" s="21">
        <v>45577.0</v>
      </c>
      <c r="B51" s="14">
        <v>52788.0</v>
      </c>
      <c r="C51" s="25" t="s">
        <v>21</v>
      </c>
      <c r="D51" s="16">
        <v>8425.0</v>
      </c>
      <c r="E51" s="14">
        <v>50000.0</v>
      </c>
      <c r="F51" s="17">
        <v>0.071</v>
      </c>
      <c r="G51" s="18">
        <v>1.5</v>
      </c>
      <c r="H51" s="18" t="s">
        <v>20</v>
      </c>
      <c r="I51" s="18" t="s">
        <v>18</v>
      </c>
      <c r="J51" s="18" t="s">
        <v>17</v>
      </c>
      <c r="K51" s="28" t="s">
        <v>17</v>
      </c>
      <c r="L51" s="19" t="str">
        <f t="shared" si="1"/>
        <v>N</v>
      </c>
      <c r="M51" s="20">
        <f>IFERROR(__xludf.DUMMYFUNCTION("""COMPUTED_VALUE"""),2788.0)</f>
        <v>2788</v>
      </c>
    </row>
    <row r="52">
      <c r="A52" s="21">
        <v>45589.0</v>
      </c>
      <c r="B52" s="14">
        <v>30116.0</v>
      </c>
      <c r="C52" s="27" t="s">
        <v>12</v>
      </c>
      <c r="D52" s="16">
        <v>2083.0</v>
      </c>
      <c r="E52" s="14">
        <v>25000.0</v>
      </c>
      <c r="F52" s="17">
        <v>0.041</v>
      </c>
      <c r="G52" s="18">
        <v>3.3</v>
      </c>
      <c r="H52" s="18" t="s">
        <v>20</v>
      </c>
      <c r="I52" s="18" t="s">
        <v>18</v>
      </c>
      <c r="J52" s="18" t="s">
        <v>15</v>
      </c>
      <c r="K52" s="19" t="s">
        <v>17</v>
      </c>
      <c r="L52" s="19" t="str">
        <f t="shared" si="1"/>
        <v>N</v>
      </c>
      <c r="M52" s="20">
        <f>IFERROR(__xludf.DUMMYFUNCTION("""COMPUTED_VALUE"""),5116.0)</f>
        <v>5116</v>
      </c>
    </row>
    <row r="53">
      <c r="A53" s="21">
        <v>45601.0</v>
      </c>
      <c r="B53" s="14">
        <v>52790.0</v>
      </c>
      <c r="C53" s="15" t="s">
        <v>16</v>
      </c>
      <c r="D53" s="16">
        <v>7937.0</v>
      </c>
      <c r="E53" s="14">
        <v>50000.0</v>
      </c>
      <c r="F53" s="17">
        <v>0.031</v>
      </c>
      <c r="G53" s="18">
        <v>1.5</v>
      </c>
      <c r="H53" s="18" t="s">
        <v>13</v>
      </c>
      <c r="I53" s="18" t="s">
        <v>14</v>
      </c>
      <c r="J53" s="18" t="s">
        <v>15</v>
      </c>
      <c r="K53" s="28" t="s">
        <v>17</v>
      </c>
      <c r="L53" s="19" t="str">
        <f t="shared" si="1"/>
        <v>N</v>
      </c>
      <c r="M53" s="20">
        <f>IFERROR(__xludf.DUMMYFUNCTION("""COMPUTED_VALUE"""),2790.0)</f>
        <v>2790</v>
      </c>
    </row>
    <row r="54">
      <c r="A54" s="21">
        <v>45613.0</v>
      </c>
      <c r="B54" s="14">
        <v>52791.0</v>
      </c>
      <c r="C54" s="27" t="s">
        <v>12</v>
      </c>
      <c r="D54" s="16">
        <v>9926.0</v>
      </c>
      <c r="E54" s="14">
        <v>50000.0</v>
      </c>
      <c r="F54" s="17">
        <v>0.071</v>
      </c>
      <c r="G54" s="18">
        <v>2.1</v>
      </c>
      <c r="H54" s="18" t="s">
        <v>13</v>
      </c>
      <c r="I54" s="18" t="s">
        <v>14</v>
      </c>
      <c r="J54" s="18" t="s">
        <v>15</v>
      </c>
      <c r="K54" s="19" t="s">
        <v>17</v>
      </c>
      <c r="L54" s="19" t="str">
        <f t="shared" si="1"/>
        <v>N</v>
      </c>
      <c r="M54" s="20">
        <f>IFERROR(__xludf.DUMMYFUNCTION("""COMPUTED_VALUE"""),2791.0)</f>
        <v>2791</v>
      </c>
    </row>
    <row r="55">
      <c r="A55" s="21">
        <v>45625.0</v>
      </c>
      <c r="B55" s="14">
        <v>52792.0</v>
      </c>
      <c r="C55" s="15" t="s">
        <v>16</v>
      </c>
      <c r="D55" s="16">
        <v>4986.0</v>
      </c>
      <c r="E55" s="14">
        <v>50000.0</v>
      </c>
      <c r="F55" s="17">
        <v>0.051</v>
      </c>
      <c r="G55" s="18">
        <v>2.1</v>
      </c>
      <c r="H55" s="18" t="s">
        <v>13</v>
      </c>
      <c r="I55" s="18" t="s">
        <v>18</v>
      </c>
      <c r="J55" s="18" t="s">
        <v>17</v>
      </c>
      <c r="K55" s="19" t="s">
        <v>17</v>
      </c>
      <c r="L55" s="19" t="str">
        <f t="shared" si="1"/>
        <v>N</v>
      </c>
      <c r="M55" s="20">
        <f>IFERROR(__xludf.DUMMYFUNCTION("""COMPUTED_VALUE"""),2792.0)</f>
        <v>2792</v>
      </c>
    </row>
    <row r="56">
      <c r="A56" s="21">
        <v>45637.0</v>
      </c>
      <c r="B56" s="14">
        <v>30116.0</v>
      </c>
      <c r="C56" s="25" t="s">
        <v>21</v>
      </c>
      <c r="D56" s="16">
        <v>7768.0</v>
      </c>
      <c r="E56" s="14">
        <v>25000.0</v>
      </c>
      <c r="F56" s="17">
        <v>0.047</v>
      </c>
      <c r="G56" s="18">
        <v>1.5</v>
      </c>
      <c r="H56" s="18" t="s">
        <v>20</v>
      </c>
      <c r="I56" s="18" t="s">
        <v>14</v>
      </c>
      <c r="J56" s="18" t="s">
        <v>15</v>
      </c>
      <c r="K56" s="19" t="s">
        <v>15</v>
      </c>
      <c r="L56" s="19" t="str">
        <f t="shared" si="1"/>
        <v>N</v>
      </c>
      <c r="M56" s="20">
        <f>IFERROR(__xludf.DUMMYFUNCTION("""COMPUTED_VALUE"""),5116.0)</f>
        <v>5116</v>
      </c>
    </row>
    <row r="57">
      <c r="A57" s="21">
        <v>45649.0</v>
      </c>
      <c r="B57" s="14">
        <v>29384.0</v>
      </c>
      <c r="C57" s="25" t="s">
        <v>21</v>
      </c>
      <c r="D57" s="16">
        <v>3312.0</v>
      </c>
      <c r="E57" s="14">
        <v>25000.0</v>
      </c>
      <c r="F57" s="17">
        <v>0.0625</v>
      </c>
      <c r="G57" s="18">
        <v>1.0</v>
      </c>
      <c r="H57" s="18" t="s">
        <v>13</v>
      </c>
      <c r="I57" s="18" t="s">
        <v>18</v>
      </c>
      <c r="J57" s="18" t="s">
        <v>15</v>
      </c>
      <c r="K57" s="28" t="s">
        <v>17</v>
      </c>
      <c r="L57" s="19" t="str">
        <f t="shared" si="1"/>
        <v>N</v>
      </c>
      <c r="M57" s="20">
        <f>IFERROR(__xludf.DUMMYFUNCTION("""COMPUTED_VALUE"""),4384.0)</f>
        <v>4384</v>
      </c>
    </row>
    <row r="58">
      <c r="A58" s="21">
        <v>45661.0</v>
      </c>
      <c r="B58" s="14">
        <v>30116.0</v>
      </c>
      <c r="C58" s="27" t="s">
        <v>12</v>
      </c>
      <c r="D58" s="16">
        <v>2819.0</v>
      </c>
      <c r="E58" s="14">
        <v>25000.0</v>
      </c>
      <c r="F58" s="17">
        <v>0.071</v>
      </c>
      <c r="G58" s="18">
        <v>3.1</v>
      </c>
      <c r="H58" s="18" t="s">
        <v>13</v>
      </c>
      <c r="I58" s="18" t="s">
        <v>14</v>
      </c>
      <c r="J58" s="18" t="s">
        <v>15</v>
      </c>
      <c r="K58" s="19" t="s">
        <v>17</v>
      </c>
      <c r="L58" s="19" t="str">
        <f t="shared" si="1"/>
        <v>N</v>
      </c>
      <c r="M58" s="20">
        <f>IFERROR(__xludf.DUMMYFUNCTION("""COMPUTED_VALUE"""),5116.0)</f>
        <v>5116</v>
      </c>
    </row>
    <row r="59">
      <c r="A59" s="21">
        <v>45673.0</v>
      </c>
      <c r="B59" s="14">
        <v>52794.0</v>
      </c>
      <c r="C59" s="27" t="s">
        <v>12</v>
      </c>
      <c r="D59" s="16">
        <v>4788.0</v>
      </c>
      <c r="E59" s="14">
        <v>50000.0</v>
      </c>
      <c r="F59" s="17">
        <v>0.051</v>
      </c>
      <c r="G59" s="18">
        <v>1.5</v>
      </c>
      <c r="H59" s="18" t="s">
        <v>20</v>
      </c>
      <c r="I59" s="18" t="s">
        <v>14</v>
      </c>
      <c r="J59" s="18" t="s">
        <v>15</v>
      </c>
      <c r="K59" s="28" t="s">
        <v>17</v>
      </c>
      <c r="L59" s="19" t="str">
        <f t="shared" si="1"/>
        <v>N</v>
      </c>
      <c r="M59" s="20">
        <f>IFERROR(__xludf.DUMMYFUNCTION("""COMPUTED_VALUE"""),2794.0)</f>
        <v>2794</v>
      </c>
    </row>
    <row r="60">
      <c r="A60" s="21">
        <v>45685.0</v>
      </c>
      <c r="B60" s="14">
        <v>26432.0</v>
      </c>
      <c r="C60" s="15" t="s">
        <v>16</v>
      </c>
      <c r="D60" s="16">
        <v>4097.0</v>
      </c>
      <c r="E60" s="14">
        <v>25000.0</v>
      </c>
      <c r="F60" s="17">
        <v>0.0625</v>
      </c>
      <c r="G60" s="18">
        <v>3.3</v>
      </c>
      <c r="H60" s="18" t="s">
        <v>13</v>
      </c>
      <c r="I60" s="18" t="s">
        <v>18</v>
      </c>
      <c r="J60" s="18" t="s">
        <v>17</v>
      </c>
      <c r="K60" s="19" t="s">
        <v>15</v>
      </c>
      <c r="L60" s="19" t="str">
        <f t="shared" si="1"/>
        <v>N</v>
      </c>
      <c r="M60" s="20">
        <f>IFERROR(__xludf.DUMMYFUNCTION("""COMPUTED_VALUE"""),1432.0)</f>
        <v>1432</v>
      </c>
    </row>
    <row r="61">
      <c r="A61" s="21">
        <v>45697.0</v>
      </c>
      <c r="B61" s="14">
        <v>52794.0</v>
      </c>
      <c r="C61" s="27" t="s">
        <v>12</v>
      </c>
      <c r="D61" s="16">
        <v>5056.0</v>
      </c>
      <c r="E61" s="14">
        <v>50000.0</v>
      </c>
      <c r="F61" s="17">
        <v>0.0625</v>
      </c>
      <c r="G61" s="18">
        <v>1.0</v>
      </c>
      <c r="H61" s="18" t="s">
        <v>13</v>
      </c>
      <c r="I61" s="18" t="s">
        <v>14</v>
      </c>
      <c r="J61" s="18" t="s">
        <v>17</v>
      </c>
      <c r="K61" s="28" t="s">
        <v>17</v>
      </c>
      <c r="L61" s="19" t="str">
        <f t="shared" si="1"/>
        <v>N</v>
      </c>
      <c r="M61" s="20">
        <f>IFERROR(__xludf.DUMMYFUNCTION("""COMPUTED_VALUE"""),2794.0)</f>
        <v>2794</v>
      </c>
    </row>
    <row r="62">
      <c r="A62" s="21">
        <v>45709.0</v>
      </c>
      <c r="B62" s="14">
        <v>52874.0</v>
      </c>
      <c r="C62" s="15" t="s">
        <v>16</v>
      </c>
      <c r="D62" s="16">
        <v>6017.0</v>
      </c>
      <c r="E62" s="14">
        <v>50000.0</v>
      </c>
      <c r="F62" s="17">
        <v>0.051</v>
      </c>
      <c r="G62" s="18">
        <v>1.1</v>
      </c>
      <c r="H62" s="18" t="s">
        <v>20</v>
      </c>
      <c r="I62" s="18" t="s">
        <v>18</v>
      </c>
      <c r="J62" s="18" t="s">
        <v>15</v>
      </c>
      <c r="K62" s="19" t="s">
        <v>17</v>
      </c>
      <c r="L62" s="19" t="str">
        <f t="shared" si="1"/>
        <v>N</v>
      </c>
      <c r="M62" s="20">
        <f>IFERROR(__xludf.DUMMYFUNCTION("""COMPUTED_VALUE"""),2874.0)</f>
        <v>2874</v>
      </c>
    </row>
    <row r="63">
      <c r="A63" s="21">
        <v>45721.0</v>
      </c>
      <c r="B63" s="14">
        <v>30116.0</v>
      </c>
      <c r="C63" s="25" t="s">
        <v>21</v>
      </c>
      <c r="D63" s="16">
        <v>4341.0</v>
      </c>
      <c r="E63" s="14">
        <v>25000.0</v>
      </c>
      <c r="F63" s="17">
        <v>0.047</v>
      </c>
      <c r="G63" s="18">
        <v>3.2</v>
      </c>
      <c r="H63" s="18" t="s">
        <v>13</v>
      </c>
      <c r="I63" s="18" t="s">
        <v>18</v>
      </c>
      <c r="J63" s="18" t="s">
        <v>15</v>
      </c>
      <c r="K63" s="19" t="s">
        <v>15</v>
      </c>
      <c r="L63" s="19" t="str">
        <f t="shared" si="1"/>
        <v>N</v>
      </c>
      <c r="M63" s="20">
        <f>IFERROR(__xludf.DUMMYFUNCTION("""COMPUTED_VALUE"""),5116.0)</f>
        <v>5116</v>
      </c>
    </row>
    <row r="64">
      <c r="A64" s="21">
        <v>45733.0</v>
      </c>
      <c r="B64" s="14">
        <v>30116.0</v>
      </c>
      <c r="C64" s="27" t="s">
        <v>12</v>
      </c>
      <c r="D64" s="16">
        <v>4019.0</v>
      </c>
      <c r="E64" s="14">
        <v>25000.0</v>
      </c>
      <c r="F64" s="17">
        <v>0.0625</v>
      </c>
      <c r="G64" s="18">
        <v>1.3</v>
      </c>
      <c r="H64" s="18" t="s">
        <v>20</v>
      </c>
      <c r="I64" s="18" t="s">
        <v>14</v>
      </c>
      <c r="J64" s="18" t="s">
        <v>17</v>
      </c>
      <c r="K64" s="28" t="s">
        <v>17</v>
      </c>
      <c r="L64" s="19" t="str">
        <f t="shared" si="1"/>
        <v>N</v>
      </c>
      <c r="M64" s="20">
        <f>IFERROR(__xludf.DUMMYFUNCTION("""COMPUTED_VALUE"""),5116.0)</f>
        <v>5116</v>
      </c>
    </row>
    <row r="65">
      <c r="A65" s="21">
        <v>45745.0</v>
      </c>
      <c r="B65" s="14">
        <v>52834.0</v>
      </c>
      <c r="C65" s="15" t="s">
        <v>16</v>
      </c>
      <c r="D65" s="16">
        <v>7562.0</v>
      </c>
      <c r="E65" s="14">
        <v>50000.0</v>
      </c>
      <c r="F65" s="17">
        <v>0.047</v>
      </c>
      <c r="G65" s="18">
        <v>1.0</v>
      </c>
      <c r="H65" s="18" t="s">
        <v>20</v>
      </c>
      <c r="I65" s="18" t="s">
        <v>14</v>
      </c>
      <c r="J65" s="18" t="s">
        <v>15</v>
      </c>
      <c r="K65" s="19" t="s">
        <v>17</v>
      </c>
      <c r="L65" s="19" t="str">
        <f t="shared" si="1"/>
        <v>N</v>
      </c>
      <c r="M65" s="20">
        <f>IFERROR(__xludf.DUMMYFUNCTION("""COMPUTED_VALUE"""),2834.0)</f>
        <v>2834</v>
      </c>
    </row>
    <row r="66">
      <c r="A66" s="21">
        <v>45757.0</v>
      </c>
      <c r="B66" s="14">
        <v>30116.0</v>
      </c>
      <c r="C66" s="27" t="s">
        <v>12</v>
      </c>
      <c r="D66" s="16">
        <v>8011.0</v>
      </c>
      <c r="E66" s="14">
        <v>25000.0</v>
      </c>
      <c r="F66" s="17">
        <v>0.047</v>
      </c>
      <c r="G66" s="18">
        <v>3.3</v>
      </c>
      <c r="H66" s="18" t="s">
        <v>13</v>
      </c>
      <c r="I66" s="18" t="s">
        <v>18</v>
      </c>
      <c r="J66" s="18" t="s">
        <v>15</v>
      </c>
      <c r="K66" s="28" t="s">
        <v>17</v>
      </c>
      <c r="L66" s="19" t="str">
        <f t="shared" si="1"/>
        <v>N</v>
      </c>
      <c r="M66" s="20">
        <f>IFERROR(__xludf.DUMMYFUNCTION("""COMPUTED_VALUE"""),5116.0)</f>
        <v>5116</v>
      </c>
    </row>
    <row r="67">
      <c r="A67" s="21">
        <v>45769.0</v>
      </c>
      <c r="B67" s="14">
        <v>52874.0</v>
      </c>
      <c r="C67" s="15" t="s">
        <v>16</v>
      </c>
      <c r="D67" s="16">
        <v>2825.0</v>
      </c>
      <c r="E67" s="14">
        <v>50000.0</v>
      </c>
      <c r="F67" s="17">
        <v>0.0625</v>
      </c>
      <c r="G67" s="18">
        <v>2.0</v>
      </c>
      <c r="H67" s="18" t="s">
        <v>13</v>
      </c>
      <c r="I67" s="18" t="s">
        <v>14</v>
      </c>
      <c r="J67" s="18" t="s">
        <v>15</v>
      </c>
      <c r="K67" s="19" t="s">
        <v>15</v>
      </c>
      <c r="L67" s="19" t="str">
        <f t="shared" si="1"/>
        <v>N</v>
      </c>
      <c r="M67" s="20">
        <f>IFERROR(__xludf.DUMMYFUNCTION("""COMPUTED_VALUE"""),2874.0)</f>
        <v>2874</v>
      </c>
    </row>
    <row r="68">
      <c r="A68" s="21">
        <v>45781.0</v>
      </c>
      <c r="B68" s="14">
        <v>30116.0</v>
      </c>
      <c r="C68" s="25" t="s">
        <v>21</v>
      </c>
      <c r="D68" s="16">
        <v>1375.0</v>
      </c>
      <c r="E68" s="14">
        <v>25000.0</v>
      </c>
      <c r="F68" s="17">
        <v>0.031</v>
      </c>
      <c r="G68" s="18">
        <v>3.0</v>
      </c>
      <c r="H68" s="18" t="s">
        <v>20</v>
      </c>
      <c r="I68" s="18" t="s">
        <v>18</v>
      </c>
      <c r="J68" s="18" t="s">
        <v>17</v>
      </c>
      <c r="K68" s="28" t="s">
        <v>17</v>
      </c>
      <c r="L68" s="19" t="str">
        <f t="shared" si="1"/>
        <v>N</v>
      </c>
      <c r="M68" s="20">
        <f>IFERROR(__xludf.DUMMYFUNCTION("""COMPUTED_VALUE"""),5116.0)</f>
        <v>5116</v>
      </c>
    </row>
    <row r="69">
      <c r="A69" s="21">
        <v>45793.0</v>
      </c>
      <c r="B69" s="14">
        <v>26432.0</v>
      </c>
      <c r="C69" s="25" t="s">
        <v>21</v>
      </c>
      <c r="D69" s="16">
        <v>4609.0</v>
      </c>
      <c r="E69" s="14">
        <v>25000.0</v>
      </c>
      <c r="F69" s="17">
        <v>0.071</v>
      </c>
      <c r="G69" s="18">
        <v>2.0</v>
      </c>
      <c r="H69" s="18" t="s">
        <v>20</v>
      </c>
      <c r="I69" s="18" t="s">
        <v>14</v>
      </c>
      <c r="J69" s="18" t="s">
        <v>15</v>
      </c>
      <c r="K69" s="19" t="s">
        <v>17</v>
      </c>
      <c r="L69" s="19" t="str">
        <f t="shared" si="1"/>
        <v>N</v>
      </c>
      <c r="M69" s="20">
        <f>IFERROR(__xludf.DUMMYFUNCTION("""COMPUTED_VALUE"""),1432.0)</f>
        <v>1432</v>
      </c>
    </row>
    <row r="70">
      <c r="A70" s="21">
        <v>45805.0</v>
      </c>
      <c r="B70" s="14">
        <v>30116.0</v>
      </c>
      <c r="C70" s="27" t="s">
        <v>12</v>
      </c>
      <c r="D70" s="16">
        <v>9990.0</v>
      </c>
      <c r="E70" s="14">
        <v>25000.0</v>
      </c>
      <c r="F70" s="17">
        <v>0.047</v>
      </c>
      <c r="G70" s="19">
        <v>1.0</v>
      </c>
      <c r="H70" s="18" t="s">
        <v>20</v>
      </c>
      <c r="I70" s="18" t="s">
        <v>14</v>
      </c>
      <c r="J70" s="18" t="s">
        <v>15</v>
      </c>
      <c r="K70" s="19" t="s">
        <v>15</v>
      </c>
      <c r="L70" s="19" t="str">
        <f t="shared" si="1"/>
        <v>N</v>
      </c>
      <c r="M70" s="20">
        <f>IFERROR(__xludf.DUMMYFUNCTION("""COMPUTED_VALUE"""),5116.0)</f>
        <v>5116</v>
      </c>
    </row>
    <row r="71">
      <c r="A71" s="21">
        <v>45817.0</v>
      </c>
      <c r="B71" s="14">
        <v>52954.0</v>
      </c>
      <c r="C71" s="27" t="s">
        <v>12</v>
      </c>
      <c r="D71" s="16">
        <v>3780.0</v>
      </c>
      <c r="E71" s="14">
        <v>50000.0</v>
      </c>
      <c r="F71" s="17">
        <v>0.041</v>
      </c>
      <c r="G71" s="28">
        <v>3.3</v>
      </c>
      <c r="H71" s="18" t="s">
        <v>13</v>
      </c>
      <c r="I71" s="18" t="s">
        <v>18</v>
      </c>
      <c r="J71" s="18" t="s">
        <v>15</v>
      </c>
      <c r="K71" s="28" t="s">
        <v>17</v>
      </c>
      <c r="L71" s="19" t="str">
        <f t="shared" si="1"/>
        <v>N</v>
      </c>
      <c r="M71" s="20">
        <f>IFERROR(__xludf.DUMMYFUNCTION("""COMPUTED_VALUE"""),2954.0)</f>
        <v>2954</v>
      </c>
    </row>
    <row r="72">
      <c r="A72" s="21">
        <v>45829.0</v>
      </c>
      <c r="B72" s="14">
        <v>52783.0</v>
      </c>
      <c r="C72" s="15" t="s">
        <v>16</v>
      </c>
      <c r="D72" s="16">
        <v>3333.0</v>
      </c>
      <c r="E72" s="14">
        <v>50000.0</v>
      </c>
      <c r="F72" s="17">
        <v>0.031</v>
      </c>
      <c r="G72" s="19">
        <v>1.2</v>
      </c>
      <c r="H72" s="18" t="s">
        <v>13</v>
      </c>
      <c r="I72" s="18" t="s">
        <v>14</v>
      </c>
      <c r="J72" s="18" t="s">
        <v>17</v>
      </c>
      <c r="K72" s="19" t="s">
        <v>17</v>
      </c>
      <c r="L72" s="19" t="str">
        <f t="shared" si="1"/>
        <v>N</v>
      </c>
      <c r="M72" s="20">
        <f>IFERROR(__xludf.DUMMYFUNCTION("""COMPUTED_VALUE"""),2783.0)</f>
        <v>2783</v>
      </c>
    </row>
    <row r="73">
      <c r="A73" s="21">
        <v>45841.0</v>
      </c>
      <c r="B73" s="14">
        <v>52783.0</v>
      </c>
      <c r="C73" s="27" t="s">
        <v>12</v>
      </c>
      <c r="D73" s="16">
        <v>7867.0</v>
      </c>
      <c r="E73" s="14">
        <v>50000.0</v>
      </c>
      <c r="F73" s="17">
        <v>0.0625</v>
      </c>
      <c r="G73" s="28">
        <v>2.3</v>
      </c>
      <c r="H73" s="18" t="s">
        <v>13</v>
      </c>
      <c r="I73" s="18" t="s">
        <v>18</v>
      </c>
      <c r="J73" s="18" t="s">
        <v>17</v>
      </c>
      <c r="K73" s="28" t="s">
        <v>17</v>
      </c>
      <c r="L73" s="19" t="str">
        <f t="shared" si="1"/>
        <v>N</v>
      </c>
      <c r="M73" s="20">
        <f>IFERROR(__xludf.DUMMYFUNCTION("""COMPUTED_VALUE"""),2783.0)</f>
        <v>2783</v>
      </c>
    </row>
    <row r="74">
      <c r="A74" s="21">
        <v>45853.0</v>
      </c>
      <c r="B74" s="14">
        <v>30116.0</v>
      </c>
      <c r="C74" s="15" t="s">
        <v>16</v>
      </c>
      <c r="D74" s="16">
        <v>6026.0</v>
      </c>
      <c r="E74" s="14">
        <v>25000.0</v>
      </c>
      <c r="F74" s="17">
        <v>0.051</v>
      </c>
      <c r="G74" s="19">
        <v>1.4</v>
      </c>
      <c r="H74" s="18" t="s">
        <v>13</v>
      </c>
      <c r="I74" s="18" t="s">
        <v>18</v>
      </c>
      <c r="J74" s="18" t="s">
        <v>15</v>
      </c>
      <c r="K74" s="19" t="s">
        <v>15</v>
      </c>
      <c r="L74" s="19" t="str">
        <f t="shared" si="1"/>
        <v>N</v>
      </c>
      <c r="M74" s="20">
        <f>IFERROR(__xludf.DUMMYFUNCTION("""COMPUTED_VALUE"""),5116.0)</f>
        <v>5116</v>
      </c>
    </row>
    <row r="75">
      <c r="A75" s="21">
        <v>45865.0</v>
      </c>
      <c r="B75" s="14">
        <v>52783.0</v>
      </c>
      <c r="C75" s="25" t="s">
        <v>21</v>
      </c>
      <c r="D75" s="16">
        <v>5837.0</v>
      </c>
      <c r="E75" s="14">
        <v>50000.0</v>
      </c>
      <c r="F75" s="17">
        <v>0.0625</v>
      </c>
      <c r="G75" s="28">
        <v>3.2</v>
      </c>
      <c r="H75" s="18" t="s">
        <v>20</v>
      </c>
      <c r="I75" s="18" t="s">
        <v>14</v>
      </c>
      <c r="J75" s="18" t="s">
        <v>17</v>
      </c>
      <c r="K75" s="28" t="s">
        <v>17</v>
      </c>
      <c r="L75" s="19" t="str">
        <f t="shared" si="1"/>
        <v>N</v>
      </c>
      <c r="M75" s="20">
        <f>IFERROR(__xludf.DUMMYFUNCTION("""COMPUTED_VALUE"""),2783.0)</f>
        <v>2783</v>
      </c>
    </row>
    <row r="76">
      <c r="A76" s="21">
        <v>45877.0</v>
      </c>
      <c r="B76" s="14">
        <v>30116.0</v>
      </c>
      <c r="C76" s="27" t="s">
        <v>12</v>
      </c>
      <c r="D76" s="16">
        <v>8269.0</v>
      </c>
      <c r="E76" s="14">
        <v>25000.0</v>
      </c>
      <c r="F76" s="17">
        <v>0.0625</v>
      </c>
      <c r="G76" s="19">
        <v>1.6</v>
      </c>
      <c r="H76" s="18" t="s">
        <v>20</v>
      </c>
      <c r="I76" s="18" t="s">
        <v>14</v>
      </c>
      <c r="J76" s="18" t="s">
        <v>17</v>
      </c>
      <c r="K76" s="19" t="s">
        <v>17</v>
      </c>
      <c r="L76" s="19" t="str">
        <f t="shared" si="1"/>
        <v>N</v>
      </c>
      <c r="M76" s="20">
        <f>IFERROR(__xludf.DUMMYFUNCTION("""COMPUTED_VALUE"""),5116.0)</f>
        <v>5116</v>
      </c>
    </row>
    <row r="77">
      <c r="A77" s="21">
        <v>45889.0</v>
      </c>
      <c r="B77" s="14">
        <v>60228.0</v>
      </c>
      <c r="C77" s="15" t="s">
        <v>16</v>
      </c>
      <c r="D77" s="16">
        <v>8747.0</v>
      </c>
      <c r="E77" s="14">
        <v>50000.0</v>
      </c>
      <c r="F77" s="17">
        <v>0.041</v>
      </c>
      <c r="G77" s="28">
        <v>1.0</v>
      </c>
      <c r="H77" s="18" t="s">
        <v>20</v>
      </c>
      <c r="I77" s="18" t="s">
        <v>18</v>
      </c>
      <c r="J77" s="18" t="s">
        <v>15</v>
      </c>
      <c r="K77" s="28" t="s">
        <v>17</v>
      </c>
      <c r="L77" s="19" t="str">
        <f t="shared" si="1"/>
        <v>N</v>
      </c>
      <c r="M77" s="20">
        <f>IFERROR(__xludf.DUMMYFUNCTION("""COMPUTED_VALUE"""),10228.0)</f>
        <v>10228</v>
      </c>
    </row>
    <row r="78">
      <c r="A78" s="21">
        <v>45901.0</v>
      </c>
      <c r="B78" s="14">
        <v>52783.0</v>
      </c>
      <c r="C78" s="27" t="s">
        <v>12</v>
      </c>
      <c r="D78" s="16">
        <v>9378.0</v>
      </c>
      <c r="E78" s="14">
        <v>50000.0</v>
      </c>
      <c r="F78" s="17">
        <v>0.033</v>
      </c>
      <c r="G78" s="19">
        <v>3.0</v>
      </c>
      <c r="H78" s="18" t="s">
        <v>20</v>
      </c>
      <c r="I78" s="18" t="s">
        <v>14</v>
      </c>
      <c r="J78" s="18" t="s">
        <v>15</v>
      </c>
      <c r="K78" s="19" t="s">
        <v>15</v>
      </c>
      <c r="L78" s="19" t="str">
        <f t="shared" si="1"/>
        <v>N</v>
      </c>
      <c r="M78" s="20">
        <f>IFERROR(__xludf.DUMMYFUNCTION("""COMPUTED_VALUE"""),2783.0)</f>
        <v>2783</v>
      </c>
    </row>
    <row r="79">
      <c r="A79" s="21">
        <v>45913.0</v>
      </c>
      <c r="B79" s="14">
        <v>30116.0</v>
      </c>
      <c r="C79" s="15" t="s">
        <v>16</v>
      </c>
      <c r="D79" s="16">
        <v>9705.0</v>
      </c>
      <c r="E79" s="14">
        <v>25000.0</v>
      </c>
      <c r="F79" s="17">
        <v>0.076</v>
      </c>
      <c r="G79" s="28">
        <v>1.0</v>
      </c>
      <c r="H79" s="18" t="s">
        <v>20</v>
      </c>
      <c r="I79" s="18" t="s">
        <v>18</v>
      </c>
      <c r="J79" s="18" t="s">
        <v>17</v>
      </c>
      <c r="K79" s="28" t="s">
        <v>17</v>
      </c>
      <c r="L79" s="19" t="str">
        <f t="shared" si="1"/>
        <v>N</v>
      </c>
      <c r="M79" s="20">
        <f>IFERROR(__xludf.DUMMYFUNCTION("""COMPUTED_VALUE"""),5116.0)</f>
        <v>5116</v>
      </c>
    </row>
    <row r="80">
      <c r="A80" s="21">
        <v>45925.0</v>
      </c>
      <c r="B80" s="14">
        <v>52785.0</v>
      </c>
      <c r="C80" s="25" t="s">
        <v>21</v>
      </c>
      <c r="D80" s="16">
        <v>9110.0</v>
      </c>
      <c r="E80" s="14">
        <v>50000.0</v>
      </c>
      <c r="F80" s="17">
        <v>0.051</v>
      </c>
      <c r="G80" s="19">
        <v>1.1</v>
      </c>
      <c r="H80" s="18" t="s">
        <v>13</v>
      </c>
      <c r="I80" s="18" t="s">
        <v>14</v>
      </c>
      <c r="J80" s="18" t="s">
        <v>17</v>
      </c>
      <c r="K80" s="19" t="s">
        <v>17</v>
      </c>
      <c r="L80" s="19" t="str">
        <f t="shared" si="1"/>
        <v>N</v>
      </c>
      <c r="M80" s="20">
        <f>IFERROR(__xludf.DUMMYFUNCTION("""COMPUTED_VALUE"""),2785.0)</f>
        <v>2785</v>
      </c>
    </row>
    <row r="81">
      <c r="A81" s="21">
        <v>45937.0</v>
      </c>
      <c r="B81" s="14">
        <v>52786.0</v>
      </c>
      <c r="C81" s="25" t="s">
        <v>21</v>
      </c>
      <c r="D81" s="16">
        <v>2383.0</v>
      </c>
      <c r="E81" s="14">
        <v>50000.0</v>
      </c>
      <c r="F81" s="17">
        <v>0.0625</v>
      </c>
      <c r="G81" s="28">
        <v>4.0</v>
      </c>
      <c r="H81" s="18" t="s">
        <v>20</v>
      </c>
      <c r="I81" s="18" t="s">
        <v>14</v>
      </c>
      <c r="J81" s="18" t="s">
        <v>17</v>
      </c>
      <c r="K81" s="28" t="s">
        <v>17</v>
      </c>
      <c r="L81" s="19" t="str">
        <f t="shared" si="1"/>
        <v>N</v>
      </c>
      <c r="M81" s="20">
        <f>IFERROR(__xludf.DUMMYFUNCTION("""COMPUTED_VALUE"""),2786.0)</f>
        <v>2786</v>
      </c>
    </row>
    <row r="82">
      <c r="A82" s="21">
        <v>45949.0</v>
      </c>
      <c r="B82" s="14">
        <v>30116.0</v>
      </c>
      <c r="C82" s="27" t="s">
        <v>12</v>
      </c>
      <c r="D82" s="16">
        <v>4761.0</v>
      </c>
      <c r="E82" s="14">
        <v>25000.0</v>
      </c>
      <c r="F82" s="17">
        <v>0.0625</v>
      </c>
      <c r="G82" s="19">
        <v>2.0</v>
      </c>
      <c r="H82" s="18" t="s">
        <v>20</v>
      </c>
      <c r="I82" s="18" t="s">
        <v>18</v>
      </c>
      <c r="J82" s="18" t="s">
        <v>15</v>
      </c>
      <c r="K82" s="19" t="s">
        <v>15</v>
      </c>
      <c r="L82" s="19" t="str">
        <f t="shared" si="1"/>
        <v>N</v>
      </c>
      <c r="M82" s="20">
        <f>IFERROR(__xludf.DUMMYFUNCTION("""COMPUTED_VALUE"""),5116.0)</f>
        <v>5116</v>
      </c>
    </row>
    <row r="83">
      <c r="A83" s="21">
        <v>45961.0</v>
      </c>
      <c r="B83" s="14">
        <v>52788.0</v>
      </c>
      <c r="C83" s="15" t="s">
        <v>16</v>
      </c>
      <c r="D83" s="16">
        <v>6053.0</v>
      </c>
      <c r="E83" s="14">
        <v>50000.0</v>
      </c>
      <c r="F83" s="17">
        <v>0.051</v>
      </c>
      <c r="G83" s="28">
        <v>1.1</v>
      </c>
      <c r="H83" s="18" t="s">
        <v>20</v>
      </c>
      <c r="I83" s="18" t="s">
        <v>14</v>
      </c>
      <c r="J83" s="18" t="s">
        <v>15</v>
      </c>
      <c r="K83" s="28" t="s">
        <v>17</v>
      </c>
      <c r="L83" s="19" t="str">
        <f t="shared" si="1"/>
        <v>N</v>
      </c>
      <c r="M83" s="20">
        <f>IFERROR(__xludf.DUMMYFUNCTION("""COMPUTED_VALUE"""),2788.0)</f>
        <v>2788</v>
      </c>
    </row>
    <row r="84">
      <c r="A84" s="21">
        <v>45973.0</v>
      </c>
      <c r="B84" s="14">
        <v>30116.0</v>
      </c>
      <c r="C84" s="27" t="s">
        <v>12</v>
      </c>
      <c r="D84" s="16">
        <v>7879.0</v>
      </c>
      <c r="E84" s="14">
        <v>25000.0</v>
      </c>
      <c r="F84" s="17">
        <v>0.043</v>
      </c>
      <c r="G84" s="19">
        <v>3.0</v>
      </c>
      <c r="H84" s="18" t="s">
        <v>13</v>
      </c>
      <c r="I84" s="18" t="s">
        <v>18</v>
      </c>
      <c r="J84" s="18" t="s">
        <v>17</v>
      </c>
      <c r="K84" s="19" t="s">
        <v>17</v>
      </c>
      <c r="L84" s="19" t="str">
        <f t="shared" si="1"/>
        <v>N</v>
      </c>
      <c r="M84" s="20">
        <f>IFERROR(__xludf.DUMMYFUNCTION("""COMPUTED_VALUE"""),5116.0)</f>
        <v>5116</v>
      </c>
    </row>
    <row r="85">
      <c r="A85" s="21">
        <v>45985.0</v>
      </c>
      <c r="B85" s="14">
        <v>52790.0</v>
      </c>
      <c r="C85" s="15" t="s">
        <v>16</v>
      </c>
      <c r="D85" s="16">
        <v>8604.0</v>
      </c>
      <c r="E85" s="14">
        <v>50000.0</v>
      </c>
      <c r="F85" s="17">
        <v>0.031</v>
      </c>
      <c r="G85" s="28">
        <v>1.3</v>
      </c>
      <c r="H85" s="18" t="s">
        <v>13</v>
      </c>
      <c r="I85" s="18" t="s">
        <v>18</v>
      </c>
      <c r="J85" s="18" t="s">
        <v>15</v>
      </c>
      <c r="K85" s="28" t="s">
        <v>17</v>
      </c>
      <c r="L85" s="19" t="str">
        <f t="shared" si="1"/>
        <v>N</v>
      </c>
      <c r="M85" s="20">
        <f>IFERROR(__xludf.DUMMYFUNCTION("""COMPUTED_VALUE"""),2790.0)</f>
        <v>2790</v>
      </c>
    </row>
    <row r="86">
      <c r="A86" s="21">
        <v>45997.0</v>
      </c>
      <c r="B86" s="14">
        <v>52791.0</v>
      </c>
      <c r="C86" s="25" t="s">
        <v>21</v>
      </c>
      <c r="D86" s="16">
        <v>9428.0</v>
      </c>
      <c r="E86" s="14">
        <v>50000.0</v>
      </c>
      <c r="F86" s="17">
        <v>0.047</v>
      </c>
      <c r="G86" s="19">
        <v>1.0</v>
      </c>
      <c r="H86" s="18" t="s">
        <v>13</v>
      </c>
      <c r="I86" s="18" t="s">
        <v>14</v>
      </c>
      <c r="J86" s="18" t="s">
        <v>17</v>
      </c>
      <c r="K86" s="19" t="s">
        <v>15</v>
      </c>
      <c r="L86" s="19" t="str">
        <f t="shared" si="1"/>
        <v>N</v>
      </c>
      <c r="M86" s="20">
        <f>IFERROR(__xludf.DUMMYFUNCTION("""COMPUTED_VALUE"""),2791.0)</f>
        <v>2791</v>
      </c>
    </row>
    <row r="87">
      <c r="A87" s="21">
        <v>46009.0</v>
      </c>
      <c r="B87" s="14">
        <v>52792.0</v>
      </c>
      <c r="C87" s="25" t="s">
        <v>21</v>
      </c>
      <c r="D87" s="16">
        <v>1876.0</v>
      </c>
      <c r="E87" s="14">
        <v>50000.0</v>
      </c>
      <c r="F87" s="17">
        <v>0.031</v>
      </c>
      <c r="G87" s="28">
        <v>1.5</v>
      </c>
      <c r="H87" s="18" t="s">
        <v>20</v>
      </c>
      <c r="I87" s="18" t="s">
        <v>14</v>
      </c>
      <c r="J87" s="18" t="s">
        <v>15</v>
      </c>
      <c r="K87" s="28" t="s">
        <v>17</v>
      </c>
      <c r="L87" s="19" t="str">
        <f t="shared" si="1"/>
        <v>N</v>
      </c>
      <c r="M87" s="20">
        <f>IFERROR(__xludf.DUMMYFUNCTION("""COMPUTED_VALUE"""),2792.0)</f>
        <v>2792</v>
      </c>
    </row>
    <row r="88">
      <c r="A88" s="21">
        <v>46021.0</v>
      </c>
      <c r="B88" s="14">
        <v>30116.0</v>
      </c>
      <c r="C88" s="27" t="s">
        <v>12</v>
      </c>
      <c r="D88" s="16">
        <v>9700.0</v>
      </c>
      <c r="E88" s="14">
        <v>25000.0</v>
      </c>
      <c r="F88" s="17">
        <v>0.071</v>
      </c>
      <c r="G88" s="19">
        <v>3.3</v>
      </c>
      <c r="H88" s="18" t="s">
        <v>13</v>
      </c>
      <c r="I88" s="18" t="s">
        <v>18</v>
      </c>
      <c r="J88" s="18" t="s">
        <v>17</v>
      </c>
      <c r="K88" s="19" t="s">
        <v>17</v>
      </c>
      <c r="L88" s="19" t="str">
        <f t="shared" si="1"/>
        <v>N</v>
      </c>
      <c r="M88" s="20">
        <f>IFERROR(__xludf.DUMMYFUNCTION("""COMPUTED_VALUE"""),5116.0)</f>
        <v>5116</v>
      </c>
    </row>
    <row r="89">
      <c r="A89" s="21">
        <v>46033.0</v>
      </c>
      <c r="B89" s="14">
        <v>29384.0</v>
      </c>
      <c r="C89" s="15" t="s">
        <v>16</v>
      </c>
      <c r="D89" s="16">
        <v>9904.0</v>
      </c>
      <c r="E89" s="14">
        <v>25000.0</v>
      </c>
      <c r="F89" s="17">
        <v>0.041</v>
      </c>
      <c r="G89" s="28">
        <v>1.5</v>
      </c>
      <c r="H89" s="18" t="s">
        <v>20</v>
      </c>
      <c r="I89" s="18" t="s">
        <v>14</v>
      </c>
      <c r="J89" s="18" t="s">
        <v>15</v>
      </c>
      <c r="K89" s="28" t="s">
        <v>17</v>
      </c>
      <c r="L89" s="19" t="str">
        <f t="shared" si="1"/>
        <v>N</v>
      </c>
      <c r="M89" s="20">
        <f>IFERROR(__xludf.DUMMYFUNCTION("""COMPUTED_VALUE"""),4384.0)</f>
        <v>4384</v>
      </c>
    </row>
    <row r="90">
      <c r="A90" s="21">
        <v>46045.0</v>
      </c>
      <c r="B90" s="14">
        <v>30116.0</v>
      </c>
      <c r="C90" s="27" t="s">
        <v>12</v>
      </c>
      <c r="D90" s="16">
        <v>9152.0</v>
      </c>
      <c r="E90" s="14">
        <v>25000.0</v>
      </c>
      <c r="F90" s="17">
        <v>0.031</v>
      </c>
      <c r="G90" s="19">
        <v>2.1</v>
      </c>
      <c r="H90" s="18" t="s">
        <v>20</v>
      </c>
      <c r="I90" s="18" t="s">
        <v>18</v>
      </c>
      <c r="J90" s="18" t="s">
        <v>15</v>
      </c>
      <c r="K90" s="19" t="s">
        <v>15</v>
      </c>
      <c r="L90" s="19" t="str">
        <f t="shared" si="1"/>
        <v>N</v>
      </c>
      <c r="M90" s="20">
        <f>IFERROR(__xludf.DUMMYFUNCTION("""COMPUTED_VALUE"""),5116.0)</f>
        <v>5116</v>
      </c>
    </row>
    <row r="91">
      <c r="A91" s="21">
        <v>46057.0</v>
      </c>
      <c r="B91" s="14">
        <v>52794.0</v>
      </c>
      <c r="C91" s="15" t="s">
        <v>16</v>
      </c>
      <c r="D91" s="16">
        <v>4467.0</v>
      </c>
      <c r="E91" s="14">
        <v>50000.0</v>
      </c>
      <c r="F91" s="17">
        <v>0.071</v>
      </c>
      <c r="G91" s="28">
        <v>2.1</v>
      </c>
      <c r="H91" s="18" t="s">
        <v>20</v>
      </c>
      <c r="I91" s="18" t="s">
        <v>14</v>
      </c>
      <c r="J91" s="18" t="s">
        <v>15</v>
      </c>
      <c r="K91" s="28" t="s">
        <v>17</v>
      </c>
      <c r="L91" s="19" t="str">
        <f t="shared" si="1"/>
        <v>N</v>
      </c>
      <c r="M91" s="20">
        <f>IFERROR(__xludf.DUMMYFUNCTION("""COMPUTED_VALUE"""),2794.0)</f>
        <v>2794</v>
      </c>
    </row>
    <row r="92">
      <c r="A92" s="21">
        <v>46069.0</v>
      </c>
      <c r="B92" s="14">
        <v>26432.0</v>
      </c>
      <c r="C92" s="25" t="s">
        <v>21</v>
      </c>
      <c r="D92" s="16">
        <v>5780.0</v>
      </c>
      <c r="E92" s="14">
        <v>25000.0</v>
      </c>
      <c r="F92" s="17">
        <v>0.051</v>
      </c>
      <c r="G92" s="19">
        <v>1.5</v>
      </c>
      <c r="H92" s="18" t="s">
        <v>20</v>
      </c>
      <c r="I92" s="18" t="s">
        <v>14</v>
      </c>
      <c r="J92" s="18" t="s">
        <v>17</v>
      </c>
      <c r="K92" s="19" t="s">
        <v>17</v>
      </c>
      <c r="L92" s="19" t="str">
        <f t="shared" si="1"/>
        <v>N</v>
      </c>
      <c r="M92" s="20">
        <f>IFERROR(__xludf.DUMMYFUNCTION("""COMPUTED_VALUE"""),1432.0)</f>
        <v>1432</v>
      </c>
    </row>
    <row r="93">
      <c r="A93" s="21">
        <v>46081.0</v>
      </c>
      <c r="B93" s="14">
        <v>52794.0</v>
      </c>
      <c r="C93" s="25" t="s">
        <v>21</v>
      </c>
      <c r="D93" s="16">
        <v>6454.0</v>
      </c>
      <c r="E93" s="14">
        <v>50000.0</v>
      </c>
      <c r="F93" s="17">
        <v>0.047</v>
      </c>
      <c r="G93" s="28">
        <v>1.0</v>
      </c>
      <c r="H93" s="18" t="s">
        <v>13</v>
      </c>
      <c r="I93" s="18" t="s">
        <v>18</v>
      </c>
      <c r="J93" s="18" t="s">
        <v>15</v>
      </c>
      <c r="K93" s="28" t="s">
        <v>17</v>
      </c>
      <c r="L93" s="19" t="str">
        <f t="shared" si="1"/>
        <v>N</v>
      </c>
      <c r="M93" s="20">
        <f>IFERROR(__xludf.DUMMYFUNCTION("""COMPUTED_VALUE"""),2794.0)</f>
        <v>2794</v>
      </c>
    </row>
    <row r="94">
      <c r="A94" s="21">
        <v>46093.0</v>
      </c>
      <c r="B94" s="14">
        <v>52874.0</v>
      </c>
      <c r="C94" s="27" t="s">
        <v>12</v>
      </c>
      <c r="D94" s="16">
        <v>9764.0</v>
      </c>
      <c r="E94" s="14">
        <v>50000.0</v>
      </c>
      <c r="F94" s="17">
        <v>0.0625</v>
      </c>
      <c r="G94" s="19">
        <v>3.1</v>
      </c>
      <c r="H94" s="18" t="s">
        <v>20</v>
      </c>
      <c r="I94" s="18" t="s">
        <v>14</v>
      </c>
      <c r="J94" s="18" t="s">
        <v>15</v>
      </c>
      <c r="K94" s="19" t="s">
        <v>15</v>
      </c>
      <c r="L94" s="19" t="str">
        <f t="shared" si="1"/>
        <v>N</v>
      </c>
      <c r="M94" s="20">
        <f>IFERROR(__xludf.DUMMYFUNCTION("""COMPUTED_VALUE"""),2874.0)</f>
        <v>2874</v>
      </c>
    </row>
    <row r="95">
      <c r="A95" s="21">
        <v>46105.0</v>
      </c>
      <c r="B95" s="14">
        <v>30116.0</v>
      </c>
      <c r="C95" s="27" t="s">
        <v>12</v>
      </c>
      <c r="D95" s="16">
        <v>7086.0</v>
      </c>
      <c r="E95" s="14">
        <v>25000.0</v>
      </c>
      <c r="F95" s="17">
        <v>0.071</v>
      </c>
      <c r="G95" s="28">
        <v>1.5</v>
      </c>
      <c r="H95" s="18" t="s">
        <v>20</v>
      </c>
      <c r="I95" s="18" t="s">
        <v>18</v>
      </c>
      <c r="J95" s="18" t="s">
        <v>15</v>
      </c>
      <c r="K95" s="28" t="s">
        <v>17</v>
      </c>
      <c r="L95" s="19" t="str">
        <f t="shared" si="1"/>
        <v>N</v>
      </c>
      <c r="M95" s="20">
        <f>IFERROR(__xludf.DUMMYFUNCTION("""COMPUTED_VALUE"""),5116.0)</f>
        <v>5116</v>
      </c>
    </row>
    <row r="96">
      <c r="A96" s="21">
        <v>46117.0</v>
      </c>
      <c r="B96" s="14">
        <v>30116.0</v>
      </c>
      <c r="C96" s="15" t="s">
        <v>16</v>
      </c>
      <c r="D96" s="16">
        <v>9962.0</v>
      </c>
      <c r="E96" s="14">
        <v>25000.0</v>
      </c>
      <c r="F96" s="17">
        <v>0.051</v>
      </c>
      <c r="G96" s="19">
        <v>3.3</v>
      </c>
      <c r="H96" s="18" t="s">
        <v>13</v>
      </c>
      <c r="I96" s="18" t="s">
        <v>18</v>
      </c>
      <c r="J96" s="18" t="s">
        <v>15</v>
      </c>
      <c r="K96" s="19" t="s">
        <v>17</v>
      </c>
      <c r="L96" s="19" t="str">
        <f t="shared" si="1"/>
        <v>N</v>
      </c>
      <c r="M96" s="20">
        <f>IFERROR(__xludf.DUMMYFUNCTION("""COMPUTED_VALUE"""),5116.0)</f>
        <v>5116</v>
      </c>
    </row>
    <row r="97">
      <c r="A97" s="21">
        <v>46129.0</v>
      </c>
      <c r="B97" s="14">
        <v>52834.0</v>
      </c>
      <c r="C97" s="27" t="s">
        <v>12</v>
      </c>
      <c r="D97" s="16">
        <v>9475.0</v>
      </c>
      <c r="E97" s="14">
        <v>50000.0</v>
      </c>
      <c r="F97" s="17">
        <v>0.0625</v>
      </c>
      <c r="G97" s="28">
        <v>1.0</v>
      </c>
      <c r="H97" s="18" t="s">
        <v>20</v>
      </c>
      <c r="I97" s="18" t="s">
        <v>14</v>
      </c>
      <c r="J97" s="18" t="s">
        <v>17</v>
      </c>
      <c r="K97" s="28" t="s">
        <v>17</v>
      </c>
      <c r="L97" s="19" t="str">
        <f t="shared" si="1"/>
        <v>N</v>
      </c>
      <c r="M97" s="20">
        <f>IFERROR(__xludf.DUMMYFUNCTION("""COMPUTED_VALUE"""),2834.0)</f>
        <v>2834</v>
      </c>
    </row>
    <row r="98">
      <c r="A98" s="21">
        <v>46141.0</v>
      </c>
      <c r="B98" s="14">
        <v>30116.0</v>
      </c>
      <c r="C98" s="15" t="s">
        <v>16</v>
      </c>
      <c r="D98" s="16">
        <v>1727.0</v>
      </c>
      <c r="E98" s="14">
        <v>25000.0</v>
      </c>
      <c r="F98" s="17">
        <v>0.0625</v>
      </c>
      <c r="G98" s="19">
        <v>1.1</v>
      </c>
      <c r="H98" s="18" t="s">
        <v>13</v>
      </c>
      <c r="I98" s="18" t="s">
        <v>14</v>
      </c>
      <c r="J98" s="18" t="s">
        <v>17</v>
      </c>
      <c r="K98" s="19" t="s">
        <v>15</v>
      </c>
      <c r="L98" s="19" t="str">
        <f t="shared" si="1"/>
        <v>N</v>
      </c>
      <c r="M98" s="20">
        <f>IFERROR(__xludf.DUMMYFUNCTION("""COMPUTED_VALUE"""),5116.0)</f>
        <v>5116</v>
      </c>
    </row>
    <row r="99">
      <c r="A99" s="21">
        <v>46153.0</v>
      </c>
      <c r="B99" s="14">
        <v>52874.0</v>
      </c>
      <c r="C99" s="25" t="s">
        <v>21</v>
      </c>
      <c r="D99" s="16">
        <v>4016.0</v>
      </c>
      <c r="E99" s="14">
        <v>50000.0</v>
      </c>
      <c r="F99" s="17">
        <v>0.051</v>
      </c>
      <c r="G99" s="28">
        <v>3.2</v>
      </c>
      <c r="H99" s="18" t="s">
        <v>20</v>
      </c>
      <c r="I99" s="18" t="s">
        <v>18</v>
      </c>
      <c r="J99" s="18" t="s">
        <v>15</v>
      </c>
      <c r="K99" s="28" t="s">
        <v>17</v>
      </c>
      <c r="L99" s="19" t="str">
        <f t="shared" si="1"/>
        <v>N</v>
      </c>
      <c r="M99" s="20">
        <f>IFERROR(__xludf.DUMMYFUNCTION("""COMPUTED_VALUE"""),2874.0)</f>
        <v>2874</v>
      </c>
    </row>
    <row r="100">
      <c r="A100" s="21">
        <v>46165.0</v>
      </c>
      <c r="B100" s="14">
        <v>30116.0</v>
      </c>
      <c r="C100" s="27" t="s">
        <v>12</v>
      </c>
      <c r="D100" s="16">
        <v>3291.0</v>
      </c>
      <c r="E100" s="14">
        <v>25000.0</v>
      </c>
      <c r="F100" s="17">
        <v>0.047</v>
      </c>
      <c r="G100" s="19">
        <v>1.3</v>
      </c>
      <c r="H100" s="18" t="s">
        <v>20</v>
      </c>
      <c r="I100" s="18" t="s">
        <v>14</v>
      </c>
      <c r="J100" s="18" t="s">
        <v>15</v>
      </c>
      <c r="K100" s="26" t="s">
        <v>17</v>
      </c>
      <c r="L100" s="19" t="str">
        <f t="shared" si="1"/>
        <v>N</v>
      </c>
      <c r="M100" s="20">
        <f>IFERROR(__xludf.DUMMYFUNCTION("""COMPUTED_VALUE"""),5116.0)</f>
        <v>5116</v>
      </c>
    </row>
    <row r="101">
      <c r="A101" s="21">
        <v>46177.0</v>
      </c>
      <c r="B101" s="14">
        <v>26432.0</v>
      </c>
      <c r="C101" s="15" t="s">
        <v>16</v>
      </c>
      <c r="D101" s="16">
        <v>7418.0</v>
      </c>
      <c r="E101" s="14">
        <v>25000.0</v>
      </c>
      <c r="F101" s="17">
        <v>0.0625</v>
      </c>
      <c r="G101" s="28">
        <v>1.0</v>
      </c>
      <c r="H101" s="18" t="s">
        <v>13</v>
      </c>
      <c r="I101" s="18" t="s">
        <v>18</v>
      </c>
      <c r="J101" s="18" t="s">
        <v>17</v>
      </c>
      <c r="K101" s="28" t="s">
        <v>17</v>
      </c>
      <c r="L101" s="19" t="str">
        <f t="shared" si="1"/>
        <v>N</v>
      </c>
      <c r="M101" s="20">
        <f>IFERROR(__xludf.DUMMYFUNCTION("""COMPUTED_VALUE"""),1432.0)</f>
        <v>1432</v>
      </c>
    </row>
    <row r="102">
      <c r="M102" s="29"/>
    </row>
    <row r="103">
      <c r="M103" s="29"/>
    </row>
    <row r="104">
      <c r="M104" s="29"/>
    </row>
    <row r="105">
      <c r="M105" s="29"/>
    </row>
    <row r="106">
      <c r="M106" s="29"/>
    </row>
    <row r="107">
      <c r="M107" s="29"/>
    </row>
    <row r="108">
      <c r="M108" s="29"/>
    </row>
    <row r="109">
      <c r="M109" s="29"/>
    </row>
    <row r="110">
      <c r="M110" s="29"/>
    </row>
    <row r="111">
      <c r="M111" s="29"/>
    </row>
    <row r="112">
      <c r="M112" s="29"/>
    </row>
    <row r="113">
      <c r="M113" s="29"/>
    </row>
    <row r="114">
      <c r="M114" s="29"/>
    </row>
    <row r="115">
      <c r="M115" s="29"/>
    </row>
    <row r="116">
      <c r="M116" s="29"/>
    </row>
    <row r="117">
      <c r="M117" s="29"/>
    </row>
    <row r="118">
      <c r="M118" s="29"/>
    </row>
    <row r="119">
      <c r="M119" s="29"/>
    </row>
    <row r="120">
      <c r="M120" s="29"/>
    </row>
    <row r="121">
      <c r="M121" s="29"/>
    </row>
    <row r="122">
      <c r="M122" s="29"/>
    </row>
    <row r="123">
      <c r="M123" s="29"/>
    </row>
    <row r="124">
      <c r="M124" s="29"/>
    </row>
    <row r="125">
      <c r="M125" s="29"/>
    </row>
    <row r="126">
      <c r="M126" s="29"/>
    </row>
    <row r="127">
      <c r="M127" s="29"/>
    </row>
    <row r="128">
      <c r="M128" s="29"/>
    </row>
    <row r="129">
      <c r="M129" s="29"/>
    </row>
    <row r="130">
      <c r="M130" s="29"/>
    </row>
    <row r="131">
      <c r="M131" s="29"/>
    </row>
    <row r="132">
      <c r="M132" s="29"/>
    </row>
    <row r="133">
      <c r="M133" s="29"/>
    </row>
    <row r="134">
      <c r="M134" s="29"/>
    </row>
    <row r="135">
      <c r="M135" s="29"/>
    </row>
    <row r="136">
      <c r="M136" s="29"/>
    </row>
    <row r="137">
      <c r="M137" s="29"/>
    </row>
    <row r="138">
      <c r="M138" s="29"/>
    </row>
    <row r="139">
      <c r="M139" s="29"/>
    </row>
    <row r="140">
      <c r="M140" s="29"/>
    </row>
    <row r="141">
      <c r="M141" s="29"/>
    </row>
    <row r="142">
      <c r="M142" s="29"/>
    </row>
    <row r="143">
      <c r="M143" s="29"/>
    </row>
    <row r="144">
      <c r="M144" s="29"/>
    </row>
    <row r="145">
      <c r="M145" s="29"/>
    </row>
    <row r="146">
      <c r="M146" s="29"/>
    </row>
    <row r="147">
      <c r="M147" s="29"/>
    </row>
    <row r="148">
      <c r="M148" s="29"/>
    </row>
    <row r="149">
      <c r="M149" s="29"/>
    </row>
    <row r="150">
      <c r="M150" s="29"/>
    </row>
    <row r="151">
      <c r="M151" s="29"/>
    </row>
    <row r="152">
      <c r="M152" s="29"/>
    </row>
    <row r="153">
      <c r="M153" s="29"/>
    </row>
    <row r="154">
      <c r="M154" s="29"/>
    </row>
    <row r="155">
      <c r="M155" s="29"/>
    </row>
    <row r="156">
      <c r="M156" s="29"/>
    </row>
    <row r="157">
      <c r="M157" s="29"/>
    </row>
    <row r="158">
      <c r="M158" s="29"/>
    </row>
    <row r="159">
      <c r="M159" s="29"/>
    </row>
    <row r="160">
      <c r="M160" s="29"/>
    </row>
    <row r="161">
      <c r="M161" s="29"/>
    </row>
    <row r="162">
      <c r="M162" s="29"/>
    </row>
    <row r="163">
      <c r="M163" s="29"/>
    </row>
    <row r="164">
      <c r="M164" s="29"/>
    </row>
    <row r="165">
      <c r="M165" s="29"/>
    </row>
    <row r="166">
      <c r="M166" s="29"/>
    </row>
    <row r="167">
      <c r="M167" s="29"/>
    </row>
    <row r="168">
      <c r="M168" s="29"/>
    </row>
    <row r="169">
      <c r="M169" s="29"/>
    </row>
    <row r="170">
      <c r="M170" s="29"/>
    </row>
    <row r="171">
      <c r="M171" s="29"/>
    </row>
    <row r="172">
      <c r="M172" s="29"/>
    </row>
    <row r="173">
      <c r="M173" s="29"/>
    </row>
    <row r="174">
      <c r="M174" s="29"/>
    </row>
    <row r="175">
      <c r="M175" s="29"/>
    </row>
    <row r="176">
      <c r="M176" s="29"/>
    </row>
    <row r="177">
      <c r="M177" s="29"/>
    </row>
    <row r="178">
      <c r="M178" s="29"/>
    </row>
    <row r="179">
      <c r="M179" s="29"/>
    </row>
    <row r="180">
      <c r="M180" s="29"/>
    </row>
    <row r="181">
      <c r="M181" s="29"/>
    </row>
    <row r="182">
      <c r="M182" s="29"/>
    </row>
    <row r="183">
      <c r="M183" s="29"/>
    </row>
    <row r="184">
      <c r="M184" s="29"/>
    </row>
    <row r="185">
      <c r="M185" s="29"/>
    </row>
    <row r="186">
      <c r="M186" s="29"/>
    </row>
    <row r="187">
      <c r="M187" s="29"/>
    </row>
    <row r="188">
      <c r="M188" s="29"/>
    </row>
    <row r="189">
      <c r="M189" s="29"/>
    </row>
    <row r="190">
      <c r="M190" s="29"/>
    </row>
    <row r="191">
      <c r="M191" s="29"/>
    </row>
    <row r="192">
      <c r="M192" s="29"/>
    </row>
    <row r="193">
      <c r="M193" s="29"/>
    </row>
    <row r="194">
      <c r="M194" s="29"/>
    </row>
    <row r="195">
      <c r="M195" s="29"/>
    </row>
    <row r="196">
      <c r="M196" s="29"/>
    </row>
    <row r="197">
      <c r="M197" s="29"/>
    </row>
    <row r="198">
      <c r="M198" s="29"/>
    </row>
    <row r="199">
      <c r="M199" s="29"/>
    </row>
    <row r="200">
      <c r="M200" s="29"/>
    </row>
    <row r="201">
      <c r="M201" s="29"/>
    </row>
    <row r="202">
      <c r="M202" s="29"/>
    </row>
    <row r="203">
      <c r="M203" s="29"/>
    </row>
    <row r="204">
      <c r="M204" s="29"/>
    </row>
    <row r="205">
      <c r="M205" s="29"/>
    </row>
    <row r="206">
      <c r="M206" s="29"/>
    </row>
    <row r="207">
      <c r="M207" s="29"/>
    </row>
    <row r="208">
      <c r="M208" s="29"/>
    </row>
    <row r="209">
      <c r="M209" s="29"/>
    </row>
    <row r="210">
      <c r="M210" s="29"/>
    </row>
    <row r="211">
      <c r="M211" s="29"/>
    </row>
    <row r="212">
      <c r="M212" s="29"/>
    </row>
    <row r="213">
      <c r="M213" s="29"/>
    </row>
    <row r="214">
      <c r="M214" s="29"/>
    </row>
    <row r="215">
      <c r="M215" s="29"/>
    </row>
    <row r="216">
      <c r="M216" s="29"/>
    </row>
    <row r="217">
      <c r="M217" s="29"/>
    </row>
    <row r="218">
      <c r="M218" s="29"/>
    </row>
    <row r="219">
      <c r="M219" s="29"/>
    </row>
    <row r="220">
      <c r="M220" s="29"/>
    </row>
    <row r="221">
      <c r="M221" s="29"/>
    </row>
    <row r="222">
      <c r="M222" s="29"/>
    </row>
    <row r="223">
      <c r="M223" s="29"/>
    </row>
    <row r="224">
      <c r="M224" s="29"/>
    </row>
    <row r="225">
      <c r="M225" s="29"/>
    </row>
    <row r="226">
      <c r="M226" s="29"/>
    </row>
    <row r="227">
      <c r="M227" s="29"/>
    </row>
    <row r="228">
      <c r="M228" s="29"/>
    </row>
    <row r="229">
      <c r="M229" s="29"/>
    </row>
    <row r="230">
      <c r="M230" s="29"/>
    </row>
    <row r="231">
      <c r="M231" s="29"/>
    </row>
    <row r="232">
      <c r="M232" s="29"/>
    </row>
    <row r="233">
      <c r="M233" s="29"/>
    </row>
    <row r="234">
      <c r="M234" s="29"/>
    </row>
    <row r="235">
      <c r="M235" s="29"/>
    </row>
    <row r="236">
      <c r="M236" s="29"/>
    </row>
    <row r="237">
      <c r="M237" s="29"/>
    </row>
    <row r="238">
      <c r="M238" s="29"/>
    </row>
    <row r="239">
      <c r="M239" s="29"/>
    </row>
    <row r="240">
      <c r="M240" s="29"/>
    </row>
    <row r="241">
      <c r="M241" s="29"/>
    </row>
    <row r="242">
      <c r="M242" s="29"/>
    </row>
    <row r="243">
      <c r="M243" s="29"/>
    </row>
    <row r="244">
      <c r="M244" s="29"/>
    </row>
    <row r="245">
      <c r="M245" s="29"/>
    </row>
    <row r="246">
      <c r="M246" s="29"/>
    </row>
    <row r="247">
      <c r="M247" s="29"/>
    </row>
    <row r="248">
      <c r="M248" s="29"/>
    </row>
    <row r="249">
      <c r="M249" s="29"/>
    </row>
    <row r="250">
      <c r="M250" s="29"/>
    </row>
    <row r="251">
      <c r="M251" s="29"/>
    </row>
    <row r="252">
      <c r="M252" s="29"/>
    </row>
    <row r="253">
      <c r="M253" s="29"/>
    </row>
    <row r="254">
      <c r="M254" s="29"/>
    </row>
    <row r="255">
      <c r="M255" s="29"/>
    </row>
    <row r="256">
      <c r="M256" s="29"/>
    </row>
    <row r="257">
      <c r="M257" s="29"/>
    </row>
    <row r="258">
      <c r="M258" s="29"/>
    </row>
    <row r="259">
      <c r="M259" s="29"/>
    </row>
    <row r="260">
      <c r="M260" s="29"/>
    </row>
    <row r="261">
      <c r="M261" s="29"/>
    </row>
    <row r="262">
      <c r="M262" s="29"/>
    </row>
    <row r="263">
      <c r="M263" s="29"/>
    </row>
    <row r="264">
      <c r="M264" s="29"/>
    </row>
    <row r="265">
      <c r="M265" s="29"/>
    </row>
    <row r="266">
      <c r="M266" s="29"/>
    </row>
    <row r="267">
      <c r="M267" s="29"/>
    </row>
    <row r="268">
      <c r="M268" s="29"/>
    </row>
    <row r="269">
      <c r="M269" s="29"/>
    </row>
    <row r="270">
      <c r="M270" s="29"/>
    </row>
    <row r="271">
      <c r="M271" s="29"/>
    </row>
    <row r="272">
      <c r="M272" s="29"/>
    </row>
    <row r="273">
      <c r="M273" s="29"/>
    </row>
    <row r="274">
      <c r="M274" s="29"/>
    </row>
    <row r="275">
      <c r="M275" s="29"/>
    </row>
    <row r="276">
      <c r="M276" s="29"/>
    </row>
    <row r="277">
      <c r="M277" s="29"/>
    </row>
    <row r="278">
      <c r="M278" s="29"/>
    </row>
    <row r="279">
      <c r="M279" s="29"/>
    </row>
    <row r="280">
      <c r="M280" s="29"/>
    </row>
    <row r="281">
      <c r="M281" s="29"/>
    </row>
    <row r="282">
      <c r="M282" s="29"/>
    </row>
    <row r="283">
      <c r="M283" s="29"/>
    </row>
    <row r="284">
      <c r="M284" s="29"/>
    </row>
    <row r="285">
      <c r="M285" s="29"/>
    </row>
    <row r="286">
      <c r="M286" s="29"/>
    </row>
    <row r="287">
      <c r="M287" s="29"/>
    </row>
    <row r="288">
      <c r="M288" s="29"/>
    </row>
    <row r="289">
      <c r="M289" s="29"/>
    </row>
    <row r="290">
      <c r="M290" s="29"/>
    </row>
    <row r="291">
      <c r="M291" s="29"/>
    </row>
    <row r="292">
      <c r="M292" s="29"/>
    </row>
    <row r="293">
      <c r="M293" s="29"/>
    </row>
    <row r="294">
      <c r="M294" s="29"/>
    </row>
    <row r="295">
      <c r="M295" s="29"/>
    </row>
    <row r="296">
      <c r="M296" s="29"/>
    </row>
    <row r="297">
      <c r="M297" s="29"/>
    </row>
    <row r="298">
      <c r="M298" s="29"/>
    </row>
    <row r="299">
      <c r="M299" s="29"/>
    </row>
    <row r="300">
      <c r="M300" s="29"/>
    </row>
    <row r="301">
      <c r="M301" s="29"/>
    </row>
    <row r="302">
      <c r="M302" s="29"/>
    </row>
    <row r="303">
      <c r="M303" s="29"/>
    </row>
    <row r="304">
      <c r="M304" s="29"/>
    </row>
    <row r="305">
      <c r="M305" s="29"/>
    </row>
    <row r="306">
      <c r="M306" s="29"/>
    </row>
    <row r="307">
      <c r="M307" s="29"/>
    </row>
    <row r="308">
      <c r="M308" s="29"/>
    </row>
    <row r="309">
      <c r="M309" s="29"/>
    </row>
    <row r="310">
      <c r="M310" s="29"/>
    </row>
    <row r="311">
      <c r="M311" s="29"/>
    </row>
    <row r="312">
      <c r="M312" s="29"/>
    </row>
    <row r="313">
      <c r="M313" s="29"/>
    </row>
    <row r="314">
      <c r="M314" s="29"/>
    </row>
    <row r="315">
      <c r="M315" s="29"/>
    </row>
    <row r="316">
      <c r="M316" s="29"/>
    </row>
    <row r="317">
      <c r="M317" s="29"/>
    </row>
    <row r="318">
      <c r="M318" s="29"/>
    </row>
    <row r="319">
      <c r="M319" s="29"/>
    </row>
    <row r="320">
      <c r="M320" s="29"/>
    </row>
    <row r="321">
      <c r="M321" s="29"/>
    </row>
    <row r="322">
      <c r="M322" s="29"/>
    </row>
    <row r="323">
      <c r="M323" s="29"/>
    </row>
    <row r="324">
      <c r="M324" s="29"/>
    </row>
    <row r="325">
      <c r="M325" s="29"/>
    </row>
    <row r="326">
      <c r="M326" s="29"/>
    </row>
    <row r="327">
      <c r="M327" s="29"/>
    </row>
    <row r="328">
      <c r="M328" s="29"/>
    </row>
    <row r="329">
      <c r="M329" s="29"/>
    </row>
    <row r="330">
      <c r="M330" s="29"/>
    </row>
    <row r="331">
      <c r="M331" s="29"/>
    </row>
    <row r="332">
      <c r="M332" s="29"/>
    </row>
    <row r="333">
      <c r="M333" s="29"/>
    </row>
    <row r="334">
      <c r="M334" s="29"/>
    </row>
    <row r="335">
      <c r="M335" s="29"/>
    </row>
    <row r="336">
      <c r="M336" s="29"/>
    </row>
    <row r="337">
      <c r="M337" s="29"/>
    </row>
    <row r="338">
      <c r="M338" s="29"/>
    </row>
    <row r="339">
      <c r="M339" s="29"/>
    </row>
    <row r="340">
      <c r="M340" s="29"/>
    </row>
    <row r="341">
      <c r="M341" s="29"/>
    </row>
    <row r="342">
      <c r="M342" s="29"/>
    </row>
    <row r="343">
      <c r="M343" s="29"/>
    </row>
    <row r="344">
      <c r="M344" s="29"/>
    </row>
    <row r="345">
      <c r="M345" s="29"/>
    </row>
    <row r="346">
      <c r="M346" s="29"/>
    </row>
    <row r="347">
      <c r="M347" s="29"/>
    </row>
    <row r="348">
      <c r="M348" s="29"/>
    </row>
    <row r="349">
      <c r="M349" s="29"/>
    </row>
    <row r="350">
      <c r="M350" s="29"/>
    </row>
    <row r="351">
      <c r="M351" s="29"/>
    </row>
    <row r="352">
      <c r="M352" s="29"/>
    </row>
    <row r="353">
      <c r="M353" s="29"/>
    </row>
    <row r="354">
      <c r="M354" s="29"/>
    </row>
    <row r="355">
      <c r="M355" s="29"/>
    </row>
    <row r="356">
      <c r="M356" s="29"/>
    </row>
    <row r="357">
      <c r="M357" s="29"/>
    </row>
    <row r="358">
      <c r="M358" s="29"/>
    </row>
    <row r="359">
      <c r="M359" s="29"/>
    </row>
    <row r="360">
      <c r="M360" s="29"/>
    </row>
    <row r="361">
      <c r="M361" s="29"/>
    </row>
    <row r="362">
      <c r="M362" s="29"/>
    </row>
    <row r="363">
      <c r="M363" s="29"/>
    </row>
    <row r="364">
      <c r="M364" s="29"/>
    </row>
    <row r="365">
      <c r="M365" s="29"/>
    </row>
    <row r="366">
      <c r="M366" s="29"/>
    </row>
    <row r="367">
      <c r="M367" s="29"/>
    </row>
    <row r="368">
      <c r="M368" s="29"/>
    </row>
    <row r="369">
      <c r="M369" s="29"/>
    </row>
    <row r="370">
      <c r="M370" s="29"/>
    </row>
    <row r="371">
      <c r="M371" s="29"/>
    </row>
    <row r="372">
      <c r="M372" s="29"/>
    </row>
    <row r="373">
      <c r="M373" s="29"/>
    </row>
    <row r="374">
      <c r="M374" s="29"/>
    </row>
    <row r="375">
      <c r="M375" s="29"/>
    </row>
    <row r="376">
      <c r="M376" s="29"/>
    </row>
    <row r="377">
      <c r="M377" s="29"/>
    </row>
    <row r="378">
      <c r="M378" s="29"/>
    </row>
    <row r="379">
      <c r="M379" s="29"/>
    </row>
    <row r="380">
      <c r="M380" s="29"/>
    </row>
    <row r="381">
      <c r="M381" s="29"/>
    </row>
    <row r="382">
      <c r="M382" s="29"/>
    </row>
    <row r="383">
      <c r="M383" s="29"/>
    </row>
    <row r="384">
      <c r="M384" s="29"/>
    </row>
    <row r="385">
      <c r="M385" s="29"/>
    </row>
    <row r="386">
      <c r="M386" s="29"/>
    </row>
    <row r="387">
      <c r="M387" s="29"/>
    </row>
    <row r="388">
      <c r="M388" s="29"/>
    </row>
    <row r="389">
      <c r="M389" s="29"/>
    </row>
    <row r="390">
      <c r="M390" s="29"/>
    </row>
    <row r="391">
      <c r="M391" s="29"/>
    </row>
    <row r="392">
      <c r="M392" s="29"/>
    </row>
    <row r="393">
      <c r="M393" s="29"/>
    </row>
    <row r="394">
      <c r="M394" s="29"/>
    </row>
    <row r="395">
      <c r="M395" s="29"/>
    </row>
    <row r="396">
      <c r="M396" s="29"/>
    </row>
    <row r="397">
      <c r="M397" s="29"/>
    </row>
    <row r="398">
      <c r="M398" s="29"/>
    </row>
    <row r="399">
      <c r="M399" s="29"/>
    </row>
    <row r="400">
      <c r="M400" s="29"/>
    </row>
    <row r="401">
      <c r="M401" s="29"/>
    </row>
    <row r="402">
      <c r="M402" s="29"/>
    </row>
    <row r="403">
      <c r="M403" s="29"/>
    </row>
    <row r="404">
      <c r="M404" s="29"/>
    </row>
    <row r="405">
      <c r="M405" s="29"/>
    </row>
    <row r="406">
      <c r="M406" s="29"/>
    </row>
    <row r="407">
      <c r="M407" s="29"/>
    </row>
    <row r="408">
      <c r="M408" s="29"/>
    </row>
    <row r="409">
      <c r="M409" s="29"/>
    </row>
    <row r="410">
      <c r="M410" s="29"/>
    </row>
    <row r="411">
      <c r="M411" s="29"/>
    </row>
    <row r="412">
      <c r="M412" s="29"/>
    </row>
    <row r="413">
      <c r="M413" s="29"/>
    </row>
    <row r="414">
      <c r="M414" s="29"/>
    </row>
    <row r="415">
      <c r="M415" s="29"/>
    </row>
    <row r="416">
      <c r="M416" s="29"/>
    </row>
    <row r="417">
      <c r="M417" s="29"/>
    </row>
    <row r="418">
      <c r="M418" s="29"/>
    </row>
    <row r="419">
      <c r="M419" s="29"/>
    </row>
    <row r="420">
      <c r="M420" s="29"/>
    </row>
    <row r="421">
      <c r="M421" s="29"/>
    </row>
    <row r="422">
      <c r="M422" s="29"/>
    </row>
    <row r="423">
      <c r="M423" s="29"/>
    </row>
    <row r="424">
      <c r="M424" s="29"/>
    </row>
    <row r="425">
      <c r="M425" s="29"/>
    </row>
    <row r="426">
      <c r="M426" s="29"/>
    </row>
    <row r="427">
      <c r="M427" s="29"/>
    </row>
    <row r="428">
      <c r="M428" s="29"/>
    </row>
    <row r="429">
      <c r="M429" s="29"/>
    </row>
    <row r="430">
      <c r="M430" s="29"/>
    </row>
    <row r="431">
      <c r="M431" s="29"/>
    </row>
    <row r="432">
      <c r="M432" s="29"/>
    </row>
    <row r="433">
      <c r="M433" s="29"/>
    </row>
    <row r="434">
      <c r="M434" s="29"/>
    </row>
    <row r="435">
      <c r="M435" s="29"/>
    </row>
    <row r="436">
      <c r="M436" s="29"/>
    </row>
    <row r="437">
      <c r="M437" s="29"/>
    </row>
    <row r="438">
      <c r="M438" s="29"/>
    </row>
    <row r="439">
      <c r="M439" s="29"/>
    </row>
    <row r="440">
      <c r="M440" s="29"/>
    </row>
    <row r="441">
      <c r="M441" s="29"/>
    </row>
    <row r="442">
      <c r="M442" s="29"/>
    </row>
    <row r="443">
      <c r="M443" s="29"/>
    </row>
    <row r="444">
      <c r="M444" s="29"/>
    </row>
    <row r="445">
      <c r="M445" s="29"/>
    </row>
    <row r="446">
      <c r="M446" s="29"/>
    </row>
    <row r="447">
      <c r="M447" s="29"/>
    </row>
    <row r="448">
      <c r="M448" s="29"/>
    </row>
    <row r="449">
      <c r="M449" s="29"/>
    </row>
    <row r="450">
      <c r="M450" s="29"/>
    </row>
    <row r="451">
      <c r="M451" s="29"/>
    </row>
    <row r="452">
      <c r="M452" s="29"/>
    </row>
    <row r="453">
      <c r="M453" s="29"/>
    </row>
    <row r="454">
      <c r="M454" s="29"/>
    </row>
    <row r="455">
      <c r="M455" s="29"/>
    </row>
    <row r="456">
      <c r="M456" s="29"/>
    </row>
    <row r="457">
      <c r="M457" s="29"/>
    </row>
    <row r="458">
      <c r="M458" s="29"/>
    </row>
    <row r="459">
      <c r="M459" s="29"/>
    </row>
    <row r="460">
      <c r="M460" s="29"/>
    </row>
    <row r="461">
      <c r="M461" s="29"/>
    </row>
    <row r="462">
      <c r="M462" s="29"/>
    </row>
    <row r="463">
      <c r="M463" s="29"/>
    </row>
    <row r="464">
      <c r="M464" s="29"/>
    </row>
    <row r="465">
      <c r="M465" s="29"/>
    </row>
    <row r="466">
      <c r="M466" s="29"/>
    </row>
    <row r="467">
      <c r="M467" s="29"/>
    </row>
    <row r="468">
      <c r="M468" s="29"/>
    </row>
    <row r="469">
      <c r="M469" s="29"/>
    </row>
    <row r="470">
      <c r="M470" s="29"/>
    </row>
    <row r="471">
      <c r="M471" s="29"/>
    </row>
    <row r="472">
      <c r="M472" s="29"/>
    </row>
    <row r="473">
      <c r="M473" s="29"/>
    </row>
    <row r="474">
      <c r="M474" s="29"/>
    </row>
    <row r="475">
      <c r="M475" s="29"/>
    </row>
    <row r="476">
      <c r="M476" s="29"/>
    </row>
    <row r="477">
      <c r="M477" s="29"/>
    </row>
    <row r="478">
      <c r="M478" s="29"/>
    </row>
    <row r="479">
      <c r="M479" s="29"/>
    </row>
    <row r="480">
      <c r="M480" s="29"/>
    </row>
    <row r="481">
      <c r="M481" s="29"/>
    </row>
    <row r="482">
      <c r="M482" s="29"/>
    </row>
    <row r="483">
      <c r="M483" s="29"/>
    </row>
    <row r="484">
      <c r="M484" s="29"/>
    </row>
    <row r="485">
      <c r="M485" s="29"/>
    </row>
    <row r="486">
      <c r="M486" s="29"/>
    </row>
    <row r="487">
      <c r="M487" s="29"/>
    </row>
    <row r="488">
      <c r="M488" s="29"/>
    </row>
    <row r="489">
      <c r="M489" s="29"/>
    </row>
    <row r="490">
      <c r="M490" s="29"/>
    </row>
    <row r="491">
      <c r="M491" s="29"/>
    </row>
    <row r="492">
      <c r="M492" s="29"/>
    </row>
    <row r="493">
      <c r="M493" s="29"/>
    </row>
    <row r="494">
      <c r="M494" s="29"/>
    </row>
    <row r="495">
      <c r="M495" s="29"/>
    </row>
    <row r="496">
      <c r="M496" s="29"/>
    </row>
    <row r="497">
      <c r="M497" s="29"/>
    </row>
    <row r="498">
      <c r="M498" s="29"/>
    </row>
    <row r="499">
      <c r="M499" s="29"/>
    </row>
    <row r="500">
      <c r="M500" s="29"/>
    </row>
    <row r="501">
      <c r="M501" s="29"/>
    </row>
    <row r="502">
      <c r="M502" s="29"/>
    </row>
    <row r="503">
      <c r="M503" s="29"/>
    </row>
    <row r="504">
      <c r="M504" s="29"/>
    </row>
    <row r="505">
      <c r="M505" s="29"/>
    </row>
    <row r="506">
      <c r="M506" s="29"/>
    </row>
    <row r="507">
      <c r="M507" s="29"/>
    </row>
    <row r="508">
      <c r="M508" s="29"/>
    </row>
    <row r="509">
      <c r="M509" s="29"/>
    </row>
    <row r="510">
      <c r="M510" s="29"/>
    </row>
    <row r="511">
      <c r="M511" s="29"/>
    </row>
    <row r="512">
      <c r="M512" s="29"/>
    </row>
    <row r="513">
      <c r="M513" s="29"/>
    </row>
    <row r="514">
      <c r="M514" s="29"/>
    </row>
    <row r="515">
      <c r="M515" s="29"/>
    </row>
    <row r="516">
      <c r="M516" s="29"/>
    </row>
    <row r="517">
      <c r="M517" s="29"/>
    </row>
    <row r="518">
      <c r="M518" s="29"/>
    </row>
    <row r="519">
      <c r="M519" s="29"/>
    </row>
    <row r="520">
      <c r="M520" s="29"/>
    </row>
    <row r="521">
      <c r="M521" s="29"/>
    </row>
    <row r="522">
      <c r="M522" s="29"/>
    </row>
    <row r="523">
      <c r="M523" s="29"/>
    </row>
    <row r="524">
      <c r="M524" s="29"/>
    </row>
    <row r="525">
      <c r="M525" s="29"/>
    </row>
    <row r="526">
      <c r="M526" s="29"/>
    </row>
    <row r="527">
      <c r="M527" s="29"/>
    </row>
    <row r="528">
      <c r="M528" s="29"/>
    </row>
    <row r="529">
      <c r="M529" s="29"/>
    </row>
    <row r="530">
      <c r="M530" s="29"/>
    </row>
    <row r="531">
      <c r="M531" s="29"/>
    </row>
    <row r="532">
      <c r="M532" s="29"/>
    </row>
    <row r="533">
      <c r="M533" s="29"/>
    </row>
    <row r="534">
      <c r="M534" s="29"/>
    </row>
    <row r="535">
      <c r="M535" s="29"/>
    </row>
    <row r="536">
      <c r="M536" s="29"/>
    </row>
    <row r="537">
      <c r="M537" s="29"/>
    </row>
    <row r="538">
      <c r="M538" s="29"/>
    </row>
    <row r="539">
      <c r="M539" s="29"/>
    </row>
    <row r="540">
      <c r="M540" s="29"/>
    </row>
    <row r="541">
      <c r="M541" s="29"/>
    </row>
    <row r="542">
      <c r="M542" s="29"/>
    </row>
    <row r="543">
      <c r="M543" s="29"/>
    </row>
    <row r="544">
      <c r="M544" s="29"/>
    </row>
    <row r="545">
      <c r="M545" s="29"/>
    </row>
    <row r="546">
      <c r="M546" s="29"/>
    </row>
    <row r="547">
      <c r="M547" s="29"/>
    </row>
    <row r="548">
      <c r="M548" s="29"/>
    </row>
    <row r="549">
      <c r="M549" s="29"/>
    </row>
    <row r="550">
      <c r="M550" s="29"/>
    </row>
    <row r="551">
      <c r="M551" s="29"/>
    </row>
    <row r="552">
      <c r="M552" s="29"/>
    </row>
    <row r="553">
      <c r="M553" s="29"/>
    </row>
    <row r="554">
      <c r="M554" s="29"/>
    </row>
    <row r="555">
      <c r="M555" s="29"/>
    </row>
    <row r="556">
      <c r="M556" s="29"/>
    </row>
    <row r="557">
      <c r="M557" s="29"/>
    </row>
    <row r="558">
      <c r="M558" s="29"/>
    </row>
    <row r="559">
      <c r="M559" s="29"/>
    </row>
    <row r="560">
      <c r="M560" s="29"/>
    </row>
    <row r="561">
      <c r="M561" s="29"/>
    </row>
    <row r="562">
      <c r="M562" s="29"/>
    </row>
    <row r="563">
      <c r="M563" s="29"/>
    </row>
    <row r="564">
      <c r="M564" s="29"/>
    </row>
    <row r="565">
      <c r="M565" s="29"/>
    </row>
    <row r="566">
      <c r="M566" s="29"/>
    </row>
    <row r="567">
      <c r="M567" s="29"/>
    </row>
    <row r="568">
      <c r="M568" s="29"/>
    </row>
    <row r="569">
      <c r="M569" s="29"/>
    </row>
    <row r="570">
      <c r="M570" s="29"/>
    </row>
    <row r="571">
      <c r="M571" s="29"/>
    </row>
    <row r="572">
      <c r="M572" s="29"/>
    </row>
    <row r="573">
      <c r="M573" s="29"/>
    </row>
    <row r="574">
      <c r="M574" s="29"/>
    </row>
    <row r="575">
      <c r="M575" s="29"/>
    </row>
    <row r="576">
      <c r="M576" s="29"/>
    </row>
    <row r="577">
      <c r="M577" s="29"/>
    </row>
    <row r="578">
      <c r="M578" s="29"/>
    </row>
    <row r="579">
      <c r="M579" s="29"/>
    </row>
    <row r="580">
      <c r="M580" s="29"/>
    </row>
    <row r="581">
      <c r="M581" s="29"/>
    </row>
    <row r="582">
      <c r="M582" s="29"/>
    </row>
    <row r="583">
      <c r="M583" s="29"/>
    </row>
    <row r="584">
      <c r="M584" s="29"/>
    </row>
    <row r="585">
      <c r="M585" s="29"/>
    </row>
    <row r="586">
      <c r="M586" s="29"/>
    </row>
    <row r="587">
      <c r="M587" s="29"/>
    </row>
    <row r="588">
      <c r="M588" s="29"/>
    </row>
    <row r="589">
      <c r="M589" s="29"/>
    </row>
    <row r="590">
      <c r="M590" s="29"/>
    </row>
    <row r="591">
      <c r="M591" s="29"/>
    </row>
    <row r="592">
      <c r="M592" s="29"/>
    </row>
    <row r="593">
      <c r="M593" s="29"/>
    </row>
    <row r="594">
      <c r="M594" s="29"/>
    </row>
    <row r="595">
      <c r="M595" s="29"/>
    </row>
    <row r="596">
      <c r="M596" s="29"/>
    </row>
    <row r="597">
      <c r="M597" s="29"/>
    </row>
    <row r="598">
      <c r="M598" s="29"/>
    </row>
    <row r="599">
      <c r="M599" s="29"/>
    </row>
    <row r="600">
      <c r="M600" s="29"/>
    </row>
    <row r="601">
      <c r="M601" s="29"/>
    </row>
    <row r="602">
      <c r="M602" s="29"/>
    </row>
    <row r="603">
      <c r="M603" s="29"/>
    </row>
    <row r="604">
      <c r="M604" s="29"/>
    </row>
    <row r="605">
      <c r="M605" s="29"/>
    </row>
    <row r="606">
      <c r="M606" s="29"/>
    </row>
    <row r="607">
      <c r="M607" s="29"/>
    </row>
    <row r="608">
      <c r="M608" s="29"/>
    </row>
    <row r="609">
      <c r="M609" s="29"/>
    </row>
    <row r="610">
      <c r="M610" s="29"/>
    </row>
    <row r="611">
      <c r="M611" s="29"/>
    </row>
    <row r="612">
      <c r="M612" s="29"/>
    </row>
    <row r="613">
      <c r="M613" s="29"/>
    </row>
    <row r="614">
      <c r="M614" s="29"/>
    </row>
    <row r="615">
      <c r="M615" s="29"/>
    </row>
    <row r="616">
      <c r="M616" s="29"/>
    </row>
    <row r="617">
      <c r="M617" s="29"/>
    </row>
    <row r="618">
      <c r="M618" s="29"/>
    </row>
    <row r="619">
      <c r="M619" s="29"/>
    </row>
    <row r="620">
      <c r="M620" s="29"/>
    </row>
    <row r="621">
      <c r="M621" s="29"/>
    </row>
    <row r="622">
      <c r="M622" s="29"/>
    </row>
    <row r="623">
      <c r="M623" s="29"/>
    </row>
    <row r="624">
      <c r="M624" s="29"/>
    </row>
    <row r="625">
      <c r="M625" s="29"/>
    </row>
    <row r="626">
      <c r="M626" s="29"/>
    </row>
    <row r="627">
      <c r="M627" s="29"/>
    </row>
    <row r="628">
      <c r="M628" s="29"/>
    </row>
    <row r="629">
      <c r="M629" s="29"/>
    </row>
    <row r="630">
      <c r="M630" s="29"/>
    </row>
    <row r="631">
      <c r="M631" s="29"/>
    </row>
    <row r="632">
      <c r="M632" s="29"/>
    </row>
    <row r="633">
      <c r="M633" s="29"/>
    </row>
    <row r="634">
      <c r="M634" s="29"/>
    </row>
    <row r="635">
      <c r="M635" s="29"/>
    </row>
    <row r="636">
      <c r="M636" s="29"/>
    </row>
    <row r="637">
      <c r="M637" s="29"/>
    </row>
    <row r="638">
      <c r="M638" s="29"/>
    </row>
    <row r="639">
      <c r="M639" s="29"/>
    </row>
    <row r="640">
      <c r="M640" s="29"/>
    </row>
    <row r="641">
      <c r="M641" s="29"/>
    </row>
    <row r="642">
      <c r="M642" s="29"/>
    </row>
    <row r="643">
      <c r="M643" s="29"/>
    </row>
    <row r="644">
      <c r="M644" s="29"/>
    </row>
    <row r="645">
      <c r="M645" s="29"/>
    </row>
    <row r="646">
      <c r="M646" s="29"/>
    </row>
    <row r="647">
      <c r="M647" s="29"/>
    </row>
    <row r="648">
      <c r="M648" s="29"/>
    </row>
    <row r="649">
      <c r="M649" s="29"/>
    </row>
    <row r="650">
      <c r="M650" s="29"/>
    </row>
    <row r="651">
      <c r="M651" s="29"/>
    </row>
    <row r="652">
      <c r="M652" s="29"/>
    </row>
    <row r="653">
      <c r="M653" s="29"/>
    </row>
    <row r="654">
      <c r="M654" s="29"/>
    </row>
    <row r="655">
      <c r="M655" s="29"/>
    </row>
    <row r="656">
      <c r="M656" s="29"/>
    </row>
    <row r="657">
      <c r="M657" s="29"/>
    </row>
    <row r="658">
      <c r="M658" s="29"/>
    </row>
    <row r="659">
      <c r="M659" s="29"/>
    </row>
    <row r="660">
      <c r="M660" s="29"/>
    </row>
    <row r="661">
      <c r="M661" s="29"/>
    </row>
    <row r="662">
      <c r="M662" s="29"/>
    </row>
    <row r="663">
      <c r="M663" s="29"/>
    </row>
    <row r="664">
      <c r="M664" s="29"/>
    </row>
    <row r="665">
      <c r="M665" s="29"/>
    </row>
    <row r="666">
      <c r="M666" s="29"/>
    </row>
    <row r="667">
      <c r="M667" s="29"/>
    </row>
    <row r="668">
      <c r="M668" s="29"/>
    </row>
    <row r="669">
      <c r="M669" s="29"/>
    </row>
    <row r="670">
      <c r="M670" s="29"/>
    </row>
    <row r="671">
      <c r="M671" s="29"/>
    </row>
    <row r="672">
      <c r="M672" s="29"/>
    </row>
    <row r="673">
      <c r="M673" s="29"/>
    </row>
    <row r="674">
      <c r="M674" s="29"/>
    </row>
    <row r="675">
      <c r="M675" s="29"/>
    </row>
    <row r="676">
      <c r="M676" s="29"/>
    </row>
    <row r="677">
      <c r="M677" s="29"/>
    </row>
    <row r="678">
      <c r="M678" s="29"/>
    </row>
    <row r="679">
      <c r="M679" s="29"/>
    </row>
    <row r="680">
      <c r="M680" s="29"/>
    </row>
    <row r="681">
      <c r="M681" s="29"/>
    </row>
    <row r="682">
      <c r="M682" s="29"/>
    </row>
    <row r="683">
      <c r="M683" s="29"/>
    </row>
    <row r="684">
      <c r="M684" s="29"/>
    </row>
    <row r="685">
      <c r="M685" s="29"/>
    </row>
    <row r="686">
      <c r="M686" s="29"/>
    </row>
    <row r="687">
      <c r="M687" s="29"/>
    </row>
    <row r="688">
      <c r="M688" s="29"/>
    </row>
    <row r="689">
      <c r="M689" s="29"/>
    </row>
    <row r="690">
      <c r="M690" s="29"/>
    </row>
    <row r="691">
      <c r="M691" s="29"/>
    </row>
    <row r="692">
      <c r="M692" s="29"/>
    </row>
    <row r="693">
      <c r="M693" s="29"/>
    </row>
    <row r="694">
      <c r="M694" s="29"/>
    </row>
    <row r="695">
      <c r="M695" s="29"/>
    </row>
    <row r="696">
      <c r="M696" s="29"/>
    </row>
    <row r="697">
      <c r="M697" s="29"/>
    </row>
    <row r="698">
      <c r="M698" s="29"/>
    </row>
    <row r="699">
      <c r="M699" s="29"/>
    </row>
    <row r="700">
      <c r="M700" s="29"/>
    </row>
    <row r="701">
      <c r="M701" s="29"/>
    </row>
    <row r="702">
      <c r="M702" s="29"/>
    </row>
    <row r="703">
      <c r="M703" s="29"/>
    </row>
    <row r="704">
      <c r="M704" s="29"/>
    </row>
    <row r="705">
      <c r="M705" s="29"/>
    </row>
    <row r="706">
      <c r="M706" s="29"/>
    </row>
    <row r="707">
      <c r="M707" s="29"/>
    </row>
    <row r="708">
      <c r="M708" s="29"/>
    </row>
    <row r="709">
      <c r="M709" s="29"/>
    </row>
    <row r="710">
      <c r="M710" s="29"/>
    </row>
    <row r="711">
      <c r="M711" s="29"/>
    </row>
    <row r="712">
      <c r="M712" s="29"/>
    </row>
    <row r="713">
      <c r="M713" s="29"/>
    </row>
    <row r="714">
      <c r="M714" s="29"/>
    </row>
    <row r="715">
      <c r="M715" s="29"/>
    </row>
    <row r="716">
      <c r="M716" s="29"/>
    </row>
    <row r="717">
      <c r="M717" s="29"/>
    </row>
    <row r="718">
      <c r="M718" s="29"/>
    </row>
    <row r="719">
      <c r="M719" s="29"/>
    </row>
    <row r="720">
      <c r="M720" s="29"/>
    </row>
    <row r="721">
      <c r="M721" s="29"/>
    </row>
    <row r="722">
      <c r="M722" s="29"/>
    </row>
    <row r="723">
      <c r="M723" s="29"/>
    </row>
    <row r="724">
      <c r="M724" s="29"/>
    </row>
    <row r="725">
      <c r="M725" s="29"/>
    </row>
    <row r="726">
      <c r="M726" s="29"/>
    </row>
    <row r="727">
      <c r="M727" s="29"/>
    </row>
    <row r="728">
      <c r="M728" s="29"/>
    </row>
    <row r="729">
      <c r="M729" s="29"/>
    </row>
    <row r="730">
      <c r="M730" s="29"/>
    </row>
    <row r="731">
      <c r="M731" s="29"/>
    </row>
    <row r="732">
      <c r="M732" s="29"/>
    </row>
    <row r="733">
      <c r="M733" s="29"/>
    </row>
    <row r="734">
      <c r="M734" s="29"/>
    </row>
    <row r="735">
      <c r="M735" s="29"/>
    </row>
    <row r="736">
      <c r="M736" s="29"/>
    </row>
    <row r="737">
      <c r="M737" s="29"/>
    </row>
    <row r="738">
      <c r="M738" s="29"/>
    </row>
    <row r="739">
      <c r="M739" s="29"/>
    </row>
    <row r="740">
      <c r="M740" s="29"/>
    </row>
    <row r="741">
      <c r="M741" s="29"/>
    </row>
    <row r="742">
      <c r="M742" s="29"/>
    </row>
    <row r="743">
      <c r="M743" s="29"/>
    </row>
    <row r="744">
      <c r="M744" s="29"/>
    </row>
    <row r="745">
      <c r="M745" s="29"/>
    </row>
    <row r="746">
      <c r="M746" s="29"/>
    </row>
    <row r="747">
      <c r="M747" s="29"/>
    </row>
    <row r="748">
      <c r="M748" s="29"/>
    </row>
    <row r="749">
      <c r="M749" s="29"/>
    </row>
    <row r="750">
      <c r="M750" s="29"/>
    </row>
    <row r="751">
      <c r="M751" s="29"/>
    </row>
    <row r="752">
      <c r="M752" s="29"/>
    </row>
    <row r="753">
      <c r="M753" s="29"/>
    </row>
    <row r="754">
      <c r="M754" s="29"/>
    </row>
    <row r="755">
      <c r="M755" s="29"/>
    </row>
    <row r="756">
      <c r="M756" s="29"/>
    </row>
    <row r="757">
      <c r="M757" s="29"/>
    </row>
    <row r="758">
      <c r="M758" s="29"/>
    </row>
    <row r="759">
      <c r="M759" s="29"/>
    </row>
    <row r="760">
      <c r="M760" s="29"/>
    </row>
    <row r="761">
      <c r="M761" s="29"/>
    </row>
    <row r="762">
      <c r="M762" s="29"/>
    </row>
    <row r="763">
      <c r="M763" s="29"/>
    </row>
    <row r="764">
      <c r="M764" s="29"/>
    </row>
    <row r="765">
      <c r="M765" s="29"/>
    </row>
    <row r="766">
      <c r="M766" s="29"/>
    </row>
    <row r="767">
      <c r="M767" s="29"/>
    </row>
    <row r="768">
      <c r="M768" s="29"/>
    </row>
    <row r="769">
      <c r="M769" s="29"/>
    </row>
    <row r="770">
      <c r="M770" s="29"/>
    </row>
    <row r="771">
      <c r="M771" s="29"/>
    </row>
    <row r="772">
      <c r="M772" s="29"/>
    </row>
    <row r="773">
      <c r="M773" s="29"/>
    </row>
    <row r="774">
      <c r="M774" s="29"/>
    </row>
    <row r="775">
      <c r="M775" s="29"/>
    </row>
    <row r="776">
      <c r="M776" s="29"/>
    </row>
    <row r="777">
      <c r="M777" s="29"/>
    </row>
    <row r="778">
      <c r="M778" s="29"/>
    </row>
    <row r="779">
      <c r="M779" s="29"/>
    </row>
    <row r="780">
      <c r="M780" s="29"/>
    </row>
    <row r="781">
      <c r="M781" s="29"/>
    </row>
    <row r="782">
      <c r="M782" s="29"/>
    </row>
    <row r="783">
      <c r="M783" s="29"/>
    </row>
    <row r="784">
      <c r="M784" s="29"/>
    </row>
    <row r="785">
      <c r="M785" s="29"/>
    </row>
    <row r="786">
      <c r="M786" s="29"/>
    </row>
    <row r="787">
      <c r="M787" s="29"/>
    </row>
    <row r="788">
      <c r="M788" s="29"/>
    </row>
    <row r="789">
      <c r="M789" s="29"/>
    </row>
    <row r="790">
      <c r="M790" s="29"/>
    </row>
    <row r="791">
      <c r="M791" s="29"/>
    </row>
    <row r="792">
      <c r="M792" s="29"/>
    </row>
    <row r="793">
      <c r="M793" s="29"/>
    </row>
    <row r="794">
      <c r="M794" s="29"/>
    </row>
    <row r="795">
      <c r="M795" s="29"/>
    </row>
    <row r="796">
      <c r="M796" s="29"/>
    </row>
    <row r="797">
      <c r="M797" s="29"/>
    </row>
    <row r="798">
      <c r="M798" s="29"/>
    </row>
    <row r="799">
      <c r="M799" s="29"/>
    </row>
    <row r="800">
      <c r="M800" s="29"/>
    </row>
    <row r="801">
      <c r="M801" s="29"/>
    </row>
    <row r="802">
      <c r="M802" s="29"/>
    </row>
    <row r="803">
      <c r="M803" s="29"/>
    </row>
    <row r="804">
      <c r="M804" s="29"/>
    </row>
    <row r="805">
      <c r="M805" s="29"/>
    </row>
    <row r="806">
      <c r="M806" s="29"/>
    </row>
    <row r="807">
      <c r="M807" s="29"/>
    </row>
    <row r="808">
      <c r="M808" s="29"/>
    </row>
    <row r="809">
      <c r="M809" s="29"/>
    </row>
    <row r="810">
      <c r="M810" s="29"/>
    </row>
    <row r="811">
      <c r="M811" s="29"/>
    </row>
    <row r="812">
      <c r="M812" s="29"/>
    </row>
    <row r="813">
      <c r="M813" s="29"/>
    </row>
    <row r="814">
      <c r="M814" s="29"/>
    </row>
    <row r="815">
      <c r="M815" s="29"/>
    </row>
    <row r="816">
      <c r="M816" s="29"/>
    </row>
    <row r="817">
      <c r="M817" s="29"/>
    </row>
    <row r="818">
      <c r="M818" s="29"/>
    </row>
    <row r="819">
      <c r="M819" s="29"/>
    </row>
    <row r="820">
      <c r="M820" s="29"/>
    </row>
    <row r="821">
      <c r="M821" s="29"/>
    </row>
    <row r="822">
      <c r="M822" s="29"/>
    </row>
    <row r="823">
      <c r="M823" s="29"/>
    </row>
    <row r="824">
      <c r="M824" s="29"/>
    </row>
    <row r="825">
      <c r="M825" s="29"/>
    </row>
    <row r="826">
      <c r="M826" s="29"/>
    </row>
    <row r="827">
      <c r="M827" s="29"/>
    </row>
    <row r="828">
      <c r="M828" s="29"/>
    </row>
    <row r="829">
      <c r="M829" s="29"/>
    </row>
    <row r="830">
      <c r="M830" s="29"/>
    </row>
    <row r="831">
      <c r="M831" s="29"/>
    </row>
    <row r="832">
      <c r="M832" s="29"/>
    </row>
    <row r="833">
      <c r="M833" s="29"/>
    </row>
    <row r="834">
      <c r="M834" s="29"/>
    </row>
    <row r="835">
      <c r="M835" s="29"/>
    </row>
    <row r="836">
      <c r="M836" s="29"/>
    </row>
    <row r="837">
      <c r="M837" s="29"/>
    </row>
    <row r="838">
      <c r="M838" s="29"/>
    </row>
    <row r="839">
      <c r="M839" s="29"/>
    </row>
    <row r="840">
      <c r="M840" s="29"/>
    </row>
    <row r="841">
      <c r="M841" s="29"/>
    </row>
    <row r="842">
      <c r="M842" s="29"/>
    </row>
    <row r="843">
      <c r="M843" s="29"/>
    </row>
    <row r="844">
      <c r="M844" s="29"/>
    </row>
    <row r="845">
      <c r="M845" s="29"/>
    </row>
    <row r="846">
      <c r="M846" s="29"/>
    </row>
    <row r="847">
      <c r="M847" s="29"/>
    </row>
    <row r="848">
      <c r="M848" s="29"/>
    </row>
    <row r="849">
      <c r="M849" s="29"/>
    </row>
    <row r="850">
      <c r="M850" s="29"/>
    </row>
    <row r="851">
      <c r="M851" s="29"/>
    </row>
    <row r="852">
      <c r="M852" s="29"/>
    </row>
    <row r="853">
      <c r="M853" s="29"/>
    </row>
    <row r="854">
      <c r="M854" s="29"/>
    </row>
    <row r="855">
      <c r="M855" s="29"/>
    </row>
    <row r="856">
      <c r="M856" s="29"/>
    </row>
    <row r="857">
      <c r="M857" s="29"/>
    </row>
    <row r="858">
      <c r="M858" s="29"/>
    </row>
    <row r="859">
      <c r="M859" s="29"/>
    </row>
    <row r="860">
      <c r="M860" s="29"/>
    </row>
    <row r="861">
      <c r="M861" s="29"/>
    </row>
    <row r="862">
      <c r="M862" s="29"/>
    </row>
    <row r="863">
      <c r="M863" s="29"/>
    </row>
    <row r="864">
      <c r="M864" s="29"/>
    </row>
    <row r="865">
      <c r="M865" s="29"/>
    </row>
    <row r="866">
      <c r="M866" s="29"/>
    </row>
    <row r="867">
      <c r="M867" s="29"/>
    </row>
    <row r="868">
      <c r="M868" s="29"/>
    </row>
    <row r="869">
      <c r="M869" s="29"/>
    </row>
    <row r="870">
      <c r="M870" s="29"/>
    </row>
    <row r="871">
      <c r="M871" s="29"/>
    </row>
    <row r="872">
      <c r="M872" s="29"/>
    </row>
    <row r="873">
      <c r="M873" s="29"/>
    </row>
    <row r="874">
      <c r="M874" s="29"/>
    </row>
    <row r="875">
      <c r="M875" s="29"/>
    </row>
    <row r="876">
      <c r="M876" s="29"/>
    </row>
    <row r="877">
      <c r="M877" s="29"/>
    </row>
    <row r="878">
      <c r="M878" s="29"/>
    </row>
    <row r="879">
      <c r="M879" s="29"/>
    </row>
    <row r="880">
      <c r="M880" s="29"/>
    </row>
    <row r="881">
      <c r="M881" s="29"/>
    </row>
    <row r="882">
      <c r="M882" s="29"/>
    </row>
    <row r="883">
      <c r="M883" s="29"/>
    </row>
    <row r="884">
      <c r="M884" s="29"/>
    </row>
    <row r="885">
      <c r="M885" s="29"/>
    </row>
    <row r="886">
      <c r="M886" s="29"/>
    </row>
    <row r="887">
      <c r="M887" s="29"/>
    </row>
    <row r="888">
      <c r="M888" s="29"/>
    </row>
    <row r="889">
      <c r="M889" s="29"/>
    </row>
    <row r="890">
      <c r="M890" s="29"/>
    </row>
    <row r="891">
      <c r="M891" s="29"/>
    </row>
    <row r="892">
      <c r="M892" s="29"/>
    </row>
    <row r="893">
      <c r="M893" s="29"/>
    </row>
    <row r="894">
      <c r="M894" s="29"/>
    </row>
    <row r="895">
      <c r="M895" s="29"/>
    </row>
    <row r="896">
      <c r="M896" s="29"/>
    </row>
    <row r="897">
      <c r="M897" s="29"/>
    </row>
    <row r="898">
      <c r="M898" s="29"/>
    </row>
    <row r="899">
      <c r="M899" s="29"/>
    </row>
    <row r="900">
      <c r="M900" s="29"/>
    </row>
    <row r="901">
      <c r="M901" s="29"/>
    </row>
    <row r="902">
      <c r="M902" s="29"/>
    </row>
    <row r="903">
      <c r="M903" s="29"/>
    </row>
    <row r="904">
      <c r="M904" s="29"/>
    </row>
    <row r="905">
      <c r="M905" s="29"/>
    </row>
    <row r="906">
      <c r="M906" s="29"/>
    </row>
    <row r="907">
      <c r="M907" s="29"/>
    </row>
    <row r="908">
      <c r="M908" s="29"/>
    </row>
    <row r="909">
      <c r="M909" s="29"/>
    </row>
    <row r="910">
      <c r="M910" s="29"/>
    </row>
    <row r="911">
      <c r="M911" s="29"/>
    </row>
    <row r="912">
      <c r="M912" s="29"/>
    </row>
    <row r="913">
      <c r="M913" s="29"/>
    </row>
    <row r="914">
      <c r="M914" s="29"/>
    </row>
    <row r="915">
      <c r="M915" s="29"/>
    </row>
    <row r="916">
      <c r="M916" s="29"/>
    </row>
    <row r="917">
      <c r="M917" s="29"/>
    </row>
    <row r="918">
      <c r="M918" s="29"/>
    </row>
    <row r="919">
      <c r="M919" s="29"/>
    </row>
    <row r="920">
      <c r="M920" s="29"/>
    </row>
    <row r="921">
      <c r="M921" s="29"/>
    </row>
    <row r="922">
      <c r="M922" s="29"/>
    </row>
    <row r="923">
      <c r="M923" s="29"/>
    </row>
    <row r="924">
      <c r="M924" s="29"/>
    </row>
    <row r="925">
      <c r="M925" s="29"/>
    </row>
    <row r="926">
      <c r="M926" s="29"/>
    </row>
    <row r="927">
      <c r="M927" s="29"/>
    </row>
    <row r="928">
      <c r="M928" s="29"/>
    </row>
    <row r="929">
      <c r="M929" s="29"/>
    </row>
    <row r="930">
      <c r="M930" s="29"/>
    </row>
    <row r="931">
      <c r="M931" s="29"/>
    </row>
    <row r="932">
      <c r="M932" s="29"/>
    </row>
    <row r="933">
      <c r="M933" s="29"/>
    </row>
    <row r="934">
      <c r="M934" s="29"/>
    </row>
    <row r="935">
      <c r="M935" s="29"/>
    </row>
    <row r="936">
      <c r="M936" s="29"/>
    </row>
    <row r="937">
      <c r="M937" s="29"/>
    </row>
    <row r="938">
      <c r="M938" s="29"/>
    </row>
    <row r="939">
      <c r="M939" s="29"/>
    </row>
    <row r="940">
      <c r="M940" s="29"/>
    </row>
    <row r="941">
      <c r="M941" s="29"/>
    </row>
    <row r="942">
      <c r="M942" s="29"/>
    </row>
    <row r="943">
      <c r="M943" s="29"/>
    </row>
    <row r="944">
      <c r="M944" s="29"/>
    </row>
    <row r="945">
      <c r="M945" s="29"/>
    </row>
    <row r="946">
      <c r="M946" s="29"/>
    </row>
    <row r="947">
      <c r="M947" s="29"/>
    </row>
    <row r="948">
      <c r="M948" s="29"/>
    </row>
    <row r="949">
      <c r="M949" s="29"/>
    </row>
    <row r="950">
      <c r="M950" s="29"/>
    </row>
    <row r="951">
      <c r="M951" s="29"/>
    </row>
    <row r="952">
      <c r="M952" s="29"/>
    </row>
    <row r="953">
      <c r="M953" s="29"/>
    </row>
    <row r="954">
      <c r="M954" s="29"/>
    </row>
    <row r="955">
      <c r="M955" s="29"/>
    </row>
    <row r="956">
      <c r="M956" s="29"/>
    </row>
    <row r="957">
      <c r="M957" s="29"/>
    </row>
    <row r="958">
      <c r="M958" s="29"/>
    </row>
    <row r="959">
      <c r="M959" s="29"/>
    </row>
    <row r="960">
      <c r="M960" s="29"/>
    </row>
    <row r="961">
      <c r="M961" s="29"/>
    </row>
    <row r="962">
      <c r="M962" s="29"/>
    </row>
    <row r="963">
      <c r="M963" s="29"/>
    </row>
    <row r="964">
      <c r="M964" s="29"/>
    </row>
    <row r="965">
      <c r="M965" s="29"/>
    </row>
    <row r="966">
      <c r="M966" s="29"/>
    </row>
    <row r="967">
      <c r="M967" s="29"/>
    </row>
    <row r="968">
      <c r="M968" s="29"/>
    </row>
    <row r="969">
      <c r="M969" s="29"/>
    </row>
    <row r="970">
      <c r="M970" s="29"/>
    </row>
    <row r="971">
      <c r="M971" s="29"/>
    </row>
    <row r="972">
      <c r="M972" s="29"/>
    </row>
    <row r="973">
      <c r="M973" s="29"/>
    </row>
    <row r="974">
      <c r="M974" s="29"/>
    </row>
    <row r="975">
      <c r="M975" s="29"/>
    </row>
    <row r="976">
      <c r="M976" s="29"/>
    </row>
    <row r="977">
      <c r="M977" s="29"/>
    </row>
    <row r="978">
      <c r="M978" s="29"/>
    </row>
    <row r="979">
      <c r="M979" s="29"/>
    </row>
    <row r="980">
      <c r="M980" s="29"/>
    </row>
    <row r="981">
      <c r="M981" s="29"/>
    </row>
    <row r="982">
      <c r="M982" s="29"/>
    </row>
    <row r="983">
      <c r="M983" s="29"/>
    </row>
    <row r="984">
      <c r="M984" s="29"/>
    </row>
    <row r="985">
      <c r="M985" s="29"/>
    </row>
    <row r="986">
      <c r="M986" s="29"/>
    </row>
    <row r="987">
      <c r="M987" s="29"/>
    </row>
    <row r="988">
      <c r="M988" s="29"/>
    </row>
    <row r="989">
      <c r="M989" s="29"/>
    </row>
    <row r="990">
      <c r="M990" s="29"/>
    </row>
    <row r="991">
      <c r="M991" s="29"/>
    </row>
    <row r="992">
      <c r="M992" s="29"/>
    </row>
    <row r="993">
      <c r="M993" s="29"/>
    </row>
    <row r="994">
      <c r="M994" s="29"/>
    </row>
    <row r="995">
      <c r="M995" s="29"/>
    </row>
    <row r="996">
      <c r="M996" s="29"/>
    </row>
    <row r="997">
      <c r="M997" s="29"/>
    </row>
    <row r="998">
      <c r="M998" s="29"/>
    </row>
    <row r="999">
      <c r="M999" s="29"/>
    </row>
    <row r="1000">
      <c r="M1000" s="29"/>
    </row>
  </sheetData>
  <customSheetViews>
    <customSheetView guid="{CD31F78A-E66D-49B2-94DE-C1D57D4194BA}" filter="1" showAutoFilter="1">
      <autoFilter ref="$A$1:$L$101"/>
    </customSheetView>
  </customSheetViews>
  <dataValidations>
    <dataValidation type="list" allowBlank="1" showDropDown="1" showErrorMessage="1" sqref="J2:J9 J11 J13 J17 J22:J23 J26 J30 J34:J35 J37:J38 J40:J47 J49 J51 J55 J60:J61 J64 J68 J72:J73 J75:J84 J86 J88 J92 J97:J98 J101">
      <formula1>"Y,N"</formula1>
    </dataValidation>
    <dataValidation type="list" allowBlank="1" sqref="K2:K101">
      <formula1>"Y,N"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10">
      <c r="H10" s="30" t="s">
        <v>23</v>
      </c>
    </row>
    <row r="11">
      <c r="H11" s="30" t="s">
        <v>16</v>
      </c>
    </row>
    <row r="12" ht="18.75" customHeight="1">
      <c r="D12" s="32"/>
      <c r="E12" s="32"/>
      <c r="H12" s="30" t="s">
        <v>12</v>
      </c>
    </row>
    <row r="13">
      <c r="D13" s="32"/>
      <c r="E13" s="32"/>
      <c r="H13" s="30" t="s">
        <v>21</v>
      </c>
    </row>
    <row r="14">
      <c r="D14" s="32"/>
      <c r="E14" s="32"/>
    </row>
    <row r="15">
      <c r="D15" s="32"/>
      <c r="E15" s="32"/>
    </row>
    <row r="16">
      <c r="D16" s="32"/>
      <c r="E16" s="32"/>
    </row>
    <row r="17">
      <c r="D17" s="32"/>
      <c r="E17" s="32"/>
    </row>
    <row r="18"/>
    <row r="19">
      <c r="A19" s="32"/>
      <c r="B19" s="32"/>
      <c r="C19" s="32"/>
    </row>
    <row r="20">
      <c r="A20" s="32"/>
      <c r="B20" s="32"/>
      <c r="C20" s="32"/>
    </row>
    <row r="21">
      <c r="A21" s="32"/>
      <c r="B21" s="32"/>
      <c r="C21" s="32"/>
    </row>
  </sheetData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0"/>
    <col hidden="1" min="34" max="45" width="12.63"/>
  </cols>
  <sheetData>
    <row r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3"/>
      <c r="AI1" s="33"/>
      <c r="AJ1" s="33"/>
      <c r="AK1" s="33"/>
      <c r="AL1" s="33"/>
      <c r="AM1" s="35"/>
      <c r="AN1" s="35"/>
      <c r="AO1" s="35"/>
      <c r="AP1" s="35"/>
      <c r="AQ1" s="35"/>
      <c r="AR1" s="35"/>
      <c r="AS1" s="35"/>
    </row>
    <row r="2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3"/>
      <c r="AI2" s="33"/>
      <c r="AJ2" s="33"/>
      <c r="AK2" s="33"/>
      <c r="AL2" s="33"/>
      <c r="AM2" s="35"/>
      <c r="AN2" s="35"/>
      <c r="AO2" s="35"/>
      <c r="AP2" s="35"/>
      <c r="AQ2" s="35"/>
      <c r="AR2" s="35"/>
      <c r="AS2" s="35"/>
    </row>
    <row r="3">
      <c r="A3" s="33"/>
      <c r="B3" s="33"/>
      <c r="C3" s="33"/>
      <c r="D3" s="33"/>
      <c r="E3" s="33"/>
      <c r="F3" s="33"/>
      <c r="G3" s="33"/>
      <c r="H3" s="33"/>
      <c r="I3" s="33"/>
      <c r="K3" s="33"/>
      <c r="L3" s="33"/>
      <c r="M3" s="33"/>
      <c r="N3" s="33"/>
      <c r="O3" s="33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3"/>
      <c r="AI3" s="33"/>
      <c r="AJ3" s="33"/>
      <c r="AK3" s="33"/>
      <c r="AL3" s="33"/>
      <c r="AM3" s="35"/>
      <c r="AN3" s="35"/>
      <c r="AO3" s="35"/>
      <c r="AP3" s="35"/>
      <c r="AQ3" s="35"/>
      <c r="AR3" s="35"/>
      <c r="AS3" s="35"/>
    </row>
    <row r="4">
      <c r="A4" s="33"/>
      <c r="B4" s="33"/>
      <c r="C4" s="33"/>
      <c r="D4" s="33"/>
      <c r="E4" s="33"/>
      <c r="F4" s="33"/>
      <c r="G4" s="33"/>
      <c r="H4" s="33"/>
      <c r="I4" s="33"/>
      <c r="K4" s="33"/>
      <c r="L4" s="35"/>
      <c r="M4" s="35"/>
      <c r="N4" s="35"/>
      <c r="O4" s="35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</row>
    <row r="5">
      <c r="A5" s="37"/>
      <c r="B5" s="37"/>
      <c r="C5" s="38"/>
      <c r="D5" s="37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</row>
    <row r="6">
      <c r="A6" s="37"/>
      <c r="B6" s="37"/>
      <c r="C6" s="39"/>
      <c r="D6" s="37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</row>
    <row r="7">
      <c r="A7" s="40"/>
      <c r="B7" s="40"/>
      <c r="C7" s="41"/>
      <c r="D7" s="37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</row>
    <row r="8">
      <c r="A8" s="40"/>
      <c r="B8" s="40"/>
      <c r="C8" s="42"/>
      <c r="D8" s="40"/>
      <c r="E8" s="43"/>
      <c r="F8" s="43"/>
      <c r="G8" s="43"/>
      <c r="H8" s="43"/>
      <c r="I8" s="35"/>
      <c r="J8" s="35"/>
      <c r="K8" s="35"/>
      <c r="L8" s="35"/>
      <c r="M8" s="35"/>
      <c r="N8" s="35"/>
      <c r="O8" s="35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</row>
    <row r="9">
      <c r="A9" s="35"/>
      <c r="B9" s="35"/>
      <c r="C9" s="35"/>
      <c r="D9" s="35"/>
      <c r="E9" s="43"/>
      <c r="F9" s="43"/>
      <c r="G9" s="43"/>
      <c r="H9" s="43"/>
      <c r="I9" s="35"/>
      <c r="J9" s="35"/>
      <c r="K9" s="35"/>
      <c r="L9" s="35"/>
      <c r="M9" s="35"/>
      <c r="N9" s="35"/>
      <c r="O9" s="35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</row>
    <row r="10">
      <c r="A10" s="35"/>
      <c r="B10" s="35"/>
      <c r="C10" s="35"/>
      <c r="D10" s="35"/>
      <c r="E10" s="43"/>
      <c r="F10" s="43"/>
      <c r="G10" s="43"/>
      <c r="H10" s="43"/>
      <c r="I10" s="35"/>
      <c r="J10" s="35"/>
      <c r="K10" s="35"/>
      <c r="L10" s="35"/>
      <c r="M10" s="35"/>
      <c r="N10" s="35"/>
      <c r="O10" s="35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</row>
    <row r="13" ht="18.0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</row>
    <row r="14">
      <c r="A14" s="35"/>
      <c r="B14" s="44" t="s">
        <v>25</v>
      </c>
      <c r="C14" s="45"/>
      <c r="D14" s="4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</row>
    <row r="15" ht="18.0" customHeight="1">
      <c r="A15" s="35"/>
      <c r="B15" s="47"/>
      <c r="C15" s="48"/>
      <c r="D15" s="49"/>
      <c r="E15" s="50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</row>
    <row r="16" ht="30.0" customHeight="1">
      <c r="A16" s="51"/>
      <c r="B16" s="52" t="s">
        <v>26</v>
      </c>
      <c r="D16" s="53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</row>
    <row r="17" ht="1.5" customHeight="1">
      <c r="A17" s="54"/>
      <c r="B17" s="47"/>
      <c r="C17" s="48"/>
      <c r="D17" s="49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</row>
    <row r="18" ht="13.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</row>
    <row r="19">
      <c r="A19" s="35"/>
      <c r="B19" s="55" t="s">
        <v>27</v>
      </c>
      <c r="C19" s="45"/>
      <c r="D19" s="4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</row>
    <row r="20" ht="10.5" customHeight="1">
      <c r="A20" s="35"/>
      <c r="B20" s="47"/>
      <c r="C20" s="48"/>
      <c r="D20" s="49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</row>
    <row r="21" ht="1.5" customHeight="1">
      <c r="A21" s="35"/>
      <c r="B21" s="56" t="s">
        <v>26</v>
      </c>
      <c r="C21" s="45"/>
      <c r="D21" s="46"/>
      <c r="E21" s="35"/>
      <c r="F21" s="35"/>
      <c r="G21" s="35"/>
      <c r="H21" s="35"/>
      <c r="I21" s="35"/>
      <c r="J21" s="35"/>
      <c r="K21" s="35"/>
      <c r="L21" s="57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</row>
    <row r="22" ht="22.5" customHeight="1">
      <c r="A22" s="35"/>
      <c r="B22" s="47"/>
      <c r="C22" s="48"/>
      <c r="D22" s="49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</row>
    <row r="23" ht="8.2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</row>
    <row r="24">
      <c r="A24" s="35"/>
      <c r="B24" s="58" t="s">
        <v>28</v>
      </c>
      <c r="C24" s="45"/>
      <c r="D24" s="4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</row>
    <row r="25">
      <c r="A25" s="35"/>
      <c r="B25" s="47"/>
      <c r="C25" s="48"/>
      <c r="D25" s="49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</row>
    <row r="26">
      <c r="A26" s="35"/>
      <c r="B26" s="59" t="s">
        <v>29</v>
      </c>
      <c r="C26" s="45"/>
      <c r="D26" s="4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</row>
    <row r="27">
      <c r="A27" s="35"/>
      <c r="B27" s="47"/>
      <c r="C27" s="48"/>
      <c r="D27" s="49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</row>
    <row r="28">
      <c r="A28" s="35"/>
      <c r="B28" s="60" t="str">
        <f>IF(B26="Monthly","Select a month",IF(B26="Quarterly","Select a Quarter","Select Year"))</f>
        <v>Select a Quarter</v>
      </c>
      <c r="C28" s="46"/>
      <c r="D28" s="61" t="s">
        <v>30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</row>
    <row r="29">
      <c r="A29" s="35"/>
      <c r="B29" s="47"/>
      <c r="C29" s="49"/>
      <c r="D29" s="49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</row>
    <row r="30">
      <c r="A30" s="35"/>
      <c r="B30" s="60" t="str">
        <f>IF(B26="Monthly","Select Year",IF(B26="Quarterly","Select Year",""))</f>
        <v>Select Year</v>
      </c>
      <c r="C30" s="46"/>
      <c r="D30" s="62">
        <v>2024.0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</row>
    <row r="31" ht="13.5" customHeight="1">
      <c r="A31" s="35"/>
      <c r="B31" s="47"/>
      <c r="C31" s="49"/>
      <c r="D31" s="49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57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5"/>
      <c r="AS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5"/>
      <c r="AS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5"/>
      <c r="AS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5"/>
      <c r="AS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5"/>
      <c r="AS1000" s="35"/>
    </row>
  </sheetData>
  <mergeCells count="11">
    <mergeCell ref="B28:C29"/>
    <mergeCell ref="D28:D29"/>
    <mergeCell ref="B30:C31"/>
    <mergeCell ref="D30:D31"/>
    <mergeCell ref="J2:J4"/>
    <mergeCell ref="B14:D15"/>
    <mergeCell ref="B16:D17"/>
    <mergeCell ref="B19:D20"/>
    <mergeCell ref="B21:D22"/>
    <mergeCell ref="B24:D25"/>
    <mergeCell ref="B26:D27"/>
  </mergeCells>
  <dataValidations>
    <dataValidation type="list" allowBlank="1" showInputMessage="1" showErrorMessage="1" prompt="Click and enter a value from range" sqref="B16">
      <formula1>'Helper Sheet 1'!$R$2:$R1000</formula1>
    </dataValidation>
    <dataValidation type="list" allowBlank="1" showErrorMessage="1" sqref="B26">
      <formula1>"Monthly,Quarterly,Yearly"</formula1>
    </dataValidation>
    <dataValidation type="list" allowBlank="1" sqref="D28">
      <formula1>'Helper Sheet 1'!$D$2:$D1000</formula1>
    </dataValidation>
    <dataValidation type="list" allowBlank="1" sqref="D30">
      <formula1>'Helper Sheet 1'!$E$2:$E1000</formula1>
    </dataValidation>
    <dataValidation type="list" allowBlank="1" showInputMessage="1" showErrorMessage="1" prompt="Click and enter a value from range" sqref="B21">
      <formula1>'Helper Sheet 1'!$S$2:$S1000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4" t="s">
        <v>31</v>
      </c>
    </row>
    <row r="2">
      <c r="B2" s="65" t="str">
        <f>IF(Dashboard!B16="All","","C = '"&amp; Dashboard!B16&amp;"'")</f>
        <v/>
      </c>
      <c r="C2" s="66"/>
      <c r="S2" s="29" t="str">
        <f>IFERROR(__xludf.DUMMYFUNCTION("IF( OR(Dashboard!B16=""All"",Dashboard!B19=""All""),QUERY(Dataset!A:Y,""SELECT * WHERE 1=1"" &amp; IF(Dashboard!B26=""Monthly"",""AND MONTH(A)+1=""&amp;MONTH(DATEVALUE(Dashboard!D28&amp;""1""))&amp;"""",IF(Dashboard!B26=""Yearly"","" AND YEAR(A)=""&amp;Dashboard!D28&amp;"""",""A"&amp;"ND MONTH(A)+1 &gt;= ""&amp;Sheet5!M3&amp;"" AND MONTH(A)+1 &lt;= ""&amp;Sheet5!M4&amp;"" AND YEAR(A)=""&amp;Dashboard!D30&amp;"""")),1),
QUERY(Dataset!A:Y,""SELECT * "" &amp; IF(COUNTBLANK(B2:B3)=2,"""","" WHERE "" &amp; TEXTJOIN("" AND "",TRUE,B2:B3)) &amp; IF(Dashboard!B26=""Monthly"",""AND MON"&amp;"TH(A)+1=""&amp;MONTH(DATEVALUE(Dashboard!D28&amp;""1""))&amp;"""",IF(Dashboard!B26=""Yearly"","" AND YEAR(A)=""&amp;Dashboard!D28&amp;"""",""AND MONTH(A)+1 &gt;= ""&amp;Sheet5!M3&amp;"" AND MONTH(A)+1 &lt;= ""&amp;Sheet5!M4&amp;"" AND YEAR(A)=""&amp;Dashboard!D30&amp;"""")),1))"),"Maturity Date")</f>
        <v>Maturity Date</v>
      </c>
      <c r="T2" s="29" t="str">
        <f>IFERROR(__xludf.DUMMYFUNCTION("""COMPUTED_VALUE"""),"Maturity Amount")</f>
        <v>Maturity Amount</v>
      </c>
      <c r="U2" s="29" t="str">
        <f>IFERROR(__xludf.DUMMYFUNCTION("""COMPUTED_VALUE"""),"Bank")</f>
        <v>Bank</v>
      </c>
      <c r="V2" s="29" t="str">
        <f>IFERROR(__xludf.DUMMYFUNCTION("""COMPUTED_VALUE"""),"eTDR (last 4 digits)")</f>
        <v>eTDR (last 4 digits)</v>
      </c>
      <c r="W2" s="29" t="str">
        <f>IFERROR(__xludf.DUMMYFUNCTION("""COMPUTED_VALUE"""),"Principal")</f>
        <v>Principal</v>
      </c>
      <c r="X2" s="29" t="str">
        <f>IFERROR(__xludf.DUMMYFUNCTION("""COMPUTED_VALUE"""),"ROI")</f>
        <v>ROI</v>
      </c>
      <c r="Y2" s="29" t="str">
        <f>IFERROR(__xludf.DUMMYFUNCTION("""COMPUTED_VALUE"""),"Yrs")</f>
        <v>Yrs</v>
      </c>
      <c r="Z2" s="29" t="str">
        <f>IFERROR(__xludf.DUMMYFUNCTION("""COMPUTED_VALUE"""),"Nominee (Vicky / Anjali)")</f>
        <v>Nominee (Vicky / Anjali)</v>
      </c>
      <c r="AA2" s="29" t="str">
        <f>IFERROR(__xludf.DUMMYFUNCTION("""COMPUTED_VALUE"""),"Scheme")</f>
        <v>Scheme</v>
      </c>
      <c r="AB2" s="29" t="str">
        <f>IFERROR(__xludf.DUMMYFUNCTION("""COMPUTED_VALUE"""),"15G FY 23-24")</f>
        <v>15G FY 23-24</v>
      </c>
      <c r="AC2" s="29" t="str">
        <f>IFERROR(__xludf.DUMMYFUNCTION("""COMPUTED_VALUE"""),"Linked (Y/N)")</f>
        <v>Linked (Y/N)</v>
      </c>
      <c r="AD2" s="29" t="str">
        <f>IFERROR(__xludf.DUMMYFUNCTION("""COMPUTED_VALUE"""),"Matured (Y/N)")</f>
        <v>Matured (Y/N)</v>
      </c>
      <c r="AE2" s="29" t="str">
        <f>IFERROR(__xludf.DUMMYFUNCTION("""COMPUTED_VALUE"""),"difference(Maturity AmountPrincipal)")</f>
        <v>difference(Maturity AmountPrincipal)</v>
      </c>
      <c r="AF2" s="29" t="str">
        <f>IFERROR(__xludf.DUMMYFUNCTION("""COMPUTED_VALUE"""),"")</f>
        <v/>
      </c>
      <c r="AG2" s="29" t="str">
        <f>IFERROR(__xludf.DUMMYFUNCTION("""COMPUTED_VALUE"""),"")</f>
        <v/>
      </c>
      <c r="AH2" s="29" t="str">
        <f>IFERROR(__xludf.DUMMYFUNCTION("""COMPUTED_VALUE"""),"")</f>
        <v/>
      </c>
      <c r="AI2" s="29" t="str">
        <f>IFERROR(__xludf.DUMMYFUNCTION("""COMPUTED_VALUE"""),"")</f>
        <v/>
      </c>
      <c r="AJ2" s="29" t="str">
        <f>IFERROR(__xludf.DUMMYFUNCTION("""COMPUTED_VALUE"""),"")</f>
        <v/>
      </c>
      <c r="AK2" s="29" t="str">
        <f>IFERROR(__xludf.DUMMYFUNCTION("""COMPUTED_VALUE"""),"")</f>
        <v/>
      </c>
      <c r="AL2" s="29" t="str">
        <f>IFERROR(__xludf.DUMMYFUNCTION("""COMPUTED_VALUE"""),"")</f>
        <v/>
      </c>
      <c r="AM2" s="29" t="str">
        <f>IFERROR(__xludf.DUMMYFUNCTION("""COMPUTED_VALUE"""),"")</f>
        <v/>
      </c>
      <c r="AN2" s="29" t="str">
        <f>IFERROR(__xludf.DUMMYFUNCTION("""COMPUTED_VALUE"""),"")</f>
        <v/>
      </c>
      <c r="AO2" s="29" t="str">
        <f>IFERROR(__xludf.DUMMYFUNCTION("""COMPUTED_VALUE"""),"")</f>
        <v/>
      </c>
      <c r="AP2" s="29" t="str">
        <f>IFERROR(__xludf.DUMMYFUNCTION("""COMPUTED_VALUE"""),"")</f>
        <v/>
      </c>
      <c r="AQ2" s="29" t="str">
        <f>IFERROR(__xludf.DUMMYFUNCTION("""COMPUTED_VALUE"""),"")</f>
        <v/>
      </c>
    </row>
    <row r="3">
      <c r="B3" s="65" t="str">
        <f>IF(Dashboard!B21="All","","H = '"&amp; Dashboard!B21&amp;"'")</f>
        <v/>
      </c>
      <c r="S3" s="67">
        <f>IFERROR(__xludf.DUMMYFUNCTION("""COMPUTED_VALUE"""),45385.0)</f>
        <v>45385</v>
      </c>
      <c r="T3" s="68">
        <f>IFERROR(__xludf.DUMMYFUNCTION("""COMPUTED_VALUE"""),30116.0)</f>
        <v>30116</v>
      </c>
      <c r="U3" s="29" t="str">
        <f>IFERROR(__xludf.DUMMYFUNCTION("""COMPUTED_VALUE"""),"Kotak")</f>
        <v>Kotak</v>
      </c>
      <c r="V3" s="29">
        <f>IFERROR(__xludf.DUMMYFUNCTION("""COMPUTED_VALUE"""),6162.0)</f>
        <v>6162</v>
      </c>
      <c r="W3" s="68">
        <f>IFERROR(__xludf.DUMMYFUNCTION("""COMPUTED_VALUE"""),25000.0)</f>
        <v>25000</v>
      </c>
      <c r="X3" s="69">
        <f>IFERROR(__xludf.DUMMYFUNCTION("""COMPUTED_VALUE"""),0.0625)</f>
        <v>0.0625</v>
      </c>
      <c r="Y3" s="29">
        <f>IFERROR(__xludf.DUMMYFUNCTION("""COMPUTED_VALUE"""),3.3)</f>
        <v>3.3</v>
      </c>
      <c r="Z3" s="29" t="str">
        <f>IFERROR(__xludf.DUMMYFUNCTION("""COMPUTED_VALUE"""),"Anjali")</f>
        <v>Anjali</v>
      </c>
      <c r="AA3" s="29" t="str">
        <f>IFERROR(__xludf.DUMMYFUNCTION("""COMPUTED_VALUE"""),"Renew")</f>
        <v>Renew</v>
      </c>
      <c r="AB3" s="29" t="str">
        <f>IFERROR(__xludf.DUMMYFUNCTION("""COMPUTED_VALUE"""),"N")</f>
        <v>N</v>
      </c>
      <c r="AC3" s="29" t="str">
        <f>IFERROR(__xludf.DUMMYFUNCTION("""COMPUTED_VALUE"""),"N")</f>
        <v>N</v>
      </c>
      <c r="AD3" s="29" t="str">
        <f>IFERROR(__xludf.DUMMYFUNCTION("""COMPUTED_VALUE"""),"N")</f>
        <v>N</v>
      </c>
      <c r="AE3" s="29">
        <f>IFERROR(__xludf.DUMMYFUNCTION("""COMPUTED_VALUE"""),5116.0)</f>
        <v>5116</v>
      </c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</row>
    <row r="4">
      <c r="B4" s="70"/>
      <c r="S4" s="67">
        <f>IFERROR(__xludf.DUMMYFUNCTION("""COMPUTED_VALUE"""),45397.0)</f>
        <v>45397</v>
      </c>
      <c r="T4" s="68">
        <f>IFERROR(__xludf.DUMMYFUNCTION("""COMPUTED_VALUE"""),53014.0)</f>
        <v>53014</v>
      </c>
      <c r="U4" s="29" t="str">
        <f>IFERROR(__xludf.DUMMYFUNCTION("""COMPUTED_VALUE"""),"SBI")</f>
        <v>SBI</v>
      </c>
      <c r="V4" s="29">
        <f>IFERROR(__xludf.DUMMYFUNCTION("""COMPUTED_VALUE"""),6977.0)</f>
        <v>6977</v>
      </c>
      <c r="W4" s="68">
        <f>IFERROR(__xludf.DUMMYFUNCTION("""COMPUTED_VALUE"""),50000.0)</f>
        <v>50000</v>
      </c>
      <c r="X4" s="69">
        <f>IFERROR(__xludf.DUMMYFUNCTION("""COMPUTED_VALUE"""),0.051)</f>
        <v>0.051</v>
      </c>
      <c r="Y4" s="29">
        <f>IFERROR(__xludf.DUMMYFUNCTION("""COMPUTED_VALUE"""),1.2)</f>
        <v>1.2</v>
      </c>
      <c r="Z4" s="29" t="str">
        <f>IFERROR(__xludf.DUMMYFUNCTION("""COMPUTED_VALUE"""),"Vicky")</f>
        <v>Vicky</v>
      </c>
      <c r="AA4" s="29" t="str">
        <f>IFERROR(__xludf.DUMMYFUNCTION("""COMPUTED_VALUE"""),"Redeem")</f>
        <v>Redeem</v>
      </c>
      <c r="AB4" s="29" t="str">
        <f>IFERROR(__xludf.DUMMYFUNCTION("""COMPUTED_VALUE"""),"Y")</f>
        <v>Y</v>
      </c>
      <c r="AC4" s="29" t="str">
        <f>IFERROR(__xludf.DUMMYFUNCTION("""COMPUTED_VALUE"""),"Y")</f>
        <v>Y</v>
      </c>
      <c r="AD4" s="29" t="str">
        <f>IFERROR(__xludf.DUMMYFUNCTION("""COMPUTED_VALUE"""),"N")</f>
        <v>N</v>
      </c>
      <c r="AE4" s="29">
        <f>IFERROR(__xludf.DUMMYFUNCTION("""COMPUTED_VALUE"""),3014.0)</f>
        <v>3014</v>
      </c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</row>
    <row r="5">
      <c r="S5" s="67">
        <f>IFERROR(__xludf.DUMMYFUNCTION("""COMPUTED_VALUE"""),45409.0)</f>
        <v>45409</v>
      </c>
      <c r="T5" s="68">
        <f>IFERROR(__xludf.DUMMYFUNCTION("""COMPUTED_VALUE"""),26432.0)</f>
        <v>26432</v>
      </c>
      <c r="U5" s="29" t="str">
        <f>IFERROR(__xludf.DUMMYFUNCTION("""COMPUTED_VALUE"""),"HSBC")</f>
        <v>HSBC</v>
      </c>
      <c r="V5" s="29">
        <f>IFERROR(__xludf.DUMMYFUNCTION("""COMPUTED_VALUE"""),2369.0)</f>
        <v>2369</v>
      </c>
      <c r="W5" s="68">
        <f>IFERROR(__xludf.DUMMYFUNCTION("""COMPUTED_VALUE"""),25000.0)</f>
        <v>25000</v>
      </c>
      <c r="X5" s="69">
        <f>IFERROR(__xludf.DUMMYFUNCTION("""COMPUTED_VALUE"""),0.0625)</f>
        <v>0.0625</v>
      </c>
      <c r="Y5" s="29">
        <f>IFERROR(__xludf.DUMMYFUNCTION("""COMPUTED_VALUE"""),2.3)</f>
        <v>2.3</v>
      </c>
      <c r="Z5" s="29" t="str">
        <f>IFERROR(__xludf.DUMMYFUNCTION("""COMPUTED_VALUE"""),"Vicky")</f>
        <v>Vicky</v>
      </c>
      <c r="AA5" s="29" t="str">
        <f>IFERROR(__xludf.DUMMYFUNCTION("""COMPUTED_VALUE"""),"Redeem")</f>
        <v>Redeem</v>
      </c>
      <c r="AB5" s="29" t="str">
        <f>IFERROR(__xludf.DUMMYFUNCTION("""COMPUTED_VALUE"""),"N")</f>
        <v>N</v>
      </c>
      <c r="AC5" s="29" t="str">
        <f>IFERROR(__xludf.DUMMYFUNCTION("""COMPUTED_VALUE"""),"N")</f>
        <v>N</v>
      </c>
      <c r="AD5" s="29" t="str">
        <f>IFERROR(__xludf.DUMMYFUNCTION("""COMPUTED_VALUE"""),"N")</f>
        <v>N</v>
      </c>
      <c r="AE5" s="29">
        <f>IFERROR(__xludf.DUMMYFUNCTION("""COMPUTED_VALUE"""),1432.0)</f>
        <v>1432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</row>
    <row r="6">
      <c r="A6" s="29" t="str">
        <f>IFERROR(__xludf.DUMMYFUNCTION("IF( OR(Dashboard!B16=""All"",Dashboard!B19=""All""),
QUERY(Dataset!A:Y,""SELECT * WHERE 1=1"" &amp; IF(Dashboard!B26=""Monthly"",""AND MONTH(A)+1=""&amp;MONTH(DATEVALUE(Dashboard!D28&amp;""1""))&amp;"""",IF(Dashboard!B26=""Yearly"","" AND YEAR(A)=""&amp;Dashboard!D28&amp;"""","&amp;"""AND MONTH(A)+1 &gt;= ""&amp;Sheet5!M3&amp;"" AND MONTH(A)+1 &lt;= ""&amp;Sheet5!M4&amp;"" AND YEAR(A)=""&amp;Dashboard!D30&amp;"""")),1),
QUERY(Dataset!A:Y,""SELECT * "" &amp; IF(COUNTBLANK(Formulas!B2:B3)=2,"""","" WHERE "" &amp; TEXTJOIN("" AND "",TRUE,Formulas!B2:B3)) &amp; IF(Dashboard!B26"&amp;"=""Monthly"",""AND MONTH(A)+1=""&amp;MONTH(DATEVALUE(Dashboard!D28&amp;""1""))&amp;"""",IF(Dashboard!B26=""Yearly"","" AND YEAR(A)=""&amp;Dashboard!D28&amp;"""",""AND MONTH(A)+1 &gt;= ""&amp;Sheet5!M3&amp;"" AND MONTH(A)+1 &lt;= ""&amp;Sheet5!M4&amp;"" AND YEAR(A)=""&amp;Dashboard!D30&amp;"""")),1))"),"Maturity Date")</f>
        <v>Maturity Date</v>
      </c>
      <c r="B6" s="29" t="str">
        <f>IFERROR(__xludf.DUMMYFUNCTION("""COMPUTED_VALUE"""),"Maturity Amount")</f>
        <v>Maturity Amount</v>
      </c>
      <c r="C6" s="29" t="str">
        <f>IFERROR(__xludf.DUMMYFUNCTION("""COMPUTED_VALUE"""),"Bank")</f>
        <v>Bank</v>
      </c>
      <c r="D6" s="29" t="str">
        <f>IFERROR(__xludf.DUMMYFUNCTION("""COMPUTED_VALUE"""),"eTDR (last 4 digits)")</f>
        <v>eTDR (last 4 digits)</v>
      </c>
      <c r="E6" s="29" t="str">
        <f>IFERROR(__xludf.DUMMYFUNCTION("""COMPUTED_VALUE"""),"Principal")</f>
        <v>Principal</v>
      </c>
      <c r="F6" s="29" t="str">
        <f>IFERROR(__xludf.DUMMYFUNCTION("""COMPUTED_VALUE"""),"ROI")</f>
        <v>ROI</v>
      </c>
      <c r="G6" s="29" t="str">
        <f>IFERROR(__xludf.DUMMYFUNCTION("""COMPUTED_VALUE"""),"Yrs")</f>
        <v>Yrs</v>
      </c>
      <c r="H6" s="29" t="str">
        <f>IFERROR(__xludf.DUMMYFUNCTION("""COMPUTED_VALUE"""),"Nominee (Vicky / Anjali)")</f>
        <v>Nominee (Vicky / Anjali)</v>
      </c>
      <c r="I6" s="29" t="str">
        <f>IFERROR(__xludf.DUMMYFUNCTION("""COMPUTED_VALUE"""),"Scheme")</f>
        <v>Scheme</v>
      </c>
      <c r="J6" s="29" t="str">
        <f>IFERROR(__xludf.DUMMYFUNCTION("""COMPUTED_VALUE"""),"15G FY 23-24")</f>
        <v>15G FY 23-24</v>
      </c>
      <c r="K6" s="29" t="str">
        <f>IFERROR(__xludf.DUMMYFUNCTION("""COMPUTED_VALUE"""),"Linked (Y/N)")</f>
        <v>Linked (Y/N)</v>
      </c>
      <c r="L6" s="29" t="str">
        <f>IFERROR(__xludf.DUMMYFUNCTION("""COMPUTED_VALUE"""),"Matured (Y/N)")</f>
        <v>Matured (Y/N)</v>
      </c>
      <c r="M6" s="29" t="str">
        <f>IFERROR(__xludf.DUMMYFUNCTION("""COMPUTED_VALUE"""),"difference(Maturity AmountPrincipal)")</f>
        <v>difference(Maturity AmountPrincipal)</v>
      </c>
      <c r="N6" s="29" t="str">
        <f>IFERROR(__xludf.DUMMYFUNCTION("""COMPUTED_VALUE"""),"")</f>
        <v/>
      </c>
      <c r="O6" s="29" t="str">
        <f>IFERROR(__xludf.DUMMYFUNCTION("""COMPUTED_VALUE"""),"")</f>
        <v/>
      </c>
      <c r="P6" s="29" t="str">
        <f>IFERROR(__xludf.DUMMYFUNCTION("""COMPUTED_VALUE"""),"")</f>
        <v/>
      </c>
      <c r="Q6" s="29" t="str">
        <f>IFERROR(__xludf.DUMMYFUNCTION("""COMPUTED_VALUE"""),"")</f>
        <v/>
      </c>
      <c r="R6" s="29" t="str">
        <f>IFERROR(__xludf.DUMMYFUNCTION("""COMPUTED_VALUE"""),"")</f>
        <v/>
      </c>
      <c r="S6" s="67">
        <f>IFERROR(__xludf.DUMMYFUNCTION("""COMPUTED_VALUE"""),45421.0)</f>
        <v>45421</v>
      </c>
      <c r="T6" s="68">
        <f>IFERROR(__xludf.DUMMYFUNCTION("""COMPUTED_VALUE"""),53054.0)</f>
        <v>53054</v>
      </c>
      <c r="U6" s="29" t="str">
        <f>IFERROR(__xludf.DUMMYFUNCTION("""COMPUTED_VALUE"""),"HSBC")</f>
        <v>HSBC</v>
      </c>
      <c r="V6" s="29">
        <f>IFERROR(__xludf.DUMMYFUNCTION("""COMPUTED_VALUE"""),2861.0)</f>
        <v>2861</v>
      </c>
      <c r="W6" s="68">
        <f>IFERROR(__xludf.DUMMYFUNCTION("""COMPUTED_VALUE"""),50000.0)</f>
        <v>50000</v>
      </c>
      <c r="X6" s="69">
        <f>IFERROR(__xludf.DUMMYFUNCTION("""COMPUTED_VALUE"""),0.0625)</f>
        <v>0.0625</v>
      </c>
      <c r="Y6" s="29">
        <f>IFERROR(__xludf.DUMMYFUNCTION("""COMPUTED_VALUE"""),1.4)</f>
        <v>1.4</v>
      </c>
      <c r="Z6" s="29" t="str">
        <f>IFERROR(__xludf.DUMMYFUNCTION("""COMPUTED_VALUE"""),"Anjali")</f>
        <v>Anjali</v>
      </c>
      <c r="AA6" s="29" t="str">
        <f>IFERROR(__xludf.DUMMYFUNCTION("""COMPUTED_VALUE"""),"Renew")</f>
        <v>Renew</v>
      </c>
      <c r="AB6" s="29" t="str">
        <f>IFERROR(__xludf.DUMMYFUNCTION("""COMPUTED_VALUE"""),"N")</f>
        <v>N</v>
      </c>
      <c r="AC6" s="29" t="str">
        <f>IFERROR(__xludf.DUMMYFUNCTION("""COMPUTED_VALUE"""),"N")</f>
        <v>N</v>
      </c>
      <c r="AD6" s="29" t="str">
        <f>IFERROR(__xludf.DUMMYFUNCTION("""COMPUTED_VALUE"""),"N")</f>
        <v>N</v>
      </c>
      <c r="AE6" s="29">
        <f>IFERROR(__xludf.DUMMYFUNCTION("""COMPUTED_VALUE"""),3054.0)</f>
        <v>3054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</row>
    <row r="7">
      <c r="A7" s="67">
        <f>IFERROR(__xludf.DUMMYFUNCTION("""COMPUTED_VALUE"""),45385.0)</f>
        <v>45385</v>
      </c>
      <c r="B7" s="68">
        <f>IFERROR(__xludf.DUMMYFUNCTION("""COMPUTED_VALUE"""),30116.0)</f>
        <v>30116</v>
      </c>
      <c r="C7" s="29" t="str">
        <f>IFERROR(__xludf.DUMMYFUNCTION("""COMPUTED_VALUE"""),"Kotak")</f>
        <v>Kotak</v>
      </c>
      <c r="D7" s="29">
        <f>IFERROR(__xludf.DUMMYFUNCTION("""COMPUTED_VALUE"""),6162.0)</f>
        <v>6162</v>
      </c>
      <c r="E7" s="68">
        <f>IFERROR(__xludf.DUMMYFUNCTION("""COMPUTED_VALUE"""),25000.0)</f>
        <v>25000</v>
      </c>
      <c r="F7" s="69">
        <f>IFERROR(__xludf.DUMMYFUNCTION("""COMPUTED_VALUE"""),0.0625)</f>
        <v>0.0625</v>
      </c>
      <c r="G7" s="29">
        <f>IFERROR(__xludf.DUMMYFUNCTION("""COMPUTED_VALUE"""),3.3)</f>
        <v>3.3</v>
      </c>
      <c r="H7" s="29" t="str">
        <f>IFERROR(__xludf.DUMMYFUNCTION("""COMPUTED_VALUE"""),"Anjali")</f>
        <v>Anjali</v>
      </c>
      <c r="I7" s="29" t="str">
        <f>IFERROR(__xludf.DUMMYFUNCTION("""COMPUTED_VALUE"""),"Renew")</f>
        <v>Renew</v>
      </c>
      <c r="J7" s="29" t="str">
        <f>IFERROR(__xludf.DUMMYFUNCTION("""COMPUTED_VALUE"""),"N")</f>
        <v>N</v>
      </c>
      <c r="K7" s="29" t="str">
        <f>IFERROR(__xludf.DUMMYFUNCTION("""COMPUTED_VALUE"""),"N")</f>
        <v>N</v>
      </c>
      <c r="L7" s="29" t="str">
        <f>IFERROR(__xludf.DUMMYFUNCTION("""COMPUTED_VALUE"""),"N")</f>
        <v>N</v>
      </c>
      <c r="M7" s="29">
        <f>IFERROR(__xludf.DUMMYFUNCTION("""COMPUTED_VALUE"""),5116.0)</f>
        <v>5116</v>
      </c>
      <c r="N7" s="29"/>
      <c r="O7" s="29"/>
      <c r="P7" s="29"/>
      <c r="Q7" s="29"/>
      <c r="R7" s="29"/>
      <c r="S7" s="67">
        <f>IFERROR(__xludf.DUMMYFUNCTION("""COMPUTED_VALUE"""),45433.0)</f>
        <v>45433</v>
      </c>
      <c r="T7" s="68">
        <f>IFERROR(__xludf.DUMMYFUNCTION("""COMPUTED_VALUE"""),53074.0)</f>
        <v>53074</v>
      </c>
      <c r="U7" s="29" t="str">
        <f>IFERROR(__xludf.DUMMYFUNCTION("""COMPUTED_VALUE"""),"Kotak")</f>
        <v>Kotak</v>
      </c>
      <c r="V7" s="29">
        <f>IFERROR(__xludf.DUMMYFUNCTION("""COMPUTED_VALUE"""),3578.0)</f>
        <v>3578</v>
      </c>
      <c r="W7" s="68">
        <f>IFERROR(__xludf.DUMMYFUNCTION("""COMPUTED_VALUE"""),50000.0)</f>
        <v>50000</v>
      </c>
      <c r="X7" s="69">
        <f>IFERROR(__xludf.DUMMYFUNCTION("""COMPUTED_VALUE"""),0.051)</f>
        <v>0.051</v>
      </c>
      <c r="Y7" s="29">
        <f>IFERROR(__xludf.DUMMYFUNCTION("""COMPUTED_VALUE"""),3.2)</f>
        <v>3.2</v>
      </c>
      <c r="Z7" s="29" t="str">
        <f>IFERROR(__xludf.DUMMYFUNCTION("""COMPUTED_VALUE"""),"Vicky")</f>
        <v>Vicky</v>
      </c>
      <c r="AA7" s="29" t="str">
        <f>IFERROR(__xludf.DUMMYFUNCTION("""COMPUTED_VALUE"""),"Redeem")</f>
        <v>Redeem</v>
      </c>
      <c r="AB7" s="29" t="str">
        <f>IFERROR(__xludf.DUMMYFUNCTION("""COMPUTED_VALUE"""),"Y")</f>
        <v>Y</v>
      </c>
      <c r="AC7" s="29" t="str">
        <f>IFERROR(__xludf.DUMMYFUNCTION("""COMPUTED_VALUE"""),"N")</f>
        <v>N</v>
      </c>
      <c r="AD7" s="29" t="str">
        <f>IFERROR(__xludf.DUMMYFUNCTION("""COMPUTED_VALUE"""),"N")</f>
        <v>N</v>
      </c>
      <c r="AE7" s="29">
        <f>IFERROR(__xludf.DUMMYFUNCTION("""COMPUTED_VALUE"""),3074.0)</f>
        <v>3074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</row>
    <row r="8">
      <c r="A8" s="67">
        <f>IFERROR(__xludf.DUMMYFUNCTION("""COMPUTED_VALUE"""),45397.0)</f>
        <v>45397</v>
      </c>
      <c r="B8" s="68">
        <f>IFERROR(__xludf.DUMMYFUNCTION("""COMPUTED_VALUE"""),53014.0)</f>
        <v>53014</v>
      </c>
      <c r="C8" s="29" t="str">
        <f>IFERROR(__xludf.DUMMYFUNCTION("""COMPUTED_VALUE"""),"SBI")</f>
        <v>SBI</v>
      </c>
      <c r="D8" s="29">
        <f>IFERROR(__xludf.DUMMYFUNCTION("""COMPUTED_VALUE"""),6977.0)</f>
        <v>6977</v>
      </c>
      <c r="E8" s="68">
        <f>IFERROR(__xludf.DUMMYFUNCTION("""COMPUTED_VALUE"""),50000.0)</f>
        <v>50000</v>
      </c>
      <c r="F8" s="69">
        <f>IFERROR(__xludf.DUMMYFUNCTION("""COMPUTED_VALUE"""),0.051)</f>
        <v>0.051</v>
      </c>
      <c r="G8" s="29">
        <f>IFERROR(__xludf.DUMMYFUNCTION("""COMPUTED_VALUE"""),1.2)</f>
        <v>1.2</v>
      </c>
      <c r="H8" s="29" t="str">
        <f>IFERROR(__xludf.DUMMYFUNCTION("""COMPUTED_VALUE"""),"Vicky")</f>
        <v>Vicky</v>
      </c>
      <c r="I8" s="29" t="str">
        <f>IFERROR(__xludf.DUMMYFUNCTION("""COMPUTED_VALUE"""),"Redeem")</f>
        <v>Redeem</v>
      </c>
      <c r="J8" s="29" t="str">
        <f>IFERROR(__xludf.DUMMYFUNCTION("""COMPUTED_VALUE"""),"Y")</f>
        <v>Y</v>
      </c>
      <c r="K8" s="29" t="str">
        <f>IFERROR(__xludf.DUMMYFUNCTION("""COMPUTED_VALUE"""),"Y")</f>
        <v>Y</v>
      </c>
      <c r="L8" s="29" t="str">
        <f>IFERROR(__xludf.DUMMYFUNCTION("""COMPUTED_VALUE"""),"N")</f>
        <v>N</v>
      </c>
      <c r="M8" s="29">
        <f>IFERROR(__xludf.DUMMYFUNCTION("""COMPUTED_VALUE"""),3014.0)</f>
        <v>3014</v>
      </c>
      <c r="N8" s="29"/>
      <c r="O8" s="29"/>
      <c r="P8" s="29"/>
      <c r="Q8" s="29"/>
      <c r="R8" s="29"/>
      <c r="S8" s="67">
        <f>IFERROR(__xludf.DUMMYFUNCTION("""COMPUTED_VALUE"""),45445.0)</f>
        <v>45445</v>
      </c>
      <c r="T8" s="68">
        <f>IFERROR(__xludf.DUMMYFUNCTION("""COMPUTED_VALUE"""),52783.0)</f>
        <v>52783</v>
      </c>
      <c r="U8" s="29" t="str">
        <f>IFERROR(__xludf.DUMMYFUNCTION("""COMPUTED_VALUE"""),"Kotak")</f>
        <v>Kotak</v>
      </c>
      <c r="V8" s="29">
        <f>IFERROR(__xludf.DUMMYFUNCTION("""COMPUTED_VALUE"""),6279.0)</f>
        <v>6279</v>
      </c>
      <c r="W8" s="68">
        <f>IFERROR(__xludf.DUMMYFUNCTION("""COMPUTED_VALUE"""),50000.0)</f>
        <v>50000</v>
      </c>
      <c r="X8" s="69">
        <f>IFERROR(__xludf.DUMMYFUNCTION("""COMPUTED_VALUE"""),0.041)</f>
        <v>0.041</v>
      </c>
      <c r="Y8" s="29">
        <f>IFERROR(__xludf.DUMMYFUNCTION("""COMPUTED_VALUE"""),1.6)</f>
        <v>1.6</v>
      </c>
      <c r="Z8" s="29" t="str">
        <f>IFERROR(__xludf.DUMMYFUNCTION("""COMPUTED_VALUE"""),"Vicky")</f>
        <v>Vicky</v>
      </c>
      <c r="AA8" s="29" t="str">
        <f>IFERROR(__xludf.DUMMYFUNCTION("""COMPUTED_VALUE"""),"Renew")</f>
        <v>Renew</v>
      </c>
      <c r="AB8" s="29" t="str">
        <f>IFERROR(__xludf.DUMMYFUNCTION("""COMPUTED_VALUE"""),"Y")</f>
        <v>Y</v>
      </c>
      <c r="AC8" s="29" t="str">
        <f>IFERROR(__xludf.DUMMYFUNCTION("""COMPUTED_VALUE"""),"N")</f>
        <v>N</v>
      </c>
      <c r="AD8" s="29" t="str">
        <f>IFERROR(__xludf.DUMMYFUNCTION("""COMPUTED_VALUE"""),"N")</f>
        <v>N</v>
      </c>
      <c r="AE8" s="29">
        <f>IFERROR(__xludf.DUMMYFUNCTION("""COMPUTED_VALUE"""),2783.0)</f>
        <v>2783</v>
      </c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</row>
    <row r="9">
      <c r="A9" s="67">
        <f>IFERROR(__xludf.DUMMYFUNCTION("""COMPUTED_VALUE"""),45409.0)</f>
        <v>45409</v>
      </c>
      <c r="B9" s="68">
        <f>IFERROR(__xludf.DUMMYFUNCTION("""COMPUTED_VALUE"""),26432.0)</f>
        <v>26432</v>
      </c>
      <c r="C9" s="29" t="str">
        <f>IFERROR(__xludf.DUMMYFUNCTION("""COMPUTED_VALUE"""),"HSBC")</f>
        <v>HSBC</v>
      </c>
      <c r="D9" s="29">
        <f>IFERROR(__xludf.DUMMYFUNCTION("""COMPUTED_VALUE"""),2369.0)</f>
        <v>2369</v>
      </c>
      <c r="E9" s="68">
        <f>IFERROR(__xludf.DUMMYFUNCTION("""COMPUTED_VALUE"""),25000.0)</f>
        <v>25000</v>
      </c>
      <c r="F9" s="69">
        <f>IFERROR(__xludf.DUMMYFUNCTION("""COMPUTED_VALUE"""),0.0625)</f>
        <v>0.0625</v>
      </c>
      <c r="G9" s="29">
        <f>IFERROR(__xludf.DUMMYFUNCTION("""COMPUTED_VALUE"""),2.3)</f>
        <v>2.3</v>
      </c>
      <c r="H9" s="29" t="str">
        <f>IFERROR(__xludf.DUMMYFUNCTION("""COMPUTED_VALUE"""),"Vicky")</f>
        <v>Vicky</v>
      </c>
      <c r="I9" s="29" t="str">
        <f>IFERROR(__xludf.DUMMYFUNCTION("""COMPUTED_VALUE"""),"Redeem")</f>
        <v>Redeem</v>
      </c>
      <c r="J9" s="29" t="str">
        <f>IFERROR(__xludf.DUMMYFUNCTION("""COMPUTED_VALUE"""),"N")</f>
        <v>N</v>
      </c>
      <c r="K9" s="29" t="str">
        <f>IFERROR(__xludf.DUMMYFUNCTION("""COMPUTED_VALUE"""),"N")</f>
        <v>N</v>
      </c>
      <c r="L9" s="29" t="str">
        <f>IFERROR(__xludf.DUMMYFUNCTION("""COMPUTED_VALUE"""),"N")</f>
        <v>N</v>
      </c>
      <c r="M9" s="29">
        <f>IFERROR(__xludf.DUMMYFUNCTION("""COMPUTED_VALUE"""),1432.0)</f>
        <v>1432</v>
      </c>
      <c r="N9" s="29"/>
      <c r="O9" s="29"/>
      <c r="P9" s="29"/>
      <c r="Q9" s="29"/>
      <c r="R9" s="29"/>
      <c r="S9" s="67">
        <f>IFERROR(__xludf.DUMMYFUNCTION("""COMPUTED_VALUE"""),45457.0)</f>
        <v>45457</v>
      </c>
      <c r="T9" s="68">
        <f>IFERROR(__xludf.DUMMYFUNCTION("""COMPUTED_VALUE"""),52783.0)</f>
        <v>52783</v>
      </c>
      <c r="U9" s="29" t="str">
        <f>IFERROR(__xludf.DUMMYFUNCTION("""COMPUTED_VALUE"""),"SBI")</f>
        <v>SBI</v>
      </c>
      <c r="V9" s="29">
        <f>IFERROR(__xludf.DUMMYFUNCTION("""COMPUTED_VALUE"""),5618.0)</f>
        <v>5618</v>
      </c>
      <c r="W9" s="68">
        <f>IFERROR(__xludf.DUMMYFUNCTION("""COMPUTED_VALUE"""),50000.0)</f>
        <v>50000</v>
      </c>
      <c r="X9" s="69">
        <f>IFERROR(__xludf.DUMMYFUNCTION("""COMPUTED_VALUE"""),0.033)</f>
        <v>0.033</v>
      </c>
      <c r="Y9" s="29">
        <f>IFERROR(__xludf.DUMMYFUNCTION("""COMPUTED_VALUE"""),1.0)</f>
        <v>1</v>
      </c>
      <c r="Z9" s="29" t="str">
        <f>IFERROR(__xludf.DUMMYFUNCTION("""COMPUTED_VALUE"""),"Anjali")</f>
        <v>Anjali</v>
      </c>
      <c r="AA9" s="29" t="str">
        <f>IFERROR(__xludf.DUMMYFUNCTION("""COMPUTED_VALUE"""),"Renew")</f>
        <v>Renew</v>
      </c>
      <c r="AB9" s="29" t="str">
        <f>IFERROR(__xludf.DUMMYFUNCTION("""COMPUTED_VALUE"""),"Y")</f>
        <v>Y</v>
      </c>
      <c r="AC9" s="29" t="str">
        <f>IFERROR(__xludf.DUMMYFUNCTION("""COMPUTED_VALUE"""),"Y")</f>
        <v>Y</v>
      </c>
      <c r="AD9" s="29" t="str">
        <f>IFERROR(__xludf.DUMMYFUNCTION("""COMPUTED_VALUE"""),"N")</f>
        <v>N</v>
      </c>
      <c r="AE9" s="29">
        <f>IFERROR(__xludf.DUMMYFUNCTION("""COMPUTED_VALUE"""),2783.0)</f>
        <v>2783</v>
      </c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</row>
    <row r="10">
      <c r="A10" s="67">
        <f>IFERROR(__xludf.DUMMYFUNCTION("""COMPUTED_VALUE"""),45421.0)</f>
        <v>45421</v>
      </c>
      <c r="B10" s="68">
        <f>IFERROR(__xludf.DUMMYFUNCTION("""COMPUTED_VALUE"""),53054.0)</f>
        <v>53054</v>
      </c>
      <c r="C10" s="29" t="str">
        <f>IFERROR(__xludf.DUMMYFUNCTION("""COMPUTED_VALUE"""),"HSBC")</f>
        <v>HSBC</v>
      </c>
      <c r="D10" s="29">
        <f>IFERROR(__xludf.DUMMYFUNCTION("""COMPUTED_VALUE"""),2861.0)</f>
        <v>2861</v>
      </c>
      <c r="E10" s="68">
        <f>IFERROR(__xludf.DUMMYFUNCTION("""COMPUTED_VALUE"""),50000.0)</f>
        <v>50000</v>
      </c>
      <c r="F10" s="69">
        <f>IFERROR(__xludf.DUMMYFUNCTION("""COMPUTED_VALUE"""),0.0625)</f>
        <v>0.0625</v>
      </c>
      <c r="G10" s="29">
        <f>IFERROR(__xludf.DUMMYFUNCTION("""COMPUTED_VALUE"""),1.4)</f>
        <v>1.4</v>
      </c>
      <c r="H10" s="29" t="str">
        <f>IFERROR(__xludf.DUMMYFUNCTION("""COMPUTED_VALUE"""),"Anjali")</f>
        <v>Anjali</v>
      </c>
      <c r="I10" s="29" t="str">
        <f>IFERROR(__xludf.DUMMYFUNCTION("""COMPUTED_VALUE"""),"Renew")</f>
        <v>Renew</v>
      </c>
      <c r="J10" s="29" t="str">
        <f>IFERROR(__xludf.DUMMYFUNCTION("""COMPUTED_VALUE"""),"N")</f>
        <v>N</v>
      </c>
      <c r="K10" s="29" t="str">
        <f>IFERROR(__xludf.DUMMYFUNCTION("""COMPUTED_VALUE"""),"N")</f>
        <v>N</v>
      </c>
      <c r="L10" s="29" t="str">
        <f>IFERROR(__xludf.DUMMYFUNCTION("""COMPUTED_VALUE"""),"N")</f>
        <v>N</v>
      </c>
      <c r="M10" s="29">
        <f>IFERROR(__xludf.DUMMYFUNCTION("""COMPUTED_VALUE"""),3054.0)</f>
        <v>3054</v>
      </c>
      <c r="N10" s="29"/>
      <c r="O10" s="29"/>
      <c r="P10" s="29"/>
      <c r="Q10" s="29"/>
      <c r="R10" s="29"/>
      <c r="S10" s="67">
        <f>IFERROR(__xludf.DUMMYFUNCTION("""COMPUTED_VALUE"""),45469.0)</f>
        <v>45469</v>
      </c>
      <c r="T10" s="68">
        <f>IFERROR(__xludf.DUMMYFUNCTION("""COMPUTED_VALUE"""),30116.0)</f>
        <v>30116</v>
      </c>
      <c r="U10" s="29" t="str">
        <f>IFERROR(__xludf.DUMMYFUNCTION("""COMPUTED_VALUE"""),"Kotak")</f>
        <v>Kotak</v>
      </c>
      <c r="V10" s="29">
        <f>IFERROR(__xludf.DUMMYFUNCTION("""COMPUTED_VALUE"""),7550.0)</f>
        <v>7550</v>
      </c>
      <c r="W10" s="68">
        <f>IFERROR(__xludf.DUMMYFUNCTION("""COMPUTED_VALUE"""),25000.0)</f>
        <v>25000</v>
      </c>
      <c r="X10" s="69">
        <f>IFERROR(__xludf.DUMMYFUNCTION("""COMPUTED_VALUE"""),0.076)</f>
        <v>0.076</v>
      </c>
      <c r="Y10" s="29">
        <f>IFERROR(__xludf.DUMMYFUNCTION("""COMPUTED_VALUE"""),3.0)</f>
        <v>3</v>
      </c>
      <c r="Z10" s="29" t="str">
        <f>IFERROR(__xludf.DUMMYFUNCTION("""COMPUTED_VALUE"""),"Vicky")</f>
        <v>Vicky</v>
      </c>
      <c r="AA10" s="29" t="str">
        <f>IFERROR(__xludf.DUMMYFUNCTION("""COMPUTED_VALUE"""),"Redeem")</f>
        <v>Redeem</v>
      </c>
      <c r="AB10" s="29" t="str">
        <f>IFERROR(__xludf.DUMMYFUNCTION("""COMPUTED_VALUE"""),"N")</f>
        <v>N</v>
      </c>
      <c r="AC10" s="29" t="str">
        <f>IFERROR(__xludf.DUMMYFUNCTION("""COMPUTED_VALUE"""),"N")</f>
        <v>N</v>
      </c>
      <c r="AD10" s="29" t="str">
        <f>IFERROR(__xludf.DUMMYFUNCTION("""COMPUTED_VALUE"""),"N")</f>
        <v>N</v>
      </c>
      <c r="AE10" s="29">
        <f>IFERROR(__xludf.DUMMYFUNCTION("""COMPUTED_VALUE"""),5116.0)</f>
        <v>5116</v>
      </c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</row>
    <row r="11">
      <c r="A11" s="67">
        <f>IFERROR(__xludf.DUMMYFUNCTION("""COMPUTED_VALUE"""),45433.0)</f>
        <v>45433</v>
      </c>
      <c r="B11" s="68">
        <f>IFERROR(__xludf.DUMMYFUNCTION("""COMPUTED_VALUE"""),53074.0)</f>
        <v>53074</v>
      </c>
      <c r="C11" s="29" t="str">
        <f>IFERROR(__xludf.DUMMYFUNCTION("""COMPUTED_VALUE"""),"Kotak")</f>
        <v>Kotak</v>
      </c>
      <c r="D11" s="29">
        <f>IFERROR(__xludf.DUMMYFUNCTION("""COMPUTED_VALUE"""),3578.0)</f>
        <v>3578</v>
      </c>
      <c r="E11" s="68">
        <f>IFERROR(__xludf.DUMMYFUNCTION("""COMPUTED_VALUE"""),50000.0)</f>
        <v>50000</v>
      </c>
      <c r="F11" s="69">
        <f>IFERROR(__xludf.DUMMYFUNCTION("""COMPUTED_VALUE"""),0.051)</f>
        <v>0.051</v>
      </c>
      <c r="G11" s="29">
        <f>IFERROR(__xludf.DUMMYFUNCTION("""COMPUTED_VALUE"""),3.2)</f>
        <v>3.2</v>
      </c>
      <c r="H11" s="29" t="str">
        <f>IFERROR(__xludf.DUMMYFUNCTION("""COMPUTED_VALUE"""),"Vicky")</f>
        <v>Vicky</v>
      </c>
      <c r="I11" s="29" t="str">
        <f>IFERROR(__xludf.DUMMYFUNCTION("""COMPUTED_VALUE"""),"Redeem")</f>
        <v>Redeem</v>
      </c>
      <c r="J11" s="29" t="str">
        <f>IFERROR(__xludf.DUMMYFUNCTION("""COMPUTED_VALUE"""),"Y")</f>
        <v>Y</v>
      </c>
      <c r="K11" s="29" t="str">
        <f>IFERROR(__xludf.DUMMYFUNCTION("""COMPUTED_VALUE"""),"N")</f>
        <v>N</v>
      </c>
      <c r="L11" s="29" t="str">
        <f>IFERROR(__xludf.DUMMYFUNCTION("""COMPUTED_VALUE"""),"N")</f>
        <v>N</v>
      </c>
      <c r="M11" s="29">
        <f>IFERROR(__xludf.DUMMYFUNCTION("""COMPUTED_VALUE"""),3074.0)</f>
        <v>3074</v>
      </c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>
      <c r="A12" s="67">
        <f>IFERROR(__xludf.DUMMYFUNCTION("""COMPUTED_VALUE"""),45445.0)</f>
        <v>45445</v>
      </c>
      <c r="B12" s="68">
        <f>IFERROR(__xludf.DUMMYFUNCTION("""COMPUTED_VALUE"""),52783.0)</f>
        <v>52783</v>
      </c>
      <c r="C12" s="29" t="str">
        <f>IFERROR(__xludf.DUMMYFUNCTION("""COMPUTED_VALUE"""),"Kotak")</f>
        <v>Kotak</v>
      </c>
      <c r="D12" s="29">
        <f>IFERROR(__xludf.DUMMYFUNCTION("""COMPUTED_VALUE"""),6279.0)</f>
        <v>6279</v>
      </c>
      <c r="E12" s="68">
        <f>IFERROR(__xludf.DUMMYFUNCTION("""COMPUTED_VALUE"""),50000.0)</f>
        <v>50000</v>
      </c>
      <c r="F12" s="69">
        <f>IFERROR(__xludf.DUMMYFUNCTION("""COMPUTED_VALUE"""),0.041)</f>
        <v>0.041</v>
      </c>
      <c r="G12" s="29">
        <f>IFERROR(__xludf.DUMMYFUNCTION("""COMPUTED_VALUE"""),1.6)</f>
        <v>1.6</v>
      </c>
      <c r="H12" s="29" t="str">
        <f>IFERROR(__xludf.DUMMYFUNCTION("""COMPUTED_VALUE"""),"Vicky")</f>
        <v>Vicky</v>
      </c>
      <c r="I12" s="29" t="str">
        <f>IFERROR(__xludf.DUMMYFUNCTION("""COMPUTED_VALUE"""),"Renew")</f>
        <v>Renew</v>
      </c>
      <c r="J12" s="29" t="str">
        <f>IFERROR(__xludf.DUMMYFUNCTION("""COMPUTED_VALUE"""),"Y")</f>
        <v>Y</v>
      </c>
      <c r="K12" s="29" t="str">
        <f>IFERROR(__xludf.DUMMYFUNCTION("""COMPUTED_VALUE"""),"N")</f>
        <v>N</v>
      </c>
      <c r="L12" s="29" t="str">
        <f>IFERROR(__xludf.DUMMYFUNCTION("""COMPUTED_VALUE"""),"N")</f>
        <v>N</v>
      </c>
      <c r="M12" s="29">
        <f>IFERROR(__xludf.DUMMYFUNCTION("""COMPUTED_VALUE"""),2783.0)</f>
        <v>2783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>
      <c r="A13" s="67">
        <f>IFERROR(__xludf.DUMMYFUNCTION("""COMPUTED_VALUE"""),45457.0)</f>
        <v>45457</v>
      </c>
      <c r="B13" s="68">
        <f>IFERROR(__xludf.DUMMYFUNCTION("""COMPUTED_VALUE"""),52783.0)</f>
        <v>52783</v>
      </c>
      <c r="C13" s="29" t="str">
        <f>IFERROR(__xludf.DUMMYFUNCTION("""COMPUTED_VALUE"""),"SBI")</f>
        <v>SBI</v>
      </c>
      <c r="D13" s="29">
        <f>IFERROR(__xludf.DUMMYFUNCTION("""COMPUTED_VALUE"""),5618.0)</f>
        <v>5618</v>
      </c>
      <c r="E13" s="68">
        <f>IFERROR(__xludf.DUMMYFUNCTION("""COMPUTED_VALUE"""),50000.0)</f>
        <v>50000</v>
      </c>
      <c r="F13" s="69">
        <f>IFERROR(__xludf.DUMMYFUNCTION("""COMPUTED_VALUE"""),0.033)</f>
        <v>0.033</v>
      </c>
      <c r="G13" s="29">
        <f>IFERROR(__xludf.DUMMYFUNCTION("""COMPUTED_VALUE"""),1.0)</f>
        <v>1</v>
      </c>
      <c r="H13" s="29" t="str">
        <f>IFERROR(__xludf.DUMMYFUNCTION("""COMPUTED_VALUE"""),"Anjali")</f>
        <v>Anjali</v>
      </c>
      <c r="I13" s="29" t="str">
        <f>IFERROR(__xludf.DUMMYFUNCTION("""COMPUTED_VALUE"""),"Renew")</f>
        <v>Renew</v>
      </c>
      <c r="J13" s="29" t="str">
        <f>IFERROR(__xludf.DUMMYFUNCTION("""COMPUTED_VALUE"""),"Y")</f>
        <v>Y</v>
      </c>
      <c r="K13" s="29" t="str">
        <f>IFERROR(__xludf.DUMMYFUNCTION("""COMPUTED_VALUE"""),"Y")</f>
        <v>Y</v>
      </c>
      <c r="L13" s="29" t="str">
        <f>IFERROR(__xludf.DUMMYFUNCTION("""COMPUTED_VALUE"""),"N")</f>
        <v>N</v>
      </c>
      <c r="M13" s="29">
        <f>IFERROR(__xludf.DUMMYFUNCTION("""COMPUTED_VALUE"""),2783.0)</f>
        <v>2783</v>
      </c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>
      <c r="A14" s="67">
        <f>IFERROR(__xludf.DUMMYFUNCTION("""COMPUTED_VALUE"""),45469.0)</f>
        <v>45469</v>
      </c>
      <c r="B14" s="68">
        <f>IFERROR(__xludf.DUMMYFUNCTION("""COMPUTED_VALUE"""),30116.0)</f>
        <v>30116</v>
      </c>
      <c r="C14" s="29" t="str">
        <f>IFERROR(__xludf.DUMMYFUNCTION("""COMPUTED_VALUE"""),"Kotak")</f>
        <v>Kotak</v>
      </c>
      <c r="D14" s="29">
        <f>IFERROR(__xludf.DUMMYFUNCTION("""COMPUTED_VALUE"""),7550.0)</f>
        <v>7550</v>
      </c>
      <c r="E14" s="68">
        <f>IFERROR(__xludf.DUMMYFUNCTION("""COMPUTED_VALUE"""),25000.0)</f>
        <v>25000</v>
      </c>
      <c r="F14" s="69">
        <f>IFERROR(__xludf.DUMMYFUNCTION("""COMPUTED_VALUE"""),0.076)</f>
        <v>0.076</v>
      </c>
      <c r="G14" s="29">
        <f>IFERROR(__xludf.DUMMYFUNCTION("""COMPUTED_VALUE"""),3.0)</f>
        <v>3</v>
      </c>
      <c r="H14" s="29" t="str">
        <f>IFERROR(__xludf.DUMMYFUNCTION("""COMPUTED_VALUE"""),"Vicky")</f>
        <v>Vicky</v>
      </c>
      <c r="I14" s="29" t="str">
        <f>IFERROR(__xludf.DUMMYFUNCTION("""COMPUTED_VALUE"""),"Redeem")</f>
        <v>Redeem</v>
      </c>
      <c r="J14" s="29" t="str">
        <f>IFERROR(__xludf.DUMMYFUNCTION("""COMPUTED_VALUE"""),"N")</f>
        <v>N</v>
      </c>
      <c r="K14" s="29" t="str">
        <f>IFERROR(__xludf.DUMMYFUNCTION("""COMPUTED_VALUE"""),"N")</f>
        <v>N</v>
      </c>
      <c r="L14" s="29" t="str">
        <f>IFERROR(__xludf.DUMMYFUNCTION("""COMPUTED_VALUE"""),"N")</f>
        <v>N</v>
      </c>
      <c r="M14" s="29">
        <f>IFERROR(__xludf.DUMMYFUNCTION("""COMPUTED_VALUE"""),5116.0)</f>
        <v>5116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.25"/>
  </cols>
  <sheetData>
    <row r="1">
      <c r="A1" s="71" t="s">
        <v>32</v>
      </c>
      <c r="B1" s="72"/>
      <c r="C1" s="72"/>
      <c r="D1" s="72"/>
      <c r="E1" s="72"/>
      <c r="F1" s="73"/>
      <c r="G1" s="74"/>
      <c r="H1" s="75" t="s">
        <v>33</v>
      </c>
      <c r="I1" s="72"/>
      <c r="J1" s="72"/>
      <c r="K1" s="72"/>
      <c r="L1" s="73"/>
      <c r="M1" s="76"/>
      <c r="N1" s="77"/>
      <c r="O1" s="78"/>
      <c r="P1" s="78"/>
      <c r="Q1" s="79"/>
    </row>
    <row r="2">
      <c r="A2" s="80"/>
      <c r="B2" s="81"/>
      <c r="C2" s="82" t="str">
        <f>IFERROR(__xludf.DUMMYFUNCTION("INDEX( QUERY(Dataset!A:M,""SELECT MONTH(A), MIN(M) GROUP BY YEAR(A), MONTH(A)"",1),,2)"),"min difference(Maturity AmountPrincipal)")</f>
        <v>min difference(Maturity AmountPrincipal)</v>
      </c>
      <c r="D2" s="83"/>
      <c r="E2" s="83"/>
      <c r="F2" s="84" t="str">
        <f>IFERROR(__xludf.DUMMYFUNCTION("INDEX( QUERY(Dataset!A:M,""SELECT MONTH(A), MAX(M) GROUP BY YEAR(A), MONTH(A)"",1),,2)"),"max difference(Maturity AmountPrincipal)")</f>
        <v>max difference(Maturity AmountPrincipal)</v>
      </c>
      <c r="G2" s="84"/>
      <c r="H2" s="85"/>
      <c r="I2" s="82" t="s">
        <v>34</v>
      </c>
      <c r="J2" s="83"/>
      <c r="K2" s="83"/>
      <c r="L2" s="84" t="s">
        <v>35</v>
      </c>
      <c r="M2" s="76"/>
      <c r="N2" s="77"/>
      <c r="O2" s="78"/>
      <c r="P2" s="78"/>
      <c r="Q2" s="79"/>
    </row>
    <row r="3">
      <c r="A3" s="80" t="s">
        <v>36</v>
      </c>
      <c r="B3" s="81" t="s">
        <v>36</v>
      </c>
      <c r="C3" s="85"/>
      <c r="D3" s="83" t="s">
        <v>37</v>
      </c>
      <c r="E3" s="83" t="s">
        <v>38</v>
      </c>
      <c r="F3" s="86"/>
      <c r="G3" s="86"/>
      <c r="H3" s="85" t="s">
        <v>36</v>
      </c>
      <c r="I3" s="85"/>
      <c r="J3" s="83" t="s">
        <v>37</v>
      </c>
      <c r="K3" s="83" t="s">
        <v>38</v>
      </c>
      <c r="L3" s="86"/>
      <c r="M3" s="76"/>
      <c r="N3" s="87"/>
      <c r="O3" s="78"/>
      <c r="P3" s="78"/>
      <c r="Q3" s="88"/>
    </row>
    <row r="4">
      <c r="A4" s="80">
        <v>45009.0</v>
      </c>
      <c r="B4" s="81" t="s">
        <v>39</v>
      </c>
      <c r="C4" s="85">
        <f>IFERROR(__xludf.DUMMYFUNCTION("""COMPUTED_VALUE"""),2783.0)</f>
        <v>2783</v>
      </c>
      <c r="D4" s="86">
        <f>IFERROR(__xludf.DUMMYFUNCTION("QUARTILE(QUERY(Dataset!A:M,""SELECT M WHERE MONTH(A)+1= ""&amp;MONTH(A4)&amp;"" AND YEAR(A) = ""&amp;YEAR(A4)&amp;"""",1),1)"),2783.0)</f>
        <v>2783</v>
      </c>
      <c r="E4" s="86">
        <f>IFERROR(__xludf.DUMMYFUNCTION("QUARTILE(QUERY(Dataset!A:M,""SELECT M WHERE MONTH(A)+1= ""&amp;MONTH(A4)&amp;"" AND YEAR(A) = ""&amp;YEAR(A4)&amp;"""",1),3)"),3949.5)</f>
        <v>3949.5</v>
      </c>
      <c r="F4" s="86">
        <f>IFERROR(__xludf.DUMMYFUNCTION("""COMPUTED_VALUE"""),5116.0)</f>
        <v>5116</v>
      </c>
      <c r="G4" s="86"/>
      <c r="H4" s="85" t="s">
        <v>39</v>
      </c>
      <c r="I4" s="85">
        <v>2783.0</v>
      </c>
      <c r="J4" s="86">
        <v>2783.0</v>
      </c>
      <c r="K4" s="86">
        <v>3949.5</v>
      </c>
      <c r="L4" s="86">
        <v>5116.0</v>
      </c>
      <c r="M4" s="76"/>
      <c r="N4" s="87"/>
      <c r="O4" s="88"/>
      <c r="P4" s="88"/>
      <c r="Q4" s="88"/>
    </row>
    <row r="5">
      <c r="A5" s="80">
        <v>45039.0</v>
      </c>
      <c r="B5" s="81" t="s">
        <v>40</v>
      </c>
      <c r="C5" s="85">
        <f>IFERROR(__xludf.DUMMYFUNCTION("""COMPUTED_VALUE"""),2783.0)</f>
        <v>2783</v>
      </c>
      <c r="D5" s="86">
        <f>IFERROR(__xludf.DUMMYFUNCTION("QUARTILE(QUERY(Dataset!A:M,""SELECT M WHERE MONTH(A)+1= ""&amp;MONTH(A5)&amp;"" AND YEAR(A) = ""&amp;YEAR(A5)&amp;"""",1),1)"),3366.25)</f>
        <v>3366.25</v>
      </c>
      <c r="E5" s="86">
        <f>IFERROR(__xludf.DUMMYFUNCTION("QUARTILE(QUERY(Dataset!A:M,""SELECT M WHERE MONTH(A)+1= ""&amp;MONTH(A5)&amp;"" AND YEAR(A) = ""&amp;YEAR(A5)&amp;"""",1),3)"),4532.75)</f>
        <v>4532.75</v>
      </c>
      <c r="F5" s="86">
        <f>IFERROR(__xludf.DUMMYFUNCTION("""COMPUTED_VALUE"""),5116.0)</f>
        <v>5116</v>
      </c>
      <c r="G5" s="86"/>
      <c r="H5" s="85" t="s">
        <v>40</v>
      </c>
      <c r="I5" s="85">
        <v>2783.0</v>
      </c>
      <c r="J5" s="86">
        <v>3366.25</v>
      </c>
      <c r="K5" s="86">
        <v>4532.75</v>
      </c>
      <c r="L5" s="86">
        <v>5116.0</v>
      </c>
      <c r="M5" s="76"/>
      <c r="N5" s="87"/>
      <c r="O5" s="88"/>
      <c r="P5" s="88"/>
      <c r="Q5" s="88"/>
    </row>
    <row r="6">
      <c r="A6" s="80">
        <v>45069.0</v>
      </c>
      <c r="B6" s="81" t="s">
        <v>41</v>
      </c>
      <c r="C6" s="85">
        <f>IFERROR(__xludf.DUMMYFUNCTION("""COMPUTED_VALUE"""),2783.0)</f>
        <v>2783</v>
      </c>
      <c r="D6" s="86">
        <f>IFERROR(__xludf.DUMMYFUNCTION("QUARTILE(QUERY(Dataset!A:M,""SELECT M WHERE MONTH(A)+1= ""&amp;MONTH(A6)&amp;"" AND YEAR(A) = ""&amp;YEAR(A6)&amp;"""",1),1)"),3949.5)</f>
        <v>3949.5</v>
      </c>
      <c r="E6" s="86">
        <f>IFERROR(__xludf.DUMMYFUNCTION("QUARTILE(QUERY(Dataset!A:M,""SELECT M WHERE MONTH(A)+1= ""&amp;MONTH(A6)&amp;"" AND YEAR(A) = ""&amp;YEAR(A6)&amp;"""",1),3)"),7672.0)</f>
        <v>7672</v>
      </c>
      <c r="F6" s="86">
        <f>IFERROR(__xludf.DUMMYFUNCTION("""COMPUTED_VALUE"""),10228.0)</f>
        <v>10228</v>
      </c>
      <c r="G6" s="86"/>
      <c r="H6" s="85" t="s">
        <v>41</v>
      </c>
      <c r="I6" s="85">
        <v>2783.0</v>
      </c>
      <c r="J6" s="86">
        <v>3949.5</v>
      </c>
      <c r="K6" s="86">
        <v>7672.0</v>
      </c>
      <c r="L6" s="86">
        <v>10228.0</v>
      </c>
      <c r="M6" s="76"/>
      <c r="N6" s="87"/>
      <c r="O6" s="88"/>
      <c r="P6" s="88"/>
      <c r="Q6" s="88"/>
    </row>
    <row r="7">
      <c r="A7" s="80">
        <v>45099.0</v>
      </c>
      <c r="B7" s="81" t="s">
        <v>42</v>
      </c>
      <c r="C7" s="85">
        <f>IFERROR(__xludf.DUMMYFUNCTION("""COMPUTED_VALUE"""),2785.0)</f>
        <v>2785</v>
      </c>
      <c r="D7" s="86">
        <f>IFERROR(__xludf.DUMMYFUNCTION("QUARTILE(QUERY(Dataset!A:M,""SELECT M WHERE MONTH(A)+1= ""&amp;MONTH(A7)&amp;"" AND YEAR(A) = ""&amp;YEAR(A7)&amp;"""",1),1)"),2785.25)</f>
        <v>2785.25</v>
      </c>
      <c r="E7" s="86">
        <f>IFERROR(__xludf.DUMMYFUNCTION("QUARTILE(QUERY(Dataset!A:M,""SELECT M WHERE MONTH(A)+1= ""&amp;MONTH(A7)&amp;"" AND YEAR(A) = ""&amp;YEAR(A7)&amp;"""",1),3)"),2785.75)</f>
        <v>2785.75</v>
      </c>
      <c r="F7" s="86">
        <f>IFERROR(__xludf.DUMMYFUNCTION("""COMPUTED_VALUE"""),2786.0)</f>
        <v>2786</v>
      </c>
      <c r="G7" s="86"/>
      <c r="H7" s="85" t="s">
        <v>42</v>
      </c>
      <c r="I7" s="85">
        <v>2785.0</v>
      </c>
      <c r="J7" s="86">
        <v>2785.25</v>
      </c>
      <c r="K7" s="86">
        <v>2785.75</v>
      </c>
      <c r="L7" s="86">
        <v>2786.0</v>
      </c>
      <c r="M7" s="76"/>
      <c r="N7" s="87"/>
      <c r="O7" s="88"/>
      <c r="P7" s="88"/>
      <c r="Q7" s="88"/>
    </row>
    <row r="8">
      <c r="A8" s="80">
        <v>45129.0</v>
      </c>
      <c r="B8" s="81" t="s">
        <v>43</v>
      </c>
      <c r="C8" s="85">
        <f>IFERROR(__xludf.DUMMYFUNCTION("""COMPUTED_VALUE"""),2788.0)</f>
        <v>2788</v>
      </c>
      <c r="D8" s="86">
        <f>IFERROR(__xludf.DUMMYFUNCTION("QUARTILE(QUERY(Dataset!A:M,""SELECT M WHERE MONTH(A)+1= ""&amp;MONTH(A8)&amp;"" AND YEAR(A) = ""&amp;YEAR(A8)&amp;"""",1),1)"),3952.0)</f>
        <v>3952</v>
      </c>
      <c r="E8" s="86">
        <f>IFERROR(__xludf.DUMMYFUNCTION("QUARTILE(QUERY(Dataset!A:M,""SELECT M WHERE MONTH(A)+1= ""&amp;MONTH(A8)&amp;"" AND YEAR(A) = ""&amp;YEAR(A8)&amp;"""",1),3)"),5116.0)</f>
        <v>5116</v>
      </c>
      <c r="F8" s="86">
        <f>IFERROR(__xludf.DUMMYFUNCTION("""COMPUTED_VALUE"""),5116.0)</f>
        <v>5116</v>
      </c>
      <c r="G8" s="86"/>
      <c r="H8" s="85" t="s">
        <v>43</v>
      </c>
      <c r="I8" s="85">
        <v>2788.0</v>
      </c>
      <c r="J8" s="86">
        <v>3952.0</v>
      </c>
      <c r="K8" s="86">
        <v>5116.0</v>
      </c>
      <c r="L8" s="86">
        <v>5116.0</v>
      </c>
      <c r="M8" s="76"/>
      <c r="N8" s="87"/>
      <c r="O8" s="88"/>
      <c r="P8" s="88"/>
      <c r="Q8" s="88"/>
    </row>
    <row r="9">
      <c r="A9" s="80">
        <v>45159.0</v>
      </c>
      <c r="B9" s="81" t="s">
        <v>44</v>
      </c>
      <c r="C9" s="89">
        <f>IFERROR(__xludf.DUMMYFUNCTION("""COMPUTED_VALUE"""),2790.0)</f>
        <v>2790</v>
      </c>
      <c r="D9" s="86">
        <f>IFERROR(__xludf.DUMMYFUNCTION("QUARTILE(QUERY(Dataset!A:M,""SELECT M WHERE MONTH(A)+1= ""&amp;MONTH(A9)&amp;"" AND YEAR(A) = ""&amp;YEAR(A9)&amp;"""",1),1)"),2790.5)</f>
        <v>2790.5</v>
      </c>
      <c r="E9" s="86">
        <f>IFERROR(__xludf.DUMMYFUNCTION("QUARTILE(QUERY(Dataset!A:M,""SELECT M WHERE MONTH(A)+1= ""&amp;MONTH(A9)&amp;"" AND YEAR(A) = ""&amp;YEAR(A9)&amp;"""",1),3)"),2791.5)</f>
        <v>2791.5</v>
      </c>
      <c r="F9" s="86">
        <f>IFERROR(__xludf.DUMMYFUNCTION("""COMPUTED_VALUE"""),2792.0)</f>
        <v>2792</v>
      </c>
      <c r="G9" s="86"/>
      <c r="H9" s="85" t="s">
        <v>44</v>
      </c>
      <c r="I9" s="89">
        <v>2790.0</v>
      </c>
      <c r="J9" s="86">
        <v>2790.5</v>
      </c>
      <c r="K9" s="86">
        <v>2791.5</v>
      </c>
      <c r="L9" s="86">
        <v>2792.0</v>
      </c>
      <c r="M9" s="76"/>
      <c r="N9" s="90"/>
      <c r="O9" s="88"/>
      <c r="P9" s="88"/>
      <c r="Q9" s="88"/>
    </row>
    <row r="10">
      <c r="A10" s="80">
        <v>45189.0</v>
      </c>
      <c r="B10" s="81" t="s">
        <v>45</v>
      </c>
      <c r="C10" s="89">
        <f>IFERROR(__xludf.DUMMYFUNCTION("""COMPUTED_VALUE"""),4384.0)</f>
        <v>4384</v>
      </c>
      <c r="D10" s="86">
        <f>IFERROR(__xludf.DUMMYFUNCTION("QUARTILE(QUERY(Dataset!A:M,""SELECT M WHERE MONTH(A)+1= ""&amp;MONTH(A10)&amp;"" AND YEAR(A) = ""&amp;YEAR(A10)&amp;"""",1),1)"),4567.0)</f>
        <v>4567</v>
      </c>
      <c r="E10" s="86">
        <f>IFERROR(__xludf.DUMMYFUNCTION("QUARTILE(QUERY(Dataset!A:M,""SELECT M WHERE MONTH(A)+1= ""&amp;MONTH(A10)&amp;"" AND YEAR(A) = ""&amp;YEAR(A10)&amp;"""",1),3)"),4933.0)</f>
        <v>4933</v>
      </c>
      <c r="F10" s="86">
        <f>IFERROR(__xludf.DUMMYFUNCTION("""COMPUTED_VALUE"""),5116.0)</f>
        <v>5116</v>
      </c>
      <c r="G10" s="86"/>
      <c r="H10" s="85" t="s">
        <v>45</v>
      </c>
      <c r="I10" s="89">
        <v>4384.0</v>
      </c>
      <c r="J10" s="86">
        <v>4567.0</v>
      </c>
      <c r="K10" s="86">
        <v>4933.0</v>
      </c>
      <c r="L10" s="86">
        <v>5116.0</v>
      </c>
      <c r="M10" s="76"/>
      <c r="N10" s="90"/>
      <c r="O10" s="88"/>
      <c r="P10" s="88"/>
      <c r="Q10" s="88"/>
    </row>
    <row r="11">
      <c r="A11" s="80">
        <v>45219.0</v>
      </c>
      <c r="B11" s="81" t="s">
        <v>46</v>
      </c>
      <c r="C11" s="89">
        <f>IFERROR(__xludf.DUMMYFUNCTION("""COMPUTED_VALUE"""),1432.0)</f>
        <v>1432</v>
      </c>
      <c r="D11" s="86">
        <f>IFERROR(__xludf.DUMMYFUNCTION("QUARTILE(QUERY(Dataset!A:M,""SELECT M WHERE MONTH(A)+1= ""&amp;MONTH(A11)&amp;"" AND YEAR(A) = ""&amp;YEAR(A11)&amp;"""",1),1)"),2113.0)</f>
        <v>2113</v>
      </c>
      <c r="E11" s="86">
        <f>IFERROR(__xludf.DUMMYFUNCTION("QUARTILE(QUERY(Dataset!A:M,""SELECT M WHERE MONTH(A)+1= ""&amp;MONTH(A11)&amp;"" AND YEAR(A) = ""&amp;YEAR(A11)&amp;"""",1),3)"),3955.0)</f>
        <v>3955</v>
      </c>
      <c r="F11" s="86">
        <f>IFERROR(__xludf.DUMMYFUNCTION("""COMPUTED_VALUE"""),5116.0)</f>
        <v>5116</v>
      </c>
      <c r="G11" s="86"/>
      <c r="H11" s="85" t="s">
        <v>46</v>
      </c>
      <c r="I11" s="89">
        <v>1432.0</v>
      </c>
      <c r="J11" s="86">
        <v>2113.0</v>
      </c>
      <c r="K11" s="86">
        <v>3955.0</v>
      </c>
      <c r="L11" s="86">
        <v>5116.0</v>
      </c>
      <c r="M11" s="76"/>
      <c r="N11" s="90"/>
      <c r="O11" s="88"/>
      <c r="P11" s="88"/>
      <c r="Q11" s="88"/>
    </row>
    <row r="12">
      <c r="A12" s="80">
        <v>45249.0</v>
      </c>
      <c r="B12" s="81" t="s">
        <v>47</v>
      </c>
      <c r="C12" s="89">
        <f>IFERROR(__xludf.DUMMYFUNCTION("""COMPUTED_VALUE"""),2794.0)</f>
        <v>2794</v>
      </c>
      <c r="D12" s="86">
        <f>IFERROR(__xludf.DUMMYFUNCTION("QUARTILE(QUERY(Dataset!A:M,""SELECT M WHERE MONTH(A)+1= ""&amp;MONTH(A12)&amp;"" AND YEAR(A) = ""&amp;YEAR(A12)&amp;"""",1),1)"),2814.0)</f>
        <v>2814</v>
      </c>
      <c r="E12" s="86">
        <f>IFERROR(__xludf.DUMMYFUNCTION("QUARTILE(QUERY(Dataset!A:M,""SELECT M WHERE MONTH(A)+1= ""&amp;MONTH(A12)&amp;"" AND YEAR(A) = ""&amp;YEAR(A12)&amp;"""",1),3)"),2854.0)</f>
        <v>2854</v>
      </c>
      <c r="F12" s="86">
        <f>IFERROR(__xludf.DUMMYFUNCTION("""COMPUTED_VALUE"""),2874.0)</f>
        <v>2874</v>
      </c>
      <c r="G12" s="86"/>
      <c r="H12" s="85" t="s">
        <v>47</v>
      </c>
      <c r="I12" s="89">
        <v>2794.0</v>
      </c>
      <c r="J12" s="86">
        <v>2814.0</v>
      </c>
      <c r="K12" s="86">
        <v>2854.0</v>
      </c>
      <c r="L12" s="86">
        <v>2874.0</v>
      </c>
      <c r="M12" s="76"/>
      <c r="N12" s="90"/>
      <c r="O12" s="88"/>
      <c r="P12" s="88"/>
      <c r="Q12" s="88"/>
    </row>
    <row r="13">
      <c r="A13" s="80">
        <v>45279.0</v>
      </c>
      <c r="B13" s="81" t="s">
        <v>48</v>
      </c>
      <c r="C13" s="89">
        <f>IFERROR(__xludf.DUMMYFUNCTION("""COMPUTED_VALUE"""),2834.0)</f>
        <v>2834</v>
      </c>
      <c r="D13" s="86">
        <f>IFERROR(__xludf.DUMMYFUNCTION("QUARTILE(QUERY(Dataset!A:M,""SELECT M WHERE MONTH(A)+1= ""&amp;MONTH(A13)&amp;"" AND YEAR(A) = ""&amp;YEAR(A13)&amp;"""",1),1)"),3975.0)</f>
        <v>3975</v>
      </c>
      <c r="E13" s="86">
        <f>IFERROR(__xludf.DUMMYFUNCTION("QUARTILE(QUERY(Dataset!A:M,""SELECT M WHERE MONTH(A)+1= ""&amp;MONTH(A13)&amp;"" AND YEAR(A) = ""&amp;YEAR(A13)&amp;"""",1),3)"),5116.0)</f>
        <v>5116</v>
      </c>
      <c r="F13" s="86">
        <f>IFERROR(__xludf.DUMMYFUNCTION("""COMPUTED_VALUE"""),5116.0)</f>
        <v>5116</v>
      </c>
      <c r="G13" s="86"/>
      <c r="H13" s="85" t="s">
        <v>48</v>
      </c>
      <c r="I13" s="89">
        <v>2834.0</v>
      </c>
      <c r="J13" s="86">
        <v>3975.0</v>
      </c>
      <c r="K13" s="86">
        <v>5116.0</v>
      </c>
      <c r="L13" s="86">
        <v>5116.0</v>
      </c>
      <c r="M13" s="76"/>
      <c r="N13" s="90"/>
      <c r="O13" s="88"/>
      <c r="P13" s="88"/>
      <c r="Q13" s="88"/>
    </row>
    <row r="14">
      <c r="A14" s="80">
        <v>45309.0</v>
      </c>
      <c r="B14" s="81" t="s">
        <v>49</v>
      </c>
      <c r="C14" s="89">
        <f>IFERROR(__xludf.DUMMYFUNCTION("""COMPUTED_VALUE"""),2874.0)</f>
        <v>2874</v>
      </c>
      <c r="D14" s="86">
        <f>IFERROR(__xludf.DUMMYFUNCTION("QUARTILE(QUERY(Dataset!A:M,""SELECT M WHERE MONTH(A)+1= ""&amp;MONTH(A14)&amp;"" AND YEAR(A) = ""&amp;YEAR(A14)&amp;"""",1),1)"),3434.5)</f>
        <v>3434.5</v>
      </c>
      <c r="E14" s="86">
        <f>IFERROR(__xludf.DUMMYFUNCTION("QUARTILE(QUERY(Dataset!A:M,""SELECT M WHERE MONTH(A)+1= ""&amp;MONTH(A14)&amp;"" AND YEAR(A) = ""&amp;YEAR(A14)&amp;"""",1),3)"),4555.5)</f>
        <v>4555.5</v>
      </c>
      <c r="F14" s="86">
        <f>IFERROR(__xludf.DUMMYFUNCTION("""COMPUTED_VALUE"""),5116.0)</f>
        <v>5116</v>
      </c>
      <c r="G14" s="86"/>
      <c r="H14" s="85" t="s">
        <v>49</v>
      </c>
      <c r="I14" s="89">
        <v>2874.0</v>
      </c>
      <c r="J14" s="86">
        <v>3434.5</v>
      </c>
      <c r="K14" s="86">
        <v>4555.5</v>
      </c>
      <c r="L14" s="86">
        <v>5116.0</v>
      </c>
      <c r="M14" s="76"/>
      <c r="N14" s="90"/>
      <c r="O14" s="88"/>
      <c r="P14" s="88"/>
      <c r="Q14" s="88"/>
    </row>
    <row r="15">
      <c r="A15" s="80">
        <v>45339.0</v>
      </c>
      <c r="B15" s="81" t="s">
        <v>50</v>
      </c>
      <c r="C15" s="89">
        <f>IFERROR(__xludf.DUMMYFUNCTION("""COMPUTED_VALUE"""),1432.0)</f>
        <v>1432</v>
      </c>
      <c r="D15" s="86">
        <f>IFERROR(__xludf.DUMMYFUNCTION("QUARTILE(QUERY(Dataset!A:M,""SELECT M WHERE MONTH(A)+1= ""&amp;MONTH(A15)&amp;"" AND YEAR(A) = ""&amp;YEAR(A15)&amp;"""",1),1)"),3274.0)</f>
        <v>3274</v>
      </c>
      <c r="E15" s="86">
        <f>IFERROR(__xludf.DUMMYFUNCTION("QUARTILE(QUERY(Dataset!A:M,""SELECT M WHERE MONTH(A)+1= ""&amp;MONTH(A15)&amp;"" AND YEAR(A) = ""&amp;YEAR(A15)&amp;"""",1),3)"),5116.0)</f>
        <v>5116</v>
      </c>
      <c r="F15" s="86">
        <f>IFERROR(__xludf.DUMMYFUNCTION("""COMPUTED_VALUE"""),5116.0)</f>
        <v>5116</v>
      </c>
      <c r="G15" s="86"/>
      <c r="H15" s="85" t="s">
        <v>50</v>
      </c>
      <c r="I15" s="89">
        <v>1432.0</v>
      </c>
      <c r="J15" s="86">
        <v>3274.0</v>
      </c>
      <c r="K15" s="86">
        <v>5116.0</v>
      </c>
      <c r="L15" s="86">
        <v>5116.0</v>
      </c>
      <c r="M15" s="76"/>
      <c r="N15" s="90"/>
      <c r="O15" s="88"/>
      <c r="P15" s="88"/>
      <c r="Q15" s="88"/>
    </row>
    <row r="16">
      <c r="A16" s="80">
        <v>45369.0</v>
      </c>
      <c r="B16" s="81" t="s">
        <v>51</v>
      </c>
      <c r="C16" s="89">
        <f>IFERROR(__xludf.DUMMYFUNCTION("""COMPUTED_VALUE"""),1432.0)</f>
        <v>1432</v>
      </c>
      <c r="D16" s="86">
        <f>IFERROR(__xludf.DUMMYFUNCTION("QUARTILE(QUERY(Dataset!A:M,""SELECT M WHERE MONTH(A)+1= ""&amp;MONTH(A16)&amp;"" AND YEAR(A) = ""&amp;YEAR(A16)&amp;"""",1),1)"),1812.5)</f>
        <v>1812.5</v>
      </c>
      <c r="E16" s="86">
        <f>IFERROR(__xludf.DUMMYFUNCTION("QUARTILE(QUERY(Dataset!A:M,""SELECT M WHERE MONTH(A)+1= ""&amp;MONTH(A16)&amp;"" AND YEAR(A) = ""&amp;YEAR(A16)&amp;"""",1),3)"),2573.5)</f>
        <v>2573.5</v>
      </c>
      <c r="F16" s="86">
        <f>IFERROR(__xludf.DUMMYFUNCTION("""COMPUTED_VALUE"""),2954.0)</f>
        <v>2954</v>
      </c>
      <c r="G16" s="86"/>
      <c r="H16" s="85" t="s">
        <v>51</v>
      </c>
      <c r="I16" s="89">
        <v>1432.0</v>
      </c>
      <c r="J16" s="86">
        <v>1812.5</v>
      </c>
      <c r="K16" s="86">
        <v>2573.5</v>
      </c>
      <c r="L16" s="86">
        <v>2954.0</v>
      </c>
      <c r="M16" s="76"/>
      <c r="N16" s="90"/>
      <c r="O16" s="88"/>
      <c r="P16" s="88"/>
      <c r="Q16" s="88"/>
    </row>
    <row r="17">
      <c r="A17" s="80">
        <v>45399.0</v>
      </c>
      <c r="B17" s="81" t="s">
        <v>52</v>
      </c>
      <c r="C17" s="89">
        <f>IFERROR(__xludf.DUMMYFUNCTION("""COMPUTED_VALUE"""),1432.0)</f>
        <v>1432</v>
      </c>
      <c r="D17" s="86">
        <f>IFERROR(__xludf.DUMMYFUNCTION("QUARTILE(QUERY(Dataset!A:M,""SELECT M WHERE MONTH(A)+1= ""&amp;MONTH(A17)&amp;"" AND YEAR(A) = ""&amp;YEAR(A17)&amp;"""",1),1)"),2223.0)</f>
        <v>2223</v>
      </c>
      <c r="E17" s="86">
        <f>IFERROR(__xludf.DUMMYFUNCTION("QUARTILE(QUERY(Dataset!A:M,""SELECT M WHERE MONTH(A)+1= ""&amp;MONTH(A17)&amp;"" AND YEAR(A) = ""&amp;YEAR(A17)&amp;"""",1),3)"),4065.0)</f>
        <v>4065</v>
      </c>
      <c r="F17" s="86">
        <f>IFERROR(__xludf.DUMMYFUNCTION("""COMPUTED_VALUE"""),5116.0)</f>
        <v>5116</v>
      </c>
      <c r="G17" s="86"/>
      <c r="H17" s="85" t="s">
        <v>52</v>
      </c>
      <c r="I17" s="89">
        <v>1432.0</v>
      </c>
      <c r="J17" s="86">
        <v>2223.0</v>
      </c>
      <c r="K17" s="86">
        <v>4065.0</v>
      </c>
      <c r="L17" s="91">
        <v>5116.0</v>
      </c>
      <c r="M17" s="76"/>
      <c r="N17" s="90"/>
      <c r="O17" s="88"/>
      <c r="P17" s="88"/>
      <c r="Q17" s="88"/>
    </row>
    <row r="18">
      <c r="A18" s="80">
        <v>45429.0</v>
      </c>
      <c r="B18" s="81" t="s">
        <v>53</v>
      </c>
      <c r="C18" s="89">
        <f>IFERROR(__xludf.DUMMYFUNCTION("""COMPUTED_VALUE"""),3054.0)</f>
        <v>3054</v>
      </c>
      <c r="D18" s="86">
        <f>IFERROR(__xludf.DUMMYFUNCTION("QUARTILE(QUERY(Dataset!A:M,""SELECT M WHERE MONTH(A)+1= ""&amp;MONTH(A18)&amp;"" AND YEAR(A) = ""&amp;YEAR(A18)&amp;"""",1),1)"),3059.0)</f>
        <v>3059</v>
      </c>
      <c r="E18" s="86">
        <f>IFERROR(__xludf.DUMMYFUNCTION("QUARTILE(QUERY(Dataset!A:M,""SELECT M WHERE MONTH(A)+1= ""&amp;MONTH(A18)&amp;"" AND YEAR(A) = ""&amp;YEAR(A18)&amp;"""",1),3)"),3069.0)</f>
        <v>3069</v>
      </c>
      <c r="F18" s="86">
        <f>IFERROR(__xludf.DUMMYFUNCTION("""COMPUTED_VALUE"""),3074.0)</f>
        <v>3074</v>
      </c>
      <c r="G18" s="86"/>
      <c r="H18" s="85" t="s">
        <v>53</v>
      </c>
      <c r="I18" s="89">
        <v>3054.0</v>
      </c>
      <c r="J18" s="86">
        <v>3059.0</v>
      </c>
      <c r="K18" s="86">
        <v>3069.0</v>
      </c>
      <c r="L18" s="86">
        <v>3074.0</v>
      </c>
      <c r="M18" s="76"/>
      <c r="N18" s="90"/>
      <c r="O18" s="88"/>
      <c r="P18" s="88"/>
      <c r="Q18" s="88"/>
    </row>
    <row r="19">
      <c r="A19" s="80">
        <v>45459.0</v>
      </c>
      <c r="B19" s="81" t="s">
        <v>54</v>
      </c>
      <c r="C19" s="89">
        <f>IFERROR(__xludf.DUMMYFUNCTION("""COMPUTED_VALUE"""),2783.0)</f>
        <v>2783</v>
      </c>
      <c r="D19" s="86">
        <f>IFERROR(__xludf.DUMMYFUNCTION("QUARTILE(QUERY(Dataset!A:M,""SELECT M WHERE MONTH(A)+1= ""&amp;MONTH(A19)&amp;"" AND YEAR(A) = ""&amp;YEAR(A19)&amp;"""",1),1)"),2783.0)</f>
        <v>2783</v>
      </c>
      <c r="E19" s="86">
        <f>IFERROR(__xludf.DUMMYFUNCTION("QUARTILE(QUERY(Dataset!A:M,""SELECT M WHERE MONTH(A)+1= ""&amp;MONTH(A19)&amp;"" AND YEAR(A) = ""&amp;YEAR(A19)&amp;"""",1),3)"),3949.5)</f>
        <v>3949.5</v>
      </c>
      <c r="F19" s="86">
        <f>IFERROR(__xludf.DUMMYFUNCTION("""COMPUTED_VALUE"""),5116.0)</f>
        <v>5116</v>
      </c>
      <c r="G19" s="86"/>
      <c r="H19" s="85" t="s">
        <v>54</v>
      </c>
      <c r="I19" s="89">
        <v>2783.0</v>
      </c>
      <c r="J19" s="86">
        <v>2783.0</v>
      </c>
      <c r="K19" s="86">
        <v>3949.5</v>
      </c>
      <c r="L19" s="86">
        <v>5116.0</v>
      </c>
      <c r="M19" s="76"/>
      <c r="N19" s="90"/>
      <c r="O19" s="88"/>
      <c r="P19" s="88"/>
      <c r="Q19" s="88"/>
    </row>
    <row r="20">
      <c r="A20" s="80">
        <v>45489.0</v>
      </c>
      <c r="B20" s="81" t="s">
        <v>55</v>
      </c>
      <c r="C20" s="89">
        <f>IFERROR(__xludf.DUMMYFUNCTION("""COMPUTED_VALUE"""),2783.0)</f>
        <v>2783</v>
      </c>
      <c r="D20" s="86">
        <f>IFERROR(__xludf.DUMMYFUNCTION("QUARTILE(QUERY(Dataset!A:M,""SELECT M WHERE MONTH(A)+1= ""&amp;MONTH(A20)&amp;"" AND YEAR(A) = ""&amp;YEAR(A20)&amp;"""",1),1)"),3366.25)</f>
        <v>3366.25</v>
      </c>
      <c r="E20" s="86">
        <f>IFERROR(__xludf.DUMMYFUNCTION("QUARTILE(QUERY(Dataset!A:M,""SELECT M WHERE MONTH(A)+1= ""&amp;MONTH(A20)&amp;"" AND YEAR(A) = ""&amp;YEAR(A20)&amp;"""",1),3)"),4532.75)</f>
        <v>4532.75</v>
      </c>
      <c r="F20" s="86">
        <f>IFERROR(__xludf.DUMMYFUNCTION("""COMPUTED_VALUE"""),5116.0)</f>
        <v>5116</v>
      </c>
      <c r="G20" s="86"/>
      <c r="H20" s="85" t="s">
        <v>55</v>
      </c>
      <c r="I20" s="89">
        <v>2783.0</v>
      </c>
      <c r="J20" s="86">
        <v>3366.25</v>
      </c>
      <c r="K20" s="86">
        <v>4532.75</v>
      </c>
      <c r="L20" s="86">
        <v>5116.0</v>
      </c>
      <c r="M20" s="76"/>
      <c r="N20" s="90"/>
      <c r="O20" s="88"/>
      <c r="P20" s="88"/>
      <c r="Q20" s="88"/>
    </row>
    <row r="21">
      <c r="A21" s="80">
        <v>45519.0</v>
      </c>
      <c r="B21" s="81" t="s">
        <v>56</v>
      </c>
      <c r="C21" s="89">
        <f>IFERROR(__xludf.DUMMYFUNCTION("""COMPUTED_VALUE"""),2783.0)</f>
        <v>2783</v>
      </c>
      <c r="D21" s="86">
        <f>IFERROR(__xludf.DUMMYFUNCTION("QUARTILE(QUERY(Dataset!A:M,""SELECT M WHERE MONTH(A)+1= ""&amp;MONTH(A21)&amp;"" AND YEAR(A) = ""&amp;YEAR(A21)&amp;"""",1),1)"),3949.5)</f>
        <v>3949.5</v>
      </c>
      <c r="E21" s="86">
        <f>IFERROR(__xludf.DUMMYFUNCTION("QUARTILE(QUERY(Dataset!A:M,""SELECT M WHERE MONTH(A)+1= ""&amp;MONTH(A21)&amp;"" AND YEAR(A) = ""&amp;YEAR(A21)&amp;"""",1),3)"),7672.0)</f>
        <v>7672</v>
      </c>
      <c r="F21" s="86">
        <f>IFERROR(__xludf.DUMMYFUNCTION("""COMPUTED_VALUE"""),10228.0)</f>
        <v>10228</v>
      </c>
      <c r="G21" s="86"/>
      <c r="H21" s="85" t="s">
        <v>56</v>
      </c>
      <c r="I21" s="89">
        <v>2783.0</v>
      </c>
      <c r="J21" s="86">
        <v>3949.5</v>
      </c>
      <c r="K21" s="86">
        <v>7672.0</v>
      </c>
      <c r="L21" s="86">
        <v>10228.0</v>
      </c>
      <c r="M21" s="76"/>
      <c r="N21" s="90"/>
      <c r="O21" s="88"/>
      <c r="P21" s="88"/>
      <c r="Q21" s="88"/>
    </row>
    <row r="22">
      <c r="A22" s="80">
        <v>45549.0</v>
      </c>
      <c r="B22" s="81" t="s">
        <v>57</v>
      </c>
      <c r="C22" s="89">
        <f>IFERROR(__xludf.DUMMYFUNCTION("""COMPUTED_VALUE"""),2785.0)</f>
        <v>2785</v>
      </c>
      <c r="D22" s="86">
        <f>IFERROR(__xludf.DUMMYFUNCTION("QUARTILE(QUERY(Dataset!A:M,""SELECT M WHERE MONTH(A)+1= ""&amp;MONTH(A22)&amp;"" AND YEAR(A) = ""&amp;YEAR(A22)&amp;"""",1),1)"),2785.5)</f>
        <v>2785.5</v>
      </c>
      <c r="E22" s="86">
        <f>IFERROR(__xludf.DUMMYFUNCTION("QUARTILE(QUERY(Dataset!A:M,""SELECT M WHERE MONTH(A)+1= ""&amp;MONTH(A22)&amp;"" AND YEAR(A) = ""&amp;YEAR(A22)&amp;"""",1),3)"),3951.0)</f>
        <v>3951</v>
      </c>
      <c r="F22" s="86">
        <f>IFERROR(__xludf.DUMMYFUNCTION("""COMPUTED_VALUE"""),5116.0)</f>
        <v>5116</v>
      </c>
      <c r="G22" s="86"/>
      <c r="H22" s="85" t="s">
        <v>57</v>
      </c>
      <c r="I22" s="89">
        <v>2785.0</v>
      </c>
      <c r="J22" s="86">
        <v>2785.5</v>
      </c>
      <c r="K22" s="86">
        <v>3951.0</v>
      </c>
      <c r="L22" s="86">
        <v>5116.0</v>
      </c>
      <c r="M22" s="76"/>
      <c r="N22" s="90"/>
      <c r="O22" s="88"/>
      <c r="P22" s="88"/>
      <c r="Q22" s="88"/>
    </row>
    <row r="23">
      <c r="A23" s="80">
        <v>45579.0</v>
      </c>
      <c r="B23" s="81" t="s">
        <v>58</v>
      </c>
      <c r="C23" s="89">
        <f>IFERROR(__xludf.DUMMYFUNCTION("""COMPUTED_VALUE"""),2788.0)</f>
        <v>2788</v>
      </c>
      <c r="D23" s="86">
        <f>IFERROR(__xludf.DUMMYFUNCTION("QUARTILE(QUERY(Dataset!A:M,""SELECT M WHERE MONTH(A)+1= ""&amp;MONTH(A23)&amp;"" AND YEAR(A) = ""&amp;YEAR(A23)&amp;"""",1),1)"),3370.0)</f>
        <v>3370</v>
      </c>
      <c r="E23" s="86">
        <f>IFERROR(__xludf.DUMMYFUNCTION("QUARTILE(QUERY(Dataset!A:M,""SELECT M WHERE MONTH(A)+1= ""&amp;MONTH(A23)&amp;"" AND YEAR(A) = ""&amp;YEAR(A23)&amp;"""",1),3)"),4534.0)</f>
        <v>4534</v>
      </c>
      <c r="F23" s="86">
        <f>IFERROR(__xludf.DUMMYFUNCTION("""COMPUTED_VALUE"""),5116.0)</f>
        <v>5116</v>
      </c>
      <c r="G23" s="86"/>
      <c r="H23" s="85" t="s">
        <v>58</v>
      </c>
      <c r="I23" s="89">
        <v>2788.0</v>
      </c>
      <c r="J23" s="86">
        <v>3370.0</v>
      </c>
      <c r="K23" s="86">
        <v>4534.0</v>
      </c>
      <c r="L23" s="86">
        <v>5116.0</v>
      </c>
      <c r="M23" s="76"/>
      <c r="N23" s="90"/>
      <c r="O23" s="88"/>
      <c r="P23" s="88"/>
      <c r="Q23" s="88"/>
    </row>
    <row r="24">
      <c r="A24" s="80">
        <v>45609.0</v>
      </c>
      <c r="B24" s="81" t="s">
        <v>59</v>
      </c>
      <c r="C24" s="89">
        <f>IFERROR(__xludf.DUMMYFUNCTION("""COMPUTED_VALUE"""),2790.0)</f>
        <v>2790</v>
      </c>
      <c r="D24" s="86">
        <f>IFERROR(__xludf.DUMMYFUNCTION("QUARTILE(QUERY(Dataset!A:M,""SELECT M WHERE MONTH(A)+1= ""&amp;MONTH(A24)&amp;"" AND YEAR(A) = ""&amp;YEAR(A24)&amp;"""",1),1)"),2790.5)</f>
        <v>2790.5</v>
      </c>
      <c r="E24" s="86">
        <f>IFERROR(__xludf.DUMMYFUNCTION("QUARTILE(QUERY(Dataset!A:M,""SELECT M WHERE MONTH(A)+1= ""&amp;MONTH(A24)&amp;"" AND YEAR(A) = ""&amp;YEAR(A24)&amp;"""",1),3)"),2791.5)</f>
        <v>2791.5</v>
      </c>
      <c r="F24" s="86">
        <f>IFERROR(__xludf.DUMMYFUNCTION("""COMPUTED_VALUE"""),2792.0)</f>
        <v>2792</v>
      </c>
      <c r="G24" s="86"/>
      <c r="H24" s="85" t="s">
        <v>59</v>
      </c>
      <c r="I24" s="89">
        <v>2790.0</v>
      </c>
      <c r="J24" s="86">
        <v>2790.5</v>
      </c>
      <c r="K24" s="86">
        <v>2791.5</v>
      </c>
      <c r="L24" s="86">
        <v>2792.0</v>
      </c>
      <c r="M24" s="76"/>
      <c r="N24" s="90"/>
      <c r="O24" s="88"/>
      <c r="P24" s="88"/>
      <c r="Q24" s="88"/>
    </row>
    <row r="25">
      <c r="A25" s="80">
        <v>45639.0</v>
      </c>
      <c r="B25" s="81" t="s">
        <v>60</v>
      </c>
      <c r="C25" s="89">
        <f>IFERROR(__xludf.DUMMYFUNCTION("""COMPUTED_VALUE"""),4384.0)</f>
        <v>4384</v>
      </c>
      <c r="D25" s="86">
        <f>IFERROR(__xludf.DUMMYFUNCTION("QUARTILE(QUERY(Dataset!A:M,""SELECT M WHERE MONTH(A)+1= ""&amp;MONTH(A25)&amp;"" AND YEAR(A) = ""&amp;YEAR(A25)&amp;"""",1),1)"),4567.0)</f>
        <v>4567</v>
      </c>
      <c r="E25" s="86">
        <f>IFERROR(__xludf.DUMMYFUNCTION("QUARTILE(QUERY(Dataset!A:M,""SELECT M WHERE MONTH(A)+1= ""&amp;MONTH(A25)&amp;"" AND YEAR(A) = ""&amp;YEAR(A25)&amp;"""",1),3)"),4933.0)</f>
        <v>4933</v>
      </c>
      <c r="F25" s="86">
        <f>IFERROR(__xludf.DUMMYFUNCTION("""COMPUTED_VALUE"""),5116.0)</f>
        <v>5116</v>
      </c>
      <c r="G25" s="86"/>
      <c r="H25" s="85" t="s">
        <v>60</v>
      </c>
      <c r="I25" s="89">
        <v>4384.0</v>
      </c>
      <c r="J25" s="86">
        <v>4567.0</v>
      </c>
      <c r="K25" s="86">
        <v>4933.0</v>
      </c>
      <c r="L25" s="86">
        <v>5116.0</v>
      </c>
      <c r="M25" s="76"/>
      <c r="N25" s="90"/>
      <c r="O25" s="88"/>
      <c r="P25" s="88"/>
      <c r="Q25" s="88"/>
    </row>
    <row r="26">
      <c r="A26" s="80">
        <v>45669.0</v>
      </c>
      <c r="B26" s="81" t="s">
        <v>61</v>
      </c>
      <c r="C26" s="89">
        <f>IFERROR(__xludf.DUMMYFUNCTION("""COMPUTED_VALUE"""),1432.0)</f>
        <v>1432</v>
      </c>
      <c r="D26" s="86">
        <f>IFERROR(__xludf.DUMMYFUNCTION("QUARTILE(QUERY(Dataset!A:M,""SELECT M WHERE MONTH(A)+1= ""&amp;MONTH(A26)&amp;"" AND YEAR(A) = ""&amp;YEAR(A26)&amp;"""",1),1)"),2113.0)</f>
        <v>2113</v>
      </c>
      <c r="E26" s="86">
        <f>IFERROR(__xludf.DUMMYFUNCTION("QUARTILE(QUERY(Dataset!A:M,""SELECT M WHERE MONTH(A)+1= ""&amp;MONTH(A26)&amp;"" AND YEAR(A) = ""&amp;YEAR(A26)&amp;"""",1),3)"),3955.0)</f>
        <v>3955</v>
      </c>
      <c r="F26" s="86">
        <f>IFERROR(__xludf.DUMMYFUNCTION("""COMPUTED_VALUE"""),5116.0)</f>
        <v>5116</v>
      </c>
      <c r="G26" s="86"/>
      <c r="H26" s="85" t="s">
        <v>61</v>
      </c>
      <c r="I26" s="89">
        <v>1432.0</v>
      </c>
      <c r="J26" s="86">
        <v>2113.0</v>
      </c>
      <c r="K26" s="86">
        <v>3955.0</v>
      </c>
      <c r="L26" s="86">
        <v>5116.0</v>
      </c>
      <c r="M26" s="76"/>
      <c r="N26" s="90"/>
      <c r="O26" s="88"/>
      <c r="P26" s="88"/>
      <c r="Q26" s="88"/>
    </row>
    <row r="27">
      <c r="A27" s="80">
        <v>45699.0</v>
      </c>
      <c r="B27" s="81" t="s">
        <v>62</v>
      </c>
      <c r="C27" s="89">
        <f>IFERROR(__xludf.DUMMYFUNCTION("""COMPUTED_VALUE"""),2794.0)</f>
        <v>2794</v>
      </c>
      <c r="D27" s="86">
        <f>IFERROR(__xludf.DUMMYFUNCTION("QUARTILE(QUERY(Dataset!A:M,""SELECT M WHERE MONTH(A)+1= ""&amp;MONTH(A27)&amp;"" AND YEAR(A) = ""&amp;YEAR(A27)&amp;"""",1),1)"),2814.0)</f>
        <v>2814</v>
      </c>
      <c r="E27" s="86">
        <f>IFERROR(__xludf.DUMMYFUNCTION("QUARTILE(QUERY(Dataset!A:M,""SELECT M WHERE MONTH(A)+1= ""&amp;MONTH(A27)&amp;"" AND YEAR(A) = ""&amp;YEAR(A27)&amp;"""",1),3)"),2854.0)</f>
        <v>2854</v>
      </c>
      <c r="F27" s="86">
        <f>IFERROR(__xludf.DUMMYFUNCTION("""COMPUTED_VALUE"""),2874.0)</f>
        <v>2874</v>
      </c>
      <c r="G27" s="86"/>
      <c r="H27" s="85" t="s">
        <v>62</v>
      </c>
      <c r="I27" s="89">
        <v>2794.0</v>
      </c>
      <c r="J27" s="86">
        <v>2814.0</v>
      </c>
      <c r="K27" s="86">
        <v>2854.0</v>
      </c>
      <c r="L27" s="86">
        <v>2874.0</v>
      </c>
      <c r="M27" s="76"/>
      <c r="N27" s="90"/>
      <c r="O27" s="88"/>
      <c r="P27" s="88"/>
      <c r="Q27" s="88"/>
    </row>
    <row r="28">
      <c r="A28" s="80">
        <v>45729.0</v>
      </c>
      <c r="B28" s="81" t="s">
        <v>63</v>
      </c>
      <c r="C28" s="89">
        <f>IFERROR(__xludf.DUMMYFUNCTION("""COMPUTED_VALUE"""),2834.0)</f>
        <v>2834</v>
      </c>
      <c r="D28" s="86">
        <f>IFERROR(__xludf.DUMMYFUNCTION("QUARTILE(QUERY(Dataset!A:M,""SELECT M WHERE MONTH(A)+1= ""&amp;MONTH(A28)&amp;"" AND YEAR(A) = ""&amp;YEAR(A28)&amp;"""",1),1)"),3975.0)</f>
        <v>3975</v>
      </c>
      <c r="E28" s="86">
        <f>IFERROR(__xludf.DUMMYFUNCTION("QUARTILE(QUERY(Dataset!A:M,""SELECT M WHERE MONTH(A)+1= ""&amp;MONTH(A28)&amp;"" AND YEAR(A) = ""&amp;YEAR(A28)&amp;"""",1),3)"),5116.0)</f>
        <v>5116</v>
      </c>
      <c r="F28" s="86">
        <f>IFERROR(__xludf.DUMMYFUNCTION("""COMPUTED_VALUE"""),5116.0)</f>
        <v>5116</v>
      </c>
      <c r="G28" s="86"/>
      <c r="H28" s="85" t="s">
        <v>63</v>
      </c>
      <c r="I28" s="89">
        <v>2834.0</v>
      </c>
      <c r="J28" s="86">
        <v>3975.0</v>
      </c>
      <c r="K28" s="86">
        <v>5116.0</v>
      </c>
      <c r="L28" s="86">
        <v>5116.0</v>
      </c>
      <c r="M28" s="76"/>
      <c r="N28" s="90"/>
      <c r="O28" s="88"/>
      <c r="P28" s="88"/>
      <c r="Q28" s="88"/>
    </row>
    <row r="29">
      <c r="A29" s="80">
        <v>45759.0</v>
      </c>
      <c r="B29" s="81" t="s">
        <v>64</v>
      </c>
      <c r="C29" s="89">
        <f>IFERROR(__xludf.DUMMYFUNCTION("""COMPUTED_VALUE"""),2874.0)</f>
        <v>2874</v>
      </c>
      <c r="D29" s="86">
        <f>IFERROR(__xludf.DUMMYFUNCTION("QUARTILE(QUERY(Dataset!A:M,""SELECT M WHERE MONTH(A)+1= ""&amp;MONTH(A29)&amp;"" AND YEAR(A) = ""&amp;YEAR(A29)&amp;"""",1),1)"),3434.5)</f>
        <v>3434.5</v>
      </c>
      <c r="E29" s="86">
        <f>IFERROR(__xludf.DUMMYFUNCTION("QUARTILE(QUERY(Dataset!A:M,""SELECT M WHERE MONTH(A)+1= ""&amp;MONTH(A29)&amp;"" AND YEAR(A) = ""&amp;YEAR(A29)&amp;"""",1),3)"),4555.5)</f>
        <v>4555.5</v>
      </c>
      <c r="F29" s="86">
        <f>IFERROR(__xludf.DUMMYFUNCTION("""COMPUTED_VALUE"""),5116.0)</f>
        <v>5116</v>
      </c>
      <c r="G29" s="86"/>
      <c r="H29" s="85" t="s">
        <v>64</v>
      </c>
      <c r="I29" s="89">
        <v>2874.0</v>
      </c>
      <c r="J29" s="86">
        <v>3434.5</v>
      </c>
      <c r="K29" s="86">
        <v>4555.5</v>
      </c>
      <c r="L29" s="86">
        <v>5116.0</v>
      </c>
      <c r="M29" s="76"/>
      <c r="N29" s="90"/>
      <c r="O29" s="88"/>
      <c r="P29" s="88"/>
      <c r="Q29" s="88"/>
    </row>
    <row r="30">
      <c r="A30" s="80">
        <v>45789.0</v>
      </c>
      <c r="B30" s="81" t="s">
        <v>65</v>
      </c>
      <c r="C30" s="89">
        <f>IFERROR(__xludf.DUMMYFUNCTION("""COMPUTED_VALUE"""),1432.0)</f>
        <v>1432</v>
      </c>
      <c r="D30" s="86">
        <f>IFERROR(__xludf.DUMMYFUNCTION("QUARTILE(QUERY(Dataset!A:M,""SELECT M WHERE MONTH(A)+1= ""&amp;MONTH(A30)&amp;"" AND YEAR(A) = ""&amp;YEAR(A30)&amp;"""",1),1)"),3274.0)</f>
        <v>3274</v>
      </c>
      <c r="E30" s="86">
        <f>IFERROR(__xludf.DUMMYFUNCTION("QUARTILE(QUERY(Dataset!A:M,""SELECT M WHERE MONTH(A)+1= ""&amp;MONTH(A30)&amp;"" AND YEAR(A) = ""&amp;YEAR(A30)&amp;"""",1),3)"),5116.0)</f>
        <v>5116</v>
      </c>
      <c r="F30" s="86">
        <f>IFERROR(__xludf.DUMMYFUNCTION("""COMPUTED_VALUE"""),5116.0)</f>
        <v>5116</v>
      </c>
      <c r="G30" s="86"/>
      <c r="H30" s="85" t="s">
        <v>65</v>
      </c>
      <c r="I30" s="89">
        <v>1432.0</v>
      </c>
      <c r="J30" s="86">
        <v>3274.0</v>
      </c>
      <c r="K30" s="86">
        <v>5116.0</v>
      </c>
      <c r="L30" s="86">
        <v>5116.0</v>
      </c>
      <c r="M30" s="76"/>
      <c r="N30" s="90"/>
      <c r="O30" s="88"/>
      <c r="P30" s="88"/>
      <c r="Q30" s="88"/>
    </row>
    <row r="31">
      <c r="A31" s="80">
        <v>45819.0</v>
      </c>
      <c r="B31" s="81" t="s">
        <v>66</v>
      </c>
      <c r="C31" s="89">
        <f>IFERROR(__xludf.DUMMYFUNCTION("""COMPUTED_VALUE"""),2783.0)</f>
        <v>2783</v>
      </c>
      <c r="D31" s="86">
        <f>IFERROR(__xludf.DUMMYFUNCTION("QUARTILE(QUERY(Dataset!A:M,""SELECT M WHERE MONTH(A)+1= ""&amp;MONTH(A31)&amp;"" AND YEAR(A) = ""&amp;YEAR(A31)&amp;"""",1),1)"),2825.75)</f>
        <v>2825.75</v>
      </c>
      <c r="E31" s="86">
        <f>IFERROR(__xludf.DUMMYFUNCTION("QUARTILE(QUERY(Dataset!A:M,""SELECT M WHERE MONTH(A)+1= ""&amp;MONTH(A31)&amp;"" AND YEAR(A) = ""&amp;YEAR(A31)&amp;"""",1),3)"),2911.25)</f>
        <v>2911.25</v>
      </c>
      <c r="F31" s="86">
        <f>IFERROR(__xludf.DUMMYFUNCTION("""COMPUTED_VALUE"""),2954.0)</f>
        <v>2954</v>
      </c>
      <c r="G31" s="86"/>
      <c r="H31" s="85" t="s">
        <v>66</v>
      </c>
      <c r="I31" s="89">
        <v>2783.0</v>
      </c>
      <c r="J31" s="86">
        <v>2825.75</v>
      </c>
      <c r="K31" s="86">
        <v>2911.25</v>
      </c>
      <c r="L31" s="86">
        <v>2954.0</v>
      </c>
      <c r="M31" s="76"/>
      <c r="N31" s="90"/>
      <c r="O31" s="88"/>
      <c r="P31" s="88"/>
      <c r="Q31" s="88"/>
    </row>
    <row r="32">
      <c r="A32" s="80">
        <v>45849.0</v>
      </c>
      <c r="B32" s="81" t="s">
        <v>67</v>
      </c>
      <c r="C32" s="89">
        <f>IFERROR(__xludf.DUMMYFUNCTION("""COMPUTED_VALUE"""),2783.0)</f>
        <v>2783</v>
      </c>
      <c r="D32" s="86">
        <f>IFERROR(__xludf.DUMMYFUNCTION("QUARTILE(QUERY(Dataset!A:M,""SELECT M WHERE MONTH(A)+1= ""&amp;MONTH(A32)&amp;"" AND YEAR(A) = ""&amp;YEAR(A32)&amp;"""",1),1)"),2783.0)</f>
        <v>2783</v>
      </c>
      <c r="E32" s="86">
        <f>IFERROR(__xludf.DUMMYFUNCTION("QUARTILE(QUERY(Dataset!A:M,""SELECT M WHERE MONTH(A)+1= ""&amp;MONTH(A32)&amp;"" AND YEAR(A) = ""&amp;YEAR(A32)&amp;"""",1),3)"),3949.5)</f>
        <v>3949.5</v>
      </c>
      <c r="F32" s="86">
        <f>IFERROR(__xludf.DUMMYFUNCTION("""COMPUTED_VALUE"""),5116.0)</f>
        <v>5116</v>
      </c>
      <c r="G32" s="86"/>
      <c r="H32" s="85" t="s">
        <v>67</v>
      </c>
      <c r="I32" s="89">
        <v>2783.0</v>
      </c>
      <c r="J32" s="86">
        <v>2783.0</v>
      </c>
      <c r="K32" s="86">
        <v>3949.5</v>
      </c>
      <c r="L32" s="86">
        <v>5116.0</v>
      </c>
      <c r="M32" s="76"/>
      <c r="N32" s="90"/>
      <c r="O32" s="88"/>
      <c r="P32" s="88"/>
      <c r="Q32" s="88"/>
    </row>
    <row r="33">
      <c r="A33" s="80">
        <v>45879.0</v>
      </c>
      <c r="B33" s="81" t="s">
        <v>68</v>
      </c>
      <c r="C33" s="89">
        <f>IFERROR(__xludf.DUMMYFUNCTION("""COMPUTED_VALUE"""),5116.0)</f>
        <v>5116</v>
      </c>
      <c r="D33" s="86">
        <f>IFERROR(__xludf.DUMMYFUNCTION("QUARTILE(QUERY(Dataset!A:M,""SELECT M WHERE MONTH(A)+1= ""&amp;MONTH(A33)&amp;"" AND YEAR(A) = ""&amp;YEAR(A33)&amp;"""",1),1)"),6394.0)</f>
        <v>6394</v>
      </c>
      <c r="E33" s="86">
        <f>IFERROR(__xludf.DUMMYFUNCTION("QUARTILE(QUERY(Dataset!A:M,""SELECT M WHERE MONTH(A)+1= ""&amp;MONTH(A33)&amp;"" AND YEAR(A) = ""&amp;YEAR(A33)&amp;"""",1),3)"),8950.0)</f>
        <v>8950</v>
      </c>
      <c r="F33" s="86">
        <f>IFERROR(__xludf.DUMMYFUNCTION("""COMPUTED_VALUE"""),10228.0)</f>
        <v>10228</v>
      </c>
      <c r="G33" s="86"/>
      <c r="H33" s="85" t="s">
        <v>68</v>
      </c>
      <c r="I33" s="89">
        <v>5116.0</v>
      </c>
      <c r="J33" s="86">
        <v>6394.0</v>
      </c>
      <c r="K33" s="86">
        <v>8950.0</v>
      </c>
      <c r="L33" s="86">
        <v>10228.0</v>
      </c>
      <c r="M33" s="76"/>
      <c r="N33" s="90"/>
      <c r="O33" s="88"/>
      <c r="P33" s="88"/>
      <c r="Q33" s="88"/>
    </row>
    <row r="34">
      <c r="A34" s="80">
        <v>45909.0</v>
      </c>
      <c r="B34" s="81" t="s">
        <v>69</v>
      </c>
      <c r="C34" s="89">
        <f>IFERROR(__xludf.DUMMYFUNCTION("""COMPUTED_VALUE"""),2783.0)</f>
        <v>2783</v>
      </c>
      <c r="D34" s="86">
        <f>IFERROR(__xludf.DUMMYFUNCTION("QUARTILE(QUERY(Dataset!A:M,""SELECT M WHERE MONTH(A)+1= ""&amp;MONTH(A34)&amp;"" AND YEAR(A) = ""&amp;YEAR(A34)&amp;"""",1),1)"),2784.0)</f>
        <v>2784</v>
      </c>
      <c r="E34" s="86">
        <f>IFERROR(__xludf.DUMMYFUNCTION("QUARTILE(QUERY(Dataset!A:M,""SELECT M WHERE MONTH(A)+1= ""&amp;MONTH(A34)&amp;"" AND YEAR(A) = ""&amp;YEAR(A34)&amp;"""",1),3)"),3950.5)</f>
        <v>3950.5</v>
      </c>
      <c r="F34" s="86">
        <f>IFERROR(__xludf.DUMMYFUNCTION("""COMPUTED_VALUE"""),5116.0)</f>
        <v>5116</v>
      </c>
      <c r="G34" s="86"/>
      <c r="H34" s="85" t="s">
        <v>69</v>
      </c>
      <c r="I34" s="89">
        <v>2783.0</v>
      </c>
      <c r="J34" s="86">
        <v>2784.0</v>
      </c>
      <c r="K34" s="86">
        <v>3950.5</v>
      </c>
      <c r="L34" s="86">
        <v>5116.0</v>
      </c>
      <c r="M34" s="76"/>
      <c r="N34" s="90"/>
      <c r="O34" s="88"/>
      <c r="P34" s="88"/>
      <c r="Q34" s="88"/>
    </row>
    <row r="35">
      <c r="A35" s="80">
        <v>45939.0</v>
      </c>
      <c r="B35" s="81" t="s">
        <v>70</v>
      </c>
      <c r="C35" s="89">
        <f>IFERROR(__xludf.DUMMYFUNCTION("""COMPUTED_VALUE"""),2786.0)</f>
        <v>2786</v>
      </c>
      <c r="D35" s="86">
        <f>IFERROR(__xludf.DUMMYFUNCTION("QUARTILE(QUERY(Dataset!A:M,""SELECT M WHERE MONTH(A)+1= ""&amp;MONTH(A35)&amp;"" AND YEAR(A) = ""&amp;YEAR(A35)&amp;"""",1),1)"),2787.0)</f>
        <v>2787</v>
      </c>
      <c r="E35" s="86">
        <f>IFERROR(__xludf.DUMMYFUNCTION("QUARTILE(QUERY(Dataset!A:M,""SELECT M WHERE MONTH(A)+1= ""&amp;MONTH(A35)&amp;"" AND YEAR(A) = ""&amp;YEAR(A35)&amp;"""",1),3)"),3952.0)</f>
        <v>3952</v>
      </c>
      <c r="F35" s="86">
        <f>IFERROR(__xludf.DUMMYFUNCTION("""COMPUTED_VALUE"""),5116.0)</f>
        <v>5116</v>
      </c>
      <c r="G35" s="86"/>
      <c r="H35" s="85" t="s">
        <v>70</v>
      </c>
      <c r="I35" s="89">
        <v>2786.0</v>
      </c>
      <c r="J35" s="86">
        <v>2787.0</v>
      </c>
      <c r="K35" s="86">
        <v>3952.0</v>
      </c>
      <c r="L35" s="86">
        <v>5116.0</v>
      </c>
      <c r="M35" s="76"/>
      <c r="N35" s="90"/>
      <c r="O35" s="88"/>
      <c r="P35" s="88"/>
      <c r="Q35" s="88"/>
    </row>
    <row r="36">
      <c r="A36" s="80">
        <v>45969.0</v>
      </c>
      <c r="B36" s="81" t="s">
        <v>71</v>
      </c>
      <c r="C36" s="89">
        <f>IFERROR(__xludf.DUMMYFUNCTION("""COMPUTED_VALUE"""),2790.0)</f>
        <v>2790</v>
      </c>
      <c r="D36" s="86">
        <f>IFERROR(__xludf.DUMMYFUNCTION("QUARTILE(QUERY(Dataset!A:M,""SELECT M WHERE MONTH(A)+1= ""&amp;MONTH(A36)&amp;"" AND YEAR(A) = ""&amp;YEAR(A36)&amp;"""",1),1)"),3371.5)</f>
        <v>3371.5</v>
      </c>
      <c r="E36" s="86">
        <f>IFERROR(__xludf.DUMMYFUNCTION("QUARTILE(QUERY(Dataset!A:M,""SELECT M WHERE MONTH(A)+1= ""&amp;MONTH(A36)&amp;"" AND YEAR(A) = ""&amp;YEAR(A36)&amp;"""",1),3)"),4534.5)</f>
        <v>4534.5</v>
      </c>
      <c r="F36" s="86">
        <f>IFERROR(__xludf.DUMMYFUNCTION("""COMPUTED_VALUE"""),5116.0)</f>
        <v>5116</v>
      </c>
      <c r="G36" s="86"/>
      <c r="H36" s="85" t="s">
        <v>71</v>
      </c>
      <c r="I36" s="89">
        <v>2790.0</v>
      </c>
      <c r="J36" s="86">
        <v>3371.5</v>
      </c>
      <c r="K36" s="86">
        <v>4534.5</v>
      </c>
      <c r="L36" s="86">
        <v>5116.0</v>
      </c>
      <c r="M36" s="76"/>
      <c r="N36" s="90"/>
      <c r="O36" s="88"/>
      <c r="P36" s="88"/>
      <c r="Q36" s="88"/>
    </row>
    <row r="37">
      <c r="A37" s="80">
        <v>45999.0</v>
      </c>
      <c r="B37" s="81" t="s">
        <v>72</v>
      </c>
      <c r="C37" s="89">
        <f>IFERROR(__xludf.DUMMYFUNCTION("""COMPUTED_VALUE"""),2791.0)</f>
        <v>2791</v>
      </c>
      <c r="D37" s="86">
        <f>IFERROR(__xludf.DUMMYFUNCTION("QUARTILE(QUERY(Dataset!A:M,""SELECT M WHERE MONTH(A)+1= ""&amp;MONTH(A37)&amp;"" AND YEAR(A) = ""&amp;YEAR(A37)&amp;"""",1),1)"),2791.5)</f>
        <v>2791.5</v>
      </c>
      <c r="E37" s="86">
        <f>IFERROR(__xludf.DUMMYFUNCTION("QUARTILE(QUERY(Dataset!A:M,""SELECT M WHERE MONTH(A)+1= ""&amp;MONTH(A37)&amp;"" AND YEAR(A) = ""&amp;YEAR(A37)&amp;"""",1),3)"),3954.0)</f>
        <v>3954</v>
      </c>
      <c r="F37" s="86">
        <f>IFERROR(__xludf.DUMMYFUNCTION("""COMPUTED_VALUE"""),5116.0)</f>
        <v>5116</v>
      </c>
      <c r="G37" s="86"/>
      <c r="H37" s="85" t="s">
        <v>72</v>
      </c>
      <c r="I37" s="89">
        <v>2791.0</v>
      </c>
      <c r="J37" s="86">
        <v>2791.5</v>
      </c>
      <c r="K37" s="86">
        <v>3954.0</v>
      </c>
      <c r="L37" s="86">
        <v>5116.0</v>
      </c>
      <c r="M37" s="76"/>
      <c r="N37" s="90"/>
      <c r="O37" s="88"/>
      <c r="P37" s="88"/>
      <c r="Q37" s="88"/>
    </row>
    <row r="38">
      <c r="A38" s="80">
        <v>46029.0</v>
      </c>
      <c r="B38" s="81" t="s">
        <v>73</v>
      </c>
      <c r="C38" s="89">
        <f>IFERROR(__xludf.DUMMYFUNCTION("""COMPUTED_VALUE"""),4384.0)</f>
        <v>4384</v>
      </c>
      <c r="D38" s="86">
        <f>IFERROR(__xludf.DUMMYFUNCTION("QUARTILE(QUERY(Dataset!A:M,""SELECT M WHERE MONTH(A)+1= ""&amp;MONTH(A38)&amp;"" AND YEAR(A) = ""&amp;YEAR(A38)&amp;"""",1),1)"),4567.0)</f>
        <v>4567</v>
      </c>
      <c r="E38" s="86">
        <f>IFERROR(__xludf.DUMMYFUNCTION("QUARTILE(QUERY(Dataset!A:M,""SELECT M WHERE MONTH(A)+1= ""&amp;MONTH(A38)&amp;"" AND YEAR(A) = ""&amp;YEAR(A38)&amp;"""",1),3)"),4933.0)</f>
        <v>4933</v>
      </c>
      <c r="F38" s="86">
        <f>IFERROR(__xludf.DUMMYFUNCTION("""COMPUTED_VALUE"""),5116.0)</f>
        <v>5116</v>
      </c>
      <c r="G38" s="86"/>
      <c r="H38" s="85" t="s">
        <v>73</v>
      </c>
      <c r="I38" s="89">
        <v>4384.0</v>
      </c>
      <c r="J38" s="86">
        <v>4567.0</v>
      </c>
      <c r="K38" s="86">
        <v>4933.0</v>
      </c>
      <c r="L38" s="86">
        <v>5116.0</v>
      </c>
      <c r="M38" s="76"/>
      <c r="N38" s="90"/>
      <c r="O38" s="88"/>
      <c r="P38" s="88"/>
      <c r="Q38" s="88"/>
    </row>
    <row r="39">
      <c r="A39" s="80">
        <v>46059.0</v>
      </c>
      <c r="B39" s="81" t="s">
        <v>74</v>
      </c>
      <c r="C39" s="89">
        <f>IFERROR(__xludf.DUMMYFUNCTION("""COMPUTED_VALUE"""),1432.0)</f>
        <v>1432</v>
      </c>
      <c r="D39" s="86">
        <f>IFERROR(__xludf.DUMMYFUNCTION("QUARTILE(QUERY(Dataset!A:M,""SELECT M WHERE MONTH(A)+1= ""&amp;MONTH(A39)&amp;"" AND YEAR(A) = ""&amp;YEAR(A39)&amp;"""",1),1)"),2113.0)</f>
        <v>2113</v>
      </c>
      <c r="E39" s="86">
        <f>IFERROR(__xludf.DUMMYFUNCTION("QUARTILE(QUERY(Dataset!A:M,""SELECT M WHERE MONTH(A)+1= ""&amp;MONTH(A39)&amp;"" AND YEAR(A) = ""&amp;YEAR(A39)&amp;"""",1),3)"),2794.0)</f>
        <v>2794</v>
      </c>
      <c r="F39" s="86">
        <f>IFERROR(__xludf.DUMMYFUNCTION("""COMPUTED_VALUE"""),2794.0)</f>
        <v>2794</v>
      </c>
      <c r="G39" s="86"/>
      <c r="H39" s="85" t="s">
        <v>74</v>
      </c>
      <c r="I39" s="89">
        <v>1432.0</v>
      </c>
      <c r="J39" s="86">
        <v>2113.0</v>
      </c>
      <c r="K39" s="86">
        <v>2794.0</v>
      </c>
      <c r="L39" s="86">
        <v>2794.0</v>
      </c>
      <c r="M39" s="76"/>
      <c r="N39" s="90"/>
      <c r="O39" s="88"/>
      <c r="P39" s="88"/>
      <c r="Q39" s="88"/>
    </row>
    <row r="40">
      <c r="A40" s="80">
        <v>46089.0</v>
      </c>
      <c r="B40" s="81" t="s">
        <v>75</v>
      </c>
      <c r="C40" s="89">
        <f>IFERROR(__xludf.DUMMYFUNCTION("""COMPUTED_VALUE"""),2874.0)</f>
        <v>2874</v>
      </c>
      <c r="D40" s="86">
        <f>IFERROR(__xludf.DUMMYFUNCTION("QUARTILE(QUERY(Dataset!A:M,""SELECT M WHERE MONTH(A)+1= ""&amp;MONTH(A40)&amp;"" AND YEAR(A) = ""&amp;YEAR(A40)&amp;"""",1),1)"),3434.5)</f>
        <v>3434.5</v>
      </c>
      <c r="E40" s="86">
        <f>IFERROR(__xludf.DUMMYFUNCTION("QUARTILE(QUERY(Dataset!A:M,""SELECT M WHERE MONTH(A)+1= ""&amp;MONTH(A40)&amp;"" AND YEAR(A) = ""&amp;YEAR(A40)&amp;"""",1),3)"),4555.5)</f>
        <v>4555.5</v>
      </c>
      <c r="F40" s="86">
        <f>IFERROR(__xludf.DUMMYFUNCTION("""COMPUTED_VALUE"""),5116.0)</f>
        <v>5116</v>
      </c>
      <c r="G40" s="86"/>
      <c r="H40" s="85" t="s">
        <v>75</v>
      </c>
      <c r="I40" s="89">
        <v>2874.0</v>
      </c>
      <c r="J40" s="86">
        <v>3434.5</v>
      </c>
      <c r="K40" s="86">
        <v>4555.5</v>
      </c>
      <c r="L40" s="86">
        <v>5116.0</v>
      </c>
      <c r="M40" s="76"/>
      <c r="N40" s="90"/>
      <c r="O40" s="88"/>
      <c r="P40" s="88"/>
      <c r="Q40" s="88"/>
    </row>
    <row r="41">
      <c r="A41" s="80">
        <v>46119.0</v>
      </c>
      <c r="B41" s="81" t="s">
        <v>76</v>
      </c>
      <c r="C41" s="89">
        <f>IFERROR(__xludf.DUMMYFUNCTION("""COMPUTED_VALUE"""),2834.0)</f>
        <v>2834</v>
      </c>
      <c r="D41" s="86">
        <f>IFERROR(__xludf.DUMMYFUNCTION("QUARTILE(QUERY(Dataset!A:M,""SELECT M WHERE MONTH(A)+1= ""&amp;MONTH(A41)&amp;"" AND YEAR(A) = ""&amp;YEAR(A41)&amp;"""",1),1)"),3975.0)</f>
        <v>3975</v>
      </c>
      <c r="E41" s="86">
        <f>IFERROR(__xludf.DUMMYFUNCTION("QUARTILE(QUERY(Dataset!A:M,""SELECT M WHERE MONTH(A)+1= ""&amp;MONTH(A41)&amp;"" AND YEAR(A) = ""&amp;YEAR(A41)&amp;"""",1),3)"),5116.0)</f>
        <v>5116</v>
      </c>
      <c r="F41" s="86">
        <f>IFERROR(__xludf.DUMMYFUNCTION("""COMPUTED_VALUE"""),5116.0)</f>
        <v>5116</v>
      </c>
      <c r="G41" s="86"/>
      <c r="H41" s="85" t="s">
        <v>76</v>
      </c>
      <c r="I41" s="89">
        <v>2834.0</v>
      </c>
      <c r="J41" s="86">
        <v>3975.0</v>
      </c>
      <c r="K41" s="86">
        <v>5116.0</v>
      </c>
      <c r="L41" s="86">
        <v>5116.0</v>
      </c>
      <c r="M41" s="76"/>
      <c r="N41" s="90"/>
      <c r="O41" s="88"/>
      <c r="P41" s="88"/>
      <c r="Q41" s="88"/>
    </row>
    <row r="42">
      <c r="A42" s="80">
        <v>46149.0</v>
      </c>
      <c r="B42" s="81" t="s">
        <v>77</v>
      </c>
      <c r="C42" s="89">
        <f>IFERROR(__xludf.DUMMYFUNCTION("""COMPUTED_VALUE"""),2874.0)</f>
        <v>2874</v>
      </c>
      <c r="D42" s="86">
        <f>IFERROR(__xludf.DUMMYFUNCTION("QUARTILE(QUERY(Dataset!A:M,""SELECT M WHERE MONTH(A)+1= ""&amp;MONTH(A42)&amp;"" AND YEAR(A) = ""&amp;YEAR(A42)&amp;"""",1),1)"),3434.5)</f>
        <v>3434.5</v>
      </c>
      <c r="E42" s="86">
        <f>IFERROR(__xludf.DUMMYFUNCTION("QUARTILE(QUERY(Dataset!A:M,""SELECT M WHERE MONTH(A)+1= ""&amp;MONTH(A42)&amp;"" AND YEAR(A) = ""&amp;YEAR(A42)&amp;"""",1),3)"),4555.5)</f>
        <v>4555.5</v>
      </c>
      <c r="F42" s="86">
        <f>IFERROR(__xludf.DUMMYFUNCTION("""COMPUTED_VALUE"""),5116.0)</f>
        <v>5116</v>
      </c>
      <c r="G42" s="86"/>
      <c r="H42" s="85" t="s">
        <v>77</v>
      </c>
      <c r="I42" s="89">
        <v>2874.0</v>
      </c>
      <c r="J42" s="86">
        <v>3434.5</v>
      </c>
      <c r="K42" s="86">
        <v>4555.5</v>
      </c>
      <c r="L42" s="86">
        <v>5116.0</v>
      </c>
      <c r="M42" s="76"/>
      <c r="N42" s="90"/>
      <c r="O42" s="88"/>
      <c r="P42" s="88"/>
      <c r="Q42" s="88"/>
    </row>
    <row r="43">
      <c r="A43" s="80">
        <v>46179.0</v>
      </c>
      <c r="B43" s="81" t="s">
        <v>78</v>
      </c>
      <c r="C43" s="89">
        <f>IFERROR(__xludf.DUMMYFUNCTION("""COMPUTED_VALUE"""),1432.0)</f>
        <v>1432</v>
      </c>
      <c r="D43" s="86">
        <f>IFERROR(__xludf.DUMMYFUNCTION("QUARTILE(QUERY(Dataset!A:M,""SELECT M WHERE MONTH(A)+1= ""&amp;MONTH(A43)&amp;"" AND YEAR(A) = ""&amp;YEAR(A43)&amp;"""",1),1)"),1432.0)</f>
        <v>1432</v>
      </c>
      <c r="E43" s="86">
        <f>IFERROR(__xludf.DUMMYFUNCTION("QUARTILE(QUERY(Dataset!A:M,""SELECT M WHERE MONTH(A)+1= ""&amp;MONTH(A43)&amp;"" AND YEAR(A) = ""&amp;YEAR(A43)&amp;"""",1),3)"),1432.0)</f>
        <v>1432</v>
      </c>
      <c r="F43" s="86">
        <f>IFERROR(__xludf.DUMMYFUNCTION("""COMPUTED_VALUE"""),1432.0)</f>
        <v>1432</v>
      </c>
      <c r="G43" s="86"/>
      <c r="H43" s="85" t="s">
        <v>78</v>
      </c>
      <c r="I43" s="89">
        <v>1432.0</v>
      </c>
      <c r="J43" s="86">
        <v>1432.0</v>
      </c>
      <c r="K43" s="86">
        <v>1432.0</v>
      </c>
      <c r="L43" s="86">
        <v>1432.0</v>
      </c>
      <c r="M43" s="76"/>
      <c r="N43" s="90"/>
      <c r="O43" s="88"/>
      <c r="P43" s="88"/>
      <c r="Q43" s="88"/>
    </row>
    <row r="44">
      <c r="A44" s="80"/>
      <c r="B44" s="81"/>
      <c r="C44" s="89"/>
      <c r="D44" s="86"/>
      <c r="E44" s="86"/>
      <c r="F44" s="86"/>
      <c r="G44" s="86"/>
      <c r="H44" s="85"/>
      <c r="I44" s="89"/>
      <c r="J44" s="86"/>
      <c r="K44" s="86"/>
      <c r="L44" s="86"/>
      <c r="M44" s="76"/>
      <c r="N44" s="90"/>
      <c r="O44" s="88"/>
      <c r="P44" s="88"/>
      <c r="Q44" s="88"/>
    </row>
    <row r="45">
      <c r="A45" s="80"/>
      <c r="B45" s="81"/>
      <c r="C45" s="89"/>
      <c r="D45" s="86"/>
      <c r="E45" s="86"/>
      <c r="F45" s="86"/>
      <c r="G45" s="86"/>
      <c r="H45" s="85"/>
      <c r="I45" s="89"/>
      <c r="J45" s="86"/>
      <c r="K45" s="86"/>
      <c r="L45" s="86"/>
      <c r="M45" s="76"/>
      <c r="N45" s="90"/>
      <c r="O45" s="88"/>
      <c r="P45" s="88"/>
      <c r="Q45" s="88"/>
    </row>
    <row r="46">
      <c r="A46" s="80"/>
      <c r="B46" s="81"/>
      <c r="C46" s="89"/>
      <c r="D46" s="86"/>
      <c r="E46" s="86"/>
      <c r="F46" s="86"/>
      <c r="G46" s="86"/>
      <c r="H46" s="85"/>
      <c r="I46" s="89"/>
      <c r="J46" s="86"/>
      <c r="K46" s="86"/>
      <c r="L46" s="86"/>
      <c r="M46" s="76"/>
      <c r="N46" s="90"/>
      <c r="O46" s="88"/>
      <c r="P46" s="88"/>
      <c r="Q46" s="88"/>
    </row>
    <row r="47">
      <c r="A47" s="80"/>
      <c r="B47" s="81"/>
      <c r="C47" s="89"/>
      <c r="D47" s="86"/>
      <c r="E47" s="86"/>
      <c r="F47" s="86"/>
      <c r="G47" s="86"/>
      <c r="H47" s="85"/>
      <c r="I47" s="89"/>
      <c r="J47" s="86"/>
      <c r="K47" s="86"/>
      <c r="L47" s="86"/>
      <c r="M47" s="76"/>
      <c r="N47" s="90"/>
      <c r="O47" s="88"/>
      <c r="P47" s="88"/>
      <c r="Q47" s="88"/>
    </row>
    <row r="48">
      <c r="A48" s="80"/>
      <c r="B48" s="81"/>
      <c r="C48" s="89"/>
      <c r="D48" s="86"/>
      <c r="E48" s="86"/>
      <c r="F48" s="86"/>
      <c r="G48" s="86"/>
      <c r="H48" s="85"/>
      <c r="I48" s="89"/>
      <c r="J48" s="86"/>
      <c r="K48" s="86"/>
      <c r="L48" s="86"/>
      <c r="M48" s="76"/>
      <c r="N48" s="90"/>
      <c r="O48" s="88"/>
      <c r="P48" s="88"/>
      <c r="Q48" s="88"/>
    </row>
    <row r="49">
      <c r="A49" s="80"/>
      <c r="B49" s="81"/>
      <c r="C49" s="89"/>
      <c r="D49" s="86"/>
      <c r="E49" s="86"/>
      <c r="F49" s="86"/>
      <c r="G49" s="86"/>
      <c r="H49" s="85"/>
      <c r="I49" s="89"/>
      <c r="J49" s="86"/>
      <c r="K49" s="86"/>
      <c r="L49" s="86"/>
      <c r="M49" s="76"/>
      <c r="N49" s="90"/>
      <c r="O49" s="88"/>
      <c r="P49" s="88"/>
      <c r="Q49" s="88"/>
    </row>
    <row r="50">
      <c r="A50" s="80"/>
      <c r="B50" s="81"/>
      <c r="C50" s="89"/>
      <c r="D50" s="86"/>
      <c r="E50" s="86"/>
      <c r="F50" s="86"/>
      <c r="G50" s="86"/>
      <c r="H50" s="85"/>
      <c r="I50" s="89"/>
      <c r="J50" s="86"/>
      <c r="K50" s="86"/>
      <c r="L50" s="86"/>
      <c r="M50" s="76"/>
      <c r="N50" s="90"/>
      <c r="O50" s="88"/>
      <c r="P50" s="88"/>
      <c r="Q50" s="88"/>
    </row>
    <row r="51">
      <c r="A51" s="80"/>
      <c r="B51" s="81"/>
      <c r="C51" s="89"/>
      <c r="D51" s="86"/>
      <c r="E51" s="86"/>
      <c r="F51" s="86"/>
      <c r="G51" s="86"/>
      <c r="H51" s="85"/>
      <c r="I51" s="89"/>
      <c r="J51" s="86"/>
      <c r="K51" s="86"/>
      <c r="L51" s="86"/>
      <c r="M51" s="76"/>
      <c r="N51" s="90"/>
      <c r="O51" s="88"/>
      <c r="P51" s="88"/>
      <c r="Q51" s="88"/>
    </row>
    <row r="52">
      <c r="A52" s="80"/>
      <c r="B52" s="81"/>
      <c r="C52" s="89"/>
      <c r="D52" s="86"/>
      <c r="E52" s="86"/>
      <c r="F52" s="86"/>
      <c r="G52" s="86"/>
      <c r="H52" s="85"/>
      <c r="I52" s="89"/>
      <c r="J52" s="86"/>
      <c r="K52" s="86"/>
      <c r="L52" s="86"/>
      <c r="M52" s="76"/>
      <c r="N52" s="90"/>
      <c r="O52" s="88"/>
      <c r="P52" s="88"/>
      <c r="Q52" s="88"/>
    </row>
    <row r="53">
      <c r="A53" s="80"/>
      <c r="B53" s="81"/>
      <c r="C53" s="89"/>
      <c r="D53" s="86"/>
      <c r="E53" s="86"/>
      <c r="F53" s="86"/>
      <c r="G53" s="86"/>
      <c r="H53" s="85"/>
      <c r="I53" s="89"/>
      <c r="J53" s="86"/>
      <c r="K53" s="86"/>
      <c r="L53" s="86"/>
      <c r="M53" s="76"/>
      <c r="N53" s="90"/>
      <c r="O53" s="88"/>
      <c r="P53" s="88"/>
      <c r="Q53" s="88"/>
    </row>
    <row r="54">
      <c r="A54" s="80"/>
      <c r="B54" s="81"/>
      <c r="C54" s="89"/>
      <c r="D54" s="86"/>
      <c r="E54" s="86"/>
      <c r="F54" s="86"/>
      <c r="G54" s="86"/>
      <c r="H54" s="85"/>
      <c r="I54" s="89"/>
      <c r="J54" s="86"/>
      <c r="K54" s="86"/>
      <c r="L54" s="86"/>
      <c r="M54" s="76"/>
      <c r="N54" s="90"/>
      <c r="O54" s="88"/>
      <c r="P54" s="88"/>
      <c r="Q54" s="88"/>
    </row>
    <row r="55">
      <c r="A55" s="80"/>
      <c r="B55" s="81"/>
      <c r="C55" s="89"/>
      <c r="D55" s="86"/>
      <c r="E55" s="86"/>
      <c r="F55" s="86"/>
      <c r="G55" s="86"/>
      <c r="H55" s="85"/>
      <c r="I55" s="89"/>
      <c r="J55" s="86"/>
      <c r="K55" s="86"/>
      <c r="L55" s="86"/>
      <c r="M55" s="76"/>
      <c r="N55" s="90"/>
      <c r="O55" s="88"/>
      <c r="P55" s="88"/>
      <c r="Q55" s="88"/>
    </row>
    <row r="56">
      <c r="A56" s="80"/>
      <c r="B56" s="81"/>
      <c r="C56" s="89"/>
      <c r="D56" s="86"/>
      <c r="E56" s="86"/>
      <c r="F56" s="86"/>
      <c r="G56" s="86"/>
      <c r="H56" s="85"/>
      <c r="I56" s="89"/>
      <c r="J56" s="86"/>
      <c r="K56" s="86"/>
      <c r="L56" s="86"/>
      <c r="M56" s="76"/>
      <c r="N56" s="90"/>
      <c r="O56" s="88"/>
      <c r="P56" s="88"/>
      <c r="Q56" s="88"/>
    </row>
    <row r="57">
      <c r="A57" s="80"/>
      <c r="B57" s="81"/>
      <c r="C57" s="89"/>
      <c r="D57" s="86"/>
      <c r="E57" s="86"/>
      <c r="F57" s="86"/>
      <c r="G57" s="86"/>
      <c r="H57" s="85"/>
      <c r="I57" s="89"/>
      <c r="J57" s="86"/>
      <c r="K57" s="86"/>
      <c r="L57" s="86"/>
      <c r="M57" s="76"/>
      <c r="N57" s="90"/>
      <c r="O57" s="88"/>
      <c r="P57" s="88"/>
      <c r="Q57" s="88"/>
    </row>
    <row r="58">
      <c r="A58" s="80"/>
      <c r="B58" s="81"/>
      <c r="C58" s="89"/>
      <c r="D58" s="86"/>
      <c r="E58" s="86"/>
      <c r="F58" s="86"/>
      <c r="G58" s="86"/>
      <c r="H58" s="85"/>
      <c r="I58" s="89"/>
      <c r="J58" s="86"/>
      <c r="K58" s="86"/>
      <c r="L58" s="86"/>
      <c r="M58" s="76"/>
      <c r="N58" s="90"/>
      <c r="O58" s="88"/>
      <c r="P58" s="88"/>
      <c r="Q58" s="88"/>
    </row>
    <row r="59">
      <c r="A59" s="80"/>
      <c r="B59" s="81"/>
      <c r="C59" s="89"/>
      <c r="D59" s="86"/>
      <c r="E59" s="86"/>
      <c r="F59" s="86"/>
      <c r="G59" s="86"/>
      <c r="H59" s="85"/>
      <c r="I59" s="89"/>
      <c r="J59" s="86"/>
      <c r="K59" s="86"/>
      <c r="L59" s="86"/>
      <c r="M59" s="76"/>
      <c r="N59" s="90"/>
      <c r="O59" s="88"/>
      <c r="P59" s="88"/>
      <c r="Q59" s="88"/>
    </row>
    <row r="60">
      <c r="A60" s="80"/>
      <c r="B60" s="81"/>
      <c r="C60" s="89"/>
      <c r="D60" s="86"/>
      <c r="E60" s="86"/>
      <c r="F60" s="86"/>
      <c r="G60" s="86"/>
      <c r="H60" s="85"/>
      <c r="I60" s="89"/>
      <c r="J60" s="86"/>
      <c r="K60" s="86"/>
      <c r="L60" s="86"/>
      <c r="M60" s="76"/>
      <c r="N60" s="90"/>
      <c r="O60" s="88"/>
      <c r="P60" s="88"/>
      <c r="Q60" s="88"/>
    </row>
    <row r="61">
      <c r="A61" s="80"/>
      <c r="B61" s="81"/>
      <c r="C61" s="89"/>
      <c r="D61" s="86"/>
      <c r="E61" s="86"/>
      <c r="F61" s="86"/>
      <c r="G61" s="86"/>
      <c r="H61" s="85"/>
      <c r="I61" s="89"/>
      <c r="J61" s="86"/>
      <c r="K61" s="86"/>
      <c r="L61" s="86"/>
      <c r="M61" s="76"/>
      <c r="N61" s="90"/>
      <c r="O61" s="88"/>
      <c r="P61" s="88"/>
      <c r="Q61" s="88"/>
    </row>
    <row r="62">
      <c r="A62" s="80"/>
      <c r="B62" s="81"/>
      <c r="C62" s="89"/>
      <c r="D62" s="86"/>
      <c r="E62" s="86"/>
      <c r="F62" s="86"/>
      <c r="G62" s="86"/>
      <c r="H62" s="85"/>
      <c r="I62" s="89"/>
      <c r="J62" s="86"/>
      <c r="K62" s="86"/>
      <c r="L62" s="86"/>
      <c r="M62" s="76"/>
      <c r="N62" s="90"/>
      <c r="O62" s="88"/>
      <c r="P62" s="88"/>
      <c r="Q62" s="88"/>
    </row>
    <row r="63">
      <c r="A63" s="80"/>
      <c r="B63" s="81"/>
      <c r="C63" s="89"/>
      <c r="D63" s="86"/>
      <c r="E63" s="86"/>
      <c r="F63" s="86"/>
      <c r="G63" s="86"/>
      <c r="H63" s="85"/>
      <c r="I63" s="89"/>
      <c r="J63" s="86"/>
      <c r="K63" s="86"/>
      <c r="L63" s="86"/>
      <c r="M63" s="76"/>
      <c r="N63" s="90"/>
      <c r="O63" s="88"/>
      <c r="P63" s="88"/>
      <c r="Q63" s="88"/>
    </row>
    <row r="64">
      <c r="A64" s="80"/>
      <c r="B64" s="81"/>
      <c r="C64" s="89"/>
      <c r="D64" s="86"/>
      <c r="E64" s="86"/>
      <c r="F64" s="86"/>
      <c r="G64" s="86"/>
      <c r="H64" s="85"/>
      <c r="I64" s="89"/>
      <c r="J64" s="86"/>
      <c r="K64" s="86"/>
      <c r="L64" s="86"/>
      <c r="M64" s="76"/>
      <c r="N64" s="90"/>
      <c r="O64" s="88"/>
      <c r="P64" s="88"/>
      <c r="Q64" s="88"/>
    </row>
    <row r="65">
      <c r="A65" s="92"/>
      <c r="B65" s="93"/>
      <c r="C65" s="89"/>
      <c r="D65" s="86"/>
      <c r="E65" s="86"/>
      <c r="F65" s="86"/>
      <c r="G65" s="86"/>
      <c r="H65" s="89"/>
      <c r="I65" s="89"/>
      <c r="J65" s="86"/>
      <c r="K65" s="86"/>
      <c r="L65" s="86"/>
      <c r="M65" s="94"/>
      <c r="N65" s="90"/>
      <c r="O65" s="88"/>
      <c r="P65" s="88"/>
      <c r="Q65" s="88"/>
    </row>
    <row r="66">
      <c r="A66" s="92"/>
      <c r="B66" s="93"/>
      <c r="C66" s="89"/>
      <c r="D66" s="86"/>
      <c r="E66" s="86"/>
      <c r="F66" s="86"/>
      <c r="G66" s="86"/>
      <c r="H66" s="89"/>
      <c r="I66" s="89"/>
      <c r="J66" s="86"/>
      <c r="K66" s="86"/>
      <c r="L66" s="86"/>
      <c r="M66" s="94"/>
      <c r="N66" s="90"/>
      <c r="O66" s="88"/>
      <c r="P66" s="88"/>
      <c r="Q66" s="88"/>
    </row>
    <row r="67">
      <c r="A67" s="92"/>
      <c r="B67" s="93"/>
      <c r="C67" s="89"/>
      <c r="D67" s="86"/>
      <c r="E67" s="86"/>
      <c r="F67" s="86"/>
      <c r="G67" s="86"/>
      <c r="H67" s="89"/>
      <c r="I67" s="89"/>
      <c r="J67" s="86"/>
      <c r="K67" s="86"/>
      <c r="L67" s="86"/>
      <c r="M67" s="94"/>
      <c r="N67" s="90"/>
      <c r="O67" s="88"/>
      <c r="P67" s="88"/>
      <c r="Q67" s="88"/>
    </row>
    <row r="68">
      <c r="A68" s="92"/>
      <c r="B68" s="93"/>
      <c r="C68" s="89"/>
      <c r="D68" s="86"/>
      <c r="E68" s="86"/>
      <c r="F68" s="86"/>
      <c r="G68" s="86"/>
      <c r="H68" s="89"/>
      <c r="I68" s="89"/>
      <c r="J68" s="86"/>
      <c r="K68" s="86"/>
      <c r="L68" s="86"/>
      <c r="M68" s="94"/>
      <c r="N68" s="90"/>
      <c r="O68" s="88"/>
      <c r="P68" s="88"/>
      <c r="Q68" s="88"/>
    </row>
    <row r="69">
      <c r="A69" s="92"/>
      <c r="B69" s="93"/>
      <c r="C69" s="89"/>
      <c r="D69" s="86"/>
      <c r="E69" s="86"/>
      <c r="F69" s="86"/>
      <c r="G69" s="86"/>
      <c r="H69" s="89"/>
      <c r="I69" s="89"/>
      <c r="J69" s="86"/>
      <c r="K69" s="86"/>
      <c r="L69" s="86"/>
      <c r="M69" s="94"/>
      <c r="N69" s="90"/>
      <c r="O69" s="88"/>
      <c r="P69" s="88"/>
      <c r="Q69" s="88"/>
    </row>
    <row r="70">
      <c r="A70" s="92"/>
      <c r="B70" s="93"/>
      <c r="C70" s="89"/>
      <c r="D70" s="86"/>
      <c r="E70" s="86"/>
      <c r="F70" s="86"/>
      <c r="G70" s="86"/>
      <c r="H70" s="89"/>
      <c r="I70" s="89"/>
      <c r="J70" s="86"/>
      <c r="K70" s="86"/>
      <c r="L70" s="86"/>
      <c r="M70" s="94"/>
      <c r="N70" s="90"/>
      <c r="O70" s="88"/>
      <c r="P70" s="88"/>
      <c r="Q70" s="88"/>
    </row>
    <row r="71">
      <c r="A71" s="92"/>
      <c r="B71" s="93"/>
      <c r="C71" s="89"/>
      <c r="D71" s="86"/>
      <c r="E71" s="86"/>
      <c r="F71" s="86"/>
      <c r="G71" s="86"/>
      <c r="H71" s="89"/>
      <c r="I71" s="89"/>
      <c r="J71" s="86"/>
      <c r="K71" s="86"/>
      <c r="L71" s="86"/>
      <c r="M71" s="94"/>
      <c r="N71" s="90"/>
      <c r="O71" s="88"/>
      <c r="P71" s="88"/>
      <c r="Q71" s="88"/>
    </row>
    <row r="72">
      <c r="A72" s="92"/>
      <c r="B72" s="93"/>
      <c r="C72" s="89"/>
      <c r="D72" s="86"/>
      <c r="E72" s="86"/>
      <c r="F72" s="86"/>
      <c r="G72" s="86"/>
      <c r="H72" s="89"/>
      <c r="I72" s="89"/>
      <c r="J72" s="86"/>
      <c r="K72" s="86"/>
      <c r="L72" s="86"/>
      <c r="M72" s="94"/>
      <c r="N72" s="90"/>
      <c r="O72" s="88"/>
      <c r="P72" s="88"/>
      <c r="Q72" s="88"/>
    </row>
    <row r="73">
      <c r="A73" s="92"/>
      <c r="B73" s="93"/>
      <c r="C73" s="89"/>
      <c r="D73" s="86"/>
      <c r="E73" s="86"/>
      <c r="F73" s="86"/>
      <c r="G73" s="86"/>
      <c r="H73" s="89"/>
      <c r="I73" s="89"/>
      <c r="J73" s="86"/>
      <c r="K73" s="86"/>
      <c r="L73" s="86"/>
      <c r="M73" s="94"/>
      <c r="N73" s="90"/>
      <c r="O73" s="88"/>
      <c r="P73" s="88"/>
      <c r="Q73" s="88"/>
    </row>
    <row r="74">
      <c r="A74" s="92"/>
      <c r="B74" s="93"/>
      <c r="C74" s="89"/>
      <c r="D74" s="86"/>
      <c r="E74" s="86"/>
      <c r="F74" s="86"/>
      <c r="G74" s="86"/>
      <c r="H74" s="89"/>
      <c r="I74" s="89"/>
      <c r="J74" s="86"/>
      <c r="K74" s="86"/>
      <c r="L74" s="86"/>
      <c r="M74" s="94"/>
      <c r="N74" s="90"/>
      <c r="O74" s="88"/>
      <c r="P74" s="88"/>
      <c r="Q74" s="88"/>
    </row>
    <row r="75">
      <c r="A75" s="92"/>
      <c r="B75" s="93"/>
      <c r="C75" s="89"/>
      <c r="D75" s="86"/>
      <c r="E75" s="86"/>
      <c r="F75" s="86"/>
      <c r="G75" s="86"/>
      <c r="H75" s="89"/>
      <c r="I75" s="89"/>
      <c r="J75" s="86"/>
      <c r="K75" s="86"/>
      <c r="L75" s="86"/>
      <c r="M75" s="94"/>
      <c r="N75" s="90"/>
      <c r="O75" s="88"/>
      <c r="P75" s="88"/>
      <c r="Q75" s="88"/>
    </row>
    <row r="76">
      <c r="A76" s="92"/>
      <c r="B76" s="93"/>
      <c r="C76" s="89"/>
      <c r="D76" s="86"/>
      <c r="E76" s="86"/>
      <c r="F76" s="86"/>
      <c r="G76" s="86"/>
      <c r="H76" s="89"/>
      <c r="I76" s="89"/>
      <c r="J76" s="86"/>
      <c r="K76" s="86"/>
      <c r="L76" s="86"/>
      <c r="M76" s="94"/>
      <c r="N76" s="90"/>
      <c r="O76" s="88"/>
      <c r="P76" s="88"/>
      <c r="Q76" s="88"/>
    </row>
    <row r="77">
      <c r="A77" s="92"/>
      <c r="B77" s="93"/>
      <c r="C77" s="89"/>
      <c r="D77" s="86"/>
      <c r="E77" s="86"/>
      <c r="F77" s="86"/>
      <c r="G77" s="86"/>
      <c r="H77" s="89"/>
      <c r="I77" s="89"/>
      <c r="J77" s="86"/>
      <c r="K77" s="86"/>
      <c r="L77" s="86"/>
      <c r="M77" s="94"/>
      <c r="N77" s="90"/>
      <c r="O77" s="88"/>
      <c r="P77" s="88"/>
      <c r="Q77" s="88"/>
    </row>
    <row r="78">
      <c r="A78" s="92"/>
      <c r="B78" s="93"/>
      <c r="C78" s="89"/>
      <c r="D78" s="86"/>
      <c r="E78" s="86"/>
      <c r="F78" s="86"/>
      <c r="G78" s="86"/>
      <c r="H78" s="89"/>
      <c r="I78" s="89"/>
      <c r="J78" s="86"/>
      <c r="K78" s="86"/>
      <c r="L78" s="86"/>
      <c r="M78" s="94"/>
      <c r="N78" s="90"/>
      <c r="O78" s="88"/>
      <c r="P78" s="88"/>
      <c r="Q78" s="88"/>
    </row>
    <row r="79">
      <c r="A79" s="92"/>
      <c r="B79" s="93"/>
      <c r="C79" s="89"/>
      <c r="D79" s="86"/>
      <c r="E79" s="86"/>
      <c r="F79" s="86"/>
      <c r="G79" s="86"/>
      <c r="H79" s="89"/>
      <c r="I79" s="89"/>
      <c r="J79" s="86"/>
      <c r="K79" s="86"/>
      <c r="L79" s="86"/>
      <c r="M79" s="94"/>
      <c r="N79" s="90"/>
      <c r="O79" s="88"/>
      <c r="P79" s="88"/>
      <c r="Q79" s="88"/>
    </row>
    <row r="80">
      <c r="A80" s="92"/>
      <c r="B80" s="93"/>
      <c r="C80" s="89"/>
      <c r="D80" s="86"/>
      <c r="E80" s="86"/>
      <c r="F80" s="86"/>
      <c r="G80" s="86"/>
      <c r="H80" s="89"/>
      <c r="I80" s="89"/>
      <c r="J80" s="86"/>
      <c r="K80" s="86"/>
      <c r="L80" s="86"/>
      <c r="M80" s="94"/>
      <c r="N80" s="90"/>
      <c r="O80" s="88"/>
      <c r="P80" s="88"/>
      <c r="Q80" s="88"/>
    </row>
    <row r="81">
      <c r="A81" s="92"/>
      <c r="B81" s="93"/>
      <c r="C81" s="89"/>
      <c r="D81" s="86"/>
      <c r="E81" s="86"/>
      <c r="F81" s="86"/>
      <c r="G81" s="86"/>
      <c r="H81" s="89"/>
      <c r="I81" s="89"/>
      <c r="J81" s="86"/>
      <c r="K81" s="86"/>
      <c r="L81" s="86"/>
      <c r="M81" s="94"/>
      <c r="N81" s="90"/>
      <c r="O81" s="88"/>
      <c r="P81" s="88"/>
      <c r="Q81" s="88"/>
    </row>
    <row r="82">
      <c r="A82" s="92"/>
      <c r="B82" s="93"/>
      <c r="C82" s="89"/>
      <c r="D82" s="86"/>
      <c r="E82" s="86"/>
      <c r="F82" s="86"/>
      <c r="G82" s="86"/>
      <c r="H82" s="89"/>
      <c r="I82" s="89"/>
      <c r="J82" s="86"/>
      <c r="K82" s="86"/>
      <c r="L82" s="86"/>
      <c r="M82" s="94"/>
      <c r="N82" s="90"/>
      <c r="O82" s="88"/>
      <c r="P82" s="88"/>
      <c r="Q82" s="88"/>
    </row>
    <row r="83">
      <c r="A83" s="92"/>
      <c r="B83" s="93"/>
      <c r="C83" s="89"/>
      <c r="D83" s="86"/>
      <c r="E83" s="86"/>
      <c r="F83" s="86"/>
      <c r="G83" s="86"/>
      <c r="H83" s="89"/>
      <c r="I83" s="89"/>
      <c r="J83" s="86"/>
      <c r="K83" s="86"/>
      <c r="L83" s="86"/>
      <c r="M83" s="94"/>
      <c r="N83" s="90"/>
      <c r="O83" s="88"/>
      <c r="P83" s="88"/>
      <c r="Q83" s="88"/>
    </row>
    <row r="84">
      <c r="A84" s="92"/>
      <c r="B84" s="93"/>
      <c r="C84" s="89"/>
      <c r="D84" s="86"/>
      <c r="E84" s="86"/>
      <c r="F84" s="86"/>
      <c r="G84" s="86"/>
      <c r="H84" s="89"/>
      <c r="I84" s="89"/>
      <c r="J84" s="86"/>
      <c r="K84" s="86"/>
      <c r="L84" s="86"/>
      <c r="M84" s="94"/>
      <c r="N84" s="90"/>
      <c r="O84" s="88"/>
      <c r="P84" s="88"/>
      <c r="Q84" s="88"/>
    </row>
    <row r="85">
      <c r="A85" s="92"/>
      <c r="B85" s="93"/>
      <c r="C85" s="89"/>
      <c r="D85" s="86"/>
      <c r="E85" s="86"/>
      <c r="F85" s="86"/>
      <c r="G85" s="86"/>
      <c r="H85" s="89"/>
      <c r="I85" s="89"/>
      <c r="J85" s="86"/>
      <c r="K85" s="86"/>
      <c r="L85" s="86"/>
      <c r="M85" s="94"/>
      <c r="N85" s="90"/>
      <c r="O85" s="88"/>
      <c r="P85" s="88"/>
      <c r="Q85" s="88"/>
    </row>
    <row r="86">
      <c r="A86" s="92"/>
      <c r="B86" s="93"/>
      <c r="C86" s="89"/>
      <c r="D86" s="86"/>
      <c r="E86" s="86"/>
      <c r="F86" s="86"/>
      <c r="G86" s="86"/>
      <c r="H86" s="89"/>
      <c r="I86" s="89"/>
      <c r="J86" s="86"/>
      <c r="K86" s="86"/>
      <c r="L86" s="86"/>
      <c r="M86" s="94"/>
      <c r="N86" s="90"/>
      <c r="O86" s="88"/>
      <c r="P86" s="88"/>
      <c r="Q86" s="88"/>
    </row>
    <row r="87">
      <c r="A87" s="92"/>
      <c r="B87" s="93"/>
      <c r="C87" s="89"/>
      <c r="D87" s="86"/>
      <c r="E87" s="86"/>
      <c r="F87" s="86"/>
      <c r="G87" s="86"/>
      <c r="H87" s="89"/>
      <c r="I87" s="89"/>
      <c r="J87" s="86"/>
      <c r="K87" s="86"/>
      <c r="L87" s="86"/>
      <c r="M87" s="94"/>
      <c r="N87" s="90"/>
      <c r="O87" s="88"/>
      <c r="P87" s="88"/>
      <c r="Q87" s="88"/>
    </row>
    <row r="88">
      <c r="A88" s="92"/>
      <c r="B88" s="93"/>
      <c r="C88" s="89"/>
      <c r="D88" s="86"/>
      <c r="E88" s="86"/>
      <c r="F88" s="86"/>
      <c r="G88" s="86"/>
      <c r="H88" s="89"/>
      <c r="I88" s="89"/>
      <c r="J88" s="86"/>
      <c r="K88" s="86"/>
      <c r="L88" s="86"/>
      <c r="M88" s="94"/>
      <c r="N88" s="90"/>
      <c r="O88" s="88"/>
      <c r="P88" s="88"/>
      <c r="Q88" s="88"/>
    </row>
    <row r="89">
      <c r="A89" s="92"/>
      <c r="B89" s="93"/>
      <c r="C89" s="89"/>
      <c r="D89" s="86"/>
      <c r="E89" s="86"/>
      <c r="F89" s="86"/>
      <c r="G89" s="86"/>
      <c r="H89" s="89"/>
      <c r="I89" s="89"/>
      <c r="J89" s="86"/>
      <c r="K89" s="86"/>
      <c r="L89" s="86"/>
      <c r="M89" s="94"/>
      <c r="N89" s="90"/>
      <c r="O89" s="88"/>
      <c r="P89" s="88"/>
      <c r="Q89" s="88"/>
    </row>
    <row r="90">
      <c r="A90" s="92"/>
      <c r="B90" s="93"/>
      <c r="C90" s="89"/>
      <c r="D90" s="86"/>
      <c r="E90" s="86"/>
      <c r="F90" s="86"/>
      <c r="G90" s="86"/>
      <c r="H90" s="89"/>
      <c r="I90" s="89"/>
      <c r="J90" s="86"/>
      <c r="K90" s="86"/>
      <c r="L90" s="86"/>
      <c r="M90" s="94"/>
      <c r="N90" s="90"/>
      <c r="O90" s="88"/>
      <c r="P90" s="88"/>
      <c r="Q90" s="88"/>
    </row>
    <row r="91">
      <c r="A91" s="92"/>
      <c r="B91" s="93"/>
      <c r="C91" s="89"/>
      <c r="D91" s="86"/>
      <c r="E91" s="86"/>
      <c r="F91" s="86"/>
      <c r="G91" s="86"/>
      <c r="H91" s="89"/>
      <c r="I91" s="89"/>
      <c r="J91" s="86"/>
      <c r="K91" s="86"/>
      <c r="L91" s="86"/>
      <c r="M91" s="94"/>
      <c r="N91" s="90"/>
      <c r="O91" s="88"/>
      <c r="P91" s="88"/>
      <c r="Q91" s="88"/>
    </row>
    <row r="92">
      <c r="A92" s="92"/>
      <c r="B92" s="93"/>
      <c r="C92" s="89"/>
      <c r="D92" s="86"/>
      <c r="E92" s="86"/>
      <c r="F92" s="86"/>
      <c r="G92" s="86"/>
      <c r="H92" s="89"/>
      <c r="I92" s="89"/>
      <c r="J92" s="86"/>
      <c r="K92" s="86"/>
      <c r="L92" s="86"/>
      <c r="M92" s="94"/>
      <c r="N92" s="90"/>
      <c r="O92" s="88"/>
      <c r="P92" s="88"/>
      <c r="Q92" s="88"/>
    </row>
    <row r="93">
      <c r="A93" s="92"/>
      <c r="B93" s="93"/>
      <c r="C93" s="89"/>
      <c r="D93" s="86"/>
      <c r="E93" s="86"/>
      <c r="F93" s="86"/>
      <c r="G93" s="86"/>
      <c r="H93" s="89"/>
      <c r="I93" s="89"/>
      <c r="J93" s="86"/>
      <c r="K93" s="86"/>
      <c r="L93" s="86"/>
      <c r="M93" s="94"/>
      <c r="N93" s="90"/>
      <c r="O93" s="88"/>
      <c r="P93" s="88"/>
      <c r="Q93" s="88"/>
    </row>
    <row r="94">
      <c r="A94" s="92"/>
      <c r="B94" s="93"/>
      <c r="C94" s="89"/>
      <c r="D94" s="86"/>
      <c r="E94" s="86"/>
      <c r="F94" s="86"/>
      <c r="G94" s="86"/>
      <c r="H94" s="89"/>
      <c r="I94" s="89"/>
      <c r="J94" s="86"/>
      <c r="K94" s="86"/>
      <c r="L94" s="86"/>
      <c r="M94" s="94"/>
      <c r="N94" s="90"/>
      <c r="O94" s="88"/>
      <c r="P94" s="88"/>
      <c r="Q94" s="88"/>
    </row>
    <row r="95">
      <c r="A95" s="92"/>
      <c r="B95" s="93"/>
      <c r="C95" s="89"/>
      <c r="D95" s="86"/>
      <c r="E95" s="86"/>
      <c r="F95" s="86"/>
      <c r="G95" s="86"/>
      <c r="H95" s="89"/>
      <c r="I95" s="89"/>
      <c r="J95" s="86"/>
      <c r="K95" s="86"/>
      <c r="L95" s="86"/>
      <c r="M95" s="94"/>
      <c r="N95" s="90"/>
      <c r="O95" s="88"/>
      <c r="P95" s="88"/>
      <c r="Q95" s="88"/>
    </row>
    <row r="96">
      <c r="A96" s="92"/>
      <c r="B96" s="93"/>
      <c r="C96" s="89"/>
      <c r="D96" s="86"/>
      <c r="E96" s="86"/>
      <c r="F96" s="86"/>
      <c r="G96" s="86"/>
      <c r="H96" s="89"/>
      <c r="I96" s="89"/>
      <c r="J96" s="86"/>
      <c r="K96" s="86"/>
      <c r="L96" s="86"/>
      <c r="M96" s="94"/>
      <c r="N96" s="90"/>
      <c r="O96" s="88"/>
      <c r="P96" s="88"/>
      <c r="Q96" s="88"/>
    </row>
    <row r="97">
      <c r="A97" s="92"/>
      <c r="B97" s="93"/>
      <c r="C97" s="89"/>
      <c r="D97" s="86"/>
      <c r="E97" s="86"/>
      <c r="F97" s="86"/>
      <c r="G97" s="86"/>
      <c r="H97" s="89"/>
      <c r="I97" s="89"/>
      <c r="J97" s="86"/>
      <c r="K97" s="86"/>
      <c r="L97" s="86"/>
      <c r="M97" s="94"/>
      <c r="N97" s="90"/>
      <c r="O97" s="88"/>
      <c r="P97" s="88"/>
      <c r="Q97" s="88"/>
    </row>
    <row r="98">
      <c r="A98" s="92"/>
      <c r="B98" s="93"/>
      <c r="C98" s="89"/>
      <c r="D98" s="86"/>
      <c r="E98" s="86"/>
      <c r="F98" s="86"/>
      <c r="G98" s="86"/>
      <c r="H98" s="89"/>
      <c r="I98" s="89"/>
      <c r="J98" s="86"/>
      <c r="K98" s="86"/>
      <c r="L98" s="86"/>
      <c r="M98" s="94"/>
      <c r="N98" s="90"/>
      <c r="O98" s="88"/>
      <c r="P98" s="88"/>
      <c r="Q98" s="88"/>
    </row>
    <row r="99">
      <c r="A99" s="92"/>
      <c r="B99" s="93"/>
      <c r="C99" s="89"/>
      <c r="D99" s="86"/>
      <c r="E99" s="86"/>
      <c r="F99" s="86"/>
      <c r="G99" s="86"/>
      <c r="H99" s="89"/>
      <c r="I99" s="89"/>
      <c r="J99" s="86"/>
      <c r="K99" s="86"/>
      <c r="L99" s="86"/>
      <c r="M99" s="94"/>
      <c r="N99" s="90"/>
      <c r="O99" s="88"/>
      <c r="P99" s="88"/>
      <c r="Q99" s="88"/>
    </row>
    <row r="100">
      <c r="A100" s="92"/>
      <c r="B100" s="93"/>
      <c r="C100" s="89"/>
      <c r="D100" s="86"/>
      <c r="E100" s="86"/>
      <c r="F100" s="86"/>
      <c r="G100" s="86"/>
      <c r="H100" s="89"/>
      <c r="I100" s="89"/>
      <c r="J100" s="86"/>
      <c r="K100" s="86"/>
      <c r="L100" s="86"/>
      <c r="M100" s="94"/>
      <c r="N100" s="90"/>
      <c r="O100" s="88"/>
      <c r="P100" s="88"/>
      <c r="Q100" s="88"/>
    </row>
    <row r="101">
      <c r="A101" s="92"/>
      <c r="B101" s="93"/>
      <c r="C101" s="89"/>
      <c r="D101" s="86"/>
      <c r="E101" s="86"/>
      <c r="F101" s="86"/>
      <c r="G101" s="86"/>
      <c r="H101" s="89"/>
      <c r="I101" s="89"/>
      <c r="J101" s="86"/>
      <c r="K101" s="86"/>
      <c r="L101" s="86"/>
      <c r="M101" s="94"/>
      <c r="N101" s="90"/>
      <c r="O101" s="88"/>
      <c r="P101" s="88"/>
      <c r="Q101" s="88"/>
    </row>
    <row r="102">
      <c r="A102" s="92"/>
      <c r="B102" s="93"/>
      <c r="C102" s="89"/>
      <c r="D102" s="86"/>
      <c r="E102" s="86"/>
      <c r="F102" s="86"/>
      <c r="G102" s="86"/>
      <c r="H102" s="89"/>
      <c r="I102" s="89"/>
      <c r="J102" s="86"/>
      <c r="K102" s="86"/>
      <c r="L102" s="86"/>
      <c r="M102" s="94"/>
      <c r="N102" s="90"/>
      <c r="O102" s="88"/>
      <c r="P102" s="88"/>
      <c r="Q102" s="88"/>
    </row>
    <row r="103">
      <c r="A103" s="92"/>
      <c r="B103" s="93"/>
      <c r="C103" s="89"/>
      <c r="D103" s="86"/>
      <c r="E103" s="86"/>
      <c r="F103" s="86"/>
      <c r="G103" s="86"/>
      <c r="H103" s="89"/>
      <c r="I103" s="89"/>
      <c r="J103" s="86"/>
      <c r="K103" s="86"/>
      <c r="L103" s="86"/>
      <c r="M103" s="94"/>
      <c r="N103" s="90"/>
      <c r="O103" s="88"/>
      <c r="P103" s="88"/>
      <c r="Q103" s="88"/>
    </row>
    <row r="104">
      <c r="A104" s="92"/>
      <c r="B104" s="93"/>
      <c r="C104" s="89"/>
      <c r="D104" s="86"/>
      <c r="E104" s="86"/>
      <c r="F104" s="86"/>
      <c r="G104" s="86"/>
      <c r="H104" s="89"/>
      <c r="I104" s="89"/>
      <c r="J104" s="86"/>
      <c r="K104" s="86"/>
      <c r="L104" s="86"/>
      <c r="M104" s="94"/>
      <c r="N104" s="90"/>
      <c r="O104" s="88"/>
      <c r="P104" s="88"/>
      <c r="Q104" s="88"/>
    </row>
    <row r="105">
      <c r="A105" s="92"/>
      <c r="B105" s="93"/>
      <c r="C105" s="89"/>
      <c r="D105" s="86"/>
      <c r="E105" s="86"/>
      <c r="F105" s="86"/>
      <c r="G105" s="86"/>
      <c r="H105" s="89"/>
      <c r="I105" s="89"/>
      <c r="J105" s="86"/>
      <c r="K105" s="86"/>
      <c r="L105" s="86"/>
      <c r="M105" s="94"/>
      <c r="N105" s="90"/>
      <c r="O105" s="88"/>
      <c r="P105" s="88"/>
      <c r="Q105" s="88"/>
    </row>
    <row r="106">
      <c r="A106" s="92"/>
      <c r="B106" s="93"/>
      <c r="C106" s="89"/>
      <c r="D106" s="86"/>
      <c r="E106" s="86"/>
      <c r="F106" s="86"/>
      <c r="G106" s="86"/>
      <c r="H106" s="89"/>
      <c r="I106" s="89"/>
      <c r="J106" s="86"/>
      <c r="K106" s="86"/>
      <c r="L106" s="86"/>
      <c r="M106" s="94"/>
      <c r="N106" s="90"/>
      <c r="O106" s="88"/>
      <c r="P106" s="88"/>
      <c r="Q106" s="88"/>
    </row>
    <row r="107">
      <c r="A107" s="92"/>
      <c r="B107" s="93"/>
      <c r="C107" s="89"/>
      <c r="D107" s="86"/>
      <c r="E107" s="86"/>
      <c r="F107" s="86"/>
      <c r="G107" s="86"/>
      <c r="H107" s="89"/>
      <c r="I107" s="89"/>
      <c r="J107" s="86"/>
      <c r="K107" s="86"/>
      <c r="L107" s="86"/>
      <c r="M107" s="94"/>
      <c r="N107" s="90"/>
      <c r="O107" s="88"/>
      <c r="P107" s="88"/>
      <c r="Q107" s="88"/>
    </row>
    <row r="108">
      <c r="A108" s="92"/>
      <c r="B108" s="93"/>
      <c r="C108" s="89"/>
      <c r="D108" s="86"/>
      <c r="E108" s="86"/>
      <c r="F108" s="86"/>
      <c r="G108" s="86"/>
      <c r="H108" s="89"/>
      <c r="I108" s="89"/>
      <c r="J108" s="86"/>
      <c r="K108" s="86"/>
      <c r="L108" s="86"/>
      <c r="M108" s="94"/>
      <c r="N108" s="90"/>
      <c r="O108" s="88"/>
      <c r="P108" s="88"/>
      <c r="Q108" s="88"/>
    </row>
    <row r="109">
      <c r="A109" s="92"/>
      <c r="B109" s="93"/>
      <c r="C109" s="89"/>
      <c r="D109" s="86"/>
      <c r="E109" s="86"/>
      <c r="F109" s="86"/>
      <c r="G109" s="86"/>
      <c r="H109" s="89"/>
      <c r="I109" s="89"/>
      <c r="J109" s="86"/>
      <c r="K109" s="86"/>
      <c r="L109" s="86"/>
      <c r="M109" s="94"/>
      <c r="N109" s="90"/>
      <c r="O109" s="88"/>
      <c r="P109" s="88"/>
      <c r="Q109" s="88"/>
    </row>
    <row r="110">
      <c r="A110" s="92"/>
      <c r="B110" s="93"/>
      <c r="C110" s="89"/>
      <c r="D110" s="86"/>
      <c r="E110" s="86"/>
      <c r="F110" s="86"/>
      <c r="G110" s="86"/>
      <c r="H110" s="89"/>
      <c r="I110" s="89"/>
      <c r="J110" s="86"/>
      <c r="K110" s="86"/>
      <c r="L110" s="86"/>
      <c r="M110" s="94"/>
      <c r="N110" s="90"/>
      <c r="O110" s="88"/>
      <c r="P110" s="88"/>
      <c r="Q110" s="88"/>
    </row>
    <row r="111">
      <c r="A111" s="92"/>
      <c r="B111" s="93"/>
      <c r="C111" s="89"/>
      <c r="D111" s="86"/>
      <c r="E111" s="86"/>
      <c r="F111" s="86"/>
      <c r="G111" s="86"/>
      <c r="H111" s="89"/>
      <c r="I111" s="89"/>
      <c r="J111" s="86"/>
      <c r="K111" s="86"/>
      <c r="L111" s="86"/>
      <c r="M111" s="94"/>
      <c r="N111" s="90"/>
      <c r="O111" s="88"/>
      <c r="P111" s="88"/>
      <c r="Q111" s="88"/>
    </row>
    <row r="112">
      <c r="A112" s="92"/>
      <c r="B112" s="93"/>
      <c r="C112" s="89"/>
      <c r="D112" s="86"/>
      <c r="E112" s="86"/>
      <c r="F112" s="86"/>
      <c r="G112" s="86"/>
      <c r="H112" s="89"/>
      <c r="I112" s="89"/>
      <c r="J112" s="86"/>
      <c r="K112" s="86"/>
      <c r="L112" s="86"/>
      <c r="M112" s="94"/>
      <c r="N112" s="90"/>
      <c r="O112" s="88"/>
      <c r="P112" s="88"/>
      <c r="Q112" s="88"/>
    </row>
    <row r="113">
      <c r="A113" s="92"/>
      <c r="B113" s="93"/>
      <c r="C113" s="89"/>
      <c r="D113" s="86"/>
      <c r="E113" s="86"/>
      <c r="F113" s="86"/>
      <c r="G113" s="86"/>
      <c r="H113" s="89"/>
      <c r="I113" s="89"/>
      <c r="J113" s="86"/>
      <c r="K113" s="86"/>
      <c r="L113" s="86"/>
      <c r="M113" s="94"/>
      <c r="N113" s="90"/>
      <c r="O113" s="88"/>
      <c r="P113" s="88"/>
      <c r="Q113" s="88"/>
    </row>
    <row r="114">
      <c r="A114" s="92"/>
      <c r="B114" s="93"/>
      <c r="C114" s="89"/>
      <c r="D114" s="86"/>
      <c r="E114" s="86"/>
      <c r="F114" s="86"/>
      <c r="G114" s="86"/>
      <c r="H114" s="89"/>
      <c r="I114" s="89"/>
      <c r="J114" s="86"/>
      <c r="K114" s="86"/>
      <c r="L114" s="86"/>
      <c r="M114" s="94"/>
      <c r="N114" s="90"/>
      <c r="O114" s="88"/>
      <c r="P114" s="88"/>
      <c r="Q114" s="88"/>
    </row>
    <row r="115">
      <c r="A115" s="92"/>
      <c r="B115" s="93"/>
      <c r="C115" s="89"/>
      <c r="D115" s="86"/>
      <c r="E115" s="86"/>
      <c r="F115" s="86"/>
      <c r="G115" s="86"/>
      <c r="H115" s="89"/>
      <c r="I115" s="89"/>
      <c r="J115" s="86"/>
      <c r="K115" s="86"/>
      <c r="L115" s="86"/>
      <c r="M115" s="94"/>
      <c r="N115" s="90"/>
      <c r="O115" s="88"/>
      <c r="P115" s="88"/>
      <c r="Q115" s="88"/>
    </row>
    <row r="116">
      <c r="A116" s="92"/>
      <c r="B116" s="93"/>
      <c r="C116" s="89"/>
      <c r="D116" s="86"/>
      <c r="E116" s="86"/>
      <c r="F116" s="86"/>
      <c r="G116" s="86"/>
      <c r="H116" s="89"/>
      <c r="I116" s="89"/>
      <c r="J116" s="86"/>
      <c r="K116" s="86"/>
      <c r="L116" s="86"/>
      <c r="M116" s="94"/>
      <c r="N116" s="90"/>
      <c r="O116" s="88"/>
      <c r="P116" s="88"/>
      <c r="Q116" s="88"/>
    </row>
    <row r="117">
      <c r="A117" s="92"/>
      <c r="B117" s="93"/>
      <c r="C117" s="89"/>
      <c r="D117" s="86"/>
      <c r="E117" s="86"/>
      <c r="F117" s="86"/>
      <c r="G117" s="86"/>
      <c r="H117" s="89"/>
      <c r="I117" s="89"/>
      <c r="J117" s="86"/>
      <c r="K117" s="86"/>
      <c r="L117" s="86"/>
      <c r="M117" s="94"/>
      <c r="N117" s="90"/>
      <c r="O117" s="88"/>
      <c r="P117" s="88"/>
      <c r="Q117" s="88"/>
    </row>
    <row r="118">
      <c r="A118" s="92"/>
      <c r="B118" s="93"/>
      <c r="C118" s="89"/>
      <c r="D118" s="86"/>
      <c r="E118" s="86"/>
      <c r="F118" s="86"/>
      <c r="G118" s="86"/>
      <c r="H118" s="89"/>
      <c r="I118" s="89"/>
      <c r="J118" s="86"/>
      <c r="K118" s="86"/>
      <c r="L118" s="86"/>
      <c r="M118" s="94"/>
      <c r="N118" s="90"/>
      <c r="O118" s="88"/>
      <c r="P118" s="88"/>
      <c r="Q118" s="88"/>
    </row>
    <row r="119">
      <c r="A119" s="92"/>
      <c r="B119" s="93"/>
      <c r="C119" s="89"/>
      <c r="D119" s="86"/>
      <c r="E119" s="86"/>
      <c r="F119" s="86"/>
      <c r="G119" s="86"/>
      <c r="H119" s="89"/>
      <c r="I119" s="89"/>
      <c r="J119" s="86"/>
      <c r="K119" s="86"/>
      <c r="L119" s="86"/>
      <c r="M119" s="94"/>
      <c r="N119" s="90"/>
      <c r="O119" s="88"/>
      <c r="P119" s="88"/>
      <c r="Q119" s="88"/>
    </row>
    <row r="120">
      <c r="A120" s="92"/>
      <c r="B120" s="93"/>
      <c r="C120" s="89"/>
      <c r="D120" s="86"/>
      <c r="E120" s="86"/>
      <c r="F120" s="86"/>
      <c r="G120" s="86"/>
      <c r="H120" s="89"/>
      <c r="I120" s="89"/>
      <c r="J120" s="86"/>
      <c r="K120" s="86"/>
      <c r="L120" s="86"/>
      <c r="M120" s="94"/>
      <c r="N120" s="90"/>
      <c r="O120" s="88"/>
      <c r="P120" s="88"/>
      <c r="Q120" s="88"/>
    </row>
    <row r="121">
      <c r="A121" s="92"/>
      <c r="B121" s="93"/>
      <c r="C121" s="89"/>
      <c r="D121" s="86"/>
      <c r="E121" s="86"/>
      <c r="F121" s="86"/>
      <c r="G121" s="86"/>
      <c r="H121" s="89"/>
      <c r="I121" s="89"/>
      <c r="J121" s="86"/>
      <c r="K121" s="86"/>
      <c r="L121" s="86"/>
      <c r="M121" s="94"/>
      <c r="N121" s="90"/>
      <c r="O121" s="88"/>
      <c r="P121" s="88"/>
      <c r="Q121" s="88"/>
    </row>
    <row r="122">
      <c r="A122" s="92"/>
      <c r="B122" s="93"/>
      <c r="C122" s="89"/>
      <c r="D122" s="86"/>
      <c r="E122" s="86"/>
      <c r="F122" s="86"/>
      <c r="G122" s="86"/>
      <c r="H122" s="89"/>
      <c r="I122" s="89"/>
      <c r="J122" s="86"/>
      <c r="K122" s="86"/>
      <c r="L122" s="86"/>
      <c r="M122" s="94"/>
      <c r="N122" s="90"/>
      <c r="O122" s="88"/>
      <c r="P122" s="88"/>
      <c r="Q122" s="88"/>
    </row>
    <row r="123">
      <c r="A123" s="92"/>
      <c r="B123" s="93"/>
      <c r="C123" s="89"/>
      <c r="D123" s="86"/>
      <c r="E123" s="86"/>
      <c r="F123" s="86"/>
      <c r="G123" s="86"/>
      <c r="H123" s="89"/>
      <c r="I123" s="89"/>
      <c r="J123" s="86"/>
      <c r="K123" s="86"/>
      <c r="L123" s="86"/>
      <c r="M123" s="94"/>
      <c r="N123" s="90"/>
      <c r="O123" s="88"/>
      <c r="P123" s="88"/>
      <c r="Q123" s="88"/>
    </row>
    <row r="124">
      <c r="A124" s="92"/>
      <c r="B124" s="93"/>
      <c r="C124" s="89"/>
      <c r="D124" s="86"/>
      <c r="E124" s="86"/>
      <c r="F124" s="86"/>
      <c r="G124" s="86"/>
      <c r="H124" s="89"/>
      <c r="I124" s="89"/>
      <c r="J124" s="86"/>
      <c r="K124" s="86"/>
      <c r="L124" s="86"/>
      <c r="M124" s="94"/>
      <c r="N124" s="90"/>
      <c r="O124" s="88"/>
      <c r="P124" s="88"/>
      <c r="Q124" s="88"/>
    </row>
    <row r="125">
      <c r="A125" s="92"/>
      <c r="B125" s="93"/>
      <c r="C125" s="89"/>
      <c r="D125" s="86"/>
      <c r="E125" s="86"/>
      <c r="F125" s="86"/>
      <c r="G125" s="86"/>
      <c r="H125" s="89"/>
      <c r="I125" s="89"/>
      <c r="J125" s="86"/>
      <c r="K125" s="86"/>
      <c r="L125" s="86"/>
      <c r="M125" s="94"/>
      <c r="N125" s="90"/>
      <c r="O125" s="88"/>
      <c r="P125" s="88"/>
      <c r="Q125" s="88"/>
    </row>
    <row r="126">
      <c r="A126" s="92"/>
      <c r="B126" s="93"/>
      <c r="C126" s="89"/>
      <c r="D126" s="86"/>
      <c r="E126" s="86"/>
      <c r="F126" s="86"/>
      <c r="G126" s="86"/>
      <c r="H126" s="89"/>
      <c r="I126" s="89"/>
      <c r="J126" s="86"/>
      <c r="K126" s="86"/>
      <c r="L126" s="86"/>
      <c r="M126" s="94"/>
      <c r="N126" s="90"/>
      <c r="O126" s="88"/>
      <c r="P126" s="88"/>
      <c r="Q126" s="88"/>
    </row>
    <row r="127">
      <c r="A127" s="92"/>
      <c r="B127" s="93"/>
      <c r="C127" s="89"/>
      <c r="D127" s="86"/>
      <c r="E127" s="86"/>
      <c r="F127" s="86"/>
      <c r="G127" s="86"/>
      <c r="H127" s="89"/>
      <c r="I127" s="89"/>
      <c r="J127" s="86"/>
      <c r="K127" s="86"/>
      <c r="L127" s="86"/>
      <c r="M127" s="94"/>
      <c r="N127" s="90"/>
      <c r="O127" s="88"/>
      <c r="P127" s="88"/>
      <c r="Q127" s="88"/>
    </row>
    <row r="128">
      <c r="A128" s="92"/>
      <c r="B128" s="93"/>
      <c r="C128" s="89"/>
      <c r="D128" s="86"/>
      <c r="E128" s="86"/>
      <c r="F128" s="86"/>
      <c r="G128" s="86"/>
      <c r="H128" s="89"/>
      <c r="I128" s="89"/>
      <c r="J128" s="86"/>
      <c r="K128" s="86"/>
      <c r="L128" s="86"/>
      <c r="M128" s="94"/>
      <c r="N128" s="90"/>
      <c r="O128" s="88"/>
      <c r="P128" s="88"/>
      <c r="Q128" s="88"/>
    </row>
    <row r="129">
      <c r="A129" s="92"/>
      <c r="B129" s="93"/>
      <c r="C129" s="89"/>
      <c r="D129" s="86"/>
      <c r="E129" s="86"/>
      <c r="F129" s="86"/>
      <c r="G129" s="86"/>
      <c r="H129" s="89"/>
      <c r="I129" s="89"/>
      <c r="J129" s="86"/>
      <c r="K129" s="86"/>
      <c r="L129" s="86"/>
      <c r="M129" s="94"/>
      <c r="N129" s="90"/>
      <c r="O129" s="88"/>
      <c r="P129" s="88"/>
      <c r="Q129" s="88"/>
    </row>
    <row r="130">
      <c r="A130" s="92"/>
      <c r="B130" s="93"/>
      <c r="C130" s="89"/>
      <c r="D130" s="86"/>
      <c r="E130" s="86"/>
      <c r="F130" s="86"/>
      <c r="G130" s="86"/>
      <c r="H130" s="89"/>
      <c r="I130" s="89"/>
      <c r="J130" s="86"/>
      <c r="K130" s="86"/>
      <c r="L130" s="86"/>
      <c r="M130" s="94"/>
      <c r="N130" s="90"/>
      <c r="O130" s="88"/>
      <c r="P130" s="88"/>
      <c r="Q130" s="88"/>
    </row>
    <row r="131">
      <c r="A131" s="92"/>
      <c r="B131" s="93"/>
      <c r="C131" s="89"/>
      <c r="D131" s="86"/>
      <c r="E131" s="86"/>
      <c r="F131" s="86"/>
      <c r="G131" s="86"/>
      <c r="H131" s="89"/>
      <c r="I131" s="89"/>
      <c r="J131" s="86"/>
      <c r="K131" s="86"/>
      <c r="L131" s="86"/>
      <c r="M131" s="94"/>
      <c r="N131" s="90"/>
      <c r="O131" s="88"/>
      <c r="P131" s="88"/>
      <c r="Q131" s="88"/>
    </row>
    <row r="132">
      <c r="A132" s="92"/>
      <c r="B132" s="93"/>
      <c r="C132" s="89"/>
      <c r="D132" s="86"/>
      <c r="E132" s="86"/>
      <c r="F132" s="86"/>
      <c r="G132" s="86"/>
      <c r="H132" s="89"/>
      <c r="I132" s="89"/>
      <c r="J132" s="86"/>
      <c r="K132" s="86"/>
      <c r="L132" s="86"/>
      <c r="M132" s="94"/>
      <c r="N132" s="90"/>
      <c r="O132" s="88"/>
      <c r="P132" s="88"/>
      <c r="Q132" s="88"/>
    </row>
    <row r="133">
      <c r="A133" s="92"/>
      <c r="B133" s="93"/>
      <c r="C133" s="89"/>
      <c r="D133" s="86"/>
      <c r="E133" s="86"/>
      <c r="F133" s="86"/>
      <c r="G133" s="86"/>
      <c r="H133" s="89"/>
      <c r="I133" s="89"/>
      <c r="J133" s="86"/>
      <c r="K133" s="86"/>
      <c r="L133" s="86"/>
      <c r="M133" s="94"/>
      <c r="N133" s="90"/>
      <c r="O133" s="88"/>
      <c r="P133" s="88"/>
      <c r="Q133" s="88"/>
    </row>
    <row r="134">
      <c r="A134" s="92"/>
      <c r="B134" s="93"/>
      <c r="C134" s="89"/>
      <c r="D134" s="86"/>
      <c r="E134" s="86"/>
      <c r="F134" s="86"/>
      <c r="G134" s="86"/>
      <c r="H134" s="89"/>
      <c r="I134" s="89"/>
      <c r="J134" s="86"/>
      <c r="K134" s="86"/>
      <c r="L134" s="86"/>
      <c r="M134" s="94"/>
      <c r="N134" s="90"/>
      <c r="O134" s="88"/>
      <c r="P134" s="88"/>
      <c r="Q134" s="88"/>
    </row>
    <row r="135">
      <c r="A135" s="92"/>
      <c r="B135" s="93"/>
      <c r="C135" s="89"/>
      <c r="D135" s="86"/>
      <c r="E135" s="86"/>
      <c r="F135" s="86"/>
      <c r="G135" s="86"/>
      <c r="H135" s="89"/>
      <c r="I135" s="89"/>
      <c r="J135" s="86"/>
      <c r="K135" s="86"/>
      <c r="L135" s="86"/>
      <c r="M135" s="94"/>
      <c r="N135" s="90"/>
      <c r="O135" s="88"/>
      <c r="P135" s="88"/>
      <c r="Q135" s="88"/>
    </row>
    <row r="136">
      <c r="A136" s="92"/>
      <c r="B136" s="93"/>
      <c r="C136" s="89"/>
      <c r="D136" s="86"/>
      <c r="E136" s="86"/>
      <c r="F136" s="86"/>
      <c r="G136" s="86"/>
      <c r="H136" s="89"/>
      <c r="I136" s="89"/>
      <c r="J136" s="86"/>
      <c r="K136" s="86"/>
      <c r="L136" s="86"/>
      <c r="M136" s="94"/>
      <c r="N136" s="90"/>
      <c r="O136" s="88"/>
      <c r="P136" s="88"/>
      <c r="Q136" s="88"/>
    </row>
    <row r="137">
      <c r="A137" s="92"/>
      <c r="B137" s="93"/>
      <c r="C137" s="89"/>
      <c r="D137" s="86"/>
      <c r="E137" s="86"/>
      <c r="F137" s="86"/>
      <c r="G137" s="86"/>
      <c r="H137" s="89"/>
      <c r="I137" s="89"/>
      <c r="J137" s="86"/>
      <c r="K137" s="86"/>
      <c r="L137" s="86"/>
      <c r="M137" s="94"/>
      <c r="N137" s="90"/>
      <c r="O137" s="88"/>
      <c r="P137" s="88"/>
      <c r="Q137" s="88"/>
    </row>
    <row r="138">
      <c r="A138" s="92"/>
      <c r="B138" s="93"/>
      <c r="C138" s="89"/>
      <c r="D138" s="86"/>
      <c r="E138" s="86"/>
      <c r="F138" s="86"/>
      <c r="G138" s="86"/>
      <c r="H138" s="89"/>
      <c r="I138" s="89"/>
      <c r="J138" s="86"/>
      <c r="K138" s="86"/>
      <c r="L138" s="86"/>
      <c r="M138" s="94"/>
      <c r="N138" s="90"/>
      <c r="O138" s="88"/>
      <c r="P138" s="88"/>
      <c r="Q138" s="88"/>
    </row>
    <row r="139">
      <c r="A139" s="92"/>
      <c r="B139" s="93"/>
      <c r="C139" s="89"/>
      <c r="D139" s="86"/>
      <c r="E139" s="86"/>
      <c r="F139" s="86"/>
      <c r="G139" s="86"/>
      <c r="H139" s="89"/>
      <c r="I139" s="89"/>
      <c r="J139" s="86"/>
      <c r="K139" s="86"/>
      <c r="L139" s="86"/>
      <c r="M139" s="94"/>
      <c r="N139" s="90"/>
      <c r="O139" s="88"/>
      <c r="P139" s="88"/>
      <c r="Q139" s="88"/>
    </row>
    <row r="140">
      <c r="A140" s="92"/>
      <c r="B140" s="93"/>
      <c r="C140" s="89"/>
      <c r="D140" s="86"/>
      <c r="E140" s="86"/>
      <c r="F140" s="86"/>
      <c r="G140" s="86"/>
      <c r="H140" s="89"/>
      <c r="I140" s="89"/>
      <c r="J140" s="86"/>
      <c r="K140" s="86"/>
      <c r="L140" s="86"/>
      <c r="M140" s="94"/>
      <c r="N140" s="90"/>
      <c r="O140" s="88"/>
      <c r="P140" s="88"/>
      <c r="Q140" s="88"/>
    </row>
    <row r="141">
      <c r="A141" s="92"/>
      <c r="B141" s="93"/>
      <c r="C141" s="89"/>
      <c r="D141" s="86"/>
      <c r="E141" s="86"/>
      <c r="F141" s="86"/>
      <c r="G141" s="86"/>
      <c r="H141" s="89"/>
      <c r="I141" s="89"/>
      <c r="J141" s="86"/>
      <c r="K141" s="86"/>
      <c r="L141" s="86"/>
      <c r="M141" s="94"/>
      <c r="N141" s="90"/>
      <c r="O141" s="88"/>
      <c r="P141" s="88"/>
      <c r="Q141" s="88"/>
    </row>
    <row r="142">
      <c r="A142" s="92"/>
      <c r="B142" s="93"/>
      <c r="C142" s="89"/>
      <c r="D142" s="86"/>
      <c r="E142" s="86"/>
      <c r="F142" s="86"/>
      <c r="G142" s="86"/>
      <c r="H142" s="89"/>
      <c r="I142" s="89"/>
      <c r="J142" s="86"/>
      <c r="K142" s="86"/>
      <c r="L142" s="86"/>
      <c r="M142" s="94"/>
      <c r="N142" s="90"/>
      <c r="O142" s="88"/>
      <c r="P142" s="88"/>
      <c r="Q142" s="88"/>
    </row>
    <row r="143">
      <c r="A143" s="92"/>
      <c r="B143" s="93"/>
      <c r="C143" s="89"/>
      <c r="D143" s="86"/>
      <c r="E143" s="86"/>
      <c r="F143" s="86"/>
      <c r="G143" s="86"/>
      <c r="H143" s="89"/>
      <c r="I143" s="89"/>
      <c r="J143" s="86"/>
      <c r="K143" s="86"/>
      <c r="L143" s="86"/>
      <c r="M143" s="94"/>
      <c r="N143" s="90"/>
      <c r="O143" s="88"/>
      <c r="P143" s="88"/>
      <c r="Q143" s="88"/>
    </row>
    <row r="144">
      <c r="A144" s="92"/>
      <c r="B144" s="93"/>
      <c r="C144" s="89"/>
      <c r="D144" s="86"/>
      <c r="E144" s="86"/>
      <c r="F144" s="86"/>
      <c r="G144" s="86"/>
      <c r="H144" s="89"/>
      <c r="I144" s="89"/>
      <c r="J144" s="86"/>
      <c r="K144" s="86"/>
      <c r="L144" s="86"/>
      <c r="M144" s="94"/>
      <c r="N144" s="90"/>
      <c r="O144" s="88"/>
      <c r="P144" s="88"/>
      <c r="Q144" s="88"/>
    </row>
    <row r="145">
      <c r="A145" s="92"/>
      <c r="B145" s="93"/>
      <c r="C145" s="89"/>
      <c r="D145" s="86"/>
      <c r="E145" s="86"/>
      <c r="F145" s="86"/>
      <c r="G145" s="86"/>
      <c r="H145" s="89"/>
      <c r="I145" s="89"/>
      <c r="J145" s="86"/>
      <c r="K145" s="86"/>
      <c r="L145" s="86"/>
      <c r="M145" s="94"/>
      <c r="N145" s="90"/>
      <c r="O145" s="88"/>
      <c r="P145" s="88"/>
      <c r="Q145" s="88"/>
    </row>
    <row r="146">
      <c r="A146" s="92"/>
      <c r="B146" s="93"/>
      <c r="C146" s="89"/>
      <c r="D146" s="86"/>
      <c r="E146" s="86"/>
      <c r="F146" s="86"/>
      <c r="G146" s="86"/>
      <c r="H146" s="89"/>
      <c r="I146" s="89"/>
      <c r="J146" s="86"/>
      <c r="K146" s="86"/>
      <c r="L146" s="86"/>
      <c r="M146" s="94"/>
      <c r="N146" s="90"/>
      <c r="O146" s="88"/>
      <c r="P146" s="88"/>
      <c r="Q146" s="88"/>
    </row>
    <row r="147">
      <c r="A147" s="92"/>
      <c r="B147" s="93"/>
      <c r="C147" s="89"/>
      <c r="D147" s="86"/>
      <c r="E147" s="86"/>
      <c r="F147" s="86"/>
      <c r="G147" s="86"/>
      <c r="H147" s="89"/>
      <c r="I147" s="89"/>
      <c r="J147" s="86"/>
      <c r="K147" s="86"/>
      <c r="L147" s="86"/>
      <c r="M147" s="94"/>
      <c r="N147" s="90"/>
      <c r="O147" s="88"/>
      <c r="P147" s="88"/>
      <c r="Q147" s="88"/>
    </row>
    <row r="148">
      <c r="A148" s="92"/>
      <c r="B148" s="93"/>
      <c r="C148" s="89"/>
      <c r="D148" s="86"/>
      <c r="E148" s="86"/>
      <c r="F148" s="86"/>
      <c r="G148" s="86"/>
      <c r="H148" s="89"/>
      <c r="I148" s="89"/>
      <c r="J148" s="86"/>
      <c r="K148" s="86"/>
      <c r="L148" s="86"/>
      <c r="M148" s="94"/>
      <c r="N148" s="90"/>
      <c r="O148" s="88"/>
      <c r="P148" s="88"/>
      <c r="Q148" s="88"/>
    </row>
    <row r="149">
      <c r="A149" s="92"/>
      <c r="B149" s="93"/>
      <c r="C149" s="89"/>
      <c r="D149" s="86"/>
      <c r="E149" s="86"/>
      <c r="F149" s="86"/>
      <c r="G149" s="86"/>
      <c r="H149" s="89"/>
      <c r="I149" s="89"/>
      <c r="J149" s="86"/>
      <c r="K149" s="86"/>
      <c r="L149" s="86"/>
      <c r="M149" s="94"/>
      <c r="N149" s="90"/>
      <c r="O149" s="88"/>
      <c r="P149" s="88"/>
      <c r="Q149" s="88"/>
    </row>
    <row r="150">
      <c r="A150" s="92"/>
      <c r="B150" s="93"/>
      <c r="C150" s="89"/>
      <c r="D150" s="86"/>
      <c r="E150" s="86"/>
      <c r="F150" s="86"/>
      <c r="G150" s="86"/>
      <c r="H150" s="89"/>
      <c r="I150" s="89"/>
      <c r="J150" s="86"/>
      <c r="K150" s="86"/>
      <c r="L150" s="86"/>
      <c r="M150" s="94"/>
      <c r="N150" s="90"/>
      <c r="O150" s="88"/>
      <c r="P150" s="88"/>
      <c r="Q150" s="88"/>
    </row>
    <row r="151">
      <c r="A151" s="92"/>
      <c r="B151" s="93"/>
      <c r="C151" s="89"/>
      <c r="D151" s="86"/>
      <c r="E151" s="86"/>
      <c r="F151" s="86"/>
      <c r="G151" s="86"/>
      <c r="H151" s="89"/>
      <c r="I151" s="89"/>
      <c r="J151" s="86"/>
      <c r="K151" s="86"/>
      <c r="L151" s="86"/>
      <c r="M151" s="94"/>
      <c r="N151" s="90"/>
      <c r="O151" s="88"/>
      <c r="P151" s="88"/>
      <c r="Q151" s="88"/>
    </row>
    <row r="152">
      <c r="A152" s="92"/>
      <c r="B152" s="93"/>
      <c r="C152" s="89"/>
      <c r="D152" s="86"/>
      <c r="E152" s="86"/>
      <c r="F152" s="86"/>
      <c r="G152" s="86"/>
      <c r="H152" s="89"/>
      <c r="I152" s="89"/>
      <c r="J152" s="86"/>
      <c r="K152" s="86"/>
      <c r="L152" s="86"/>
      <c r="M152" s="94"/>
      <c r="N152" s="90"/>
      <c r="O152" s="88"/>
      <c r="P152" s="88"/>
      <c r="Q152" s="88"/>
    </row>
    <row r="153">
      <c r="A153" s="92"/>
      <c r="B153" s="93"/>
      <c r="C153" s="89"/>
      <c r="D153" s="86"/>
      <c r="E153" s="86"/>
      <c r="F153" s="86"/>
      <c r="G153" s="86"/>
      <c r="H153" s="89"/>
      <c r="I153" s="89"/>
      <c r="J153" s="86"/>
      <c r="K153" s="86"/>
      <c r="L153" s="86"/>
      <c r="M153" s="94"/>
      <c r="N153" s="90"/>
      <c r="O153" s="88"/>
      <c r="P153" s="88"/>
      <c r="Q153" s="88"/>
    </row>
    <row r="154">
      <c r="A154" s="92"/>
      <c r="B154" s="93"/>
      <c r="C154" s="89"/>
      <c r="D154" s="86"/>
      <c r="E154" s="86"/>
      <c r="F154" s="86"/>
      <c r="G154" s="86"/>
      <c r="H154" s="89"/>
      <c r="I154" s="89"/>
      <c r="J154" s="86"/>
      <c r="K154" s="86"/>
      <c r="L154" s="86"/>
      <c r="M154" s="94"/>
      <c r="N154" s="90"/>
      <c r="O154" s="88"/>
      <c r="P154" s="88"/>
      <c r="Q154" s="88"/>
    </row>
    <row r="155">
      <c r="A155" s="92"/>
      <c r="B155" s="93"/>
      <c r="C155" s="89"/>
      <c r="D155" s="86"/>
      <c r="E155" s="86"/>
      <c r="F155" s="86"/>
      <c r="G155" s="86"/>
      <c r="H155" s="89"/>
      <c r="I155" s="89"/>
      <c r="J155" s="86"/>
      <c r="K155" s="86"/>
      <c r="L155" s="86"/>
      <c r="M155" s="94"/>
      <c r="N155" s="90"/>
      <c r="O155" s="88"/>
      <c r="P155" s="88"/>
      <c r="Q155" s="88"/>
    </row>
    <row r="156">
      <c r="A156" s="92"/>
      <c r="B156" s="93"/>
      <c r="C156" s="89"/>
      <c r="D156" s="86"/>
      <c r="E156" s="86"/>
      <c r="F156" s="86"/>
      <c r="G156" s="86"/>
      <c r="H156" s="89"/>
      <c r="I156" s="89"/>
      <c r="J156" s="86"/>
      <c r="K156" s="86"/>
      <c r="L156" s="86"/>
      <c r="M156" s="94"/>
      <c r="N156" s="90"/>
      <c r="O156" s="88"/>
      <c r="P156" s="88"/>
      <c r="Q156" s="88"/>
    </row>
    <row r="157">
      <c r="A157" s="92"/>
      <c r="B157" s="93"/>
      <c r="C157" s="89"/>
      <c r="D157" s="86"/>
      <c r="E157" s="86"/>
      <c r="F157" s="86"/>
      <c r="G157" s="86"/>
      <c r="H157" s="89"/>
      <c r="I157" s="89"/>
      <c r="J157" s="86"/>
      <c r="K157" s="86"/>
      <c r="L157" s="86"/>
      <c r="M157" s="94"/>
      <c r="N157" s="90"/>
      <c r="O157" s="88"/>
      <c r="P157" s="88"/>
      <c r="Q157" s="88"/>
    </row>
    <row r="158">
      <c r="A158" s="92"/>
      <c r="B158" s="93"/>
      <c r="C158" s="89"/>
      <c r="D158" s="86"/>
      <c r="E158" s="86"/>
      <c r="F158" s="86"/>
      <c r="G158" s="86"/>
      <c r="H158" s="89"/>
      <c r="I158" s="89"/>
      <c r="J158" s="86"/>
      <c r="K158" s="86"/>
      <c r="L158" s="86"/>
      <c r="M158" s="94"/>
      <c r="N158" s="90"/>
      <c r="O158" s="88"/>
      <c r="P158" s="88"/>
      <c r="Q158" s="88"/>
    </row>
    <row r="159">
      <c r="A159" s="92"/>
      <c r="B159" s="93"/>
      <c r="C159" s="89"/>
      <c r="D159" s="86"/>
      <c r="E159" s="86"/>
      <c r="F159" s="86"/>
      <c r="G159" s="86"/>
      <c r="H159" s="89"/>
      <c r="I159" s="89"/>
      <c r="J159" s="86"/>
      <c r="K159" s="86"/>
      <c r="L159" s="86"/>
      <c r="M159" s="94"/>
      <c r="N159" s="90"/>
      <c r="O159" s="88"/>
      <c r="P159" s="88"/>
      <c r="Q159" s="88"/>
    </row>
    <row r="160">
      <c r="A160" s="92"/>
      <c r="B160" s="93"/>
      <c r="C160" s="89"/>
      <c r="D160" s="86"/>
      <c r="E160" s="86"/>
      <c r="F160" s="86"/>
      <c r="G160" s="86"/>
      <c r="H160" s="89"/>
      <c r="I160" s="89"/>
      <c r="J160" s="86"/>
      <c r="K160" s="86"/>
      <c r="L160" s="86"/>
      <c r="M160" s="94"/>
      <c r="N160" s="90"/>
      <c r="O160" s="88"/>
      <c r="P160" s="88"/>
      <c r="Q160" s="88"/>
    </row>
    <row r="161">
      <c r="A161" s="92"/>
      <c r="B161" s="93"/>
      <c r="C161" s="89"/>
      <c r="D161" s="86"/>
      <c r="E161" s="86"/>
      <c r="F161" s="86"/>
      <c r="G161" s="86"/>
      <c r="H161" s="89"/>
      <c r="I161" s="89"/>
      <c r="J161" s="86"/>
      <c r="K161" s="86"/>
      <c r="L161" s="86"/>
      <c r="M161" s="94"/>
      <c r="N161" s="90"/>
      <c r="O161" s="88"/>
      <c r="P161" s="88"/>
      <c r="Q161" s="88"/>
    </row>
    <row r="162">
      <c r="A162" s="92"/>
      <c r="B162" s="93"/>
      <c r="C162" s="89"/>
      <c r="D162" s="86"/>
      <c r="E162" s="86"/>
      <c r="F162" s="86"/>
      <c r="G162" s="86"/>
      <c r="H162" s="89"/>
      <c r="I162" s="89"/>
      <c r="J162" s="86"/>
      <c r="K162" s="86"/>
      <c r="L162" s="86"/>
      <c r="M162" s="94"/>
      <c r="N162" s="90"/>
      <c r="O162" s="88"/>
      <c r="P162" s="88"/>
      <c r="Q162" s="88"/>
    </row>
    <row r="163">
      <c r="A163" s="92"/>
      <c r="B163" s="93"/>
      <c r="C163" s="89"/>
      <c r="D163" s="86"/>
      <c r="E163" s="86"/>
      <c r="F163" s="86"/>
      <c r="G163" s="86"/>
      <c r="H163" s="89"/>
      <c r="I163" s="89"/>
      <c r="J163" s="86"/>
      <c r="K163" s="86"/>
      <c r="L163" s="86"/>
      <c r="M163" s="94"/>
      <c r="N163" s="90"/>
      <c r="O163" s="88"/>
      <c r="P163" s="88"/>
      <c r="Q163" s="88"/>
    </row>
    <row r="164">
      <c r="A164" s="92"/>
      <c r="B164" s="93"/>
      <c r="C164" s="89"/>
      <c r="D164" s="86"/>
      <c r="E164" s="86"/>
      <c r="F164" s="86"/>
      <c r="G164" s="86"/>
      <c r="H164" s="89"/>
      <c r="I164" s="89"/>
      <c r="J164" s="86"/>
      <c r="K164" s="86"/>
      <c r="L164" s="86"/>
      <c r="M164" s="94"/>
      <c r="N164" s="90"/>
      <c r="O164" s="88"/>
      <c r="P164" s="88"/>
      <c r="Q164" s="88"/>
    </row>
    <row r="165">
      <c r="A165" s="92"/>
      <c r="B165" s="93"/>
      <c r="C165" s="89"/>
      <c r="D165" s="86"/>
      <c r="E165" s="86"/>
      <c r="F165" s="86"/>
      <c r="G165" s="86"/>
      <c r="H165" s="89"/>
      <c r="I165" s="89"/>
      <c r="J165" s="86"/>
      <c r="K165" s="86"/>
      <c r="L165" s="86"/>
      <c r="M165" s="94"/>
      <c r="N165" s="90"/>
      <c r="O165" s="88"/>
      <c r="P165" s="88"/>
      <c r="Q165" s="88"/>
    </row>
    <row r="166">
      <c r="A166" s="92"/>
      <c r="B166" s="93"/>
      <c r="C166" s="89"/>
      <c r="D166" s="86"/>
      <c r="E166" s="86"/>
      <c r="F166" s="86"/>
      <c r="G166" s="86"/>
      <c r="H166" s="89"/>
      <c r="I166" s="89"/>
      <c r="J166" s="86"/>
      <c r="K166" s="86"/>
      <c r="L166" s="86"/>
      <c r="M166" s="94"/>
      <c r="N166" s="90"/>
      <c r="O166" s="88"/>
      <c r="P166" s="88"/>
      <c r="Q166" s="88"/>
    </row>
    <row r="167">
      <c r="A167" s="92"/>
      <c r="B167" s="93"/>
      <c r="C167" s="89"/>
      <c r="D167" s="86"/>
      <c r="E167" s="86"/>
      <c r="F167" s="86"/>
      <c r="G167" s="86"/>
      <c r="H167" s="89"/>
      <c r="I167" s="89"/>
      <c r="J167" s="86"/>
      <c r="K167" s="86"/>
      <c r="L167" s="86"/>
      <c r="M167" s="94"/>
      <c r="N167" s="90"/>
      <c r="O167" s="88"/>
      <c r="P167" s="88"/>
      <c r="Q167" s="88"/>
    </row>
    <row r="168">
      <c r="A168" s="92"/>
      <c r="B168" s="93"/>
      <c r="C168" s="89"/>
      <c r="D168" s="86"/>
      <c r="E168" s="86"/>
      <c r="F168" s="86"/>
      <c r="G168" s="86"/>
      <c r="H168" s="89"/>
      <c r="I168" s="89"/>
      <c r="J168" s="86"/>
      <c r="K168" s="86"/>
      <c r="L168" s="86"/>
      <c r="M168" s="94"/>
      <c r="N168" s="90"/>
      <c r="O168" s="88"/>
      <c r="P168" s="88"/>
      <c r="Q168" s="88"/>
    </row>
    <row r="169">
      <c r="A169" s="92"/>
      <c r="B169" s="93"/>
      <c r="C169" s="89"/>
      <c r="D169" s="86"/>
      <c r="E169" s="86"/>
      <c r="F169" s="86"/>
      <c r="G169" s="86"/>
      <c r="H169" s="89"/>
      <c r="I169" s="89"/>
      <c r="J169" s="86"/>
      <c r="K169" s="86"/>
      <c r="L169" s="86"/>
      <c r="M169" s="94"/>
      <c r="N169" s="90"/>
      <c r="O169" s="88"/>
      <c r="P169" s="88"/>
      <c r="Q169" s="88"/>
    </row>
    <row r="170">
      <c r="A170" s="92"/>
      <c r="B170" s="93"/>
      <c r="C170" s="89"/>
      <c r="D170" s="86"/>
      <c r="E170" s="86"/>
      <c r="F170" s="86"/>
      <c r="G170" s="86"/>
      <c r="H170" s="89"/>
      <c r="I170" s="89"/>
      <c r="J170" s="86"/>
      <c r="K170" s="86"/>
      <c r="L170" s="86"/>
      <c r="M170" s="94"/>
      <c r="N170" s="90"/>
      <c r="O170" s="88"/>
      <c r="P170" s="88"/>
      <c r="Q170" s="88"/>
    </row>
    <row r="171">
      <c r="A171" s="92"/>
      <c r="B171" s="93"/>
      <c r="C171" s="89"/>
      <c r="D171" s="86"/>
      <c r="E171" s="86"/>
      <c r="F171" s="86"/>
      <c r="G171" s="86"/>
      <c r="H171" s="89"/>
      <c r="I171" s="89"/>
      <c r="J171" s="86"/>
      <c r="K171" s="86"/>
      <c r="L171" s="86"/>
      <c r="M171" s="94"/>
      <c r="N171" s="90"/>
      <c r="O171" s="88"/>
      <c r="P171" s="88"/>
      <c r="Q171" s="88"/>
    </row>
    <row r="172">
      <c r="A172" s="92"/>
      <c r="B172" s="93"/>
      <c r="C172" s="89"/>
      <c r="D172" s="86"/>
      <c r="E172" s="86"/>
      <c r="F172" s="86"/>
      <c r="G172" s="86"/>
      <c r="H172" s="89"/>
      <c r="I172" s="89"/>
      <c r="J172" s="86"/>
      <c r="K172" s="86"/>
      <c r="L172" s="86"/>
      <c r="M172" s="94"/>
      <c r="N172" s="90"/>
      <c r="O172" s="88"/>
      <c r="P172" s="88"/>
      <c r="Q172" s="88"/>
    </row>
    <row r="173">
      <c r="A173" s="92"/>
      <c r="B173" s="93"/>
      <c r="C173" s="89"/>
      <c r="D173" s="86"/>
      <c r="E173" s="86"/>
      <c r="F173" s="86"/>
      <c r="G173" s="86"/>
      <c r="H173" s="89"/>
      <c r="I173" s="89"/>
      <c r="J173" s="86"/>
      <c r="K173" s="86"/>
      <c r="L173" s="86"/>
      <c r="M173" s="94"/>
      <c r="N173" s="90"/>
      <c r="O173" s="88"/>
      <c r="P173" s="88"/>
      <c r="Q173" s="88"/>
    </row>
    <row r="174">
      <c r="A174" s="92"/>
      <c r="B174" s="93"/>
      <c r="C174" s="89"/>
      <c r="D174" s="86"/>
      <c r="E174" s="86"/>
      <c r="F174" s="86"/>
      <c r="G174" s="86"/>
      <c r="H174" s="89"/>
      <c r="I174" s="89"/>
      <c r="J174" s="86"/>
      <c r="K174" s="86"/>
      <c r="L174" s="86"/>
      <c r="M174" s="94"/>
      <c r="N174" s="90"/>
      <c r="O174" s="88"/>
      <c r="P174" s="88"/>
      <c r="Q174" s="88"/>
    </row>
    <row r="175">
      <c r="A175" s="92"/>
      <c r="B175" s="93"/>
      <c r="C175" s="89"/>
      <c r="D175" s="86"/>
      <c r="E175" s="86"/>
      <c r="F175" s="86"/>
      <c r="G175" s="86"/>
      <c r="H175" s="89"/>
      <c r="I175" s="89"/>
      <c r="J175" s="86"/>
      <c r="K175" s="86"/>
      <c r="L175" s="86"/>
      <c r="M175" s="94"/>
      <c r="N175" s="90"/>
      <c r="O175" s="88"/>
      <c r="P175" s="88"/>
      <c r="Q175" s="88"/>
    </row>
    <row r="176">
      <c r="A176" s="92"/>
      <c r="B176" s="93"/>
      <c r="C176" s="89"/>
      <c r="D176" s="86"/>
      <c r="E176" s="86"/>
      <c r="F176" s="86"/>
      <c r="G176" s="86"/>
      <c r="H176" s="89"/>
      <c r="I176" s="89"/>
      <c r="J176" s="86"/>
      <c r="K176" s="86"/>
      <c r="L176" s="86"/>
      <c r="M176" s="94"/>
      <c r="N176" s="90"/>
      <c r="O176" s="88"/>
      <c r="P176" s="88"/>
      <c r="Q176" s="88"/>
    </row>
    <row r="177">
      <c r="A177" s="92"/>
      <c r="B177" s="93"/>
      <c r="C177" s="89"/>
      <c r="D177" s="86"/>
      <c r="E177" s="86"/>
      <c r="F177" s="86"/>
      <c r="G177" s="86"/>
      <c r="H177" s="89"/>
      <c r="I177" s="89"/>
      <c r="J177" s="86"/>
      <c r="K177" s="86"/>
      <c r="L177" s="86"/>
      <c r="M177" s="94"/>
      <c r="N177" s="90"/>
      <c r="O177" s="88"/>
      <c r="P177" s="88"/>
      <c r="Q177" s="88"/>
    </row>
    <row r="178">
      <c r="A178" s="92"/>
      <c r="B178" s="93"/>
      <c r="C178" s="89"/>
      <c r="D178" s="86"/>
      <c r="E178" s="86"/>
      <c r="F178" s="86"/>
      <c r="G178" s="86"/>
      <c r="H178" s="89"/>
      <c r="I178" s="89"/>
      <c r="J178" s="86"/>
      <c r="K178" s="86"/>
      <c r="L178" s="86"/>
      <c r="M178" s="94"/>
      <c r="N178" s="90"/>
      <c r="O178" s="88"/>
      <c r="P178" s="88"/>
      <c r="Q178" s="88"/>
    </row>
    <row r="179">
      <c r="A179" s="92"/>
      <c r="B179" s="93"/>
      <c r="C179" s="89"/>
      <c r="D179" s="86"/>
      <c r="E179" s="86"/>
      <c r="F179" s="86"/>
      <c r="G179" s="86"/>
      <c r="H179" s="89"/>
      <c r="I179" s="89"/>
      <c r="J179" s="86"/>
      <c r="K179" s="86"/>
      <c r="L179" s="86"/>
      <c r="M179" s="94"/>
      <c r="N179" s="90"/>
      <c r="O179" s="88"/>
      <c r="P179" s="88"/>
      <c r="Q179" s="88"/>
    </row>
    <row r="180">
      <c r="A180" s="92"/>
      <c r="B180" s="93"/>
      <c r="C180" s="89"/>
      <c r="D180" s="86"/>
      <c r="E180" s="86"/>
      <c r="F180" s="86"/>
      <c r="G180" s="86"/>
      <c r="H180" s="89"/>
      <c r="I180" s="89"/>
      <c r="J180" s="86"/>
      <c r="K180" s="86"/>
      <c r="L180" s="86"/>
      <c r="M180" s="94"/>
      <c r="N180" s="90"/>
      <c r="O180" s="88"/>
      <c r="P180" s="88"/>
      <c r="Q180" s="88"/>
    </row>
    <row r="181">
      <c r="A181" s="92"/>
      <c r="B181" s="93"/>
      <c r="C181" s="89"/>
      <c r="D181" s="86"/>
      <c r="E181" s="86"/>
      <c r="F181" s="86"/>
      <c r="G181" s="86"/>
      <c r="H181" s="89"/>
      <c r="I181" s="89"/>
      <c r="J181" s="86"/>
      <c r="K181" s="86"/>
      <c r="L181" s="86"/>
      <c r="M181" s="94"/>
      <c r="N181" s="90"/>
      <c r="O181" s="88"/>
      <c r="P181" s="88"/>
      <c r="Q181" s="88"/>
    </row>
    <row r="182">
      <c r="A182" s="92"/>
      <c r="B182" s="93"/>
      <c r="C182" s="89"/>
      <c r="D182" s="86"/>
      <c r="E182" s="86"/>
      <c r="F182" s="86"/>
      <c r="G182" s="86"/>
      <c r="H182" s="89"/>
      <c r="I182" s="89"/>
      <c r="J182" s="86"/>
      <c r="K182" s="86"/>
      <c r="L182" s="86"/>
      <c r="M182" s="94"/>
      <c r="N182" s="90"/>
      <c r="O182" s="88"/>
      <c r="P182" s="88"/>
      <c r="Q182" s="88"/>
    </row>
    <row r="183">
      <c r="A183" s="92"/>
      <c r="B183" s="93"/>
      <c r="C183" s="89"/>
      <c r="D183" s="86"/>
      <c r="E183" s="86"/>
      <c r="F183" s="86"/>
      <c r="G183" s="86"/>
      <c r="H183" s="89"/>
      <c r="I183" s="89"/>
      <c r="J183" s="86"/>
      <c r="K183" s="86"/>
      <c r="L183" s="86"/>
      <c r="M183" s="94"/>
      <c r="N183" s="90"/>
      <c r="O183" s="88"/>
      <c r="P183" s="88"/>
      <c r="Q183" s="88"/>
    </row>
    <row r="184">
      <c r="A184" s="92"/>
      <c r="B184" s="93"/>
      <c r="C184" s="89"/>
      <c r="D184" s="86"/>
      <c r="E184" s="86"/>
      <c r="F184" s="86"/>
      <c r="G184" s="86"/>
      <c r="H184" s="89"/>
      <c r="I184" s="89"/>
      <c r="J184" s="86"/>
      <c r="K184" s="86"/>
      <c r="L184" s="86"/>
      <c r="M184" s="94"/>
      <c r="N184" s="90"/>
      <c r="O184" s="88"/>
      <c r="P184" s="88"/>
      <c r="Q184" s="88"/>
    </row>
    <row r="185">
      <c r="A185" s="92"/>
      <c r="B185" s="93"/>
      <c r="C185" s="89"/>
      <c r="D185" s="86"/>
      <c r="E185" s="86"/>
      <c r="F185" s="86"/>
      <c r="G185" s="86"/>
      <c r="H185" s="89"/>
      <c r="I185" s="89"/>
      <c r="J185" s="86"/>
      <c r="K185" s="86"/>
      <c r="L185" s="86"/>
      <c r="M185" s="94"/>
      <c r="N185" s="90"/>
      <c r="O185" s="88"/>
      <c r="P185" s="88"/>
      <c r="Q185" s="88"/>
    </row>
    <row r="186">
      <c r="A186" s="92"/>
      <c r="B186" s="93"/>
      <c r="C186" s="89"/>
      <c r="D186" s="86"/>
      <c r="E186" s="86"/>
      <c r="F186" s="86"/>
      <c r="G186" s="86"/>
      <c r="H186" s="89"/>
      <c r="I186" s="89"/>
      <c r="J186" s="86"/>
      <c r="K186" s="86"/>
      <c r="L186" s="86"/>
      <c r="M186" s="94"/>
      <c r="N186" s="90"/>
      <c r="O186" s="88"/>
      <c r="P186" s="88"/>
      <c r="Q186" s="88"/>
    </row>
    <row r="187">
      <c r="A187" s="92"/>
      <c r="B187" s="93"/>
      <c r="C187" s="89"/>
      <c r="D187" s="86"/>
      <c r="E187" s="86"/>
      <c r="F187" s="86"/>
      <c r="G187" s="86"/>
      <c r="H187" s="89"/>
      <c r="I187" s="89"/>
      <c r="J187" s="86"/>
      <c r="K187" s="86"/>
      <c r="L187" s="86"/>
      <c r="M187" s="94"/>
      <c r="N187" s="90"/>
      <c r="O187" s="88"/>
      <c r="P187" s="88"/>
      <c r="Q187" s="88"/>
    </row>
    <row r="188">
      <c r="A188" s="92"/>
      <c r="B188" s="93"/>
      <c r="C188" s="89"/>
      <c r="D188" s="86"/>
      <c r="E188" s="86"/>
      <c r="F188" s="86"/>
      <c r="G188" s="86"/>
      <c r="H188" s="89"/>
      <c r="I188" s="89"/>
      <c r="J188" s="86"/>
      <c r="K188" s="86"/>
      <c r="L188" s="86"/>
      <c r="M188" s="94"/>
      <c r="N188" s="90"/>
      <c r="O188" s="88"/>
      <c r="P188" s="88"/>
      <c r="Q188" s="88"/>
    </row>
    <row r="189">
      <c r="A189" s="92"/>
      <c r="B189" s="93"/>
      <c r="C189" s="89"/>
      <c r="D189" s="86"/>
      <c r="E189" s="86"/>
      <c r="F189" s="86"/>
      <c r="G189" s="86"/>
      <c r="H189" s="89"/>
      <c r="I189" s="89"/>
      <c r="J189" s="86"/>
      <c r="K189" s="86"/>
      <c r="L189" s="86"/>
      <c r="M189" s="94"/>
      <c r="N189" s="90"/>
      <c r="O189" s="88"/>
      <c r="P189" s="88"/>
      <c r="Q189" s="88"/>
    </row>
    <row r="190">
      <c r="A190" s="92"/>
      <c r="B190" s="93"/>
      <c r="C190" s="89"/>
      <c r="D190" s="86"/>
      <c r="E190" s="86"/>
      <c r="F190" s="86"/>
      <c r="G190" s="86"/>
      <c r="H190" s="89"/>
      <c r="I190" s="89"/>
      <c r="J190" s="86"/>
      <c r="K190" s="86"/>
      <c r="L190" s="86"/>
      <c r="M190" s="94"/>
      <c r="N190" s="90"/>
      <c r="O190" s="88"/>
      <c r="P190" s="88"/>
      <c r="Q190" s="88"/>
    </row>
    <row r="191">
      <c r="A191" s="92"/>
      <c r="B191" s="93"/>
      <c r="C191" s="89"/>
      <c r="D191" s="86"/>
      <c r="E191" s="86"/>
      <c r="F191" s="86"/>
      <c r="G191" s="86"/>
      <c r="H191" s="89"/>
      <c r="I191" s="89"/>
      <c r="J191" s="86"/>
      <c r="K191" s="86"/>
      <c r="L191" s="86"/>
      <c r="M191" s="94"/>
      <c r="N191" s="90"/>
      <c r="O191" s="88"/>
      <c r="P191" s="88"/>
      <c r="Q191" s="88"/>
    </row>
    <row r="192">
      <c r="A192" s="92"/>
      <c r="B192" s="93"/>
      <c r="C192" s="89"/>
      <c r="D192" s="86"/>
      <c r="E192" s="86"/>
      <c r="F192" s="86"/>
      <c r="G192" s="86"/>
      <c r="H192" s="89"/>
      <c r="I192" s="89"/>
      <c r="J192" s="86"/>
      <c r="K192" s="86"/>
      <c r="L192" s="86"/>
      <c r="M192" s="94"/>
      <c r="N192" s="90"/>
      <c r="O192" s="88"/>
      <c r="P192" s="88"/>
      <c r="Q192" s="88"/>
    </row>
    <row r="193">
      <c r="A193" s="92"/>
      <c r="B193" s="93"/>
      <c r="C193" s="89"/>
      <c r="D193" s="86"/>
      <c r="E193" s="86"/>
      <c r="F193" s="86"/>
      <c r="G193" s="86"/>
      <c r="H193" s="89"/>
      <c r="I193" s="89"/>
      <c r="J193" s="86"/>
      <c r="K193" s="86"/>
      <c r="L193" s="86"/>
      <c r="M193" s="94"/>
      <c r="N193" s="90"/>
      <c r="O193" s="88"/>
      <c r="P193" s="88"/>
      <c r="Q193" s="88"/>
    </row>
    <row r="194">
      <c r="A194" s="92"/>
      <c r="B194" s="93"/>
      <c r="C194" s="89"/>
      <c r="D194" s="86"/>
      <c r="E194" s="86"/>
      <c r="F194" s="86"/>
      <c r="G194" s="86"/>
      <c r="H194" s="89"/>
      <c r="I194" s="89"/>
      <c r="J194" s="86"/>
      <c r="K194" s="86"/>
      <c r="L194" s="86"/>
      <c r="M194" s="94"/>
      <c r="N194" s="90"/>
      <c r="O194" s="88"/>
      <c r="P194" s="88"/>
      <c r="Q194" s="88"/>
    </row>
    <row r="195">
      <c r="A195" s="92"/>
      <c r="B195" s="93"/>
      <c r="C195" s="89"/>
      <c r="D195" s="86"/>
      <c r="E195" s="86"/>
      <c r="F195" s="86"/>
      <c r="G195" s="86"/>
      <c r="H195" s="89"/>
      <c r="I195" s="89"/>
      <c r="J195" s="86"/>
      <c r="K195" s="86"/>
      <c r="L195" s="86"/>
      <c r="M195" s="94"/>
      <c r="N195" s="90"/>
      <c r="O195" s="88"/>
      <c r="P195" s="88"/>
      <c r="Q195" s="88"/>
    </row>
    <row r="196">
      <c r="A196" s="92"/>
      <c r="B196" s="93"/>
      <c r="C196" s="89"/>
      <c r="D196" s="86"/>
      <c r="E196" s="86"/>
      <c r="F196" s="86"/>
      <c r="G196" s="86"/>
      <c r="H196" s="89"/>
      <c r="I196" s="89"/>
      <c r="J196" s="86"/>
      <c r="K196" s="86"/>
      <c r="L196" s="86"/>
      <c r="M196" s="94"/>
      <c r="N196" s="90"/>
      <c r="O196" s="88"/>
      <c r="P196" s="88"/>
      <c r="Q196" s="88"/>
    </row>
    <row r="197">
      <c r="A197" s="92"/>
      <c r="B197" s="93"/>
      <c r="C197" s="89"/>
      <c r="D197" s="86"/>
      <c r="E197" s="86"/>
      <c r="F197" s="86"/>
      <c r="G197" s="86"/>
      <c r="H197" s="89"/>
      <c r="I197" s="89"/>
      <c r="J197" s="86"/>
      <c r="K197" s="86"/>
      <c r="L197" s="86"/>
      <c r="M197" s="94"/>
      <c r="N197" s="90"/>
      <c r="O197" s="88"/>
      <c r="P197" s="88"/>
      <c r="Q197" s="88"/>
    </row>
    <row r="198">
      <c r="A198" s="92"/>
      <c r="B198" s="93"/>
      <c r="C198" s="89"/>
      <c r="D198" s="86"/>
      <c r="E198" s="86"/>
      <c r="F198" s="86"/>
      <c r="G198" s="86"/>
      <c r="H198" s="89"/>
      <c r="I198" s="89"/>
      <c r="J198" s="86"/>
      <c r="K198" s="86"/>
      <c r="L198" s="86"/>
      <c r="M198" s="94"/>
      <c r="N198" s="90"/>
      <c r="O198" s="88"/>
      <c r="P198" s="88"/>
      <c r="Q198" s="88"/>
    </row>
    <row r="199">
      <c r="A199" s="92"/>
      <c r="B199" s="93"/>
      <c r="C199" s="89"/>
      <c r="D199" s="86"/>
      <c r="E199" s="86"/>
      <c r="F199" s="86"/>
      <c r="G199" s="86"/>
      <c r="H199" s="89"/>
      <c r="I199" s="89"/>
      <c r="J199" s="86"/>
      <c r="K199" s="86"/>
      <c r="L199" s="86"/>
      <c r="M199" s="94"/>
      <c r="N199" s="90"/>
      <c r="O199" s="88"/>
      <c r="P199" s="88"/>
      <c r="Q199" s="88"/>
    </row>
    <row r="200">
      <c r="A200" s="92"/>
      <c r="B200" s="93"/>
      <c r="C200" s="89"/>
      <c r="D200" s="86"/>
      <c r="E200" s="86"/>
      <c r="F200" s="86"/>
      <c r="G200" s="86"/>
      <c r="H200" s="89"/>
      <c r="I200" s="89"/>
      <c r="J200" s="86"/>
      <c r="K200" s="86"/>
      <c r="L200" s="86"/>
      <c r="M200" s="94"/>
      <c r="N200" s="90"/>
      <c r="O200" s="88"/>
      <c r="P200" s="88"/>
      <c r="Q200" s="88"/>
    </row>
    <row r="201">
      <c r="A201" s="92"/>
      <c r="B201" s="93"/>
      <c r="C201" s="89"/>
      <c r="D201" s="86"/>
      <c r="E201" s="86"/>
      <c r="F201" s="86"/>
      <c r="G201" s="86"/>
      <c r="H201" s="89"/>
      <c r="I201" s="89"/>
      <c r="J201" s="86"/>
      <c r="K201" s="86"/>
      <c r="L201" s="86"/>
      <c r="M201" s="94"/>
      <c r="N201" s="90"/>
      <c r="O201" s="88"/>
      <c r="P201" s="88"/>
      <c r="Q201" s="88"/>
    </row>
    <row r="202">
      <c r="A202" s="92"/>
      <c r="B202" s="93"/>
      <c r="C202" s="89"/>
      <c r="D202" s="86"/>
      <c r="E202" s="86"/>
      <c r="F202" s="86"/>
      <c r="G202" s="86"/>
      <c r="H202" s="89"/>
      <c r="I202" s="89"/>
      <c r="J202" s="86"/>
      <c r="K202" s="86"/>
      <c r="L202" s="86"/>
      <c r="M202" s="94"/>
      <c r="N202" s="90"/>
      <c r="O202" s="88"/>
      <c r="P202" s="88"/>
      <c r="Q202" s="88"/>
    </row>
    <row r="203">
      <c r="A203" s="92"/>
      <c r="B203" s="93"/>
      <c r="C203" s="89"/>
      <c r="D203" s="86"/>
      <c r="E203" s="86"/>
      <c r="F203" s="86"/>
      <c r="G203" s="86"/>
      <c r="H203" s="89"/>
      <c r="I203" s="89"/>
      <c r="J203" s="86"/>
      <c r="K203" s="86"/>
      <c r="L203" s="86"/>
      <c r="M203" s="94"/>
      <c r="N203" s="90"/>
      <c r="O203" s="88"/>
      <c r="P203" s="88"/>
      <c r="Q203" s="88"/>
    </row>
    <row r="204">
      <c r="A204" s="92"/>
      <c r="B204" s="93"/>
      <c r="C204" s="89"/>
      <c r="D204" s="86"/>
      <c r="E204" s="86"/>
      <c r="F204" s="86"/>
      <c r="G204" s="86"/>
      <c r="H204" s="89"/>
      <c r="I204" s="89"/>
      <c r="J204" s="86"/>
      <c r="K204" s="86"/>
      <c r="L204" s="86"/>
      <c r="M204" s="94"/>
      <c r="N204" s="90"/>
      <c r="O204" s="88"/>
      <c r="P204" s="88"/>
      <c r="Q204" s="88"/>
    </row>
    <row r="205">
      <c r="A205" s="92"/>
      <c r="B205" s="93"/>
      <c r="C205" s="89"/>
      <c r="D205" s="86"/>
      <c r="E205" s="86"/>
      <c r="F205" s="86"/>
      <c r="G205" s="86"/>
      <c r="H205" s="89"/>
      <c r="I205" s="89"/>
      <c r="J205" s="86"/>
      <c r="K205" s="86"/>
      <c r="L205" s="86"/>
      <c r="M205" s="94"/>
      <c r="N205" s="90"/>
      <c r="O205" s="88"/>
      <c r="P205" s="88"/>
      <c r="Q205" s="88"/>
    </row>
    <row r="206">
      <c r="A206" s="92"/>
      <c r="B206" s="93"/>
      <c r="C206" s="89"/>
      <c r="D206" s="86"/>
      <c r="E206" s="86"/>
      <c r="F206" s="86"/>
      <c r="G206" s="86"/>
      <c r="H206" s="89"/>
      <c r="I206" s="89"/>
      <c r="J206" s="86"/>
      <c r="K206" s="86"/>
      <c r="L206" s="86"/>
      <c r="M206" s="94"/>
      <c r="N206" s="90"/>
      <c r="O206" s="88"/>
      <c r="P206" s="88"/>
      <c r="Q206" s="88"/>
    </row>
    <row r="207">
      <c r="A207" s="92"/>
      <c r="B207" s="93"/>
      <c r="C207" s="89"/>
      <c r="D207" s="86"/>
      <c r="E207" s="86"/>
      <c r="F207" s="86"/>
      <c r="G207" s="86"/>
      <c r="H207" s="89"/>
      <c r="I207" s="89"/>
      <c r="J207" s="86"/>
      <c r="K207" s="86"/>
      <c r="L207" s="86"/>
      <c r="M207" s="94"/>
      <c r="N207" s="90"/>
      <c r="O207" s="88"/>
      <c r="P207" s="88"/>
      <c r="Q207" s="88"/>
    </row>
    <row r="208">
      <c r="A208" s="92"/>
      <c r="B208" s="93"/>
      <c r="C208" s="89"/>
      <c r="D208" s="86"/>
      <c r="E208" s="86"/>
      <c r="F208" s="86"/>
      <c r="G208" s="86"/>
      <c r="H208" s="89"/>
      <c r="I208" s="89"/>
      <c r="J208" s="86"/>
      <c r="K208" s="86"/>
      <c r="L208" s="86"/>
      <c r="M208" s="94"/>
      <c r="N208" s="90"/>
      <c r="O208" s="88"/>
      <c r="P208" s="88"/>
      <c r="Q208" s="88"/>
    </row>
    <row r="209">
      <c r="A209" s="92"/>
      <c r="B209" s="93"/>
      <c r="C209" s="89"/>
      <c r="D209" s="86"/>
      <c r="E209" s="86"/>
      <c r="F209" s="86"/>
      <c r="G209" s="86"/>
      <c r="H209" s="89"/>
      <c r="I209" s="89"/>
      <c r="J209" s="86"/>
      <c r="K209" s="86"/>
      <c r="L209" s="86"/>
      <c r="M209" s="94"/>
      <c r="N209" s="90"/>
      <c r="O209" s="88"/>
      <c r="P209" s="88"/>
      <c r="Q209" s="88"/>
    </row>
    <row r="210">
      <c r="A210" s="92"/>
      <c r="B210" s="93"/>
      <c r="C210" s="89"/>
      <c r="D210" s="86"/>
      <c r="E210" s="86"/>
      <c r="F210" s="86"/>
      <c r="G210" s="86"/>
      <c r="H210" s="89"/>
      <c r="I210" s="89"/>
      <c r="J210" s="86"/>
      <c r="K210" s="86"/>
      <c r="L210" s="86"/>
      <c r="M210" s="94"/>
      <c r="N210" s="90"/>
      <c r="O210" s="88"/>
      <c r="P210" s="88"/>
      <c r="Q210" s="88"/>
    </row>
    <row r="211">
      <c r="A211" s="92"/>
      <c r="B211" s="93"/>
      <c r="C211" s="89"/>
      <c r="D211" s="86"/>
      <c r="E211" s="86"/>
      <c r="F211" s="86"/>
      <c r="G211" s="86"/>
      <c r="H211" s="89"/>
      <c r="I211" s="89"/>
      <c r="J211" s="86"/>
      <c r="K211" s="86"/>
      <c r="L211" s="86"/>
      <c r="M211" s="94"/>
      <c r="N211" s="90"/>
      <c r="O211" s="88"/>
      <c r="P211" s="88"/>
      <c r="Q211" s="88"/>
    </row>
    <row r="212">
      <c r="A212" s="92"/>
      <c r="B212" s="93"/>
      <c r="C212" s="89"/>
      <c r="D212" s="86"/>
      <c r="E212" s="86"/>
      <c r="F212" s="86"/>
      <c r="G212" s="86"/>
      <c r="H212" s="89"/>
      <c r="I212" s="89"/>
      <c r="J212" s="86"/>
      <c r="K212" s="86"/>
      <c r="L212" s="86"/>
      <c r="M212" s="94"/>
      <c r="N212" s="90"/>
      <c r="O212" s="88"/>
      <c r="P212" s="88"/>
      <c r="Q212" s="88"/>
    </row>
    <row r="213">
      <c r="A213" s="92"/>
      <c r="B213" s="93"/>
      <c r="C213" s="89"/>
      <c r="D213" s="86"/>
      <c r="E213" s="86"/>
      <c r="F213" s="86"/>
      <c r="G213" s="86"/>
      <c r="H213" s="89"/>
      <c r="I213" s="89"/>
      <c r="J213" s="86"/>
      <c r="K213" s="86"/>
      <c r="L213" s="86"/>
      <c r="M213" s="94"/>
      <c r="N213" s="90"/>
      <c r="O213" s="88"/>
      <c r="P213" s="88"/>
      <c r="Q213" s="88"/>
    </row>
    <row r="214">
      <c r="A214" s="92"/>
      <c r="B214" s="93"/>
      <c r="C214" s="89"/>
      <c r="D214" s="86"/>
      <c r="E214" s="86"/>
      <c r="F214" s="86"/>
      <c r="G214" s="86"/>
      <c r="H214" s="89"/>
      <c r="I214" s="89"/>
      <c r="J214" s="86"/>
      <c r="K214" s="86"/>
      <c r="L214" s="86"/>
      <c r="M214" s="94"/>
      <c r="N214" s="90"/>
      <c r="O214" s="88"/>
      <c r="P214" s="88"/>
      <c r="Q214" s="88"/>
    </row>
    <row r="215">
      <c r="A215" s="92"/>
      <c r="B215" s="93"/>
      <c r="C215" s="89"/>
      <c r="D215" s="86"/>
      <c r="E215" s="86"/>
      <c r="F215" s="86"/>
      <c r="G215" s="86"/>
      <c r="H215" s="89"/>
      <c r="I215" s="89"/>
      <c r="J215" s="86"/>
      <c r="K215" s="86"/>
      <c r="L215" s="86"/>
      <c r="M215" s="94"/>
      <c r="N215" s="90"/>
      <c r="O215" s="88"/>
      <c r="P215" s="88"/>
      <c r="Q215" s="88"/>
    </row>
    <row r="216">
      <c r="A216" s="92"/>
      <c r="B216" s="93"/>
      <c r="C216" s="89"/>
      <c r="D216" s="86"/>
      <c r="E216" s="86"/>
      <c r="F216" s="86"/>
      <c r="G216" s="86"/>
      <c r="H216" s="89"/>
      <c r="I216" s="89"/>
      <c r="J216" s="86"/>
      <c r="K216" s="86"/>
      <c r="L216" s="86"/>
      <c r="M216" s="94"/>
      <c r="N216" s="90"/>
      <c r="O216" s="88"/>
      <c r="P216" s="88"/>
      <c r="Q216" s="88"/>
    </row>
    <row r="217">
      <c r="A217" s="92"/>
      <c r="B217" s="93"/>
      <c r="C217" s="89"/>
      <c r="D217" s="86"/>
      <c r="E217" s="86"/>
      <c r="F217" s="86"/>
      <c r="G217" s="86"/>
      <c r="H217" s="89"/>
      <c r="I217" s="89"/>
      <c r="J217" s="86"/>
      <c r="K217" s="86"/>
      <c r="L217" s="86"/>
      <c r="M217" s="94"/>
      <c r="N217" s="90"/>
      <c r="O217" s="88"/>
      <c r="P217" s="88"/>
      <c r="Q217" s="88"/>
    </row>
    <row r="218">
      <c r="A218" s="92"/>
      <c r="B218" s="93"/>
      <c r="C218" s="89"/>
      <c r="D218" s="86"/>
      <c r="E218" s="86"/>
      <c r="F218" s="86"/>
      <c r="G218" s="86"/>
      <c r="H218" s="89"/>
      <c r="I218" s="89"/>
      <c r="J218" s="86"/>
      <c r="K218" s="86"/>
      <c r="L218" s="86"/>
      <c r="M218" s="94"/>
      <c r="N218" s="90"/>
      <c r="O218" s="88"/>
      <c r="P218" s="88"/>
      <c r="Q218" s="88"/>
    </row>
    <row r="219">
      <c r="A219" s="92"/>
      <c r="B219" s="93"/>
      <c r="C219" s="89"/>
      <c r="D219" s="86"/>
      <c r="E219" s="86"/>
      <c r="F219" s="86"/>
      <c r="G219" s="86"/>
      <c r="H219" s="89"/>
      <c r="I219" s="89"/>
      <c r="J219" s="86"/>
      <c r="K219" s="86"/>
      <c r="L219" s="86"/>
      <c r="M219" s="94"/>
      <c r="N219" s="90"/>
      <c r="O219" s="88"/>
      <c r="P219" s="88"/>
      <c r="Q219" s="88"/>
    </row>
    <row r="220">
      <c r="A220" s="92"/>
      <c r="B220" s="93"/>
      <c r="C220" s="89"/>
      <c r="D220" s="86"/>
      <c r="E220" s="86"/>
      <c r="F220" s="86"/>
      <c r="G220" s="86"/>
      <c r="H220" s="89"/>
      <c r="I220" s="89"/>
      <c r="J220" s="86"/>
      <c r="K220" s="86"/>
      <c r="L220" s="86"/>
      <c r="M220" s="94"/>
      <c r="N220" s="90"/>
      <c r="O220" s="88"/>
      <c r="P220" s="88"/>
      <c r="Q220" s="88"/>
    </row>
    <row r="221">
      <c r="A221" s="92"/>
      <c r="B221" s="93"/>
      <c r="C221" s="89"/>
      <c r="D221" s="86"/>
      <c r="E221" s="86"/>
      <c r="F221" s="86"/>
      <c r="G221" s="86"/>
      <c r="H221" s="89"/>
      <c r="I221" s="89"/>
      <c r="J221" s="86"/>
      <c r="K221" s="86"/>
      <c r="L221" s="86"/>
      <c r="M221" s="94"/>
      <c r="N221" s="90"/>
      <c r="O221" s="88"/>
      <c r="P221" s="88"/>
      <c r="Q221" s="88"/>
    </row>
    <row r="222">
      <c r="A222" s="92"/>
      <c r="B222" s="93"/>
      <c r="C222" s="89"/>
      <c r="D222" s="86"/>
      <c r="E222" s="86"/>
      <c r="F222" s="86"/>
      <c r="G222" s="86"/>
      <c r="H222" s="89"/>
      <c r="I222" s="89"/>
      <c r="J222" s="86"/>
      <c r="K222" s="86"/>
      <c r="L222" s="86"/>
      <c r="M222" s="94"/>
      <c r="N222" s="90"/>
      <c r="O222" s="88"/>
      <c r="P222" s="88"/>
      <c r="Q222" s="88"/>
    </row>
    <row r="223">
      <c r="A223" s="92"/>
      <c r="B223" s="93"/>
      <c r="C223" s="89"/>
      <c r="D223" s="86"/>
      <c r="E223" s="86"/>
      <c r="F223" s="86"/>
      <c r="G223" s="86"/>
      <c r="H223" s="89"/>
      <c r="I223" s="89"/>
      <c r="J223" s="86"/>
      <c r="K223" s="86"/>
      <c r="L223" s="86"/>
      <c r="M223" s="94"/>
      <c r="N223" s="90"/>
      <c r="O223" s="88"/>
      <c r="P223" s="88"/>
      <c r="Q223" s="88"/>
    </row>
    <row r="224">
      <c r="A224" s="92"/>
      <c r="B224" s="93"/>
      <c r="C224" s="89"/>
      <c r="D224" s="86"/>
      <c r="E224" s="86"/>
      <c r="F224" s="86"/>
      <c r="G224" s="86"/>
      <c r="H224" s="89"/>
      <c r="I224" s="89"/>
      <c r="J224" s="86"/>
      <c r="K224" s="86"/>
      <c r="L224" s="86"/>
      <c r="M224" s="94"/>
      <c r="N224" s="90"/>
      <c r="O224" s="88"/>
      <c r="P224" s="88"/>
      <c r="Q224" s="88"/>
    </row>
    <row r="225">
      <c r="A225" s="92"/>
      <c r="B225" s="93"/>
      <c r="C225" s="89"/>
      <c r="D225" s="86"/>
      <c r="E225" s="86"/>
      <c r="F225" s="86"/>
      <c r="G225" s="86"/>
      <c r="H225" s="89"/>
      <c r="I225" s="89"/>
      <c r="J225" s="86"/>
      <c r="K225" s="86"/>
      <c r="L225" s="86"/>
      <c r="M225" s="94"/>
      <c r="N225" s="90"/>
      <c r="O225" s="88"/>
      <c r="P225" s="88"/>
      <c r="Q225" s="88"/>
    </row>
    <row r="226">
      <c r="A226" s="92"/>
      <c r="B226" s="93"/>
      <c r="C226" s="89"/>
      <c r="D226" s="86"/>
      <c r="E226" s="86"/>
      <c r="F226" s="86"/>
      <c r="G226" s="86"/>
      <c r="H226" s="89"/>
      <c r="I226" s="89"/>
      <c r="J226" s="86"/>
      <c r="K226" s="86"/>
      <c r="L226" s="86"/>
      <c r="M226" s="94"/>
      <c r="N226" s="90"/>
      <c r="O226" s="88"/>
      <c r="P226" s="88"/>
      <c r="Q226" s="88"/>
    </row>
    <row r="227">
      <c r="A227" s="92"/>
      <c r="B227" s="93"/>
      <c r="C227" s="89"/>
      <c r="D227" s="86"/>
      <c r="E227" s="86"/>
      <c r="F227" s="86"/>
      <c r="G227" s="86"/>
      <c r="H227" s="89"/>
      <c r="I227" s="89"/>
      <c r="J227" s="86"/>
      <c r="K227" s="86"/>
      <c r="L227" s="86"/>
      <c r="M227" s="94"/>
      <c r="N227" s="90"/>
      <c r="O227" s="88"/>
      <c r="P227" s="88"/>
      <c r="Q227" s="88"/>
    </row>
    <row r="228">
      <c r="A228" s="92"/>
      <c r="B228" s="93"/>
      <c r="C228" s="89"/>
      <c r="D228" s="86"/>
      <c r="E228" s="86"/>
      <c r="F228" s="86"/>
      <c r="G228" s="86"/>
      <c r="H228" s="89"/>
      <c r="I228" s="89"/>
      <c r="J228" s="86"/>
      <c r="K228" s="86"/>
      <c r="L228" s="86"/>
      <c r="M228" s="94"/>
      <c r="N228" s="90"/>
      <c r="O228" s="88"/>
      <c r="P228" s="88"/>
      <c r="Q228" s="88"/>
    </row>
    <row r="229">
      <c r="A229" s="92"/>
      <c r="B229" s="93"/>
      <c r="C229" s="89"/>
      <c r="D229" s="86"/>
      <c r="E229" s="86"/>
      <c r="F229" s="86"/>
      <c r="G229" s="86"/>
      <c r="H229" s="89"/>
      <c r="I229" s="89"/>
      <c r="J229" s="86"/>
      <c r="K229" s="86"/>
      <c r="L229" s="86"/>
      <c r="M229" s="94"/>
      <c r="N229" s="90"/>
      <c r="O229" s="88"/>
      <c r="P229" s="88"/>
      <c r="Q229" s="88"/>
    </row>
    <row r="230">
      <c r="A230" s="92"/>
      <c r="B230" s="93"/>
      <c r="C230" s="89"/>
      <c r="D230" s="86"/>
      <c r="E230" s="86"/>
      <c r="F230" s="86"/>
      <c r="G230" s="86"/>
      <c r="H230" s="89"/>
      <c r="I230" s="89"/>
      <c r="J230" s="86"/>
      <c r="K230" s="86"/>
      <c r="L230" s="86"/>
      <c r="M230" s="94"/>
      <c r="N230" s="90"/>
      <c r="O230" s="88"/>
      <c r="P230" s="88"/>
      <c r="Q230" s="88"/>
    </row>
    <row r="231">
      <c r="A231" s="92"/>
      <c r="B231" s="93"/>
      <c r="C231" s="89"/>
      <c r="D231" s="86"/>
      <c r="E231" s="86"/>
      <c r="F231" s="86"/>
      <c r="G231" s="86"/>
      <c r="H231" s="89"/>
      <c r="I231" s="89"/>
      <c r="J231" s="86"/>
      <c r="K231" s="86"/>
      <c r="L231" s="86"/>
      <c r="M231" s="94"/>
      <c r="N231" s="90"/>
      <c r="O231" s="88"/>
      <c r="P231" s="88"/>
      <c r="Q231" s="88"/>
    </row>
    <row r="232">
      <c r="A232" s="92"/>
      <c r="B232" s="93"/>
      <c r="C232" s="89"/>
      <c r="D232" s="86"/>
      <c r="E232" s="86"/>
      <c r="F232" s="86"/>
      <c r="G232" s="86"/>
      <c r="H232" s="89"/>
      <c r="I232" s="89"/>
      <c r="J232" s="86"/>
      <c r="K232" s="86"/>
      <c r="L232" s="86"/>
      <c r="M232" s="94"/>
      <c r="N232" s="90"/>
      <c r="O232" s="88"/>
      <c r="P232" s="88"/>
      <c r="Q232" s="88"/>
    </row>
    <row r="233">
      <c r="A233" s="92"/>
      <c r="B233" s="93"/>
      <c r="C233" s="89"/>
      <c r="D233" s="86"/>
      <c r="E233" s="86"/>
      <c r="F233" s="86"/>
      <c r="G233" s="86"/>
      <c r="H233" s="89"/>
      <c r="I233" s="89"/>
      <c r="J233" s="86"/>
      <c r="K233" s="86"/>
      <c r="L233" s="86"/>
      <c r="M233" s="94"/>
      <c r="N233" s="90"/>
      <c r="O233" s="88"/>
      <c r="P233" s="88"/>
      <c r="Q233" s="88"/>
    </row>
    <row r="234">
      <c r="A234" s="92"/>
      <c r="B234" s="93"/>
      <c r="C234" s="89"/>
      <c r="D234" s="86"/>
      <c r="E234" s="86"/>
      <c r="F234" s="86"/>
      <c r="G234" s="86"/>
      <c r="H234" s="89"/>
      <c r="I234" s="89"/>
      <c r="J234" s="86"/>
      <c r="K234" s="86"/>
      <c r="L234" s="86"/>
      <c r="M234" s="94"/>
      <c r="N234" s="90"/>
      <c r="O234" s="88"/>
      <c r="P234" s="88"/>
      <c r="Q234" s="88"/>
    </row>
    <row r="235">
      <c r="A235" s="92"/>
      <c r="B235" s="93"/>
      <c r="C235" s="89"/>
      <c r="D235" s="86"/>
      <c r="E235" s="86"/>
      <c r="F235" s="86"/>
      <c r="G235" s="86"/>
      <c r="H235" s="89"/>
      <c r="I235" s="89"/>
      <c r="J235" s="86"/>
      <c r="K235" s="86"/>
      <c r="L235" s="86"/>
      <c r="M235" s="94"/>
      <c r="N235" s="90"/>
      <c r="O235" s="88"/>
      <c r="P235" s="88"/>
      <c r="Q235" s="88"/>
    </row>
    <row r="236">
      <c r="A236" s="92"/>
      <c r="B236" s="93"/>
      <c r="C236" s="89"/>
      <c r="D236" s="86"/>
      <c r="E236" s="86"/>
      <c r="F236" s="86"/>
      <c r="G236" s="86"/>
      <c r="H236" s="89"/>
      <c r="I236" s="89"/>
      <c r="J236" s="86"/>
      <c r="K236" s="86"/>
      <c r="L236" s="86"/>
      <c r="M236" s="94"/>
      <c r="N236" s="90"/>
      <c r="O236" s="88"/>
      <c r="P236" s="88"/>
      <c r="Q236" s="88"/>
    </row>
    <row r="237">
      <c r="A237" s="92"/>
      <c r="B237" s="93"/>
      <c r="C237" s="89"/>
      <c r="D237" s="86"/>
      <c r="E237" s="86"/>
      <c r="F237" s="86"/>
      <c r="G237" s="86"/>
      <c r="H237" s="89"/>
      <c r="I237" s="89"/>
      <c r="J237" s="86"/>
      <c r="K237" s="86"/>
      <c r="L237" s="86"/>
      <c r="M237" s="94"/>
      <c r="N237" s="90"/>
      <c r="O237" s="88"/>
      <c r="P237" s="88"/>
      <c r="Q237" s="88"/>
    </row>
    <row r="238">
      <c r="A238" s="92"/>
      <c r="B238" s="93"/>
      <c r="C238" s="89"/>
      <c r="D238" s="86"/>
      <c r="E238" s="86"/>
      <c r="F238" s="86"/>
      <c r="G238" s="86"/>
      <c r="H238" s="89"/>
      <c r="I238" s="89"/>
      <c r="J238" s="86"/>
      <c r="K238" s="86"/>
      <c r="L238" s="86"/>
      <c r="M238" s="94"/>
      <c r="N238" s="90"/>
      <c r="O238" s="88"/>
      <c r="P238" s="88"/>
      <c r="Q238" s="88"/>
    </row>
    <row r="239">
      <c r="A239" s="92"/>
      <c r="B239" s="93"/>
      <c r="C239" s="89"/>
      <c r="D239" s="86"/>
      <c r="E239" s="86"/>
      <c r="F239" s="86"/>
      <c r="G239" s="86"/>
      <c r="H239" s="89"/>
      <c r="I239" s="89"/>
      <c r="J239" s="86"/>
      <c r="K239" s="86"/>
      <c r="L239" s="86"/>
      <c r="M239" s="94"/>
      <c r="N239" s="90"/>
      <c r="O239" s="88"/>
      <c r="P239" s="88"/>
      <c r="Q239" s="88"/>
    </row>
    <row r="240">
      <c r="A240" s="92"/>
      <c r="B240" s="93"/>
      <c r="C240" s="89"/>
      <c r="D240" s="86"/>
      <c r="E240" s="86"/>
      <c r="F240" s="86"/>
      <c r="G240" s="86"/>
      <c r="H240" s="89"/>
      <c r="I240" s="89"/>
      <c r="J240" s="86"/>
      <c r="K240" s="86"/>
      <c r="L240" s="86"/>
      <c r="M240" s="94"/>
      <c r="N240" s="90"/>
      <c r="O240" s="88"/>
      <c r="P240" s="88"/>
      <c r="Q240" s="88"/>
    </row>
    <row r="241">
      <c r="A241" s="92"/>
      <c r="B241" s="93"/>
      <c r="C241" s="89"/>
      <c r="D241" s="86"/>
      <c r="E241" s="86"/>
      <c r="F241" s="86"/>
      <c r="G241" s="86"/>
      <c r="H241" s="89"/>
      <c r="I241" s="89"/>
      <c r="J241" s="86"/>
      <c r="K241" s="86"/>
      <c r="L241" s="86"/>
      <c r="M241" s="94"/>
      <c r="N241" s="90"/>
      <c r="O241" s="88"/>
      <c r="P241" s="88"/>
      <c r="Q241" s="88"/>
    </row>
    <row r="242">
      <c r="A242" s="92"/>
      <c r="B242" s="93"/>
      <c r="C242" s="89"/>
      <c r="D242" s="86"/>
      <c r="E242" s="86"/>
      <c r="F242" s="86"/>
      <c r="G242" s="86"/>
      <c r="H242" s="89"/>
      <c r="I242" s="89"/>
      <c r="J242" s="86"/>
      <c r="K242" s="86"/>
      <c r="L242" s="86"/>
      <c r="M242" s="94"/>
      <c r="N242" s="90"/>
      <c r="O242" s="88"/>
      <c r="P242" s="88"/>
      <c r="Q242" s="88"/>
    </row>
    <row r="243">
      <c r="A243" s="92"/>
      <c r="B243" s="93"/>
      <c r="C243" s="89"/>
      <c r="D243" s="86"/>
      <c r="E243" s="86"/>
      <c r="F243" s="86"/>
      <c r="G243" s="86"/>
      <c r="H243" s="89"/>
      <c r="I243" s="89"/>
      <c r="J243" s="86"/>
      <c r="K243" s="86"/>
      <c r="L243" s="86"/>
      <c r="M243" s="94"/>
      <c r="N243" s="90"/>
      <c r="O243" s="88"/>
      <c r="P243" s="88"/>
      <c r="Q243" s="88"/>
    </row>
    <row r="244">
      <c r="A244" s="92"/>
      <c r="B244" s="93"/>
      <c r="C244" s="89"/>
      <c r="D244" s="86"/>
      <c r="E244" s="86"/>
      <c r="F244" s="86"/>
      <c r="G244" s="86"/>
      <c r="H244" s="89"/>
      <c r="I244" s="89"/>
      <c r="J244" s="86"/>
      <c r="K244" s="86"/>
      <c r="L244" s="86"/>
      <c r="M244" s="94"/>
      <c r="N244" s="90"/>
      <c r="O244" s="88"/>
      <c r="P244" s="88"/>
      <c r="Q244" s="88"/>
    </row>
    <row r="245">
      <c r="A245" s="92"/>
      <c r="B245" s="93"/>
      <c r="C245" s="89"/>
      <c r="D245" s="86"/>
      <c r="E245" s="86"/>
      <c r="F245" s="86"/>
      <c r="G245" s="86"/>
      <c r="H245" s="89"/>
      <c r="I245" s="89"/>
      <c r="J245" s="86"/>
      <c r="K245" s="86"/>
      <c r="L245" s="86"/>
      <c r="M245" s="94"/>
      <c r="N245" s="90"/>
      <c r="O245" s="88"/>
      <c r="P245" s="88"/>
      <c r="Q245" s="88"/>
    </row>
    <row r="246">
      <c r="A246" s="92"/>
      <c r="B246" s="93"/>
      <c r="C246" s="89"/>
      <c r="D246" s="86"/>
      <c r="E246" s="86"/>
      <c r="F246" s="86"/>
      <c r="G246" s="86"/>
      <c r="H246" s="89"/>
      <c r="I246" s="89"/>
      <c r="J246" s="86"/>
      <c r="K246" s="86"/>
      <c r="L246" s="86"/>
      <c r="M246" s="94"/>
      <c r="N246" s="90"/>
      <c r="O246" s="88"/>
      <c r="P246" s="88"/>
      <c r="Q246" s="88"/>
    </row>
    <row r="247">
      <c r="A247" s="92"/>
      <c r="B247" s="93"/>
      <c r="C247" s="89"/>
      <c r="D247" s="86"/>
      <c r="E247" s="86"/>
      <c r="F247" s="86"/>
      <c r="G247" s="86"/>
      <c r="H247" s="89"/>
      <c r="I247" s="89"/>
      <c r="J247" s="86"/>
      <c r="K247" s="86"/>
      <c r="L247" s="86"/>
      <c r="M247" s="94"/>
      <c r="N247" s="90"/>
      <c r="O247" s="88"/>
      <c r="P247" s="88"/>
      <c r="Q247" s="88"/>
    </row>
    <row r="248">
      <c r="A248" s="92"/>
      <c r="B248" s="93"/>
      <c r="C248" s="89"/>
      <c r="D248" s="86"/>
      <c r="E248" s="86"/>
      <c r="F248" s="86"/>
      <c r="G248" s="86"/>
      <c r="H248" s="89"/>
      <c r="I248" s="89"/>
      <c r="J248" s="86"/>
      <c r="K248" s="86"/>
      <c r="L248" s="86"/>
      <c r="M248" s="94"/>
      <c r="N248" s="90"/>
      <c r="O248" s="88"/>
      <c r="P248" s="88"/>
      <c r="Q248" s="88"/>
    </row>
    <row r="249">
      <c r="A249" s="92"/>
      <c r="B249" s="93"/>
      <c r="C249" s="89"/>
      <c r="D249" s="86"/>
      <c r="E249" s="86"/>
      <c r="F249" s="86"/>
      <c r="G249" s="86"/>
      <c r="H249" s="89"/>
      <c r="I249" s="89"/>
      <c r="J249" s="86"/>
      <c r="K249" s="86"/>
      <c r="L249" s="86"/>
      <c r="M249" s="94"/>
      <c r="N249" s="90"/>
      <c r="O249" s="88"/>
      <c r="P249" s="88"/>
      <c r="Q249" s="88"/>
    </row>
    <row r="250">
      <c r="A250" s="92"/>
      <c r="B250" s="93"/>
      <c r="C250" s="89"/>
      <c r="D250" s="86"/>
      <c r="E250" s="86"/>
      <c r="F250" s="86"/>
      <c r="G250" s="86"/>
      <c r="H250" s="89"/>
      <c r="I250" s="89"/>
      <c r="J250" s="86"/>
      <c r="K250" s="86"/>
      <c r="L250" s="86"/>
      <c r="M250" s="94"/>
      <c r="N250" s="90"/>
      <c r="O250" s="88"/>
      <c r="P250" s="88"/>
      <c r="Q250" s="88"/>
    </row>
    <row r="251">
      <c r="A251" s="92"/>
      <c r="B251" s="93"/>
      <c r="C251" s="89"/>
      <c r="D251" s="86"/>
      <c r="E251" s="86"/>
      <c r="F251" s="86"/>
      <c r="G251" s="86"/>
      <c r="H251" s="89"/>
      <c r="I251" s="89"/>
      <c r="J251" s="86"/>
      <c r="K251" s="86"/>
      <c r="L251" s="86"/>
      <c r="M251" s="94"/>
      <c r="N251" s="90"/>
      <c r="O251" s="88"/>
      <c r="P251" s="88"/>
      <c r="Q251" s="88"/>
    </row>
    <row r="252">
      <c r="A252" s="92"/>
      <c r="B252" s="93"/>
      <c r="C252" s="89"/>
      <c r="D252" s="86"/>
      <c r="E252" s="86"/>
      <c r="F252" s="86"/>
      <c r="G252" s="86"/>
      <c r="H252" s="89"/>
      <c r="I252" s="89"/>
      <c r="J252" s="86"/>
      <c r="K252" s="86"/>
      <c r="L252" s="86"/>
      <c r="M252" s="94"/>
      <c r="N252" s="90"/>
      <c r="O252" s="88"/>
      <c r="P252" s="88"/>
      <c r="Q252" s="88"/>
    </row>
    <row r="253">
      <c r="A253" s="92"/>
      <c r="B253" s="93"/>
      <c r="C253" s="89"/>
      <c r="D253" s="86"/>
      <c r="E253" s="86"/>
      <c r="F253" s="86"/>
      <c r="G253" s="86"/>
      <c r="H253" s="89"/>
      <c r="I253" s="89"/>
      <c r="J253" s="86"/>
      <c r="K253" s="86"/>
      <c r="L253" s="86"/>
      <c r="M253" s="94"/>
      <c r="N253" s="90"/>
      <c r="O253" s="88"/>
      <c r="P253" s="88"/>
      <c r="Q253" s="88"/>
    </row>
    <row r="254">
      <c r="A254" s="92"/>
      <c r="B254" s="93"/>
      <c r="C254" s="89"/>
      <c r="D254" s="86"/>
      <c r="E254" s="86"/>
      <c r="F254" s="86"/>
      <c r="G254" s="86"/>
      <c r="H254" s="89"/>
      <c r="I254" s="89"/>
      <c r="J254" s="86"/>
      <c r="K254" s="86"/>
      <c r="L254" s="86"/>
      <c r="M254" s="94"/>
      <c r="N254" s="90"/>
      <c r="O254" s="88"/>
      <c r="P254" s="88"/>
      <c r="Q254" s="88"/>
    </row>
    <row r="255">
      <c r="A255" s="92"/>
      <c r="B255" s="93"/>
      <c r="C255" s="89"/>
      <c r="D255" s="86"/>
      <c r="E255" s="86"/>
      <c r="F255" s="86"/>
      <c r="G255" s="86"/>
      <c r="H255" s="89"/>
      <c r="I255" s="89"/>
      <c r="J255" s="86"/>
      <c r="K255" s="86"/>
      <c r="L255" s="86"/>
      <c r="M255" s="94"/>
      <c r="N255" s="90"/>
      <c r="O255" s="88"/>
      <c r="P255" s="88"/>
      <c r="Q255" s="88"/>
    </row>
    <row r="256">
      <c r="A256" s="92"/>
      <c r="B256" s="93"/>
      <c r="C256" s="89"/>
      <c r="D256" s="86"/>
      <c r="E256" s="86"/>
      <c r="F256" s="86"/>
      <c r="G256" s="86"/>
      <c r="H256" s="89"/>
      <c r="I256" s="89"/>
      <c r="J256" s="86"/>
      <c r="K256" s="86"/>
      <c r="L256" s="86"/>
      <c r="M256" s="94"/>
      <c r="N256" s="90"/>
      <c r="O256" s="88"/>
      <c r="P256" s="88"/>
      <c r="Q256" s="88"/>
    </row>
    <row r="257">
      <c r="A257" s="92"/>
      <c r="B257" s="93"/>
      <c r="C257" s="89"/>
      <c r="D257" s="86"/>
      <c r="E257" s="86"/>
      <c r="F257" s="86"/>
      <c r="G257" s="86"/>
      <c r="H257" s="89"/>
      <c r="I257" s="89"/>
      <c r="J257" s="86"/>
      <c r="K257" s="86"/>
      <c r="L257" s="86"/>
      <c r="M257" s="94"/>
      <c r="N257" s="90"/>
      <c r="O257" s="88"/>
      <c r="P257" s="88"/>
      <c r="Q257" s="88"/>
    </row>
    <row r="258">
      <c r="A258" s="92"/>
      <c r="B258" s="93"/>
      <c r="C258" s="89"/>
      <c r="D258" s="86"/>
      <c r="E258" s="86"/>
      <c r="F258" s="86"/>
      <c r="G258" s="86"/>
      <c r="H258" s="89"/>
      <c r="I258" s="89"/>
      <c r="J258" s="86"/>
      <c r="K258" s="86"/>
      <c r="L258" s="86"/>
      <c r="M258" s="94"/>
      <c r="N258" s="90"/>
      <c r="O258" s="88"/>
      <c r="P258" s="88"/>
      <c r="Q258" s="88"/>
    </row>
    <row r="259">
      <c r="A259" s="92"/>
      <c r="B259" s="93"/>
      <c r="C259" s="89"/>
      <c r="D259" s="86"/>
      <c r="E259" s="86"/>
      <c r="F259" s="86"/>
      <c r="G259" s="86"/>
      <c r="H259" s="89"/>
      <c r="I259" s="89"/>
      <c r="J259" s="86"/>
      <c r="K259" s="86"/>
      <c r="L259" s="86"/>
      <c r="M259" s="94"/>
      <c r="N259" s="90"/>
      <c r="O259" s="88"/>
      <c r="P259" s="88"/>
      <c r="Q259" s="88"/>
    </row>
    <row r="260">
      <c r="A260" s="92"/>
      <c r="B260" s="93"/>
      <c r="C260" s="89"/>
      <c r="D260" s="86"/>
      <c r="E260" s="86"/>
      <c r="F260" s="86"/>
      <c r="G260" s="86"/>
      <c r="H260" s="89"/>
      <c r="I260" s="89"/>
      <c r="J260" s="86"/>
      <c r="K260" s="86"/>
      <c r="L260" s="86"/>
      <c r="M260" s="94"/>
      <c r="N260" s="90"/>
      <c r="O260" s="88"/>
      <c r="P260" s="88"/>
      <c r="Q260" s="88"/>
    </row>
    <row r="261">
      <c r="A261" s="92"/>
      <c r="B261" s="93"/>
      <c r="C261" s="89"/>
      <c r="D261" s="86"/>
      <c r="E261" s="86"/>
      <c r="F261" s="86"/>
      <c r="G261" s="86"/>
      <c r="H261" s="89"/>
      <c r="I261" s="89"/>
      <c r="J261" s="86"/>
      <c r="K261" s="86"/>
      <c r="L261" s="86"/>
      <c r="M261" s="94"/>
      <c r="N261" s="90"/>
      <c r="O261" s="88"/>
      <c r="P261" s="88"/>
      <c r="Q261" s="88"/>
    </row>
    <row r="262">
      <c r="A262" s="92"/>
      <c r="B262" s="93"/>
      <c r="C262" s="89"/>
      <c r="D262" s="86"/>
      <c r="E262" s="86"/>
      <c r="F262" s="86"/>
      <c r="G262" s="86"/>
      <c r="H262" s="89"/>
      <c r="I262" s="89"/>
      <c r="J262" s="86"/>
      <c r="K262" s="86"/>
      <c r="L262" s="86"/>
      <c r="M262" s="94"/>
      <c r="N262" s="90"/>
      <c r="O262" s="88"/>
      <c r="P262" s="88"/>
      <c r="Q262" s="88"/>
    </row>
    <row r="263">
      <c r="A263" s="92"/>
      <c r="B263" s="93"/>
      <c r="C263" s="89"/>
      <c r="D263" s="86"/>
      <c r="E263" s="86"/>
      <c r="F263" s="86"/>
      <c r="G263" s="86"/>
      <c r="H263" s="89"/>
      <c r="I263" s="89"/>
      <c r="J263" s="86"/>
      <c r="K263" s="86"/>
      <c r="L263" s="86"/>
      <c r="M263" s="94"/>
      <c r="N263" s="90"/>
      <c r="O263" s="88"/>
      <c r="P263" s="88"/>
      <c r="Q263" s="88"/>
    </row>
    <row r="264">
      <c r="A264" s="92"/>
      <c r="B264" s="93"/>
      <c r="C264" s="89"/>
      <c r="D264" s="86"/>
      <c r="E264" s="86"/>
      <c r="F264" s="86"/>
      <c r="G264" s="86"/>
      <c r="H264" s="89"/>
      <c r="I264" s="89"/>
      <c r="J264" s="86"/>
      <c r="K264" s="86"/>
      <c r="L264" s="86"/>
      <c r="M264" s="94"/>
      <c r="N264" s="90"/>
      <c r="O264" s="88"/>
      <c r="P264" s="88"/>
      <c r="Q264" s="88"/>
    </row>
    <row r="265">
      <c r="A265" s="92"/>
      <c r="B265" s="93"/>
      <c r="C265" s="89"/>
      <c r="D265" s="86"/>
      <c r="E265" s="86"/>
      <c r="F265" s="86"/>
      <c r="G265" s="86"/>
      <c r="H265" s="89"/>
      <c r="I265" s="89"/>
      <c r="J265" s="86"/>
      <c r="K265" s="86"/>
      <c r="L265" s="86"/>
      <c r="M265" s="94"/>
      <c r="N265" s="90"/>
      <c r="O265" s="88"/>
      <c r="P265" s="88"/>
      <c r="Q265" s="88"/>
    </row>
    <row r="266">
      <c r="A266" s="92"/>
      <c r="B266" s="93"/>
      <c r="C266" s="89"/>
      <c r="D266" s="86"/>
      <c r="E266" s="86"/>
      <c r="F266" s="86"/>
      <c r="G266" s="86"/>
      <c r="H266" s="89"/>
      <c r="I266" s="89"/>
      <c r="J266" s="86"/>
      <c r="K266" s="86"/>
      <c r="L266" s="86"/>
      <c r="M266" s="94"/>
      <c r="N266" s="90"/>
      <c r="O266" s="88"/>
      <c r="P266" s="88"/>
      <c r="Q266" s="88"/>
    </row>
    <row r="267">
      <c r="A267" s="92"/>
      <c r="B267" s="93"/>
      <c r="C267" s="89"/>
      <c r="D267" s="86"/>
      <c r="E267" s="86"/>
      <c r="F267" s="86"/>
      <c r="G267" s="86"/>
      <c r="H267" s="89"/>
      <c r="I267" s="89"/>
      <c r="J267" s="86"/>
      <c r="K267" s="86"/>
      <c r="L267" s="86"/>
      <c r="M267" s="94"/>
      <c r="N267" s="90"/>
      <c r="O267" s="88"/>
      <c r="P267" s="88"/>
      <c r="Q267" s="88"/>
    </row>
    <row r="268">
      <c r="A268" s="92"/>
      <c r="B268" s="93"/>
      <c r="C268" s="89"/>
      <c r="D268" s="86"/>
      <c r="E268" s="86"/>
      <c r="F268" s="86"/>
      <c r="G268" s="86"/>
      <c r="H268" s="89"/>
      <c r="I268" s="89"/>
      <c r="J268" s="86"/>
      <c r="K268" s="86"/>
      <c r="L268" s="86"/>
      <c r="M268" s="94"/>
      <c r="N268" s="90"/>
      <c r="O268" s="88"/>
      <c r="P268" s="88"/>
      <c r="Q268" s="88"/>
    </row>
    <row r="269">
      <c r="A269" s="92"/>
      <c r="B269" s="93"/>
      <c r="C269" s="89"/>
      <c r="D269" s="86"/>
      <c r="E269" s="86"/>
      <c r="F269" s="86"/>
      <c r="G269" s="86"/>
      <c r="H269" s="89"/>
      <c r="I269" s="89"/>
      <c r="J269" s="86"/>
      <c r="K269" s="86"/>
      <c r="L269" s="86"/>
      <c r="M269" s="94"/>
      <c r="N269" s="90"/>
      <c r="O269" s="88"/>
      <c r="P269" s="88"/>
      <c r="Q269" s="88"/>
    </row>
    <row r="270">
      <c r="A270" s="92"/>
      <c r="B270" s="93"/>
      <c r="C270" s="89"/>
      <c r="D270" s="86"/>
      <c r="E270" s="86"/>
      <c r="F270" s="86"/>
      <c r="G270" s="86"/>
      <c r="H270" s="89"/>
      <c r="I270" s="89"/>
      <c r="J270" s="86"/>
      <c r="K270" s="86"/>
      <c r="L270" s="86"/>
      <c r="M270" s="94"/>
      <c r="N270" s="90"/>
      <c r="O270" s="88"/>
      <c r="P270" s="88"/>
      <c r="Q270" s="88"/>
    </row>
    <row r="271">
      <c r="A271" s="92"/>
      <c r="B271" s="93"/>
      <c r="C271" s="89"/>
      <c r="D271" s="86"/>
      <c r="E271" s="86"/>
      <c r="F271" s="86"/>
      <c r="G271" s="86"/>
      <c r="H271" s="89"/>
      <c r="I271" s="89"/>
      <c r="J271" s="86"/>
      <c r="K271" s="86"/>
      <c r="L271" s="86"/>
      <c r="M271" s="94"/>
      <c r="N271" s="90"/>
      <c r="O271" s="88"/>
      <c r="P271" s="88"/>
      <c r="Q271" s="88"/>
    </row>
    <row r="272">
      <c r="A272" s="92"/>
      <c r="B272" s="93"/>
      <c r="C272" s="89"/>
      <c r="D272" s="86"/>
      <c r="E272" s="86"/>
      <c r="F272" s="86"/>
      <c r="G272" s="86"/>
      <c r="H272" s="89"/>
      <c r="I272" s="89"/>
      <c r="J272" s="86"/>
      <c r="K272" s="86"/>
      <c r="L272" s="86"/>
      <c r="M272" s="94"/>
      <c r="N272" s="90"/>
      <c r="O272" s="88"/>
      <c r="P272" s="88"/>
      <c r="Q272" s="88"/>
    </row>
    <row r="273">
      <c r="A273" s="92"/>
      <c r="B273" s="93"/>
      <c r="C273" s="89"/>
      <c r="D273" s="86"/>
      <c r="E273" s="86"/>
      <c r="F273" s="86"/>
      <c r="G273" s="86"/>
      <c r="H273" s="89"/>
      <c r="I273" s="89"/>
      <c r="J273" s="86"/>
      <c r="K273" s="86"/>
      <c r="L273" s="86"/>
      <c r="M273" s="94"/>
      <c r="N273" s="90"/>
      <c r="O273" s="88"/>
      <c r="P273" s="88"/>
      <c r="Q273" s="88"/>
    </row>
    <row r="274">
      <c r="A274" s="92"/>
      <c r="B274" s="93"/>
      <c r="C274" s="89"/>
      <c r="D274" s="86"/>
      <c r="E274" s="86"/>
      <c r="F274" s="86"/>
      <c r="G274" s="86"/>
      <c r="H274" s="89"/>
      <c r="I274" s="89"/>
      <c r="J274" s="86"/>
      <c r="K274" s="86"/>
      <c r="L274" s="86"/>
      <c r="M274" s="94"/>
      <c r="N274" s="90"/>
      <c r="O274" s="88"/>
      <c r="P274" s="88"/>
      <c r="Q274" s="88"/>
    </row>
    <row r="275">
      <c r="A275" s="92"/>
      <c r="B275" s="93"/>
      <c r="C275" s="89"/>
      <c r="D275" s="86"/>
      <c r="E275" s="86"/>
      <c r="F275" s="86"/>
      <c r="G275" s="86"/>
      <c r="H275" s="89"/>
      <c r="I275" s="89"/>
      <c r="J275" s="86"/>
      <c r="K275" s="86"/>
      <c r="L275" s="86"/>
      <c r="M275" s="94"/>
      <c r="N275" s="90"/>
      <c r="O275" s="88"/>
      <c r="P275" s="88"/>
      <c r="Q275" s="88"/>
    </row>
    <row r="276">
      <c r="A276" s="92"/>
      <c r="B276" s="93"/>
      <c r="C276" s="89"/>
      <c r="D276" s="86"/>
      <c r="E276" s="86"/>
      <c r="F276" s="86"/>
      <c r="G276" s="86"/>
      <c r="H276" s="89"/>
      <c r="I276" s="89"/>
      <c r="J276" s="86"/>
      <c r="K276" s="86"/>
      <c r="L276" s="86"/>
      <c r="M276" s="94"/>
      <c r="N276" s="90"/>
      <c r="O276" s="88"/>
      <c r="P276" s="88"/>
      <c r="Q276" s="88"/>
    </row>
    <row r="277">
      <c r="A277" s="92"/>
      <c r="B277" s="93"/>
      <c r="C277" s="89"/>
      <c r="D277" s="86"/>
      <c r="E277" s="86"/>
      <c r="F277" s="86"/>
      <c r="G277" s="86"/>
      <c r="H277" s="89"/>
      <c r="I277" s="89"/>
      <c r="J277" s="86"/>
      <c r="K277" s="86"/>
      <c r="L277" s="86"/>
      <c r="M277" s="94"/>
      <c r="N277" s="90"/>
      <c r="O277" s="88"/>
      <c r="P277" s="88"/>
      <c r="Q277" s="88"/>
    </row>
    <row r="278">
      <c r="A278" s="92"/>
      <c r="B278" s="93"/>
      <c r="C278" s="89"/>
      <c r="D278" s="86"/>
      <c r="E278" s="86"/>
      <c r="F278" s="86"/>
      <c r="G278" s="86"/>
      <c r="H278" s="89"/>
      <c r="I278" s="89"/>
      <c r="J278" s="86"/>
      <c r="K278" s="86"/>
      <c r="L278" s="86"/>
      <c r="M278" s="94"/>
      <c r="N278" s="90"/>
      <c r="O278" s="88"/>
      <c r="P278" s="88"/>
      <c r="Q278" s="88"/>
    </row>
    <row r="279">
      <c r="A279" s="92"/>
      <c r="B279" s="93"/>
      <c r="C279" s="89"/>
      <c r="D279" s="86"/>
      <c r="E279" s="86"/>
      <c r="F279" s="86"/>
      <c r="G279" s="86"/>
      <c r="H279" s="89"/>
      <c r="I279" s="89"/>
      <c r="J279" s="86"/>
      <c r="K279" s="86"/>
      <c r="L279" s="86"/>
      <c r="M279" s="94"/>
      <c r="N279" s="90"/>
      <c r="O279" s="88"/>
      <c r="P279" s="88"/>
      <c r="Q279" s="88"/>
    </row>
    <row r="280">
      <c r="A280" s="92"/>
      <c r="B280" s="93"/>
      <c r="C280" s="89"/>
      <c r="D280" s="86"/>
      <c r="E280" s="86"/>
      <c r="F280" s="86"/>
      <c r="G280" s="86"/>
      <c r="H280" s="89"/>
      <c r="I280" s="89"/>
      <c r="J280" s="86"/>
      <c r="K280" s="86"/>
      <c r="L280" s="86"/>
      <c r="M280" s="94"/>
      <c r="N280" s="90"/>
      <c r="O280" s="88"/>
      <c r="P280" s="88"/>
      <c r="Q280" s="88"/>
    </row>
    <row r="281">
      <c r="A281" s="92"/>
      <c r="B281" s="93"/>
      <c r="C281" s="89"/>
      <c r="D281" s="86"/>
      <c r="E281" s="86"/>
      <c r="F281" s="86"/>
      <c r="G281" s="86"/>
      <c r="H281" s="89"/>
      <c r="I281" s="89"/>
      <c r="J281" s="86"/>
      <c r="K281" s="86"/>
      <c r="L281" s="86"/>
      <c r="M281" s="94"/>
      <c r="N281" s="90"/>
      <c r="O281" s="88"/>
      <c r="P281" s="88"/>
      <c r="Q281" s="88"/>
    </row>
    <row r="282">
      <c r="A282" s="92"/>
      <c r="B282" s="93"/>
      <c r="C282" s="89"/>
      <c r="D282" s="86"/>
      <c r="E282" s="86"/>
      <c r="F282" s="86"/>
      <c r="G282" s="86"/>
      <c r="H282" s="89"/>
      <c r="I282" s="89"/>
      <c r="J282" s="86"/>
      <c r="K282" s="86"/>
      <c r="L282" s="86"/>
      <c r="M282" s="94"/>
      <c r="N282" s="90"/>
      <c r="O282" s="88"/>
      <c r="P282" s="88"/>
      <c r="Q282" s="88"/>
    </row>
    <row r="283">
      <c r="A283" s="92"/>
      <c r="B283" s="93"/>
      <c r="C283" s="89"/>
      <c r="D283" s="86"/>
      <c r="E283" s="86"/>
      <c r="F283" s="86"/>
      <c r="G283" s="86"/>
      <c r="H283" s="89"/>
      <c r="I283" s="89"/>
      <c r="J283" s="86"/>
      <c r="K283" s="86"/>
      <c r="L283" s="86"/>
      <c r="M283" s="94"/>
      <c r="N283" s="90"/>
      <c r="O283" s="88"/>
      <c r="P283" s="88"/>
      <c r="Q283" s="88"/>
    </row>
    <row r="284">
      <c r="A284" s="92"/>
      <c r="B284" s="93"/>
      <c r="C284" s="89"/>
      <c r="D284" s="86"/>
      <c r="E284" s="86"/>
      <c r="F284" s="86"/>
      <c r="G284" s="86"/>
      <c r="H284" s="89"/>
      <c r="I284" s="89"/>
      <c r="J284" s="86"/>
      <c r="K284" s="86"/>
      <c r="L284" s="86"/>
      <c r="M284" s="94"/>
      <c r="N284" s="90"/>
      <c r="O284" s="88"/>
      <c r="P284" s="88"/>
      <c r="Q284" s="88"/>
    </row>
    <row r="285">
      <c r="A285" s="92"/>
      <c r="B285" s="93"/>
      <c r="C285" s="89"/>
      <c r="D285" s="86"/>
      <c r="E285" s="86"/>
      <c r="F285" s="86"/>
      <c r="G285" s="86"/>
      <c r="H285" s="89"/>
      <c r="I285" s="89"/>
      <c r="J285" s="86"/>
      <c r="K285" s="86"/>
      <c r="L285" s="86"/>
      <c r="M285" s="94"/>
      <c r="N285" s="90"/>
      <c r="O285" s="88"/>
      <c r="P285" s="88"/>
      <c r="Q285" s="88"/>
    </row>
    <row r="286">
      <c r="A286" s="92"/>
      <c r="B286" s="93"/>
      <c r="C286" s="89"/>
      <c r="D286" s="86"/>
      <c r="E286" s="86"/>
      <c r="F286" s="86"/>
      <c r="G286" s="86"/>
      <c r="H286" s="89"/>
      <c r="I286" s="89"/>
      <c r="J286" s="86"/>
      <c r="K286" s="86"/>
      <c r="L286" s="86"/>
      <c r="M286" s="94"/>
      <c r="N286" s="90"/>
      <c r="O286" s="88"/>
      <c r="P286" s="88"/>
      <c r="Q286" s="88"/>
    </row>
    <row r="287">
      <c r="A287" s="92"/>
      <c r="B287" s="93"/>
      <c r="C287" s="89"/>
      <c r="D287" s="86"/>
      <c r="E287" s="86"/>
      <c r="F287" s="86"/>
      <c r="G287" s="86"/>
      <c r="H287" s="89"/>
      <c r="I287" s="89"/>
      <c r="J287" s="86"/>
      <c r="K287" s="86"/>
      <c r="L287" s="86"/>
      <c r="M287" s="94"/>
      <c r="N287" s="90"/>
      <c r="O287" s="88"/>
      <c r="P287" s="88"/>
      <c r="Q287" s="88"/>
    </row>
    <row r="288">
      <c r="A288" s="92"/>
      <c r="B288" s="93"/>
      <c r="C288" s="89"/>
      <c r="D288" s="86"/>
      <c r="E288" s="86"/>
      <c r="F288" s="86"/>
      <c r="G288" s="86"/>
      <c r="H288" s="89"/>
      <c r="I288" s="89"/>
      <c r="J288" s="86"/>
      <c r="K288" s="86"/>
      <c r="L288" s="86"/>
      <c r="M288" s="94"/>
      <c r="N288" s="90"/>
      <c r="O288" s="88"/>
      <c r="P288" s="88"/>
      <c r="Q288" s="88"/>
    </row>
    <row r="289">
      <c r="A289" s="92"/>
      <c r="B289" s="93"/>
      <c r="C289" s="89"/>
      <c r="D289" s="86"/>
      <c r="E289" s="86"/>
      <c r="F289" s="86"/>
      <c r="G289" s="86"/>
      <c r="H289" s="89"/>
      <c r="I289" s="89"/>
      <c r="J289" s="86"/>
      <c r="K289" s="86"/>
      <c r="L289" s="86"/>
      <c r="M289" s="94"/>
      <c r="N289" s="90"/>
      <c r="O289" s="88"/>
      <c r="P289" s="88"/>
      <c r="Q289" s="88"/>
    </row>
    <row r="290">
      <c r="A290" s="92"/>
      <c r="B290" s="93"/>
      <c r="C290" s="89"/>
      <c r="D290" s="86"/>
      <c r="E290" s="86"/>
      <c r="F290" s="86"/>
      <c r="G290" s="86"/>
      <c r="H290" s="89"/>
      <c r="I290" s="89"/>
      <c r="J290" s="86"/>
      <c r="K290" s="86"/>
      <c r="L290" s="86"/>
      <c r="M290" s="94"/>
      <c r="N290" s="90"/>
      <c r="O290" s="88"/>
      <c r="P290" s="88"/>
      <c r="Q290" s="88"/>
    </row>
    <row r="291">
      <c r="A291" s="92"/>
      <c r="B291" s="93"/>
      <c r="C291" s="89"/>
      <c r="D291" s="86"/>
      <c r="E291" s="86"/>
      <c r="F291" s="86"/>
      <c r="G291" s="86"/>
      <c r="H291" s="89"/>
      <c r="I291" s="89"/>
      <c r="J291" s="86"/>
      <c r="K291" s="86"/>
      <c r="L291" s="86"/>
      <c r="M291" s="94"/>
      <c r="N291" s="90"/>
      <c r="O291" s="88"/>
      <c r="P291" s="88"/>
      <c r="Q291" s="88"/>
    </row>
    <row r="292">
      <c r="A292" s="92"/>
      <c r="B292" s="93"/>
      <c r="C292" s="89"/>
      <c r="D292" s="86"/>
      <c r="E292" s="86"/>
      <c r="F292" s="86"/>
      <c r="G292" s="86"/>
      <c r="H292" s="89"/>
      <c r="I292" s="89"/>
      <c r="J292" s="86"/>
      <c r="K292" s="86"/>
      <c r="L292" s="86"/>
      <c r="M292" s="94"/>
      <c r="N292" s="90"/>
      <c r="O292" s="88"/>
      <c r="P292" s="88"/>
      <c r="Q292" s="88"/>
    </row>
    <row r="293">
      <c r="A293" s="92"/>
      <c r="B293" s="93"/>
      <c r="C293" s="89"/>
      <c r="D293" s="86"/>
      <c r="E293" s="86"/>
      <c r="F293" s="86"/>
      <c r="G293" s="86"/>
      <c r="H293" s="89"/>
      <c r="I293" s="89"/>
      <c r="J293" s="86"/>
      <c r="K293" s="86"/>
      <c r="L293" s="86"/>
      <c r="M293" s="94"/>
      <c r="N293" s="90"/>
      <c r="O293" s="88"/>
      <c r="P293" s="88"/>
      <c r="Q293" s="88"/>
    </row>
    <row r="294">
      <c r="A294" s="92"/>
      <c r="B294" s="93"/>
      <c r="C294" s="89"/>
      <c r="D294" s="86"/>
      <c r="E294" s="86"/>
      <c r="F294" s="86"/>
      <c r="G294" s="86"/>
      <c r="H294" s="89"/>
      <c r="I294" s="89"/>
      <c r="J294" s="86"/>
      <c r="K294" s="86"/>
      <c r="L294" s="86"/>
      <c r="M294" s="94"/>
      <c r="N294" s="90"/>
      <c r="O294" s="88"/>
      <c r="P294" s="88"/>
      <c r="Q294" s="88"/>
    </row>
    <row r="295">
      <c r="A295" s="92"/>
      <c r="B295" s="93"/>
      <c r="C295" s="89"/>
      <c r="D295" s="86"/>
      <c r="E295" s="86"/>
      <c r="F295" s="86"/>
      <c r="G295" s="86"/>
      <c r="H295" s="89"/>
      <c r="I295" s="89"/>
      <c r="J295" s="86"/>
      <c r="K295" s="86"/>
      <c r="L295" s="86"/>
      <c r="M295" s="94"/>
      <c r="N295" s="90"/>
      <c r="O295" s="88"/>
      <c r="P295" s="88"/>
      <c r="Q295" s="88"/>
    </row>
    <row r="296">
      <c r="A296" s="92"/>
      <c r="B296" s="93"/>
      <c r="C296" s="89"/>
      <c r="D296" s="86"/>
      <c r="E296" s="86"/>
      <c r="F296" s="86"/>
      <c r="G296" s="86"/>
      <c r="H296" s="89"/>
      <c r="I296" s="89"/>
      <c r="J296" s="86"/>
      <c r="K296" s="86"/>
      <c r="L296" s="86"/>
      <c r="M296" s="94"/>
      <c r="N296" s="90"/>
      <c r="O296" s="88"/>
      <c r="P296" s="88"/>
      <c r="Q296" s="88"/>
    </row>
    <row r="297">
      <c r="A297" s="92"/>
      <c r="B297" s="93"/>
      <c r="C297" s="89"/>
      <c r="D297" s="86"/>
      <c r="E297" s="86"/>
      <c r="F297" s="86"/>
      <c r="G297" s="86"/>
      <c r="H297" s="89"/>
      <c r="I297" s="89"/>
      <c r="J297" s="86"/>
      <c r="K297" s="86"/>
      <c r="L297" s="86"/>
      <c r="M297" s="94"/>
      <c r="N297" s="90"/>
      <c r="O297" s="88"/>
      <c r="P297" s="88"/>
      <c r="Q297" s="88"/>
    </row>
    <row r="298">
      <c r="A298" s="92"/>
      <c r="B298" s="93"/>
      <c r="C298" s="89"/>
      <c r="D298" s="86"/>
      <c r="E298" s="86"/>
      <c r="F298" s="86"/>
      <c r="G298" s="86"/>
      <c r="H298" s="89"/>
      <c r="I298" s="89"/>
      <c r="J298" s="86"/>
      <c r="K298" s="86"/>
      <c r="L298" s="86"/>
      <c r="M298" s="94"/>
      <c r="N298" s="90"/>
      <c r="O298" s="88"/>
      <c r="P298" s="88"/>
      <c r="Q298" s="88"/>
    </row>
    <row r="299">
      <c r="A299" s="92"/>
      <c r="B299" s="93"/>
      <c r="C299" s="89"/>
      <c r="D299" s="86"/>
      <c r="E299" s="86"/>
      <c r="F299" s="86"/>
      <c r="G299" s="86"/>
      <c r="H299" s="89"/>
      <c r="I299" s="89"/>
      <c r="J299" s="86"/>
      <c r="K299" s="86"/>
      <c r="L299" s="86"/>
      <c r="M299" s="94"/>
      <c r="N299" s="90"/>
      <c r="O299" s="88"/>
      <c r="P299" s="88"/>
      <c r="Q299" s="88"/>
    </row>
    <row r="300">
      <c r="A300" s="92"/>
      <c r="B300" s="93"/>
      <c r="C300" s="89"/>
      <c r="D300" s="86"/>
      <c r="E300" s="86"/>
      <c r="F300" s="86"/>
      <c r="G300" s="86"/>
      <c r="H300" s="89"/>
      <c r="I300" s="89"/>
      <c r="J300" s="86"/>
      <c r="K300" s="86"/>
      <c r="L300" s="86"/>
      <c r="M300" s="94"/>
      <c r="N300" s="90"/>
      <c r="O300" s="88"/>
      <c r="P300" s="88"/>
      <c r="Q300" s="88"/>
    </row>
    <row r="301">
      <c r="A301" s="92"/>
      <c r="B301" s="93"/>
      <c r="C301" s="89"/>
      <c r="D301" s="86"/>
      <c r="E301" s="86"/>
      <c r="F301" s="86"/>
      <c r="G301" s="86"/>
      <c r="H301" s="89"/>
      <c r="I301" s="89"/>
      <c r="J301" s="86"/>
      <c r="K301" s="86"/>
      <c r="L301" s="86"/>
      <c r="M301" s="94"/>
      <c r="N301" s="90"/>
      <c r="O301" s="88"/>
      <c r="P301" s="88"/>
      <c r="Q301" s="88"/>
    </row>
    <row r="302">
      <c r="A302" s="92"/>
      <c r="B302" s="93"/>
      <c r="C302" s="89"/>
      <c r="D302" s="86"/>
      <c r="E302" s="86"/>
      <c r="F302" s="86"/>
      <c r="G302" s="86"/>
      <c r="H302" s="89"/>
      <c r="I302" s="89"/>
      <c r="J302" s="86"/>
      <c r="K302" s="86"/>
      <c r="L302" s="86"/>
      <c r="M302" s="94"/>
      <c r="N302" s="90"/>
      <c r="O302" s="88"/>
      <c r="P302" s="88"/>
      <c r="Q302" s="88"/>
    </row>
    <row r="303">
      <c r="A303" s="92"/>
      <c r="B303" s="93"/>
      <c r="C303" s="89"/>
      <c r="D303" s="86"/>
      <c r="E303" s="86"/>
      <c r="F303" s="86"/>
      <c r="G303" s="86"/>
      <c r="H303" s="89"/>
      <c r="I303" s="89"/>
      <c r="J303" s="86"/>
      <c r="K303" s="86"/>
      <c r="L303" s="86"/>
      <c r="M303" s="94"/>
      <c r="N303" s="90"/>
      <c r="O303" s="88"/>
      <c r="P303" s="88"/>
      <c r="Q303" s="88"/>
    </row>
    <row r="304">
      <c r="A304" s="92"/>
      <c r="B304" s="93"/>
      <c r="C304" s="89"/>
      <c r="D304" s="86"/>
      <c r="E304" s="86"/>
      <c r="F304" s="86"/>
      <c r="G304" s="86"/>
      <c r="H304" s="89"/>
      <c r="I304" s="89"/>
      <c r="J304" s="86"/>
      <c r="K304" s="86"/>
      <c r="L304" s="86"/>
      <c r="M304" s="94"/>
      <c r="N304" s="90"/>
      <c r="O304" s="88"/>
      <c r="P304" s="88"/>
      <c r="Q304" s="88"/>
    </row>
    <row r="305">
      <c r="A305" s="92"/>
      <c r="B305" s="93"/>
      <c r="C305" s="89"/>
      <c r="D305" s="86"/>
      <c r="E305" s="86"/>
      <c r="F305" s="86"/>
      <c r="G305" s="86"/>
      <c r="H305" s="89"/>
      <c r="I305" s="89"/>
      <c r="J305" s="86"/>
      <c r="K305" s="86"/>
      <c r="L305" s="86"/>
      <c r="M305" s="94"/>
      <c r="N305" s="90"/>
      <c r="O305" s="88"/>
      <c r="P305" s="88"/>
      <c r="Q305" s="88"/>
    </row>
    <row r="306">
      <c r="A306" s="92"/>
      <c r="B306" s="93"/>
      <c r="C306" s="89"/>
      <c r="D306" s="86"/>
      <c r="E306" s="86"/>
      <c r="F306" s="86"/>
      <c r="G306" s="86"/>
      <c r="H306" s="89"/>
      <c r="I306" s="89"/>
      <c r="J306" s="86"/>
      <c r="K306" s="86"/>
      <c r="L306" s="86"/>
      <c r="M306" s="94"/>
      <c r="N306" s="90"/>
      <c r="O306" s="88"/>
      <c r="P306" s="88"/>
      <c r="Q306" s="88"/>
    </row>
    <row r="307">
      <c r="A307" s="92"/>
      <c r="B307" s="93"/>
      <c r="C307" s="89"/>
      <c r="D307" s="86"/>
      <c r="E307" s="86"/>
      <c r="F307" s="86"/>
      <c r="G307" s="86"/>
      <c r="H307" s="89"/>
      <c r="I307" s="89"/>
      <c r="J307" s="86"/>
      <c r="K307" s="86"/>
      <c r="L307" s="86"/>
      <c r="M307" s="94"/>
      <c r="N307" s="90"/>
      <c r="O307" s="88"/>
      <c r="P307" s="88"/>
      <c r="Q307" s="88"/>
    </row>
    <row r="308">
      <c r="A308" s="92"/>
      <c r="B308" s="93"/>
      <c r="C308" s="89"/>
      <c r="D308" s="86"/>
      <c r="E308" s="86"/>
      <c r="F308" s="86"/>
      <c r="G308" s="86"/>
      <c r="H308" s="89"/>
      <c r="I308" s="89"/>
      <c r="J308" s="86"/>
      <c r="K308" s="86"/>
      <c r="L308" s="86"/>
      <c r="M308" s="94"/>
      <c r="N308" s="90"/>
      <c r="O308" s="88"/>
      <c r="P308" s="88"/>
      <c r="Q308" s="88"/>
    </row>
    <row r="309">
      <c r="A309" s="92"/>
      <c r="B309" s="93"/>
      <c r="C309" s="89"/>
      <c r="D309" s="86"/>
      <c r="E309" s="86"/>
      <c r="F309" s="86"/>
      <c r="G309" s="86"/>
      <c r="H309" s="89"/>
      <c r="I309" s="89"/>
      <c r="J309" s="86"/>
      <c r="K309" s="86"/>
      <c r="L309" s="86"/>
      <c r="M309" s="94"/>
      <c r="N309" s="90"/>
      <c r="O309" s="88"/>
      <c r="P309" s="88"/>
      <c r="Q309" s="88"/>
    </row>
    <row r="310">
      <c r="A310" s="92"/>
      <c r="B310" s="93"/>
      <c r="C310" s="89"/>
      <c r="D310" s="86"/>
      <c r="E310" s="86"/>
      <c r="F310" s="86"/>
      <c r="G310" s="86"/>
      <c r="H310" s="89"/>
      <c r="I310" s="89"/>
      <c r="J310" s="86"/>
      <c r="K310" s="86"/>
      <c r="L310" s="86"/>
      <c r="M310" s="94"/>
      <c r="N310" s="90"/>
      <c r="O310" s="88"/>
      <c r="P310" s="88"/>
      <c r="Q310" s="88"/>
    </row>
    <row r="311">
      <c r="A311" s="92"/>
      <c r="B311" s="93"/>
      <c r="C311" s="89"/>
      <c r="D311" s="86"/>
      <c r="E311" s="86"/>
      <c r="F311" s="86"/>
      <c r="G311" s="86"/>
      <c r="H311" s="89"/>
      <c r="I311" s="89"/>
      <c r="J311" s="86"/>
      <c r="K311" s="86"/>
      <c r="L311" s="86"/>
      <c r="M311" s="94"/>
      <c r="N311" s="90"/>
      <c r="O311" s="88"/>
      <c r="P311" s="88"/>
      <c r="Q311" s="88"/>
    </row>
    <row r="312">
      <c r="A312" s="92"/>
      <c r="B312" s="93"/>
      <c r="C312" s="89"/>
      <c r="D312" s="86"/>
      <c r="E312" s="86"/>
      <c r="F312" s="86"/>
      <c r="G312" s="86"/>
      <c r="H312" s="89"/>
      <c r="I312" s="89"/>
      <c r="J312" s="86"/>
      <c r="K312" s="86"/>
      <c r="L312" s="86"/>
      <c r="M312" s="94"/>
      <c r="N312" s="90"/>
      <c r="O312" s="88"/>
      <c r="P312" s="88"/>
      <c r="Q312" s="88"/>
    </row>
    <row r="313">
      <c r="A313" s="92"/>
      <c r="B313" s="93"/>
      <c r="C313" s="89"/>
      <c r="D313" s="86"/>
      <c r="E313" s="86"/>
      <c r="F313" s="86"/>
      <c r="G313" s="86"/>
      <c r="H313" s="89"/>
      <c r="I313" s="89"/>
      <c r="J313" s="86"/>
      <c r="K313" s="86"/>
      <c r="L313" s="86"/>
      <c r="M313" s="94"/>
      <c r="N313" s="90"/>
      <c r="O313" s="88"/>
      <c r="P313" s="88"/>
      <c r="Q313" s="88"/>
    </row>
    <row r="314">
      <c r="A314" s="92"/>
      <c r="B314" s="93"/>
      <c r="C314" s="89"/>
      <c r="D314" s="86"/>
      <c r="E314" s="86"/>
      <c r="F314" s="86"/>
      <c r="G314" s="86"/>
      <c r="H314" s="89"/>
      <c r="I314" s="89"/>
      <c r="J314" s="86"/>
      <c r="K314" s="86"/>
      <c r="L314" s="86"/>
      <c r="M314" s="94"/>
      <c r="N314" s="90"/>
      <c r="O314" s="88"/>
      <c r="P314" s="88"/>
      <c r="Q314" s="88"/>
    </row>
    <row r="315">
      <c r="A315" s="92"/>
      <c r="B315" s="93"/>
      <c r="C315" s="89"/>
      <c r="D315" s="86"/>
      <c r="E315" s="86"/>
      <c r="F315" s="86"/>
      <c r="G315" s="86"/>
      <c r="H315" s="89"/>
      <c r="I315" s="89"/>
      <c r="J315" s="86"/>
      <c r="K315" s="86"/>
      <c r="L315" s="86"/>
      <c r="M315" s="94"/>
      <c r="N315" s="90"/>
      <c r="O315" s="88"/>
      <c r="P315" s="88"/>
      <c r="Q315" s="88"/>
    </row>
    <row r="316">
      <c r="A316" s="92"/>
      <c r="B316" s="93"/>
      <c r="C316" s="89"/>
      <c r="D316" s="86"/>
      <c r="E316" s="86"/>
      <c r="F316" s="86"/>
      <c r="G316" s="86"/>
      <c r="H316" s="89"/>
      <c r="I316" s="89"/>
      <c r="J316" s="86"/>
      <c r="K316" s="86"/>
      <c r="L316" s="86"/>
      <c r="M316" s="94"/>
      <c r="N316" s="90"/>
      <c r="O316" s="88"/>
      <c r="P316" s="88"/>
      <c r="Q316" s="88"/>
    </row>
    <row r="317">
      <c r="A317" s="92"/>
      <c r="B317" s="93"/>
      <c r="C317" s="89"/>
      <c r="D317" s="86"/>
      <c r="E317" s="86"/>
      <c r="F317" s="86"/>
      <c r="G317" s="86"/>
      <c r="H317" s="89"/>
      <c r="I317" s="89"/>
      <c r="J317" s="86"/>
      <c r="K317" s="86"/>
      <c r="L317" s="86"/>
      <c r="M317" s="94"/>
      <c r="N317" s="90"/>
      <c r="O317" s="88"/>
      <c r="P317" s="88"/>
      <c r="Q317" s="88"/>
    </row>
    <row r="318">
      <c r="A318" s="92"/>
      <c r="B318" s="93"/>
      <c r="C318" s="89"/>
      <c r="D318" s="86"/>
      <c r="E318" s="86"/>
      <c r="F318" s="86"/>
      <c r="G318" s="86"/>
      <c r="H318" s="89"/>
      <c r="I318" s="89"/>
      <c r="J318" s="86"/>
      <c r="K318" s="86"/>
      <c r="L318" s="86"/>
      <c r="M318" s="94"/>
      <c r="N318" s="90"/>
      <c r="O318" s="88"/>
      <c r="P318" s="88"/>
      <c r="Q318" s="88"/>
    </row>
    <row r="319">
      <c r="A319" s="92"/>
      <c r="B319" s="93"/>
      <c r="C319" s="89"/>
      <c r="D319" s="86"/>
      <c r="E319" s="86"/>
      <c r="F319" s="86"/>
      <c r="G319" s="86"/>
      <c r="H319" s="89"/>
      <c r="I319" s="89"/>
      <c r="J319" s="86"/>
      <c r="K319" s="86"/>
      <c r="L319" s="86"/>
      <c r="M319" s="94"/>
      <c r="N319" s="90"/>
      <c r="O319" s="88"/>
      <c r="P319" s="88"/>
      <c r="Q319" s="88"/>
    </row>
    <row r="320">
      <c r="A320" s="92"/>
      <c r="B320" s="93"/>
      <c r="C320" s="89"/>
      <c r="D320" s="86"/>
      <c r="E320" s="86"/>
      <c r="F320" s="86"/>
      <c r="G320" s="86"/>
      <c r="H320" s="89"/>
      <c r="I320" s="89"/>
      <c r="J320" s="86"/>
      <c r="K320" s="86"/>
      <c r="L320" s="86"/>
      <c r="M320" s="94"/>
      <c r="N320" s="90"/>
      <c r="O320" s="88"/>
      <c r="P320" s="88"/>
      <c r="Q320" s="88"/>
    </row>
    <row r="321">
      <c r="A321" s="92"/>
      <c r="B321" s="93"/>
      <c r="C321" s="89"/>
      <c r="D321" s="86"/>
      <c r="E321" s="86"/>
      <c r="F321" s="86"/>
      <c r="G321" s="86"/>
      <c r="H321" s="89"/>
      <c r="I321" s="89"/>
      <c r="J321" s="86"/>
      <c r="K321" s="86"/>
      <c r="L321" s="86"/>
      <c r="M321" s="94"/>
      <c r="N321" s="90"/>
      <c r="O321" s="88"/>
      <c r="P321" s="88"/>
      <c r="Q321" s="88"/>
    </row>
    <row r="322">
      <c r="A322" s="92"/>
      <c r="B322" s="93"/>
      <c r="C322" s="89"/>
      <c r="D322" s="86"/>
      <c r="E322" s="86"/>
      <c r="F322" s="86"/>
      <c r="G322" s="86"/>
      <c r="H322" s="89"/>
      <c r="I322" s="89"/>
      <c r="J322" s="86"/>
      <c r="K322" s="86"/>
      <c r="L322" s="86"/>
      <c r="M322" s="94"/>
      <c r="N322" s="90"/>
      <c r="O322" s="88"/>
      <c r="P322" s="88"/>
      <c r="Q322" s="88"/>
    </row>
    <row r="323">
      <c r="A323" s="92"/>
      <c r="B323" s="93"/>
      <c r="C323" s="89"/>
      <c r="D323" s="86"/>
      <c r="E323" s="86"/>
      <c r="F323" s="86"/>
      <c r="G323" s="86"/>
      <c r="H323" s="89"/>
      <c r="I323" s="89"/>
      <c r="J323" s="86"/>
      <c r="K323" s="86"/>
      <c r="L323" s="86"/>
      <c r="M323" s="94"/>
      <c r="N323" s="90"/>
      <c r="O323" s="88"/>
      <c r="P323" s="88"/>
      <c r="Q323" s="88"/>
    </row>
    <row r="324">
      <c r="A324" s="92"/>
      <c r="B324" s="93"/>
      <c r="C324" s="89"/>
      <c r="D324" s="86"/>
      <c r="E324" s="86"/>
      <c r="F324" s="86"/>
      <c r="G324" s="86"/>
      <c r="H324" s="89"/>
      <c r="I324" s="89"/>
      <c r="J324" s="86"/>
      <c r="K324" s="86"/>
      <c r="L324" s="86"/>
      <c r="M324" s="94"/>
      <c r="N324" s="90"/>
      <c r="O324" s="88"/>
      <c r="P324" s="88"/>
      <c r="Q324" s="88"/>
    </row>
    <row r="325">
      <c r="A325" s="92"/>
      <c r="B325" s="93"/>
      <c r="C325" s="89"/>
      <c r="D325" s="86"/>
      <c r="E325" s="86"/>
      <c r="F325" s="86"/>
      <c r="G325" s="86"/>
      <c r="H325" s="89"/>
      <c r="I325" s="89"/>
      <c r="J325" s="86"/>
      <c r="K325" s="86"/>
      <c r="L325" s="86"/>
      <c r="M325" s="94"/>
      <c r="N325" s="90"/>
      <c r="O325" s="88"/>
      <c r="P325" s="88"/>
      <c r="Q325" s="88"/>
    </row>
    <row r="326">
      <c r="A326" s="92"/>
      <c r="B326" s="93"/>
      <c r="C326" s="89"/>
      <c r="D326" s="86"/>
      <c r="E326" s="86"/>
      <c r="F326" s="86"/>
      <c r="G326" s="86"/>
      <c r="H326" s="89"/>
      <c r="I326" s="89"/>
      <c r="J326" s="86"/>
      <c r="K326" s="86"/>
      <c r="L326" s="86"/>
      <c r="M326" s="94"/>
      <c r="N326" s="90"/>
      <c r="O326" s="88"/>
      <c r="P326" s="88"/>
      <c r="Q326" s="88"/>
    </row>
    <row r="327">
      <c r="A327" s="92"/>
      <c r="B327" s="93"/>
      <c r="C327" s="89"/>
      <c r="D327" s="86"/>
      <c r="E327" s="86"/>
      <c r="F327" s="86"/>
      <c r="G327" s="86"/>
      <c r="H327" s="89"/>
      <c r="I327" s="89"/>
      <c r="J327" s="86"/>
      <c r="K327" s="86"/>
      <c r="L327" s="86"/>
      <c r="M327" s="94"/>
      <c r="N327" s="90"/>
      <c r="O327" s="88"/>
      <c r="P327" s="88"/>
      <c r="Q327" s="88"/>
    </row>
    <row r="328">
      <c r="A328" s="92"/>
      <c r="B328" s="93"/>
      <c r="C328" s="89"/>
      <c r="D328" s="86"/>
      <c r="E328" s="86"/>
      <c r="F328" s="86"/>
      <c r="G328" s="86"/>
      <c r="H328" s="89"/>
      <c r="I328" s="89"/>
      <c r="J328" s="86"/>
      <c r="K328" s="86"/>
      <c r="L328" s="86"/>
      <c r="M328" s="94"/>
      <c r="N328" s="90"/>
      <c r="O328" s="88"/>
      <c r="P328" s="88"/>
      <c r="Q328" s="88"/>
    </row>
    <row r="329">
      <c r="A329" s="92"/>
      <c r="B329" s="93"/>
      <c r="C329" s="89"/>
      <c r="D329" s="86"/>
      <c r="E329" s="86"/>
      <c r="F329" s="86"/>
      <c r="G329" s="86"/>
      <c r="H329" s="89"/>
      <c r="I329" s="89"/>
      <c r="J329" s="86"/>
      <c r="K329" s="86"/>
      <c r="L329" s="86"/>
      <c r="M329" s="94"/>
      <c r="N329" s="90"/>
      <c r="O329" s="88"/>
      <c r="P329" s="88"/>
      <c r="Q329" s="88"/>
    </row>
    <row r="330">
      <c r="A330" s="92"/>
      <c r="B330" s="93"/>
      <c r="C330" s="89"/>
      <c r="D330" s="86"/>
      <c r="E330" s="86"/>
      <c r="F330" s="86"/>
      <c r="G330" s="86"/>
      <c r="H330" s="89"/>
      <c r="I330" s="89"/>
      <c r="J330" s="86"/>
      <c r="K330" s="86"/>
      <c r="L330" s="86"/>
      <c r="M330" s="94"/>
      <c r="N330" s="90"/>
      <c r="O330" s="88"/>
      <c r="P330" s="88"/>
      <c r="Q330" s="88"/>
    </row>
    <row r="331">
      <c r="A331" s="92"/>
      <c r="B331" s="93"/>
      <c r="C331" s="89"/>
      <c r="D331" s="86"/>
      <c r="E331" s="86"/>
      <c r="F331" s="86"/>
      <c r="G331" s="86"/>
      <c r="H331" s="89"/>
      <c r="I331" s="89"/>
      <c r="J331" s="86"/>
      <c r="K331" s="86"/>
      <c r="L331" s="86"/>
      <c r="M331" s="94"/>
      <c r="N331" s="90"/>
      <c r="O331" s="88"/>
      <c r="P331" s="88"/>
      <c r="Q331" s="88"/>
    </row>
    <row r="332">
      <c r="A332" s="92"/>
      <c r="B332" s="93"/>
      <c r="C332" s="89"/>
      <c r="D332" s="86"/>
      <c r="E332" s="86"/>
      <c r="F332" s="86"/>
      <c r="G332" s="86"/>
      <c r="H332" s="89"/>
      <c r="I332" s="89"/>
      <c r="J332" s="86"/>
      <c r="K332" s="86"/>
      <c r="L332" s="86"/>
      <c r="M332" s="94"/>
      <c r="N332" s="90"/>
      <c r="O332" s="88"/>
      <c r="P332" s="88"/>
      <c r="Q332" s="88"/>
    </row>
    <row r="333">
      <c r="A333" s="92"/>
      <c r="B333" s="93"/>
      <c r="C333" s="89"/>
      <c r="D333" s="86"/>
      <c r="E333" s="86"/>
      <c r="F333" s="86"/>
      <c r="G333" s="86"/>
      <c r="H333" s="89"/>
      <c r="I333" s="89"/>
      <c r="J333" s="86"/>
      <c r="K333" s="86"/>
      <c r="L333" s="86"/>
      <c r="M333" s="94"/>
      <c r="N333" s="90"/>
      <c r="O333" s="88"/>
      <c r="P333" s="88"/>
      <c r="Q333" s="88"/>
    </row>
    <row r="334">
      <c r="A334" s="92"/>
      <c r="B334" s="93"/>
      <c r="C334" s="89"/>
      <c r="D334" s="86"/>
      <c r="E334" s="86"/>
      <c r="F334" s="86"/>
      <c r="G334" s="86"/>
      <c r="H334" s="89"/>
      <c r="I334" s="89"/>
      <c r="J334" s="86"/>
      <c r="K334" s="86"/>
      <c r="L334" s="86"/>
      <c r="M334" s="94"/>
      <c r="N334" s="90"/>
      <c r="O334" s="88"/>
      <c r="P334" s="88"/>
      <c r="Q334" s="88"/>
    </row>
    <row r="335">
      <c r="A335" s="92"/>
      <c r="B335" s="93"/>
      <c r="C335" s="89"/>
      <c r="D335" s="86"/>
      <c r="E335" s="86"/>
      <c r="F335" s="86"/>
      <c r="G335" s="86"/>
      <c r="H335" s="89"/>
      <c r="I335" s="89"/>
      <c r="J335" s="86"/>
      <c r="K335" s="86"/>
      <c r="L335" s="86"/>
      <c r="M335" s="94"/>
      <c r="N335" s="90"/>
      <c r="O335" s="88"/>
      <c r="P335" s="88"/>
      <c r="Q335" s="88"/>
    </row>
    <row r="336">
      <c r="A336" s="92"/>
      <c r="B336" s="93"/>
      <c r="C336" s="89"/>
      <c r="D336" s="86"/>
      <c r="E336" s="86"/>
      <c r="F336" s="86"/>
      <c r="G336" s="86"/>
      <c r="H336" s="89"/>
      <c r="I336" s="89"/>
      <c r="J336" s="86"/>
      <c r="K336" s="86"/>
      <c r="L336" s="86"/>
      <c r="M336" s="94"/>
      <c r="N336" s="90"/>
      <c r="O336" s="88"/>
      <c r="P336" s="88"/>
      <c r="Q336" s="88"/>
    </row>
    <row r="337">
      <c r="A337" s="92"/>
      <c r="B337" s="93"/>
      <c r="C337" s="89"/>
      <c r="D337" s="86"/>
      <c r="E337" s="86"/>
      <c r="F337" s="86"/>
      <c r="G337" s="86"/>
      <c r="H337" s="89"/>
      <c r="I337" s="89"/>
      <c r="J337" s="86"/>
      <c r="K337" s="86"/>
      <c r="L337" s="86"/>
      <c r="M337" s="94"/>
      <c r="N337" s="90"/>
      <c r="O337" s="88"/>
      <c r="P337" s="88"/>
      <c r="Q337" s="88"/>
    </row>
    <row r="338">
      <c r="A338" s="92"/>
      <c r="B338" s="93"/>
      <c r="C338" s="89"/>
      <c r="D338" s="86"/>
      <c r="E338" s="86"/>
      <c r="F338" s="86"/>
      <c r="G338" s="86"/>
      <c r="H338" s="89"/>
      <c r="I338" s="89"/>
      <c r="J338" s="86"/>
      <c r="K338" s="86"/>
      <c r="L338" s="86"/>
      <c r="M338" s="94"/>
      <c r="N338" s="90"/>
      <c r="O338" s="88"/>
      <c r="P338" s="88"/>
      <c r="Q338" s="88"/>
    </row>
    <row r="339">
      <c r="A339" s="92"/>
      <c r="B339" s="93"/>
      <c r="C339" s="89"/>
      <c r="D339" s="86"/>
      <c r="E339" s="86"/>
      <c r="F339" s="86"/>
      <c r="G339" s="86"/>
      <c r="H339" s="89"/>
      <c r="I339" s="89"/>
      <c r="J339" s="86"/>
      <c r="K339" s="86"/>
      <c r="L339" s="86"/>
      <c r="M339" s="94"/>
      <c r="N339" s="90"/>
      <c r="O339" s="88"/>
      <c r="P339" s="88"/>
      <c r="Q339" s="88"/>
    </row>
    <row r="340">
      <c r="A340" s="92"/>
      <c r="B340" s="93"/>
      <c r="C340" s="89"/>
      <c r="D340" s="86"/>
      <c r="E340" s="86"/>
      <c r="F340" s="86"/>
      <c r="G340" s="86"/>
      <c r="H340" s="89"/>
      <c r="I340" s="89"/>
      <c r="J340" s="86"/>
      <c r="K340" s="86"/>
      <c r="L340" s="86"/>
      <c r="M340" s="94"/>
      <c r="N340" s="90"/>
      <c r="O340" s="88"/>
      <c r="P340" s="88"/>
      <c r="Q340" s="88"/>
    </row>
    <row r="341">
      <c r="A341" s="92"/>
      <c r="B341" s="93"/>
      <c r="C341" s="89"/>
      <c r="D341" s="86"/>
      <c r="E341" s="86"/>
      <c r="F341" s="86"/>
      <c r="G341" s="86"/>
      <c r="H341" s="89"/>
      <c r="I341" s="89"/>
      <c r="J341" s="86"/>
      <c r="K341" s="86"/>
      <c r="L341" s="86"/>
      <c r="M341" s="94"/>
      <c r="N341" s="90"/>
      <c r="O341" s="88"/>
      <c r="P341" s="88"/>
      <c r="Q341" s="88"/>
    </row>
    <row r="342">
      <c r="A342" s="92"/>
      <c r="B342" s="93"/>
      <c r="C342" s="89"/>
      <c r="D342" s="86"/>
      <c r="E342" s="86"/>
      <c r="F342" s="86"/>
      <c r="G342" s="86"/>
      <c r="H342" s="89"/>
      <c r="I342" s="89"/>
      <c r="J342" s="86"/>
      <c r="K342" s="86"/>
      <c r="L342" s="86"/>
      <c r="M342" s="94"/>
      <c r="N342" s="90"/>
      <c r="O342" s="88"/>
      <c r="P342" s="88"/>
      <c r="Q342" s="88"/>
    </row>
    <row r="343">
      <c r="A343" s="92"/>
      <c r="B343" s="93"/>
      <c r="C343" s="89"/>
      <c r="D343" s="86"/>
      <c r="E343" s="86"/>
      <c r="F343" s="86"/>
      <c r="G343" s="86"/>
      <c r="H343" s="89"/>
      <c r="I343" s="89"/>
      <c r="J343" s="86"/>
      <c r="K343" s="86"/>
      <c r="L343" s="86"/>
      <c r="M343" s="94"/>
      <c r="N343" s="90"/>
      <c r="O343" s="88"/>
      <c r="P343" s="88"/>
      <c r="Q343" s="88"/>
    </row>
    <row r="344">
      <c r="A344" s="92"/>
      <c r="B344" s="93"/>
      <c r="C344" s="89"/>
      <c r="D344" s="86"/>
      <c r="E344" s="86"/>
      <c r="F344" s="86"/>
      <c r="G344" s="86"/>
      <c r="H344" s="89"/>
      <c r="I344" s="89"/>
      <c r="J344" s="86"/>
      <c r="K344" s="86"/>
      <c r="L344" s="86"/>
      <c r="M344" s="94"/>
      <c r="N344" s="90"/>
      <c r="O344" s="88"/>
      <c r="P344" s="88"/>
      <c r="Q344" s="88"/>
    </row>
    <row r="345">
      <c r="A345" s="92"/>
      <c r="B345" s="93"/>
      <c r="C345" s="89"/>
      <c r="D345" s="86"/>
      <c r="E345" s="86"/>
      <c r="F345" s="86"/>
      <c r="G345" s="86"/>
      <c r="H345" s="89"/>
      <c r="I345" s="89"/>
      <c r="J345" s="86"/>
      <c r="K345" s="86"/>
      <c r="L345" s="86"/>
      <c r="M345" s="94"/>
      <c r="N345" s="90"/>
      <c r="O345" s="88"/>
      <c r="P345" s="88"/>
      <c r="Q345" s="88"/>
    </row>
    <row r="346">
      <c r="A346" s="92"/>
      <c r="B346" s="93"/>
      <c r="C346" s="89"/>
      <c r="D346" s="86"/>
      <c r="E346" s="86"/>
      <c r="F346" s="86"/>
      <c r="G346" s="86"/>
      <c r="H346" s="89"/>
      <c r="I346" s="89"/>
      <c r="J346" s="86"/>
      <c r="K346" s="86"/>
      <c r="L346" s="86"/>
      <c r="M346" s="94"/>
      <c r="N346" s="90"/>
      <c r="O346" s="88"/>
      <c r="P346" s="88"/>
      <c r="Q346" s="88"/>
    </row>
    <row r="347">
      <c r="A347" s="92"/>
      <c r="B347" s="93"/>
      <c r="C347" s="89"/>
      <c r="D347" s="86"/>
      <c r="E347" s="86"/>
      <c r="F347" s="86"/>
      <c r="G347" s="86"/>
      <c r="H347" s="89"/>
      <c r="I347" s="89"/>
      <c r="J347" s="86"/>
      <c r="K347" s="86"/>
      <c r="L347" s="86"/>
      <c r="M347" s="94"/>
      <c r="N347" s="90"/>
      <c r="O347" s="88"/>
      <c r="P347" s="88"/>
      <c r="Q347" s="88"/>
    </row>
    <row r="348">
      <c r="A348" s="92"/>
      <c r="B348" s="93"/>
      <c r="C348" s="89"/>
      <c r="D348" s="86"/>
      <c r="E348" s="86"/>
      <c r="F348" s="86"/>
      <c r="G348" s="86"/>
      <c r="H348" s="89"/>
      <c r="I348" s="89"/>
      <c r="J348" s="86"/>
      <c r="K348" s="86"/>
      <c r="L348" s="86"/>
      <c r="M348" s="94"/>
      <c r="N348" s="90"/>
      <c r="O348" s="88"/>
      <c r="P348" s="88"/>
      <c r="Q348" s="88"/>
    </row>
    <row r="349">
      <c r="A349" s="92"/>
      <c r="B349" s="93"/>
      <c r="C349" s="89"/>
      <c r="D349" s="86"/>
      <c r="E349" s="86"/>
      <c r="F349" s="86"/>
      <c r="G349" s="86"/>
      <c r="H349" s="89"/>
      <c r="I349" s="89"/>
      <c r="J349" s="86"/>
      <c r="K349" s="86"/>
      <c r="L349" s="86"/>
      <c r="M349" s="94"/>
      <c r="N349" s="90"/>
      <c r="O349" s="88"/>
      <c r="P349" s="88"/>
      <c r="Q349" s="88"/>
    </row>
    <row r="350">
      <c r="A350" s="92"/>
      <c r="B350" s="93"/>
      <c r="C350" s="89"/>
      <c r="D350" s="86"/>
      <c r="E350" s="86"/>
      <c r="F350" s="86"/>
      <c r="G350" s="86"/>
      <c r="H350" s="89"/>
      <c r="I350" s="89"/>
      <c r="J350" s="86"/>
      <c r="K350" s="86"/>
      <c r="L350" s="86"/>
      <c r="M350" s="94"/>
      <c r="N350" s="90"/>
      <c r="O350" s="88"/>
      <c r="P350" s="88"/>
      <c r="Q350" s="88"/>
    </row>
    <row r="351">
      <c r="A351" s="92"/>
      <c r="B351" s="93"/>
      <c r="C351" s="89"/>
      <c r="D351" s="86"/>
      <c r="E351" s="86"/>
      <c r="F351" s="86"/>
      <c r="G351" s="86"/>
      <c r="H351" s="89"/>
      <c r="I351" s="89"/>
      <c r="J351" s="86"/>
      <c r="K351" s="86"/>
      <c r="L351" s="86"/>
      <c r="M351" s="94"/>
      <c r="N351" s="90"/>
      <c r="O351" s="88"/>
      <c r="P351" s="88"/>
      <c r="Q351" s="88"/>
    </row>
    <row r="352">
      <c r="A352" s="92"/>
      <c r="B352" s="93"/>
      <c r="C352" s="89"/>
      <c r="D352" s="86"/>
      <c r="E352" s="86"/>
      <c r="F352" s="86"/>
      <c r="G352" s="86"/>
      <c r="H352" s="89"/>
      <c r="I352" s="89"/>
      <c r="J352" s="86"/>
      <c r="K352" s="86"/>
      <c r="L352" s="86"/>
      <c r="M352" s="94"/>
      <c r="N352" s="90"/>
      <c r="O352" s="88"/>
      <c r="P352" s="88"/>
      <c r="Q352" s="88"/>
    </row>
    <row r="353">
      <c r="A353" s="92"/>
      <c r="B353" s="93"/>
      <c r="C353" s="89"/>
      <c r="D353" s="86"/>
      <c r="E353" s="86"/>
      <c r="F353" s="86"/>
      <c r="G353" s="86"/>
      <c r="H353" s="89"/>
      <c r="I353" s="89"/>
      <c r="J353" s="86"/>
      <c r="K353" s="86"/>
      <c r="L353" s="86"/>
      <c r="M353" s="94"/>
      <c r="N353" s="90"/>
      <c r="O353" s="88"/>
      <c r="P353" s="88"/>
      <c r="Q353" s="88"/>
    </row>
    <row r="354">
      <c r="A354" s="92"/>
      <c r="B354" s="93"/>
      <c r="C354" s="89"/>
      <c r="D354" s="86"/>
      <c r="E354" s="86"/>
      <c r="F354" s="86"/>
      <c r="G354" s="86"/>
      <c r="H354" s="89"/>
      <c r="I354" s="89"/>
      <c r="J354" s="86"/>
      <c r="K354" s="86"/>
      <c r="L354" s="86"/>
      <c r="M354" s="94"/>
      <c r="N354" s="90"/>
      <c r="O354" s="88"/>
      <c r="P354" s="88"/>
      <c r="Q354" s="88"/>
    </row>
    <row r="355">
      <c r="A355" s="92"/>
      <c r="B355" s="93"/>
      <c r="C355" s="89"/>
      <c r="D355" s="86"/>
      <c r="E355" s="86"/>
      <c r="F355" s="86"/>
      <c r="G355" s="86"/>
      <c r="H355" s="89"/>
      <c r="I355" s="89"/>
      <c r="J355" s="86"/>
      <c r="K355" s="86"/>
      <c r="L355" s="86"/>
      <c r="M355" s="94"/>
      <c r="N355" s="90"/>
      <c r="O355" s="88"/>
      <c r="P355" s="88"/>
      <c r="Q355" s="88"/>
    </row>
    <row r="356">
      <c r="A356" s="92"/>
      <c r="B356" s="93"/>
      <c r="C356" s="89"/>
      <c r="D356" s="86"/>
      <c r="E356" s="86"/>
      <c r="F356" s="86"/>
      <c r="G356" s="86"/>
      <c r="H356" s="89"/>
      <c r="I356" s="89"/>
      <c r="J356" s="86"/>
      <c r="K356" s="86"/>
      <c r="L356" s="86"/>
      <c r="M356" s="94"/>
      <c r="N356" s="90"/>
      <c r="O356" s="88"/>
      <c r="P356" s="88"/>
      <c r="Q356" s="88"/>
    </row>
    <row r="357">
      <c r="A357" s="92"/>
      <c r="B357" s="93"/>
      <c r="C357" s="89"/>
      <c r="D357" s="86"/>
      <c r="E357" s="86"/>
      <c r="F357" s="86"/>
      <c r="G357" s="86"/>
      <c r="H357" s="89"/>
      <c r="I357" s="89"/>
      <c r="J357" s="86"/>
      <c r="K357" s="86"/>
      <c r="L357" s="86"/>
      <c r="M357" s="94"/>
      <c r="N357" s="90"/>
      <c r="O357" s="88"/>
      <c r="P357" s="88"/>
      <c r="Q357" s="88"/>
    </row>
    <row r="358">
      <c r="A358" s="92"/>
      <c r="B358" s="93"/>
      <c r="C358" s="89"/>
      <c r="D358" s="86"/>
      <c r="E358" s="86"/>
      <c r="F358" s="86"/>
      <c r="G358" s="86"/>
      <c r="H358" s="89"/>
      <c r="I358" s="89"/>
      <c r="J358" s="86"/>
      <c r="K358" s="86"/>
      <c r="L358" s="86"/>
      <c r="M358" s="94"/>
      <c r="N358" s="90"/>
      <c r="O358" s="88"/>
      <c r="P358" s="88"/>
      <c r="Q358" s="88"/>
    </row>
    <row r="359">
      <c r="A359" s="92"/>
      <c r="B359" s="93"/>
      <c r="C359" s="89"/>
      <c r="D359" s="86"/>
      <c r="E359" s="86"/>
      <c r="F359" s="86"/>
      <c r="G359" s="86"/>
      <c r="H359" s="89"/>
      <c r="I359" s="89"/>
      <c r="J359" s="86"/>
      <c r="K359" s="86"/>
      <c r="L359" s="86"/>
      <c r="M359" s="94"/>
      <c r="N359" s="90"/>
      <c r="O359" s="88"/>
      <c r="P359" s="88"/>
      <c r="Q359" s="88"/>
    </row>
    <row r="360">
      <c r="A360" s="92"/>
      <c r="B360" s="93"/>
      <c r="C360" s="89"/>
      <c r="D360" s="86"/>
      <c r="E360" s="86"/>
      <c r="F360" s="86"/>
      <c r="G360" s="86"/>
      <c r="H360" s="89"/>
      <c r="I360" s="89"/>
      <c r="J360" s="86"/>
      <c r="K360" s="86"/>
      <c r="L360" s="86"/>
      <c r="M360" s="94"/>
      <c r="N360" s="90"/>
      <c r="O360" s="88"/>
      <c r="P360" s="88"/>
      <c r="Q360" s="88"/>
    </row>
    <row r="361">
      <c r="A361" s="92"/>
      <c r="B361" s="93"/>
      <c r="C361" s="89"/>
      <c r="D361" s="86"/>
      <c r="E361" s="86"/>
      <c r="F361" s="86"/>
      <c r="G361" s="86"/>
      <c r="H361" s="89"/>
      <c r="I361" s="89"/>
      <c r="J361" s="86"/>
      <c r="K361" s="86"/>
      <c r="L361" s="86"/>
      <c r="M361" s="94"/>
      <c r="N361" s="90"/>
      <c r="O361" s="88"/>
      <c r="P361" s="88"/>
      <c r="Q361" s="88"/>
    </row>
    <row r="362">
      <c r="A362" s="92"/>
      <c r="B362" s="93"/>
      <c r="C362" s="89"/>
      <c r="D362" s="86"/>
      <c r="E362" s="86"/>
      <c r="F362" s="86"/>
      <c r="G362" s="86"/>
      <c r="H362" s="89"/>
      <c r="I362" s="89"/>
      <c r="J362" s="86"/>
      <c r="K362" s="86"/>
      <c r="L362" s="86"/>
      <c r="M362" s="94"/>
      <c r="N362" s="90"/>
      <c r="O362" s="88"/>
      <c r="P362" s="88"/>
      <c r="Q362" s="88"/>
    </row>
    <row r="363">
      <c r="A363" s="92"/>
      <c r="B363" s="93"/>
      <c r="C363" s="89"/>
      <c r="D363" s="86"/>
      <c r="E363" s="86"/>
      <c r="F363" s="86"/>
      <c r="G363" s="86"/>
      <c r="H363" s="89"/>
      <c r="I363" s="89"/>
      <c r="J363" s="86"/>
      <c r="K363" s="86"/>
      <c r="L363" s="86"/>
      <c r="M363" s="94"/>
      <c r="N363" s="90"/>
      <c r="O363" s="88"/>
      <c r="P363" s="88"/>
      <c r="Q363" s="88"/>
    </row>
    <row r="364">
      <c r="A364" s="92"/>
      <c r="B364" s="93"/>
      <c r="C364" s="89"/>
      <c r="D364" s="86"/>
      <c r="E364" s="86"/>
      <c r="F364" s="86"/>
      <c r="G364" s="86"/>
      <c r="H364" s="89"/>
      <c r="I364" s="89"/>
      <c r="J364" s="86"/>
      <c r="K364" s="86"/>
      <c r="L364" s="86"/>
      <c r="M364" s="94"/>
      <c r="N364" s="90"/>
      <c r="O364" s="88"/>
      <c r="P364" s="88"/>
      <c r="Q364" s="88"/>
    </row>
    <row r="365">
      <c r="A365" s="92"/>
      <c r="B365" s="93"/>
      <c r="C365" s="89"/>
      <c r="D365" s="86"/>
      <c r="E365" s="86"/>
      <c r="F365" s="86"/>
      <c r="G365" s="86"/>
      <c r="H365" s="89"/>
      <c r="I365" s="89"/>
      <c r="J365" s="86"/>
      <c r="K365" s="86"/>
      <c r="L365" s="86"/>
      <c r="M365" s="94"/>
      <c r="N365" s="90"/>
      <c r="O365" s="88"/>
      <c r="P365" s="88"/>
      <c r="Q365" s="88"/>
    </row>
    <row r="366">
      <c r="A366" s="92"/>
      <c r="B366" s="93"/>
      <c r="C366" s="89"/>
      <c r="D366" s="86"/>
      <c r="E366" s="86"/>
      <c r="F366" s="86"/>
      <c r="G366" s="86"/>
      <c r="H366" s="89"/>
      <c r="I366" s="89"/>
      <c r="J366" s="86"/>
      <c r="K366" s="86"/>
      <c r="L366" s="86"/>
      <c r="M366" s="94"/>
      <c r="N366" s="90"/>
      <c r="O366" s="88"/>
      <c r="P366" s="88"/>
      <c r="Q366" s="88"/>
    </row>
    <row r="367">
      <c r="A367" s="92"/>
      <c r="B367" s="93"/>
      <c r="C367" s="89"/>
      <c r="D367" s="86"/>
      <c r="E367" s="86"/>
      <c r="F367" s="86"/>
      <c r="G367" s="86"/>
      <c r="H367" s="89"/>
      <c r="I367" s="89"/>
      <c r="J367" s="86"/>
      <c r="K367" s="86"/>
      <c r="L367" s="86"/>
      <c r="M367" s="94"/>
      <c r="N367" s="90"/>
      <c r="O367" s="88"/>
      <c r="P367" s="88"/>
      <c r="Q367" s="88"/>
    </row>
    <row r="368">
      <c r="A368" s="92"/>
      <c r="B368" s="93"/>
      <c r="C368" s="89"/>
      <c r="D368" s="86"/>
      <c r="E368" s="86"/>
      <c r="F368" s="86"/>
      <c r="G368" s="86"/>
      <c r="H368" s="89"/>
      <c r="I368" s="89"/>
      <c r="J368" s="86"/>
      <c r="K368" s="86"/>
      <c r="L368" s="86"/>
      <c r="M368" s="94"/>
      <c r="N368" s="90"/>
      <c r="O368" s="88"/>
      <c r="P368" s="88"/>
      <c r="Q368" s="88"/>
    </row>
    <row r="369">
      <c r="A369" s="92"/>
      <c r="B369" s="93"/>
      <c r="C369" s="89"/>
      <c r="D369" s="86"/>
      <c r="E369" s="86"/>
      <c r="F369" s="86"/>
      <c r="G369" s="86"/>
      <c r="H369" s="89"/>
      <c r="I369" s="89"/>
      <c r="J369" s="86"/>
      <c r="K369" s="86"/>
      <c r="L369" s="86"/>
      <c r="M369" s="94"/>
      <c r="N369" s="90"/>
      <c r="O369" s="88"/>
      <c r="P369" s="88"/>
      <c r="Q369" s="88"/>
    </row>
    <row r="370">
      <c r="A370" s="92"/>
      <c r="B370" s="93"/>
      <c r="C370" s="89"/>
      <c r="D370" s="86"/>
      <c r="E370" s="86"/>
      <c r="F370" s="86"/>
      <c r="G370" s="86"/>
      <c r="H370" s="89"/>
      <c r="I370" s="89"/>
      <c r="J370" s="86"/>
      <c r="K370" s="86"/>
      <c r="L370" s="86"/>
      <c r="M370" s="94"/>
      <c r="N370" s="90"/>
      <c r="O370" s="88"/>
      <c r="P370" s="88"/>
      <c r="Q370" s="88"/>
    </row>
    <row r="371">
      <c r="A371" s="92"/>
      <c r="B371" s="93"/>
      <c r="C371" s="89"/>
      <c r="D371" s="86"/>
      <c r="E371" s="86"/>
      <c r="F371" s="86"/>
      <c r="G371" s="86"/>
      <c r="H371" s="89"/>
      <c r="I371" s="89"/>
      <c r="J371" s="86"/>
      <c r="K371" s="86"/>
      <c r="L371" s="86"/>
      <c r="M371" s="94"/>
      <c r="N371" s="90"/>
      <c r="O371" s="88"/>
      <c r="P371" s="88"/>
      <c r="Q371" s="88"/>
    </row>
    <row r="372">
      <c r="A372" s="92"/>
      <c r="B372" s="93"/>
      <c r="C372" s="89"/>
      <c r="D372" s="86"/>
      <c r="E372" s="86"/>
      <c r="F372" s="86"/>
      <c r="G372" s="86"/>
      <c r="H372" s="89"/>
      <c r="I372" s="89"/>
      <c r="J372" s="86"/>
      <c r="K372" s="86"/>
      <c r="L372" s="86"/>
      <c r="M372" s="94"/>
      <c r="N372" s="90"/>
      <c r="O372" s="88"/>
      <c r="P372" s="88"/>
      <c r="Q372" s="88"/>
    </row>
    <row r="373">
      <c r="A373" s="92"/>
      <c r="B373" s="93"/>
      <c r="C373" s="89"/>
      <c r="D373" s="86"/>
      <c r="E373" s="86"/>
      <c r="F373" s="86"/>
      <c r="G373" s="86"/>
      <c r="H373" s="89"/>
      <c r="I373" s="89"/>
      <c r="J373" s="86"/>
      <c r="K373" s="86"/>
      <c r="L373" s="86"/>
      <c r="M373" s="94"/>
      <c r="N373" s="90"/>
      <c r="O373" s="88"/>
      <c r="P373" s="88"/>
      <c r="Q373" s="88"/>
    </row>
    <row r="374">
      <c r="A374" s="92"/>
      <c r="B374" s="93"/>
      <c r="C374" s="89"/>
      <c r="D374" s="86"/>
      <c r="E374" s="86"/>
      <c r="F374" s="86"/>
      <c r="G374" s="86"/>
      <c r="H374" s="89"/>
      <c r="I374" s="89"/>
      <c r="J374" s="86"/>
      <c r="K374" s="86"/>
      <c r="L374" s="86"/>
      <c r="M374" s="94"/>
      <c r="N374" s="90"/>
      <c r="O374" s="88"/>
      <c r="P374" s="88"/>
      <c r="Q374" s="88"/>
    </row>
    <row r="375">
      <c r="A375" s="92"/>
      <c r="B375" s="93"/>
      <c r="C375" s="89"/>
      <c r="D375" s="86"/>
      <c r="E375" s="86"/>
      <c r="F375" s="86"/>
      <c r="G375" s="86"/>
      <c r="H375" s="89"/>
      <c r="I375" s="89"/>
      <c r="J375" s="86"/>
      <c r="K375" s="86"/>
      <c r="L375" s="86"/>
      <c r="M375" s="94"/>
      <c r="N375" s="90"/>
      <c r="O375" s="88"/>
      <c r="P375" s="88"/>
      <c r="Q375" s="88"/>
    </row>
    <row r="376">
      <c r="A376" s="92"/>
      <c r="B376" s="93"/>
      <c r="C376" s="89"/>
      <c r="D376" s="86"/>
      <c r="E376" s="86"/>
      <c r="F376" s="86"/>
      <c r="G376" s="86"/>
      <c r="H376" s="89"/>
      <c r="I376" s="89"/>
      <c r="J376" s="86"/>
      <c r="K376" s="86"/>
      <c r="L376" s="86"/>
      <c r="M376" s="94"/>
      <c r="N376" s="90"/>
      <c r="O376" s="88"/>
      <c r="P376" s="88"/>
      <c r="Q376" s="88"/>
    </row>
    <row r="377">
      <c r="A377" s="92"/>
      <c r="B377" s="93"/>
      <c r="C377" s="89"/>
      <c r="D377" s="86"/>
      <c r="E377" s="86"/>
      <c r="F377" s="86"/>
      <c r="G377" s="86"/>
      <c r="H377" s="89"/>
      <c r="I377" s="89"/>
      <c r="J377" s="86"/>
      <c r="K377" s="86"/>
      <c r="L377" s="86"/>
      <c r="M377" s="94"/>
      <c r="N377" s="90"/>
      <c r="O377" s="88"/>
      <c r="P377" s="88"/>
      <c r="Q377" s="88"/>
    </row>
    <row r="378">
      <c r="A378" s="92"/>
      <c r="B378" s="93"/>
      <c r="C378" s="89"/>
      <c r="D378" s="86"/>
      <c r="E378" s="86"/>
      <c r="F378" s="86"/>
      <c r="G378" s="86"/>
      <c r="H378" s="89"/>
      <c r="I378" s="89"/>
      <c r="J378" s="86"/>
      <c r="K378" s="86"/>
      <c r="L378" s="86"/>
      <c r="M378" s="94"/>
      <c r="N378" s="90"/>
      <c r="O378" s="88"/>
      <c r="P378" s="88"/>
      <c r="Q378" s="88"/>
    </row>
    <row r="379">
      <c r="A379" s="92"/>
      <c r="B379" s="93"/>
      <c r="C379" s="89"/>
      <c r="D379" s="86"/>
      <c r="E379" s="86"/>
      <c r="F379" s="86"/>
      <c r="G379" s="86"/>
      <c r="H379" s="89"/>
      <c r="I379" s="89"/>
      <c r="J379" s="86"/>
      <c r="K379" s="86"/>
      <c r="L379" s="86"/>
      <c r="M379" s="94"/>
      <c r="N379" s="90"/>
      <c r="O379" s="88"/>
      <c r="P379" s="88"/>
      <c r="Q379" s="88"/>
    </row>
    <row r="380">
      <c r="A380" s="92"/>
      <c r="B380" s="93"/>
      <c r="C380" s="89"/>
      <c r="D380" s="86"/>
      <c r="E380" s="86"/>
      <c r="F380" s="86"/>
      <c r="G380" s="86"/>
      <c r="H380" s="89"/>
      <c r="I380" s="89"/>
      <c r="J380" s="86"/>
      <c r="K380" s="86"/>
      <c r="L380" s="86"/>
      <c r="M380" s="94"/>
      <c r="N380" s="90"/>
      <c r="O380" s="88"/>
      <c r="P380" s="88"/>
      <c r="Q380" s="88"/>
    </row>
    <row r="381">
      <c r="A381" s="92"/>
      <c r="B381" s="93"/>
      <c r="C381" s="89"/>
      <c r="D381" s="86"/>
      <c r="E381" s="86"/>
      <c r="F381" s="86"/>
      <c r="G381" s="86"/>
      <c r="H381" s="89"/>
      <c r="I381" s="89"/>
      <c r="J381" s="86"/>
      <c r="K381" s="86"/>
      <c r="L381" s="86"/>
      <c r="M381" s="94"/>
      <c r="N381" s="90"/>
      <c r="O381" s="88"/>
      <c r="P381" s="88"/>
      <c r="Q381" s="88"/>
    </row>
    <row r="382">
      <c r="A382" s="92"/>
      <c r="B382" s="93"/>
      <c r="C382" s="89"/>
      <c r="D382" s="86"/>
      <c r="E382" s="86"/>
      <c r="F382" s="86"/>
      <c r="G382" s="86"/>
      <c r="H382" s="89"/>
      <c r="I382" s="89"/>
      <c r="J382" s="86"/>
      <c r="K382" s="86"/>
      <c r="L382" s="86"/>
      <c r="M382" s="94"/>
      <c r="N382" s="90"/>
      <c r="O382" s="88"/>
      <c r="P382" s="88"/>
      <c r="Q382" s="88"/>
    </row>
    <row r="383">
      <c r="A383" s="92"/>
      <c r="B383" s="93"/>
      <c r="C383" s="89"/>
      <c r="D383" s="86"/>
      <c r="E383" s="86"/>
      <c r="F383" s="86"/>
      <c r="G383" s="86"/>
      <c r="H383" s="89"/>
      <c r="I383" s="89"/>
      <c r="J383" s="86"/>
      <c r="K383" s="86"/>
      <c r="L383" s="86"/>
      <c r="M383" s="94"/>
      <c r="N383" s="90"/>
      <c r="O383" s="88"/>
      <c r="P383" s="88"/>
      <c r="Q383" s="88"/>
    </row>
    <row r="384">
      <c r="A384" s="92"/>
      <c r="B384" s="93"/>
      <c r="C384" s="89"/>
      <c r="D384" s="86"/>
      <c r="E384" s="86"/>
      <c r="F384" s="86"/>
      <c r="G384" s="86"/>
      <c r="H384" s="89"/>
      <c r="I384" s="89"/>
      <c r="J384" s="86"/>
      <c r="K384" s="86"/>
      <c r="L384" s="86"/>
      <c r="M384" s="94"/>
      <c r="N384" s="90"/>
      <c r="O384" s="88"/>
      <c r="P384" s="88"/>
      <c r="Q384" s="88"/>
    </row>
    <row r="385">
      <c r="A385" s="92"/>
      <c r="B385" s="93"/>
      <c r="C385" s="89"/>
      <c r="D385" s="86"/>
      <c r="E385" s="86"/>
      <c r="F385" s="86"/>
      <c r="G385" s="86"/>
      <c r="H385" s="89"/>
      <c r="I385" s="89"/>
      <c r="J385" s="86"/>
      <c r="K385" s="86"/>
      <c r="L385" s="86"/>
      <c r="M385" s="94"/>
      <c r="N385" s="90"/>
      <c r="O385" s="88"/>
      <c r="P385" s="88"/>
      <c r="Q385" s="88"/>
    </row>
    <row r="386">
      <c r="A386" s="92"/>
      <c r="B386" s="93"/>
      <c r="C386" s="89"/>
      <c r="D386" s="86"/>
      <c r="E386" s="86"/>
      <c r="F386" s="86"/>
      <c r="G386" s="86"/>
      <c r="H386" s="89"/>
      <c r="I386" s="89"/>
      <c r="J386" s="86"/>
      <c r="K386" s="86"/>
      <c r="L386" s="86"/>
      <c r="M386" s="94"/>
      <c r="N386" s="90"/>
      <c r="O386" s="88"/>
      <c r="P386" s="88"/>
      <c r="Q386" s="88"/>
    </row>
    <row r="387">
      <c r="A387" s="92"/>
      <c r="B387" s="93"/>
      <c r="C387" s="89"/>
      <c r="D387" s="86"/>
      <c r="E387" s="86"/>
      <c r="F387" s="86"/>
      <c r="G387" s="86"/>
      <c r="H387" s="89"/>
      <c r="I387" s="89"/>
      <c r="J387" s="86"/>
      <c r="K387" s="86"/>
      <c r="L387" s="86"/>
      <c r="M387" s="94"/>
      <c r="N387" s="90"/>
      <c r="O387" s="88"/>
      <c r="P387" s="88"/>
      <c r="Q387" s="88"/>
    </row>
    <row r="388">
      <c r="A388" s="92"/>
      <c r="B388" s="93"/>
      <c r="C388" s="89"/>
      <c r="D388" s="86"/>
      <c r="E388" s="86"/>
      <c r="F388" s="86"/>
      <c r="G388" s="86"/>
      <c r="H388" s="89"/>
      <c r="I388" s="89"/>
      <c r="J388" s="86"/>
      <c r="K388" s="86"/>
      <c r="L388" s="86"/>
      <c r="M388" s="94"/>
      <c r="N388" s="90"/>
      <c r="O388" s="88"/>
      <c r="P388" s="88"/>
      <c r="Q388" s="88"/>
    </row>
    <row r="389">
      <c r="A389" s="92"/>
      <c r="B389" s="93"/>
      <c r="C389" s="89"/>
      <c r="D389" s="86"/>
      <c r="E389" s="86"/>
      <c r="F389" s="86"/>
      <c r="G389" s="86"/>
      <c r="H389" s="89"/>
      <c r="I389" s="89"/>
      <c r="J389" s="86"/>
      <c r="K389" s="86"/>
      <c r="L389" s="86"/>
      <c r="M389" s="94"/>
      <c r="N389" s="90"/>
      <c r="O389" s="88"/>
      <c r="P389" s="88"/>
      <c r="Q389" s="88"/>
    </row>
    <row r="390">
      <c r="A390" s="92"/>
      <c r="B390" s="93"/>
      <c r="C390" s="89"/>
      <c r="D390" s="86"/>
      <c r="E390" s="86"/>
      <c r="F390" s="86"/>
      <c r="G390" s="86"/>
      <c r="H390" s="89"/>
      <c r="I390" s="89"/>
      <c r="J390" s="86"/>
      <c r="K390" s="86"/>
      <c r="L390" s="86"/>
      <c r="M390" s="94"/>
      <c r="N390" s="90"/>
      <c r="O390" s="88"/>
      <c r="P390" s="88"/>
      <c r="Q390" s="88"/>
    </row>
    <row r="391">
      <c r="A391" s="92"/>
      <c r="B391" s="93"/>
      <c r="C391" s="89"/>
      <c r="D391" s="86"/>
      <c r="E391" s="86"/>
      <c r="F391" s="86"/>
      <c r="G391" s="86"/>
      <c r="H391" s="89"/>
      <c r="I391" s="89"/>
      <c r="J391" s="86"/>
      <c r="K391" s="86"/>
      <c r="L391" s="86"/>
      <c r="M391" s="94"/>
      <c r="N391" s="90"/>
      <c r="O391" s="88"/>
      <c r="P391" s="88"/>
      <c r="Q391" s="88"/>
    </row>
    <row r="392">
      <c r="A392" s="92"/>
      <c r="B392" s="93"/>
      <c r="C392" s="89"/>
      <c r="D392" s="86"/>
      <c r="E392" s="86"/>
      <c r="F392" s="86"/>
      <c r="G392" s="86"/>
      <c r="H392" s="89"/>
      <c r="I392" s="89"/>
      <c r="J392" s="86"/>
      <c r="K392" s="86"/>
      <c r="L392" s="86"/>
      <c r="M392" s="94"/>
      <c r="N392" s="90"/>
      <c r="O392" s="88"/>
      <c r="P392" s="88"/>
      <c r="Q392" s="88"/>
    </row>
    <row r="393">
      <c r="A393" s="92"/>
      <c r="B393" s="93"/>
      <c r="C393" s="89"/>
      <c r="D393" s="86"/>
      <c r="E393" s="86"/>
      <c r="F393" s="86"/>
      <c r="G393" s="86"/>
      <c r="H393" s="89"/>
      <c r="I393" s="89"/>
      <c r="J393" s="86"/>
      <c r="K393" s="86"/>
      <c r="L393" s="86"/>
      <c r="M393" s="94"/>
      <c r="N393" s="90"/>
      <c r="O393" s="88"/>
      <c r="P393" s="88"/>
      <c r="Q393" s="88"/>
    </row>
    <row r="394">
      <c r="A394" s="92"/>
      <c r="B394" s="93"/>
      <c r="C394" s="89"/>
      <c r="D394" s="86"/>
      <c r="E394" s="86"/>
      <c r="F394" s="86"/>
      <c r="G394" s="86"/>
      <c r="H394" s="89"/>
      <c r="I394" s="89"/>
      <c r="J394" s="86"/>
      <c r="K394" s="86"/>
      <c r="L394" s="86"/>
      <c r="M394" s="94"/>
      <c r="N394" s="90"/>
      <c r="O394" s="88"/>
      <c r="P394" s="88"/>
      <c r="Q394" s="88"/>
    </row>
    <row r="395">
      <c r="A395" s="92"/>
      <c r="B395" s="93"/>
      <c r="C395" s="89"/>
      <c r="D395" s="86"/>
      <c r="E395" s="86"/>
      <c r="F395" s="86"/>
      <c r="G395" s="86"/>
      <c r="H395" s="89"/>
      <c r="I395" s="89"/>
      <c r="J395" s="86"/>
      <c r="K395" s="86"/>
      <c r="L395" s="86"/>
      <c r="M395" s="94"/>
      <c r="N395" s="90"/>
      <c r="O395" s="88"/>
      <c r="P395" s="88"/>
      <c r="Q395" s="88"/>
    </row>
    <row r="396">
      <c r="A396" s="92"/>
      <c r="B396" s="93"/>
      <c r="C396" s="89"/>
      <c r="D396" s="86"/>
      <c r="E396" s="86"/>
      <c r="F396" s="86"/>
      <c r="G396" s="86"/>
      <c r="H396" s="89"/>
      <c r="I396" s="89"/>
      <c r="J396" s="86"/>
      <c r="K396" s="86"/>
      <c r="L396" s="86"/>
      <c r="M396" s="94"/>
      <c r="N396" s="90"/>
      <c r="O396" s="88"/>
      <c r="P396" s="88"/>
      <c r="Q396" s="88"/>
    </row>
    <row r="397">
      <c r="A397" s="92"/>
      <c r="B397" s="93"/>
      <c r="C397" s="89"/>
      <c r="D397" s="86"/>
      <c r="E397" s="86"/>
      <c r="F397" s="86"/>
      <c r="G397" s="86"/>
      <c r="H397" s="89"/>
      <c r="I397" s="89"/>
      <c r="J397" s="86"/>
      <c r="K397" s="86"/>
      <c r="L397" s="86"/>
      <c r="M397" s="94"/>
      <c r="N397" s="90"/>
      <c r="O397" s="88"/>
      <c r="P397" s="88"/>
      <c r="Q397" s="88"/>
    </row>
    <row r="398">
      <c r="A398" s="92"/>
      <c r="B398" s="93"/>
      <c r="C398" s="89"/>
      <c r="D398" s="86"/>
      <c r="E398" s="86"/>
      <c r="F398" s="86"/>
      <c r="G398" s="86"/>
      <c r="H398" s="89"/>
      <c r="I398" s="89"/>
      <c r="J398" s="86"/>
      <c r="K398" s="86"/>
      <c r="L398" s="86"/>
      <c r="M398" s="94"/>
      <c r="N398" s="90"/>
      <c r="O398" s="88"/>
      <c r="P398" s="88"/>
      <c r="Q398" s="88"/>
    </row>
    <row r="399">
      <c r="A399" s="92"/>
      <c r="B399" s="93"/>
      <c r="C399" s="89"/>
      <c r="D399" s="86"/>
      <c r="E399" s="86"/>
      <c r="F399" s="86"/>
      <c r="G399" s="86"/>
      <c r="H399" s="89"/>
      <c r="I399" s="89"/>
      <c r="J399" s="86"/>
      <c r="K399" s="86"/>
      <c r="L399" s="86"/>
      <c r="M399" s="94"/>
      <c r="N399" s="90"/>
      <c r="O399" s="88"/>
      <c r="P399" s="88"/>
      <c r="Q399" s="88"/>
    </row>
    <row r="400">
      <c r="A400" s="92"/>
      <c r="B400" s="93"/>
      <c r="C400" s="89"/>
      <c r="D400" s="86"/>
      <c r="E400" s="86"/>
      <c r="F400" s="86"/>
      <c r="G400" s="86"/>
      <c r="H400" s="89"/>
      <c r="I400" s="89"/>
      <c r="J400" s="86"/>
      <c r="K400" s="86"/>
      <c r="L400" s="86"/>
      <c r="M400" s="94"/>
      <c r="N400" s="90"/>
      <c r="O400" s="88"/>
      <c r="P400" s="88"/>
      <c r="Q400" s="88"/>
    </row>
    <row r="401">
      <c r="A401" s="92"/>
      <c r="B401" s="93"/>
      <c r="C401" s="89"/>
      <c r="D401" s="86"/>
      <c r="E401" s="86"/>
      <c r="F401" s="86"/>
      <c r="G401" s="86"/>
      <c r="H401" s="89"/>
      <c r="I401" s="89"/>
      <c r="J401" s="86"/>
      <c r="K401" s="86"/>
      <c r="L401" s="86"/>
      <c r="M401" s="94"/>
      <c r="N401" s="90"/>
      <c r="O401" s="88"/>
      <c r="P401" s="88"/>
      <c r="Q401" s="88"/>
    </row>
    <row r="402">
      <c r="A402" s="92"/>
      <c r="B402" s="93"/>
      <c r="C402" s="89"/>
      <c r="D402" s="86"/>
      <c r="E402" s="86"/>
      <c r="F402" s="86"/>
      <c r="G402" s="86"/>
      <c r="H402" s="89"/>
      <c r="I402" s="89"/>
      <c r="J402" s="86"/>
      <c r="K402" s="86"/>
      <c r="L402" s="86"/>
      <c r="M402" s="94"/>
      <c r="N402" s="90"/>
      <c r="O402" s="88"/>
      <c r="P402" s="88"/>
      <c r="Q402" s="88"/>
    </row>
    <row r="403">
      <c r="A403" s="92"/>
      <c r="B403" s="93"/>
      <c r="C403" s="89"/>
      <c r="D403" s="86"/>
      <c r="E403" s="86"/>
      <c r="F403" s="86"/>
      <c r="G403" s="86"/>
      <c r="H403" s="89"/>
      <c r="I403" s="89"/>
      <c r="J403" s="86"/>
      <c r="K403" s="86"/>
      <c r="L403" s="86"/>
      <c r="M403" s="94"/>
      <c r="N403" s="90"/>
      <c r="O403" s="88"/>
      <c r="P403" s="88"/>
      <c r="Q403" s="88"/>
    </row>
    <row r="404">
      <c r="A404" s="92"/>
      <c r="B404" s="93"/>
      <c r="C404" s="89"/>
      <c r="D404" s="86"/>
      <c r="E404" s="86"/>
      <c r="F404" s="86"/>
      <c r="G404" s="86"/>
      <c r="H404" s="89"/>
      <c r="I404" s="89"/>
      <c r="J404" s="86"/>
      <c r="K404" s="86"/>
      <c r="L404" s="86"/>
      <c r="M404" s="94"/>
      <c r="N404" s="90"/>
      <c r="O404" s="88"/>
      <c r="P404" s="88"/>
      <c r="Q404" s="88"/>
    </row>
    <row r="405">
      <c r="A405" s="92"/>
      <c r="B405" s="93"/>
      <c r="C405" s="89"/>
      <c r="D405" s="86"/>
      <c r="E405" s="86"/>
      <c r="F405" s="86"/>
      <c r="G405" s="86"/>
      <c r="H405" s="89"/>
      <c r="I405" s="89"/>
      <c r="J405" s="86"/>
      <c r="K405" s="86"/>
      <c r="L405" s="86"/>
      <c r="M405" s="94"/>
      <c r="N405" s="90"/>
      <c r="O405" s="88"/>
      <c r="P405" s="88"/>
      <c r="Q405" s="88"/>
    </row>
    <row r="406">
      <c r="A406" s="92"/>
      <c r="B406" s="93"/>
      <c r="C406" s="89"/>
      <c r="D406" s="86"/>
      <c r="E406" s="86"/>
      <c r="F406" s="86"/>
      <c r="G406" s="86"/>
      <c r="H406" s="89"/>
      <c r="I406" s="89"/>
      <c r="J406" s="86"/>
      <c r="K406" s="86"/>
      <c r="L406" s="86"/>
      <c r="M406" s="94"/>
      <c r="N406" s="90"/>
      <c r="O406" s="88"/>
      <c r="P406" s="88"/>
      <c r="Q406" s="88"/>
    </row>
    <row r="407">
      <c r="A407" s="92"/>
      <c r="B407" s="93"/>
      <c r="C407" s="89"/>
      <c r="D407" s="86"/>
      <c r="E407" s="86"/>
      <c r="F407" s="86"/>
      <c r="G407" s="86"/>
      <c r="H407" s="89"/>
      <c r="I407" s="89"/>
      <c r="J407" s="86"/>
      <c r="K407" s="86"/>
      <c r="L407" s="86"/>
      <c r="M407" s="94"/>
      <c r="N407" s="90"/>
      <c r="O407" s="88"/>
      <c r="P407" s="88"/>
      <c r="Q407" s="88"/>
    </row>
    <row r="408">
      <c r="A408" s="92"/>
      <c r="B408" s="93"/>
      <c r="C408" s="89"/>
      <c r="D408" s="86"/>
      <c r="E408" s="86"/>
      <c r="F408" s="86"/>
      <c r="G408" s="86"/>
      <c r="H408" s="89"/>
      <c r="I408" s="89"/>
      <c r="J408" s="86"/>
      <c r="K408" s="86"/>
      <c r="L408" s="86"/>
      <c r="M408" s="94"/>
      <c r="N408" s="90"/>
      <c r="O408" s="88"/>
      <c r="P408" s="88"/>
      <c r="Q408" s="88"/>
    </row>
    <row r="409">
      <c r="A409" s="92"/>
      <c r="B409" s="93"/>
      <c r="C409" s="89"/>
      <c r="D409" s="86"/>
      <c r="E409" s="86"/>
      <c r="F409" s="86"/>
      <c r="G409" s="86"/>
      <c r="H409" s="89"/>
      <c r="I409" s="89"/>
      <c r="J409" s="86"/>
      <c r="K409" s="86"/>
      <c r="L409" s="86"/>
      <c r="M409" s="94"/>
      <c r="N409" s="90"/>
      <c r="O409" s="88"/>
      <c r="P409" s="88"/>
      <c r="Q409" s="88"/>
    </row>
    <row r="410">
      <c r="A410" s="92"/>
      <c r="B410" s="93"/>
      <c r="C410" s="89"/>
      <c r="D410" s="86"/>
      <c r="E410" s="86"/>
      <c r="F410" s="86"/>
      <c r="G410" s="86"/>
      <c r="H410" s="89"/>
      <c r="I410" s="89"/>
      <c r="J410" s="86"/>
      <c r="K410" s="86"/>
      <c r="L410" s="86"/>
      <c r="M410" s="94"/>
      <c r="N410" s="90"/>
      <c r="O410" s="88"/>
      <c r="P410" s="88"/>
      <c r="Q410" s="88"/>
    </row>
    <row r="411">
      <c r="A411" s="92"/>
      <c r="B411" s="93"/>
      <c r="C411" s="89"/>
      <c r="D411" s="86"/>
      <c r="E411" s="86"/>
      <c r="F411" s="86"/>
      <c r="G411" s="86"/>
      <c r="H411" s="89"/>
      <c r="I411" s="89"/>
      <c r="J411" s="86"/>
      <c r="K411" s="86"/>
      <c r="L411" s="86"/>
      <c r="M411" s="94"/>
      <c r="N411" s="90"/>
      <c r="O411" s="88"/>
      <c r="P411" s="88"/>
      <c r="Q411" s="88"/>
    </row>
    <row r="412">
      <c r="A412" s="92"/>
      <c r="B412" s="93"/>
      <c r="C412" s="89"/>
      <c r="D412" s="86"/>
      <c r="E412" s="86"/>
      <c r="F412" s="86"/>
      <c r="G412" s="86"/>
      <c r="H412" s="89"/>
      <c r="I412" s="89"/>
      <c r="J412" s="86"/>
      <c r="K412" s="86"/>
      <c r="L412" s="86"/>
      <c r="M412" s="94"/>
      <c r="N412" s="90"/>
      <c r="O412" s="88"/>
      <c r="P412" s="88"/>
      <c r="Q412" s="88"/>
    </row>
    <row r="413">
      <c r="A413" s="92"/>
      <c r="B413" s="93"/>
      <c r="C413" s="89"/>
      <c r="D413" s="86"/>
      <c r="E413" s="86"/>
      <c r="F413" s="86"/>
      <c r="G413" s="86"/>
      <c r="H413" s="89"/>
      <c r="I413" s="89"/>
      <c r="J413" s="86"/>
      <c r="K413" s="86"/>
      <c r="L413" s="86"/>
      <c r="M413" s="94"/>
      <c r="N413" s="90"/>
      <c r="O413" s="88"/>
      <c r="P413" s="88"/>
      <c r="Q413" s="88"/>
    </row>
    <row r="414">
      <c r="A414" s="92"/>
      <c r="B414" s="93"/>
      <c r="C414" s="89"/>
      <c r="D414" s="86"/>
      <c r="E414" s="86"/>
      <c r="F414" s="86"/>
      <c r="G414" s="86"/>
      <c r="H414" s="89"/>
      <c r="I414" s="89"/>
      <c r="J414" s="86"/>
      <c r="K414" s="86"/>
      <c r="L414" s="86"/>
      <c r="M414" s="94"/>
      <c r="N414" s="90"/>
      <c r="O414" s="88"/>
      <c r="P414" s="88"/>
      <c r="Q414" s="88"/>
    </row>
    <row r="415">
      <c r="A415" s="92"/>
      <c r="B415" s="93"/>
      <c r="C415" s="89"/>
      <c r="D415" s="86"/>
      <c r="E415" s="86"/>
      <c r="F415" s="86"/>
      <c r="G415" s="86"/>
      <c r="H415" s="89"/>
      <c r="I415" s="89"/>
      <c r="J415" s="86"/>
      <c r="K415" s="86"/>
      <c r="L415" s="86"/>
      <c r="M415" s="94"/>
      <c r="N415" s="90"/>
      <c r="O415" s="88"/>
      <c r="P415" s="88"/>
      <c r="Q415" s="88"/>
    </row>
    <row r="416">
      <c r="A416" s="92"/>
      <c r="B416" s="93"/>
      <c r="C416" s="89"/>
      <c r="D416" s="86"/>
      <c r="E416" s="86"/>
      <c r="F416" s="86"/>
      <c r="G416" s="86"/>
      <c r="H416" s="89"/>
      <c r="I416" s="89"/>
      <c r="J416" s="86"/>
      <c r="K416" s="86"/>
      <c r="L416" s="86"/>
      <c r="M416" s="94"/>
      <c r="N416" s="90"/>
      <c r="O416" s="88"/>
      <c r="P416" s="88"/>
      <c r="Q416" s="88"/>
    </row>
    <row r="417">
      <c r="A417" s="92"/>
      <c r="B417" s="93"/>
      <c r="C417" s="89"/>
      <c r="D417" s="86"/>
      <c r="E417" s="86"/>
      <c r="F417" s="86"/>
      <c r="G417" s="86"/>
      <c r="H417" s="89"/>
      <c r="I417" s="89"/>
      <c r="J417" s="86"/>
      <c r="K417" s="86"/>
      <c r="L417" s="86"/>
      <c r="M417" s="94"/>
      <c r="N417" s="90"/>
      <c r="O417" s="88"/>
      <c r="P417" s="88"/>
      <c r="Q417" s="88"/>
    </row>
    <row r="418">
      <c r="A418" s="92"/>
      <c r="B418" s="93"/>
      <c r="C418" s="89"/>
      <c r="D418" s="86"/>
      <c r="E418" s="86"/>
      <c r="F418" s="86"/>
      <c r="G418" s="86"/>
      <c r="H418" s="89"/>
      <c r="I418" s="89"/>
      <c r="J418" s="86"/>
      <c r="K418" s="86"/>
      <c r="L418" s="86"/>
      <c r="M418" s="94"/>
      <c r="N418" s="90"/>
      <c r="O418" s="88"/>
      <c r="P418" s="88"/>
      <c r="Q418" s="88"/>
    </row>
    <row r="419">
      <c r="A419" s="92"/>
      <c r="B419" s="93"/>
      <c r="C419" s="89"/>
      <c r="D419" s="86"/>
      <c r="E419" s="86"/>
      <c r="F419" s="86"/>
      <c r="G419" s="86"/>
      <c r="H419" s="89"/>
      <c r="I419" s="89"/>
      <c r="J419" s="86"/>
      <c r="K419" s="86"/>
      <c r="L419" s="86"/>
      <c r="M419" s="94"/>
      <c r="N419" s="90"/>
      <c r="O419" s="88"/>
      <c r="P419" s="88"/>
      <c r="Q419" s="88"/>
    </row>
    <row r="420">
      <c r="A420" s="92"/>
      <c r="B420" s="93"/>
      <c r="C420" s="89"/>
      <c r="D420" s="86"/>
      <c r="E420" s="86"/>
      <c r="F420" s="86"/>
      <c r="G420" s="86"/>
      <c r="H420" s="89"/>
      <c r="I420" s="89"/>
      <c r="J420" s="86"/>
      <c r="K420" s="86"/>
      <c r="L420" s="86"/>
      <c r="M420" s="94"/>
      <c r="N420" s="90"/>
      <c r="O420" s="88"/>
      <c r="P420" s="88"/>
      <c r="Q420" s="88"/>
    </row>
    <row r="421">
      <c r="A421" s="92"/>
      <c r="B421" s="93"/>
      <c r="C421" s="89"/>
      <c r="D421" s="86"/>
      <c r="E421" s="86"/>
      <c r="F421" s="86"/>
      <c r="G421" s="86"/>
      <c r="H421" s="89"/>
      <c r="I421" s="89"/>
      <c r="J421" s="86"/>
      <c r="K421" s="86"/>
      <c r="L421" s="86"/>
      <c r="M421" s="94"/>
      <c r="N421" s="90"/>
      <c r="O421" s="88"/>
      <c r="P421" s="88"/>
      <c r="Q421" s="88"/>
    </row>
    <row r="422">
      <c r="A422" s="92"/>
      <c r="B422" s="93"/>
      <c r="C422" s="89"/>
      <c r="D422" s="86"/>
      <c r="E422" s="86"/>
      <c r="F422" s="86"/>
      <c r="G422" s="86"/>
      <c r="H422" s="89"/>
      <c r="I422" s="89"/>
      <c r="J422" s="86"/>
      <c r="K422" s="86"/>
      <c r="L422" s="86"/>
      <c r="M422" s="94"/>
      <c r="N422" s="90"/>
      <c r="O422" s="88"/>
      <c r="P422" s="88"/>
      <c r="Q422" s="88"/>
    </row>
    <row r="423">
      <c r="A423" s="92"/>
      <c r="B423" s="93"/>
      <c r="C423" s="89"/>
      <c r="D423" s="86"/>
      <c r="E423" s="86"/>
      <c r="F423" s="86"/>
      <c r="G423" s="86"/>
      <c r="H423" s="89"/>
      <c r="I423" s="89"/>
      <c r="J423" s="86"/>
      <c r="K423" s="86"/>
      <c r="L423" s="86"/>
      <c r="M423" s="94"/>
      <c r="N423" s="90"/>
      <c r="O423" s="88"/>
      <c r="P423" s="88"/>
      <c r="Q423" s="88"/>
    </row>
    <row r="424">
      <c r="A424" s="92"/>
      <c r="B424" s="93"/>
      <c r="C424" s="89"/>
      <c r="D424" s="86"/>
      <c r="E424" s="86"/>
      <c r="F424" s="86"/>
      <c r="G424" s="86"/>
      <c r="H424" s="89"/>
      <c r="I424" s="89"/>
      <c r="J424" s="86"/>
      <c r="K424" s="86"/>
      <c r="L424" s="86"/>
      <c r="M424" s="94"/>
      <c r="N424" s="90"/>
      <c r="O424" s="88"/>
      <c r="P424" s="88"/>
      <c r="Q424" s="88"/>
    </row>
    <row r="425">
      <c r="A425" s="92"/>
      <c r="B425" s="93"/>
      <c r="C425" s="89"/>
      <c r="D425" s="86"/>
      <c r="E425" s="86"/>
      <c r="F425" s="86"/>
      <c r="G425" s="86"/>
      <c r="H425" s="89"/>
      <c r="I425" s="89"/>
      <c r="J425" s="86"/>
      <c r="K425" s="86"/>
      <c r="L425" s="86"/>
      <c r="M425" s="94"/>
      <c r="N425" s="90"/>
      <c r="O425" s="88"/>
      <c r="P425" s="88"/>
      <c r="Q425" s="88"/>
    </row>
    <row r="426">
      <c r="A426" s="92"/>
      <c r="B426" s="93"/>
      <c r="C426" s="89"/>
      <c r="D426" s="86"/>
      <c r="E426" s="86"/>
      <c r="F426" s="86"/>
      <c r="G426" s="86"/>
      <c r="H426" s="89"/>
      <c r="I426" s="89"/>
      <c r="J426" s="86"/>
      <c r="K426" s="86"/>
      <c r="L426" s="86"/>
      <c r="M426" s="94"/>
      <c r="N426" s="90"/>
      <c r="O426" s="88"/>
      <c r="P426" s="88"/>
      <c r="Q426" s="88"/>
    </row>
    <row r="427">
      <c r="A427" s="92"/>
      <c r="B427" s="93"/>
      <c r="C427" s="89"/>
      <c r="D427" s="86"/>
      <c r="E427" s="86"/>
      <c r="F427" s="86"/>
      <c r="G427" s="86"/>
      <c r="H427" s="89"/>
      <c r="I427" s="89"/>
      <c r="J427" s="86"/>
      <c r="K427" s="86"/>
      <c r="L427" s="86"/>
      <c r="M427" s="94"/>
      <c r="N427" s="90"/>
      <c r="O427" s="88"/>
      <c r="P427" s="88"/>
      <c r="Q427" s="88"/>
    </row>
    <row r="428">
      <c r="A428" s="92"/>
      <c r="B428" s="93"/>
      <c r="C428" s="89"/>
      <c r="D428" s="86"/>
      <c r="E428" s="86"/>
      <c r="F428" s="86"/>
      <c r="G428" s="86"/>
      <c r="H428" s="89"/>
      <c r="I428" s="89"/>
      <c r="J428" s="86"/>
      <c r="K428" s="86"/>
      <c r="L428" s="86"/>
      <c r="M428" s="94"/>
      <c r="N428" s="90"/>
      <c r="O428" s="88"/>
      <c r="P428" s="88"/>
      <c r="Q428" s="88"/>
    </row>
    <row r="429">
      <c r="A429" s="92"/>
      <c r="B429" s="93"/>
      <c r="C429" s="89"/>
      <c r="D429" s="86"/>
      <c r="E429" s="86"/>
      <c r="F429" s="86"/>
      <c r="G429" s="86"/>
      <c r="H429" s="89"/>
      <c r="I429" s="89"/>
      <c r="J429" s="86"/>
      <c r="K429" s="86"/>
      <c r="L429" s="86"/>
      <c r="M429" s="94"/>
      <c r="N429" s="90"/>
      <c r="O429" s="88"/>
      <c r="P429" s="88"/>
      <c r="Q429" s="88"/>
    </row>
    <row r="430">
      <c r="A430" s="92"/>
      <c r="B430" s="93"/>
      <c r="C430" s="89"/>
      <c r="D430" s="86"/>
      <c r="E430" s="86"/>
      <c r="F430" s="86"/>
      <c r="G430" s="86"/>
      <c r="H430" s="89"/>
      <c r="I430" s="89"/>
      <c r="J430" s="86"/>
      <c r="K430" s="86"/>
      <c r="L430" s="86"/>
      <c r="M430" s="94"/>
      <c r="N430" s="90"/>
      <c r="O430" s="88"/>
      <c r="P430" s="88"/>
      <c r="Q430" s="88"/>
    </row>
    <row r="431">
      <c r="A431" s="92"/>
      <c r="B431" s="93"/>
      <c r="C431" s="89"/>
      <c r="D431" s="86"/>
      <c r="E431" s="86"/>
      <c r="F431" s="86"/>
      <c r="G431" s="86"/>
      <c r="H431" s="89"/>
      <c r="I431" s="89"/>
      <c r="J431" s="86"/>
      <c r="K431" s="86"/>
      <c r="L431" s="86"/>
      <c r="M431" s="94"/>
      <c r="N431" s="90"/>
      <c r="O431" s="88"/>
      <c r="P431" s="88"/>
      <c r="Q431" s="88"/>
    </row>
    <row r="432">
      <c r="A432" s="92"/>
      <c r="B432" s="93"/>
      <c r="C432" s="89"/>
      <c r="D432" s="86"/>
      <c r="E432" s="86"/>
      <c r="F432" s="86"/>
      <c r="G432" s="86"/>
      <c r="H432" s="89"/>
      <c r="I432" s="89"/>
      <c r="J432" s="86"/>
      <c r="K432" s="86"/>
      <c r="L432" s="86"/>
      <c r="M432" s="94"/>
      <c r="N432" s="90"/>
      <c r="O432" s="88"/>
      <c r="P432" s="88"/>
      <c r="Q432" s="88"/>
    </row>
    <row r="433">
      <c r="A433" s="92"/>
      <c r="B433" s="93"/>
      <c r="C433" s="89"/>
      <c r="D433" s="86"/>
      <c r="E433" s="86"/>
      <c r="F433" s="86"/>
      <c r="G433" s="86"/>
      <c r="H433" s="89"/>
      <c r="I433" s="89"/>
      <c r="J433" s="86"/>
      <c r="K433" s="86"/>
      <c r="L433" s="86"/>
      <c r="M433" s="94"/>
      <c r="N433" s="90"/>
      <c r="O433" s="88"/>
      <c r="P433" s="88"/>
      <c r="Q433" s="88"/>
    </row>
    <row r="434">
      <c r="A434" s="92"/>
      <c r="B434" s="93"/>
      <c r="C434" s="89"/>
      <c r="D434" s="86"/>
      <c r="E434" s="86"/>
      <c r="F434" s="86"/>
      <c r="G434" s="86"/>
      <c r="H434" s="89"/>
      <c r="I434" s="89"/>
      <c r="J434" s="86"/>
      <c r="K434" s="86"/>
      <c r="L434" s="86"/>
      <c r="M434" s="94"/>
      <c r="N434" s="90"/>
      <c r="O434" s="88"/>
      <c r="P434" s="88"/>
      <c r="Q434" s="88"/>
    </row>
    <row r="435">
      <c r="A435" s="92"/>
      <c r="B435" s="93"/>
      <c r="C435" s="89"/>
      <c r="D435" s="86"/>
      <c r="E435" s="86"/>
      <c r="F435" s="86"/>
      <c r="G435" s="86"/>
      <c r="H435" s="89"/>
      <c r="I435" s="89"/>
      <c r="J435" s="86"/>
      <c r="K435" s="86"/>
      <c r="L435" s="86"/>
      <c r="M435" s="94"/>
      <c r="N435" s="90"/>
      <c r="O435" s="88"/>
      <c r="P435" s="88"/>
      <c r="Q435" s="88"/>
    </row>
    <row r="436">
      <c r="A436" s="92"/>
      <c r="B436" s="93"/>
      <c r="C436" s="89"/>
      <c r="D436" s="86"/>
      <c r="E436" s="86"/>
      <c r="F436" s="86"/>
      <c r="G436" s="86"/>
      <c r="H436" s="89"/>
      <c r="I436" s="89"/>
      <c r="J436" s="86"/>
      <c r="K436" s="86"/>
      <c r="L436" s="86"/>
      <c r="M436" s="94"/>
      <c r="N436" s="90"/>
      <c r="O436" s="88"/>
      <c r="P436" s="88"/>
      <c r="Q436" s="88"/>
    </row>
    <row r="437">
      <c r="A437" s="92"/>
      <c r="B437" s="93"/>
      <c r="C437" s="89"/>
      <c r="D437" s="86"/>
      <c r="E437" s="86"/>
      <c r="F437" s="86"/>
      <c r="G437" s="86"/>
      <c r="H437" s="89"/>
      <c r="I437" s="89"/>
      <c r="J437" s="86"/>
      <c r="K437" s="86"/>
      <c r="L437" s="86"/>
      <c r="M437" s="94"/>
      <c r="N437" s="90"/>
      <c r="O437" s="88"/>
      <c r="P437" s="88"/>
      <c r="Q437" s="88"/>
    </row>
    <row r="438">
      <c r="A438" s="92"/>
      <c r="B438" s="93"/>
      <c r="C438" s="89"/>
      <c r="D438" s="86"/>
      <c r="E438" s="86"/>
      <c r="F438" s="86"/>
      <c r="G438" s="86"/>
      <c r="H438" s="89"/>
      <c r="I438" s="89"/>
      <c r="J438" s="86"/>
      <c r="K438" s="86"/>
      <c r="L438" s="86"/>
      <c r="M438" s="94"/>
      <c r="N438" s="90"/>
      <c r="O438" s="88"/>
      <c r="P438" s="88"/>
      <c r="Q438" s="88"/>
    </row>
    <row r="439">
      <c r="A439" s="92"/>
      <c r="B439" s="93"/>
      <c r="C439" s="89"/>
      <c r="D439" s="86"/>
      <c r="E439" s="86"/>
      <c r="F439" s="86"/>
      <c r="G439" s="86"/>
      <c r="H439" s="89"/>
      <c r="I439" s="89"/>
      <c r="J439" s="86"/>
      <c r="K439" s="86"/>
      <c r="L439" s="86"/>
      <c r="M439" s="94"/>
      <c r="N439" s="90"/>
      <c r="O439" s="88"/>
      <c r="P439" s="88"/>
      <c r="Q439" s="88"/>
    </row>
    <row r="440">
      <c r="A440" s="92"/>
      <c r="B440" s="93"/>
      <c r="C440" s="89"/>
      <c r="D440" s="86"/>
      <c r="E440" s="86"/>
      <c r="F440" s="86"/>
      <c r="G440" s="86"/>
      <c r="H440" s="89"/>
      <c r="I440" s="89"/>
      <c r="J440" s="86"/>
      <c r="K440" s="86"/>
      <c r="L440" s="86"/>
      <c r="M440" s="94"/>
      <c r="N440" s="90"/>
      <c r="O440" s="88"/>
      <c r="P440" s="88"/>
      <c r="Q440" s="88"/>
    </row>
    <row r="441">
      <c r="A441" s="92"/>
      <c r="B441" s="93"/>
      <c r="C441" s="89"/>
      <c r="D441" s="86"/>
      <c r="E441" s="86"/>
      <c r="F441" s="86"/>
      <c r="G441" s="86"/>
      <c r="H441" s="89"/>
      <c r="I441" s="89"/>
      <c r="J441" s="86"/>
      <c r="K441" s="86"/>
      <c r="L441" s="86"/>
      <c r="M441" s="94"/>
      <c r="N441" s="90"/>
      <c r="O441" s="88"/>
      <c r="P441" s="88"/>
      <c r="Q441" s="88"/>
    </row>
    <row r="442">
      <c r="A442" s="92"/>
      <c r="B442" s="93"/>
      <c r="C442" s="89"/>
      <c r="D442" s="86"/>
      <c r="E442" s="86"/>
      <c r="F442" s="86"/>
      <c r="G442" s="86"/>
      <c r="H442" s="89"/>
      <c r="I442" s="89"/>
      <c r="J442" s="86"/>
      <c r="K442" s="86"/>
      <c r="L442" s="86"/>
      <c r="M442" s="94"/>
      <c r="N442" s="90"/>
      <c r="O442" s="88"/>
      <c r="P442" s="88"/>
      <c r="Q442" s="88"/>
    </row>
    <row r="443">
      <c r="A443" s="92"/>
      <c r="B443" s="93"/>
      <c r="C443" s="89"/>
      <c r="D443" s="86"/>
      <c r="E443" s="86"/>
      <c r="F443" s="86"/>
      <c r="G443" s="86"/>
      <c r="H443" s="89"/>
      <c r="I443" s="89"/>
      <c r="J443" s="86"/>
      <c r="K443" s="86"/>
      <c r="L443" s="86"/>
      <c r="M443" s="94"/>
      <c r="N443" s="90"/>
      <c r="O443" s="88"/>
      <c r="P443" s="88"/>
      <c r="Q443" s="88"/>
    </row>
    <row r="444">
      <c r="A444" s="92"/>
      <c r="B444" s="93"/>
      <c r="C444" s="89"/>
      <c r="D444" s="86"/>
      <c r="E444" s="86"/>
      <c r="F444" s="86"/>
      <c r="G444" s="86"/>
      <c r="H444" s="89"/>
      <c r="I444" s="89"/>
      <c r="J444" s="86"/>
      <c r="K444" s="86"/>
      <c r="L444" s="86"/>
      <c r="M444" s="94"/>
      <c r="N444" s="90"/>
      <c r="O444" s="88"/>
      <c r="P444" s="88"/>
      <c r="Q444" s="88"/>
    </row>
    <row r="445">
      <c r="A445" s="92"/>
      <c r="B445" s="93"/>
      <c r="C445" s="89"/>
      <c r="D445" s="86"/>
      <c r="E445" s="86"/>
      <c r="F445" s="86"/>
      <c r="G445" s="86"/>
      <c r="H445" s="89"/>
      <c r="I445" s="89"/>
      <c r="J445" s="86"/>
      <c r="K445" s="86"/>
      <c r="L445" s="86"/>
      <c r="M445" s="94"/>
      <c r="N445" s="90"/>
      <c r="O445" s="88"/>
      <c r="P445" s="88"/>
      <c r="Q445" s="88"/>
    </row>
    <row r="446">
      <c r="A446" s="92"/>
      <c r="B446" s="93"/>
      <c r="C446" s="89"/>
      <c r="D446" s="86"/>
      <c r="E446" s="86"/>
      <c r="F446" s="86"/>
      <c r="G446" s="86"/>
      <c r="H446" s="89"/>
      <c r="I446" s="89"/>
      <c r="J446" s="86"/>
      <c r="K446" s="86"/>
      <c r="L446" s="86"/>
      <c r="M446" s="94"/>
      <c r="N446" s="90"/>
      <c r="O446" s="88"/>
      <c r="P446" s="88"/>
      <c r="Q446" s="88"/>
    </row>
    <row r="447">
      <c r="A447" s="92"/>
      <c r="B447" s="93"/>
      <c r="C447" s="89"/>
      <c r="D447" s="86"/>
      <c r="E447" s="86"/>
      <c r="F447" s="86"/>
      <c r="G447" s="86"/>
      <c r="H447" s="89"/>
      <c r="I447" s="89"/>
      <c r="J447" s="86"/>
      <c r="K447" s="86"/>
      <c r="L447" s="86"/>
      <c r="M447" s="94"/>
      <c r="N447" s="90"/>
      <c r="O447" s="88"/>
      <c r="P447" s="88"/>
      <c r="Q447" s="88"/>
    </row>
    <row r="448">
      <c r="A448" s="92"/>
      <c r="B448" s="93"/>
      <c r="C448" s="89"/>
      <c r="D448" s="86"/>
      <c r="E448" s="86"/>
      <c r="F448" s="86"/>
      <c r="G448" s="86"/>
      <c r="H448" s="89"/>
      <c r="I448" s="89"/>
      <c r="J448" s="86"/>
      <c r="K448" s="86"/>
      <c r="L448" s="86"/>
      <c r="M448" s="94"/>
      <c r="N448" s="90"/>
      <c r="O448" s="88"/>
      <c r="P448" s="88"/>
      <c r="Q448" s="88"/>
    </row>
    <row r="449">
      <c r="A449" s="92"/>
      <c r="B449" s="93"/>
      <c r="C449" s="89"/>
      <c r="D449" s="86"/>
      <c r="E449" s="86"/>
      <c r="F449" s="86"/>
      <c r="G449" s="86"/>
      <c r="H449" s="89"/>
      <c r="I449" s="89"/>
      <c r="J449" s="86"/>
      <c r="K449" s="86"/>
      <c r="L449" s="86"/>
      <c r="M449" s="94"/>
      <c r="N449" s="90"/>
      <c r="O449" s="88"/>
      <c r="P449" s="88"/>
      <c r="Q449" s="88"/>
    </row>
    <row r="450">
      <c r="A450" s="92"/>
      <c r="B450" s="93"/>
      <c r="C450" s="89"/>
      <c r="D450" s="86"/>
      <c r="E450" s="86"/>
      <c r="F450" s="86"/>
      <c r="G450" s="86"/>
      <c r="H450" s="89"/>
      <c r="I450" s="89"/>
      <c r="J450" s="86"/>
      <c r="K450" s="86"/>
      <c r="L450" s="86"/>
      <c r="M450" s="94"/>
      <c r="N450" s="90"/>
      <c r="O450" s="88"/>
      <c r="P450" s="88"/>
      <c r="Q450" s="88"/>
    </row>
    <row r="451">
      <c r="A451" s="92"/>
      <c r="B451" s="93"/>
      <c r="C451" s="89"/>
      <c r="D451" s="86"/>
      <c r="E451" s="86"/>
      <c r="F451" s="86"/>
      <c r="G451" s="86"/>
      <c r="H451" s="89"/>
      <c r="I451" s="89"/>
      <c r="J451" s="86"/>
      <c r="K451" s="86"/>
      <c r="L451" s="86"/>
      <c r="M451" s="94"/>
      <c r="N451" s="90"/>
      <c r="O451" s="88"/>
      <c r="P451" s="88"/>
      <c r="Q451" s="88"/>
    </row>
    <row r="452">
      <c r="A452" s="92"/>
      <c r="B452" s="93"/>
      <c r="C452" s="89"/>
      <c r="D452" s="86"/>
      <c r="E452" s="86"/>
      <c r="F452" s="86"/>
      <c r="G452" s="86"/>
      <c r="H452" s="89"/>
      <c r="I452" s="89"/>
      <c r="J452" s="86"/>
      <c r="K452" s="86"/>
      <c r="L452" s="86"/>
      <c r="M452" s="94"/>
      <c r="N452" s="90"/>
      <c r="O452" s="88"/>
      <c r="P452" s="88"/>
      <c r="Q452" s="88"/>
    </row>
    <row r="453">
      <c r="A453" s="92"/>
      <c r="B453" s="93"/>
      <c r="C453" s="89"/>
      <c r="D453" s="86"/>
      <c r="E453" s="86"/>
      <c r="F453" s="86"/>
      <c r="G453" s="86"/>
      <c r="H453" s="89"/>
      <c r="I453" s="89"/>
      <c r="J453" s="86"/>
      <c r="K453" s="86"/>
      <c r="L453" s="86"/>
      <c r="M453" s="94"/>
      <c r="N453" s="90"/>
      <c r="O453" s="88"/>
      <c r="P453" s="88"/>
      <c r="Q453" s="88"/>
    </row>
    <row r="454">
      <c r="A454" s="92"/>
      <c r="B454" s="93"/>
      <c r="C454" s="89"/>
      <c r="D454" s="86"/>
      <c r="E454" s="86"/>
      <c r="F454" s="86"/>
      <c r="G454" s="86"/>
      <c r="H454" s="89"/>
      <c r="I454" s="89"/>
      <c r="J454" s="86"/>
      <c r="K454" s="86"/>
      <c r="L454" s="86"/>
      <c r="M454" s="94"/>
      <c r="N454" s="90"/>
      <c r="O454" s="88"/>
      <c r="P454" s="88"/>
      <c r="Q454" s="88"/>
    </row>
    <row r="455">
      <c r="A455" s="92"/>
      <c r="B455" s="93"/>
      <c r="C455" s="89"/>
      <c r="D455" s="86"/>
      <c r="E455" s="86"/>
      <c r="F455" s="86"/>
      <c r="G455" s="86"/>
      <c r="H455" s="89"/>
      <c r="I455" s="89"/>
      <c r="J455" s="86"/>
      <c r="K455" s="86"/>
      <c r="L455" s="86"/>
      <c r="M455" s="94"/>
      <c r="N455" s="90"/>
      <c r="O455" s="88"/>
      <c r="P455" s="88"/>
      <c r="Q455" s="88"/>
    </row>
    <row r="456">
      <c r="A456" s="92"/>
      <c r="B456" s="93"/>
      <c r="C456" s="89"/>
      <c r="D456" s="86"/>
      <c r="E456" s="86"/>
      <c r="F456" s="86"/>
      <c r="G456" s="86"/>
      <c r="H456" s="89"/>
      <c r="I456" s="89"/>
      <c r="J456" s="86"/>
      <c r="K456" s="86"/>
      <c r="L456" s="86"/>
      <c r="M456" s="94"/>
      <c r="N456" s="90"/>
      <c r="O456" s="88"/>
      <c r="P456" s="88"/>
      <c r="Q456" s="88"/>
    </row>
    <row r="457">
      <c r="A457" s="92"/>
      <c r="B457" s="93"/>
      <c r="C457" s="89"/>
      <c r="D457" s="86"/>
      <c r="E457" s="86"/>
      <c r="F457" s="86"/>
      <c r="G457" s="86"/>
      <c r="H457" s="89"/>
      <c r="I457" s="89"/>
      <c r="J457" s="86"/>
      <c r="K457" s="86"/>
      <c r="L457" s="86"/>
      <c r="M457" s="94"/>
      <c r="N457" s="90"/>
      <c r="O457" s="88"/>
      <c r="P457" s="88"/>
      <c r="Q457" s="88"/>
    </row>
    <row r="458">
      <c r="A458" s="92"/>
      <c r="B458" s="93"/>
      <c r="C458" s="89"/>
      <c r="D458" s="86"/>
      <c r="E458" s="86"/>
      <c r="F458" s="86"/>
      <c r="G458" s="86"/>
      <c r="H458" s="89"/>
      <c r="I458" s="89"/>
      <c r="J458" s="86"/>
      <c r="K458" s="86"/>
      <c r="L458" s="86"/>
      <c r="M458" s="94"/>
      <c r="N458" s="90"/>
      <c r="O458" s="88"/>
      <c r="P458" s="88"/>
      <c r="Q458" s="88"/>
    </row>
    <row r="459">
      <c r="A459" s="92"/>
      <c r="B459" s="93"/>
      <c r="C459" s="89"/>
      <c r="D459" s="86"/>
      <c r="E459" s="86"/>
      <c r="F459" s="86"/>
      <c r="G459" s="86"/>
      <c r="H459" s="89"/>
      <c r="I459" s="89"/>
      <c r="J459" s="86"/>
      <c r="K459" s="86"/>
      <c r="L459" s="86"/>
      <c r="M459" s="94"/>
      <c r="N459" s="90"/>
      <c r="O459" s="88"/>
      <c r="P459" s="88"/>
      <c r="Q459" s="88"/>
    </row>
    <row r="460">
      <c r="A460" s="92"/>
      <c r="B460" s="93"/>
      <c r="C460" s="89"/>
      <c r="D460" s="86"/>
      <c r="E460" s="86"/>
      <c r="F460" s="86"/>
      <c r="G460" s="86"/>
      <c r="H460" s="89"/>
      <c r="I460" s="89"/>
      <c r="J460" s="86"/>
      <c r="K460" s="86"/>
      <c r="L460" s="86"/>
      <c r="M460" s="94"/>
      <c r="N460" s="90"/>
      <c r="O460" s="88"/>
      <c r="P460" s="88"/>
      <c r="Q460" s="88"/>
    </row>
    <row r="461">
      <c r="A461" s="92"/>
      <c r="B461" s="93"/>
      <c r="C461" s="89"/>
      <c r="D461" s="86"/>
      <c r="E461" s="86"/>
      <c r="F461" s="86"/>
      <c r="G461" s="86"/>
      <c r="H461" s="89"/>
      <c r="I461" s="89"/>
      <c r="J461" s="86"/>
      <c r="K461" s="86"/>
      <c r="L461" s="86"/>
      <c r="M461" s="94"/>
      <c r="N461" s="90"/>
      <c r="O461" s="88"/>
      <c r="P461" s="88"/>
      <c r="Q461" s="88"/>
    </row>
    <row r="462">
      <c r="A462" s="92"/>
      <c r="B462" s="93"/>
      <c r="C462" s="89"/>
      <c r="D462" s="86"/>
      <c r="E462" s="86"/>
      <c r="F462" s="86"/>
      <c r="G462" s="86"/>
      <c r="H462" s="89"/>
      <c r="I462" s="89"/>
      <c r="J462" s="86"/>
      <c r="K462" s="86"/>
      <c r="L462" s="86"/>
      <c r="M462" s="94"/>
      <c r="N462" s="90"/>
      <c r="O462" s="88"/>
      <c r="P462" s="88"/>
      <c r="Q462" s="88"/>
    </row>
    <row r="463">
      <c r="A463" s="92"/>
      <c r="B463" s="93"/>
      <c r="C463" s="89"/>
      <c r="D463" s="86"/>
      <c r="E463" s="86"/>
      <c r="F463" s="86"/>
      <c r="G463" s="86"/>
      <c r="H463" s="89"/>
      <c r="I463" s="89"/>
      <c r="J463" s="86"/>
      <c r="K463" s="86"/>
      <c r="L463" s="86"/>
      <c r="M463" s="94"/>
      <c r="N463" s="90"/>
      <c r="O463" s="88"/>
      <c r="P463" s="88"/>
      <c r="Q463" s="88"/>
    </row>
    <row r="464">
      <c r="A464" s="92"/>
      <c r="B464" s="93"/>
      <c r="C464" s="89"/>
      <c r="D464" s="86"/>
      <c r="E464" s="86"/>
      <c r="F464" s="86"/>
      <c r="G464" s="86"/>
      <c r="H464" s="89"/>
      <c r="I464" s="89"/>
      <c r="J464" s="86"/>
      <c r="K464" s="86"/>
      <c r="L464" s="86"/>
      <c r="M464" s="94"/>
      <c r="N464" s="90"/>
      <c r="O464" s="88"/>
      <c r="P464" s="88"/>
      <c r="Q464" s="88"/>
    </row>
    <row r="465">
      <c r="A465" s="92"/>
      <c r="B465" s="93"/>
      <c r="C465" s="89"/>
      <c r="D465" s="86"/>
      <c r="E465" s="86"/>
      <c r="F465" s="86"/>
      <c r="G465" s="86"/>
      <c r="H465" s="89"/>
      <c r="I465" s="89"/>
      <c r="J465" s="86"/>
      <c r="K465" s="86"/>
      <c r="L465" s="86"/>
      <c r="M465" s="94"/>
      <c r="N465" s="90"/>
      <c r="O465" s="88"/>
      <c r="P465" s="88"/>
      <c r="Q465" s="88"/>
    </row>
    <row r="466">
      <c r="A466" s="92"/>
      <c r="B466" s="93"/>
      <c r="C466" s="89"/>
      <c r="D466" s="86"/>
      <c r="E466" s="86"/>
      <c r="F466" s="86"/>
      <c r="G466" s="86"/>
      <c r="H466" s="89"/>
      <c r="I466" s="89"/>
      <c r="J466" s="86"/>
      <c r="K466" s="86"/>
      <c r="L466" s="86"/>
      <c r="M466" s="94"/>
      <c r="N466" s="90"/>
      <c r="O466" s="88"/>
      <c r="P466" s="88"/>
      <c r="Q466" s="88"/>
    </row>
    <row r="467">
      <c r="A467" s="92"/>
      <c r="B467" s="93"/>
      <c r="C467" s="89"/>
      <c r="D467" s="86"/>
      <c r="E467" s="86"/>
      <c r="F467" s="86"/>
      <c r="G467" s="86"/>
      <c r="H467" s="89"/>
      <c r="I467" s="89"/>
      <c r="J467" s="86"/>
      <c r="K467" s="86"/>
      <c r="L467" s="86"/>
      <c r="M467" s="94"/>
      <c r="N467" s="90"/>
      <c r="O467" s="88"/>
      <c r="P467" s="88"/>
      <c r="Q467" s="88"/>
    </row>
    <row r="468">
      <c r="A468" s="92"/>
      <c r="B468" s="93"/>
      <c r="C468" s="89"/>
      <c r="D468" s="86"/>
      <c r="E468" s="86"/>
      <c r="F468" s="86"/>
      <c r="G468" s="86"/>
      <c r="H468" s="89"/>
      <c r="I468" s="89"/>
      <c r="J468" s="86"/>
      <c r="K468" s="86"/>
      <c r="L468" s="86"/>
      <c r="M468" s="94"/>
      <c r="N468" s="90"/>
      <c r="O468" s="88"/>
      <c r="P468" s="88"/>
      <c r="Q468" s="88"/>
    </row>
    <row r="469">
      <c r="A469" s="92"/>
      <c r="B469" s="93"/>
      <c r="C469" s="89"/>
      <c r="D469" s="86"/>
      <c r="E469" s="86"/>
      <c r="F469" s="86"/>
      <c r="G469" s="86"/>
      <c r="H469" s="89"/>
      <c r="I469" s="89"/>
      <c r="J469" s="86"/>
      <c r="K469" s="86"/>
      <c r="L469" s="86"/>
      <c r="M469" s="94"/>
      <c r="N469" s="90"/>
      <c r="O469" s="88"/>
      <c r="P469" s="88"/>
      <c r="Q469" s="88"/>
    </row>
    <row r="470">
      <c r="A470" s="92"/>
      <c r="B470" s="93"/>
      <c r="C470" s="89"/>
      <c r="D470" s="86"/>
      <c r="E470" s="86"/>
      <c r="F470" s="86"/>
      <c r="G470" s="86"/>
      <c r="H470" s="89"/>
      <c r="I470" s="89"/>
      <c r="J470" s="86"/>
      <c r="K470" s="86"/>
      <c r="L470" s="86"/>
      <c r="M470" s="94"/>
      <c r="N470" s="90"/>
      <c r="O470" s="88"/>
      <c r="P470" s="88"/>
      <c r="Q470" s="88"/>
    </row>
    <row r="471">
      <c r="A471" s="92"/>
      <c r="B471" s="93"/>
      <c r="C471" s="89"/>
      <c r="D471" s="86"/>
      <c r="E471" s="86"/>
      <c r="F471" s="86"/>
      <c r="G471" s="86"/>
      <c r="H471" s="89"/>
      <c r="I471" s="89"/>
      <c r="J471" s="86"/>
      <c r="K471" s="86"/>
      <c r="L471" s="86"/>
      <c r="M471" s="94"/>
      <c r="N471" s="90"/>
      <c r="O471" s="88"/>
      <c r="P471" s="88"/>
      <c r="Q471" s="88"/>
    </row>
    <row r="472">
      <c r="A472" s="92"/>
      <c r="B472" s="93"/>
      <c r="C472" s="89"/>
      <c r="D472" s="86"/>
      <c r="E472" s="86"/>
      <c r="F472" s="86"/>
      <c r="G472" s="86"/>
      <c r="H472" s="89"/>
      <c r="I472" s="89"/>
      <c r="J472" s="86"/>
      <c r="K472" s="86"/>
      <c r="L472" s="86"/>
      <c r="M472" s="94"/>
      <c r="N472" s="90"/>
      <c r="O472" s="88"/>
      <c r="P472" s="88"/>
      <c r="Q472" s="88"/>
    </row>
    <row r="473">
      <c r="A473" s="92"/>
      <c r="B473" s="93"/>
      <c r="C473" s="89"/>
      <c r="D473" s="86"/>
      <c r="E473" s="86"/>
      <c r="F473" s="86"/>
      <c r="G473" s="86"/>
      <c r="H473" s="89"/>
      <c r="I473" s="89"/>
      <c r="J473" s="86"/>
      <c r="K473" s="86"/>
      <c r="L473" s="86"/>
      <c r="M473" s="94"/>
      <c r="N473" s="90"/>
      <c r="O473" s="88"/>
      <c r="P473" s="88"/>
      <c r="Q473" s="88"/>
    </row>
    <row r="474">
      <c r="A474" s="92"/>
      <c r="B474" s="93"/>
      <c r="C474" s="89"/>
      <c r="D474" s="86"/>
      <c r="E474" s="86"/>
      <c r="F474" s="86"/>
      <c r="G474" s="86"/>
      <c r="H474" s="89"/>
      <c r="I474" s="89"/>
      <c r="J474" s="86"/>
      <c r="K474" s="86"/>
      <c r="L474" s="86"/>
      <c r="M474" s="94"/>
      <c r="N474" s="90"/>
      <c r="O474" s="88"/>
      <c r="P474" s="88"/>
      <c r="Q474" s="88"/>
    </row>
    <row r="475">
      <c r="A475" s="92"/>
      <c r="B475" s="93"/>
      <c r="C475" s="89"/>
      <c r="D475" s="86"/>
      <c r="E475" s="86"/>
      <c r="F475" s="86"/>
      <c r="G475" s="86"/>
      <c r="H475" s="89"/>
      <c r="I475" s="89"/>
      <c r="J475" s="86"/>
      <c r="K475" s="86"/>
      <c r="L475" s="86"/>
      <c r="M475" s="94"/>
      <c r="N475" s="90"/>
      <c r="O475" s="88"/>
      <c r="P475" s="88"/>
      <c r="Q475" s="88"/>
    </row>
    <row r="476">
      <c r="A476" s="92"/>
      <c r="B476" s="93"/>
      <c r="C476" s="89"/>
      <c r="D476" s="86"/>
      <c r="E476" s="86"/>
      <c r="F476" s="86"/>
      <c r="G476" s="86"/>
      <c r="H476" s="89"/>
      <c r="I476" s="89"/>
      <c r="J476" s="86"/>
      <c r="K476" s="86"/>
      <c r="L476" s="86"/>
      <c r="M476" s="94"/>
      <c r="N476" s="90"/>
      <c r="O476" s="88"/>
      <c r="P476" s="88"/>
      <c r="Q476" s="88"/>
    </row>
    <row r="477">
      <c r="A477" s="92"/>
      <c r="B477" s="93"/>
      <c r="C477" s="89"/>
      <c r="D477" s="86"/>
      <c r="E477" s="86"/>
      <c r="F477" s="86"/>
      <c r="G477" s="86"/>
      <c r="H477" s="89"/>
      <c r="I477" s="89"/>
      <c r="J477" s="86"/>
      <c r="K477" s="86"/>
      <c r="L477" s="86"/>
      <c r="M477" s="94"/>
      <c r="N477" s="90"/>
      <c r="O477" s="88"/>
      <c r="P477" s="88"/>
      <c r="Q477" s="88"/>
    </row>
    <row r="478">
      <c r="A478" s="92"/>
      <c r="B478" s="93"/>
      <c r="C478" s="89"/>
      <c r="D478" s="86"/>
      <c r="E478" s="86"/>
      <c r="F478" s="86"/>
      <c r="G478" s="86"/>
      <c r="H478" s="89"/>
      <c r="I478" s="89"/>
      <c r="J478" s="86"/>
      <c r="K478" s="86"/>
      <c r="L478" s="86"/>
      <c r="M478" s="94"/>
      <c r="N478" s="90"/>
      <c r="O478" s="88"/>
      <c r="P478" s="88"/>
      <c r="Q478" s="88"/>
    </row>
    <row r="479">
      <c r="A479" s="92"/>
      <c r="B479" s="93"/>
      <c r="C479" s="89"/>
      <c r="D479" s="86"/>
      <c r="E479" s="86"/>
      <c r="F479" s="86"/>
      <c r="G479" s="86"/>
      <c r="H479" s="89"/>
      <c r="I479" s="89"/>
      <c r="J479" s="86"/>
      <c r="K479" s="86"/>
      <c r="L479" s="86"/>
      <c r="M479" s="94"/>
      <c r="N479" s="90"/>
      <c r="O479" s="88"/>
      <c r="P479" s="88"/>
      <c r="Q479" s="88"/>
    </row>
    <row r="480">
      <c r="A480" s="92"/>
      <c r="B480" s="93"/>
      <c r="C480" s="89"/>
      <c r="D480" s="86"/>
      <c r="E480" s="86"/>
      <c r="F480" s="86"/>
      <c r="G480" s="86"/>
      <c r="H480" s="89"/>
      <c r="I480" s="89"/>
      <c r="J480" s="86"/>
      <c r="K480" s="86"/>
      <c r="L480" s="86"/>
      <c r="M480" s="94"/>
      <c r="N480" s="90"/>
      <c r="O480" s="88"/>
      <c r="P480" s="88"/>
      <c r="Q480" s="88"/>
    </row>
    <row r="481">
      <c r="A481" s="92"/>
      <c r="B481" s="93"/>
      <c r="C481" s="89"/>
      <c r="D481" s="86"/>
      <c r="E481" s="86"/>
      <c r="F481" s="86"/>
      <c r="G481" s="86"/>
      <c r="H481" s="89"/>
      <c r="I481" s="89"/>
      <c r="J481" s="86"/>
      <c r="K481" s="86"/>
      <c r="L481" s="86"/>
      <c r="M481" s="94"/>
      <c r="N481" s="90"/>
      <c r="O481" s="88"/>
      <c r="P481" s="88"/>
      <c r="Q481" s="88"/>
    </row>
    <row r="482">
      <c r="A482" s="92"/>
      <c r="B482" s="93"/>
      <c r="C482" s="89"/>
      <c r="D482" s="86"/>
      <c r="E482" s="86"/>
      <c r="F482" s="86"/>
      <c r="G482" s="86"/>
      <c r="H482" s="89"/>
      <c r="I482" s="89"/>
      <c r="J482" s="86"/>
      <c r="K482" s="86"/>
      <c r="L482" s="86"/>
      <c r="M482" s="94"/>
      <c r="N482" s="90"/>
      <c r="O482" s="88"/>
      <c r="P482" s="88"/>
      <c r="Q482" s="88"/>
    </row>
    <row r="483">
      <c r="A483" s="92"/>
      <c r="B483" s="93"/>
      <c r="C483" s="89"/>
      <c r="D483" s="86"/>
      <c r="E483" s="86"/>
      <c r="F483" s="86"/>
      <c r="G483" s="86"/>
      <c r="H483" s="89"/>
      <c r="I483" s="89"/>
      <c r="J483" s="86"/>
      <c r="K483" s="86"/>
      <c r="L483" s="86"/>
      <c r="M483" s="94"/>
      <c r="N483" s="90"/>
      <c r="O483" s="88"/>
      <c r="P483" s="88"/>
      <c r="Q483" s="88"/>
    </row>
    <row r="484">
      <c r="A484" s="92"/>
      <c r="B484" s="93"/>
      <c r="C484" s="89"/>
      <c r="D484" s="86"/>
      <c r="E484" s="86"/>
      <c r="F484" s="86"/>
      <c r="G484" s="86"/>
      <c r="H484" s="89"/>
      <c r="I484" s="89"/>
      <c r="J484" s="86"/>
      <c r="K484" s="86"/>
      <c r="L484" s="86"/>
      <c r="M484" s="94"/>
      <c r="N484" s="90"/>
      <c r="O484" s="88"/>
      <c r="P484" s="88"/>
      <c r="Q484" s="88"/>
    </row>
    <row r="485">
      <c r="A485" s="92"/>
      <c r="B485" s="93"/>
      <c r="C485" s="89"/>
      <c r="D485" s="86"/>
      <c r="E485" s="86"/>
      <c r="F485" s="86"/>
      <c r="G485" s="86"/>
      <c r="H485" s="89"/>
      <c r="I485" s="89"/>
      <c r="J485" s="86"/>
      <c r="K485" s="86"/>
      <c r="L485" s="86"/>
      <c r="M485" s="94"/>
      <c r="N485" s="90"/>
      <c r="O485" s="88"/>
      <c r="P485" s="88"/>
      <c r="Q485" s="88"/>
    </row>
    <row r="486">
      <c r="A486" s="92"/>
      <c r="B486" s="93"/>
      <c r="C486" s="89"/>
      <c r="D486" s="86"/>
      <c r="E486" s="86"/>
      <c r="F486" s="86"/>
      <c r="G486" s="86"/>
      <c r="H486" s="89"/>
      <c r="I486" s="89"/>
      <c r="J486" s="86"/>
      <c r="K486" s="86"/>
      <c r="L486" s="86"/>
      <c r="M486" s="94"/>
      <c r="N486" s="90"/>
      <c r="O486" s="88"/>
      <c r="P486" s="88"/>
      <c r="Q486" s="88"/>
    </row>
    <row r="487">
      <c r="A487" s="92"/>
      <c r="B487" s="93"/>
      <c r="C487" s="89"/>
      <c r="D487" s="86"/>
      <c r="E487" s="86"/>
      <c r="F487" s="86"/>
      <c r="G487" s="86"/>
      <c r="H487" s="89"/>
      <c r="I487" s="89"/>
      <c r="J487" s="86"/>
      <c r="K487" s="86"/>
      <c r="L487" s="86"/>
      <c r="M487" s="94"/>
      <c r="N487" s="90"/>
      <c r="O487" s="88"/>
      <c r="P487" s="88"/>
      <c r="Q487" s="88"/>
    </row>
    <row r="488">
      <c r="A488" s="92"/>
      <c r="B488" s="93"/>
      <c r="C488" s="89"/>
      <c r="D488" s="86"/>
      <c r="E488" s="86"/>
      <c r="F488" s="86"/>
      <c r="G488" s="86"/>
      <c r="H488" s="89"/>
      <c r="I488" s="89"/>
      <c r="J488" s="86"/>
      <c r="K488" s="86"/>
      <c r="L488" s="86"/>
      <c r="M488" s="94"/>
      <c r="N488" s="90"/>
      <c r="O488" s="88"/>
      <c r="P488" s="88"/>
      <c r="Q488" s="88"/>
    </row>
    <row r="489">
      <c r="A489" s="92"/>
      <c r="B489" s="93"/>
      <c r="C489" s="89"/>
      <c r="D489" s="86"/>
      <c r="E489" s="86"/>
      <c r="F489" s="86"/>
      <c r="G489" s="86"/>
      <c r="H489" s="89"/>
      <c r="I489" s="89"/>
      <c r="J489" s="86"/>
      <c r="K489" s="86"/>
      <c r="L489" s="86"/>
      <c r="M489" s="94"/>
      <c r="N489" s="90"/>
      <c r="O489" s="88"/>
      <c r="P489" s="88"/>
      <c r="Q489" s="88"/>
    </row>
    <row r="490">
      <c r="A490" s="92"/>
      <c r="B490" s="93"/>
      <c r="C490" s="89"/>
      <c r="D490" s="86"/>
      <c r="E490" s="86"/>
      <c r="F490" s="86"/>
      <c r="G490" s="86"/>
      <c r="H490" s="89"/>
      <c r="I490" s="89"/>
      <c r="J490" s="86"/>
      <c r="K490" s="86"/>
      <c r="L490" s="86"/>
      <c r="M490" s="94"/>
      <c r="N490" s="90"/>
      <c r="O490" s="88"/>
      <c r="P490" s="88"/>
      <c r="Q490" s="88"/>
    </row>
    <row r="491">
      <c r="A491" s="92"/>
      <c r="B491" s="93"/>
      <c r="C491" s="89"/>
      <c r="D491" s="86"/>
      <c r="E491" s="86"/>
      <c r="F491" s="86"/>
      <c r="G491" s="86"/>
      <c r="H491" s="89"/>
      <c r="I491" s="89"/>
      <c r="J491" s="86"/>
      <c r="K491" s="86"/>
      <c r="L491" s="86"/>
      <c r="M491" s="94"/>
      <c r="N491" s="90"/>
      <c r="O491" s="88"/>
      <c r="P491" s="88"/>
      <c r="Q491" s="88"/>
    </row>
    <row r="492">
      <c r="A492" s="92"/>
      <c r="B492" s="93"/>
      <c r="C492" s="89"/>
      <c r="D492" s="86"/>
      <c r="E492" s="86"/>
      <c r="F492" s="86"/>
      <c r="G492" s="86"/>
      <c r="H492" s="89"/>
      <c r="I492" s="89"/>
      <c r="J492" s="86"/>
      <c r="K492" s="86"/>
      <c r="L492" s="86"/>
      <c r="M492" s="94"/>
      <c r="N492" s="90"/>
      <c r="O492" s="88"/>
      <c r="P492" s="88"/>
      <c r="Q492" s="88"/>
    </row>
    <row r="493">
      <c r="A493" s="92"/>
      <c r="B493" s="93"/>
      <c r="C493" s="89"/>
      <c r="D493" s="86"/>
      <c r="E493" s="86"/>
      <c r="F493" s="86"/>
      <c r="G493" s="86"/>
      <c r="H493" s="89"/>
      <c r="I493" s="89"/>
      <c r="J493" s="86"/>
      <c r="K493" s="86"/>
      <c r="L493" s="86"/>
      <c r="M493" s="94"/>
      <c r="N493" s="90"/>
      <c r="O493" s="88"/>
      <c r="P493" s="88"/>
      <c r="Q493" s="88"/>
    </row>
    <row r="494">
      <c r="A494" s="92"/>
      <c r="B494" s="93"/>
      <c r="C494" s="89"/>
      <c r="D494" s="86"/>
      <c r="E494" s="86"/>
      <c r="F494" s="86"/>
      <c r="G494" s="86"/>
      <c r="H494" s="89"/>
      <c r="I494" s="89"/>
      <c r="J494" s="86"/>
      <c r="K494" s="86"/>
      <c r="L494" s="86"/>
      <c r="M494" s="94"/>
      <c r="N494" s="90"/>
      <c r="O494" s="88"/>
      <c r="P494" s="88"/>
      <c r="Q494" s="88"/>
    </row>
    <row r="495">
      <c r="A495" s="92"/>
      <c r="B495" s="93"/>
      <c r="C495" s="89"/>
      <c r="D495" s="86"/>
      <c r="E495" s="86"/>
      <c r="F495" s="86"/>
      <c r="G495" s="86"/>
      <c r="H495" s="89"/>
      <c r="I495" s="89"/>
      <c r="J495" s="86"/>
      <c r="K495" s="86"/>
      <c r="L495" s="86"/>
      <c r="M495" s="94"/>
      <c r="N495" s="90"/>
      <c r="O495" s="88"/>
      <c r="P495" s="88"/>
      <c r="Q495" s="88"/>
    </row>
    <row r="496">
      <c r="A496" s="92"/>
      <c r="B496" s="93"/>
      <c r="C496" s="89"/>
      <c r="D496" s="86"/>
      <c r="E496" s="86"/>
      <c r="F496" s="86"/>
      <c r="G496" s="86"/>
      <c r="H496" s="89"/>
      <c r="I496" s="89"/>
      <c r="J496" s="86"/>
      <c r="K496" s="86"/>
      <c r="L496" s="86"/>
      <c r="M496" s="94"/>
      <c r="N496" s="90"/>
      <c r="O496" s="88"/>
      <c r="P496" s="88"/>
      <c r="Q496" s="88"/>
    </row>
    <row r="497">
      <c r="A497" s="92"/>
      <c r="B497" s="93"/>
      <c r="C497" s="89"/>
      <c r="D497" s="86"/>
      <c r="E497" s="86"/>
      <c r="F497" s="86"/>
      <c r="G497" s="86"/>
      <c r="H497" s="89"/>
      <c r="I497" s="89"/>
      <c r="J497" s="86"/>
      <c r="K497" s="86"/>
      <c r="L497" s="86"/>
      <c r="M497" s="94"/>
      <c r="N497" s="90"/>
      <c r="O497" s="88"/>
      <c r="P497" s="88"/>
      <c r="Q497" s="88"/>
    </row>
    <row r="498">
      <c r="A498" s="92"/>
      <c r="B498" s="93"/>
      <c r="C498" s="89"/>
      <c r="D498" s="86"/>
      <c r="E498" s="86"/>
      <c r="F498" s="86"/>
      <c r="G498" s="86"/>
      <c r="H498" s="89"/>
      <c r="I498" s="89"/>
      <c r="J498" s="86"/>
      <c r="K498" s="86"/>
      <c r="L498" s="86"/>
      <c r="M498" s="94"/>
      <c r="N498" s="90"/>
      <c r="O498" s="88"/>
      <c r="P498" s="88"/>
      <c r="Q498" s="88"/>
    </row>
    <row r="499">
      <c r="A499" s="92"/>
      <c r="B499" s="93"/>
      <c r="C499" s="89"/>
      <c r="D499" s="86"/>
      <c r="E499" s="86"/>
      <c r="F499" s="86"/>
      <c r="G499" s="86"/>
      <c r="H499" s="89"/>
      <c r="I499" s="89"/>
      <c r="J499" s="86"/>
      <c r="K499" s="86"/>
      <c r="L499" s="86"/>
      <c r="M499" s="94"/>
      <c r="N499" s="90"/>
      <c r="O499" s="88"/>
      <c r="P499" s="88"/>
      <c r="Q499" s="88"/>
    </row>
    <row r="500">
      <c r="A500" s="92"/>
      <c r="B500" s="93"/>
      <c r="C500" s="89"/>
      <c r="D500" s="86"/>
      <c r="E500" s="86"/>
      <c r="F500" s="86"/>
      <c r="G500" s="86"/>
      <c r="H500" s="89"/>
      <c r="I500" s="89"/>
      <c r="J500" s="86"/>
      <c r="K500" s="86"/>
      <c r="L500" s="86"/>
      <c r="M500" s="94"/>
      <c r="N500" s="90"/>
      <c r="O500" s="88"/>
      <c r="P500" s="88"/>
      <c r="Q500" s="88"/>
    </row>
    <row r="501">
      <c r="A501" s="92"/>
      <c r="B501" s="93"/>
      <c r="C501" s="89"/>
      <c r="D501" s="86"/>
      <c r="E501" s="86"/>
      <c r="F501" s="86"/>
      <c r="G501" s="86"/>
      <c r="H501" s="89"/>
      <c r="I501" s="89"/>
      <c r="J501" s="86"/>
      <c r="K501" s="86"/>
      <c r="L501" s="86"/>
      <c r="M501" s="94"/>
      <c r="N501" s="90"/>
      <c r="O501" s="88"/>
      <c r="P501" s="88"/>
      <c r="Q501" s="88"/>
    </row>
    <row r="502">
      <c r="A502" s="92"/>
      <c r="B502" s="93"/>
      <c r="C502" s="89"/>
      <c r="D502" s="86"/>
      <c r="E502" s="86"/>
      <c r="F502" s="86"/>
      <c r="G502" s="86"/>
      <c r="H502" s="89"/>
      <c r="I502" s="89"/>
      <c r="J502" s="86"/>
      <c r="K502" s="86"/>
      <c r="L502" s="86"/>
      <c r="M502" s="94"/>
      <c r="N502" s="90"/>
      <c r="O502" s="88"/>
      <c r="P502" s="88"/>
      <c r="Q502" s="88"/>
    </row>
    <row r="503">
      <c r="A503" s="92"/>
      <c r="B503" s="93"/>
      <c r="C503" s="89"/>
      <c r="D503" s="86"/>
      <c r="E503" s="86"/>
      <c r="F503" s="86"/>
      <c r="G503" s="86"/>
      <c r="H503" s="89"/>
      <c r="I503" s="89"/>
      <c r="J503" s="86"/>
      <c r="K503" s="86"/>
      <c r="L503" s="86"/>
      <c r="M503" s="94"/>
      <c r="N503" s="90"/>
      <c r="O503" s="88"/>
      <c r="P503" s="88"/>
      <c r="Q503" s="88"/>
    </row>
    <row r="504">
      <c r="A504" s="92"/>
      <c r="B504" s="93"/>
      <c r="C504" s="89"/>
      <c r="D504" s="86"/>
      <c r="E504" s="86"/>
      <c r="F504" s="86"/>
      <c r="G504" s="86"/>
      <c r="H504" s="89"/>
      <c r="I504" s="89"/>
      <c r="J504" s="86"/>
      <c r="K504" s="86"/>
      <c r="L504" s="86"/>
      <c r="M504" s="94"/>
      <c r="N504" s="90"/>
      <c r="O504" s="88"/>
      <c r="P504" s="88"/>
      <c r="Q504" s="88"/>
    </row>
    <row r="505">
      <c r="A505" s="92"/>
      <c r="B505" s="93"/>
      <c r="C505" s="89"/>
      <c r="D505" s="86"/>
      <c r="E505" s="86"/>
      <c r="F505" s="86"/>
      <c r="G505" s="86"/>
      <c r="H505" s="89"/>
      <c r="I505" s="89"/>
      <c r="J505" s="86"/>
      <c r="K505" s="86"/>
      <c r="L505" s="86"/>
      <c r="M505" s="94"/>
      <c r="N505" s="90"/>
      <c r="O505" s="88"/>
      <c r="P505" s="88"/>
      <c r="Q505" s="88"/>
    </row>
    <row r="506">
      <c r="A506" s="92"/>
      <c r="B506" s="93"/>
      <c r="C506" s="89"/>
      <c r="D506" s="86"/>
      <c r="E506" s="86"/>
      <c r="F506" s="86"/>
      <c r="G506" s="86"/>
      <c r="H506" s="89"/>
      <c r="I506" s="89"/>
      <c r="J506" s="86"/>
      <c r="K506" s="86"/>
      <c r="L506" s="86"/>
      <c r="M506" s="94"/>
      <c r="N506" s="90"/>
      <c r="O506" s="88"/>
      <c r="P506" s="88"/>
      <c r="Q506" s="88"/>
    </row>
    <row r="507">
      <c r="A507" s="92"/>
      <c r="B507" s="93"/>
      <c r="C507" s="89"/>
      <c r="D507" s="86"/>
      <c r="E507" s="86"/>
      <c r="F507" s="86"/>
      <c r="G507" s="86"/>
      <c r="H507" s="89"/>
      <c r="I507" s="89"/>
      <c r="J507" s="86"/>
      <c r="K507" s="86"/>
      <c r="L507" s="86"/>
      <c r="M507" s="94"/>
      <c r="N507" s="90"/>
      <c r="O507" s="88"/>
      <c r="P507" s="88"/>
      <c r="Q507" s="88"/>
    </row>
    <row r="508">
      <c r="A508" s="92"/>
      <c r="B508" s="93"/>
      <c r="C508" s="89"/>
      <c r="D508" s="86"/>
      <c r="E508" s="86"/>
      <c r="F508" s="86"/>
      <c r="G508" s="86"/>
      <c r="H508" s="89"/>
      <c r="I508" s="89"/>
      <c r="J508" s="86"/>
      <c r="K508" s="86"/>
      <c r="L508" s="86"/>
      <c r="M508" s="94"/>
      <c r="N508" s="90"/>
      <c r="O508" s="88"/>
      <c r="P508" s="88"/>
      <c r="Q508" s="88"/>
    </row>
    <row r="509">
      <c r="A509" s="92"/>
      <c r="B509" s="93"/>
      <c r="C509" s="89"/>
      <c r="D509" s="86"/>
      <c r="E509" s="86"/>
      <c r="F509" s="86"/>
      <c r="G509" s="86"/>
      <c r="H509" s="89"/>
      <c r="I509" s="89"/>
      <c r="J509" s="86"/>
      <c r="K509" s="86"/>
      <c r="L509" s="86"/>
      <c r="M509" s="94"/>
      <c r="N509" s="90"/>
      <c r="O509" s="88"/>
      <c r="P509" s="88"/>
      <c r="Q509" s="88"/>
    </row>
    <row r="510">
      <c r="A510" s="92"/>
      <c r="B510" s="93"/>
      <c r="C510" s="89"/>
      <c r="D510" s="86"/>
      <c r="E510" s="86"/>
      <c r="F510" s="86"/>
      <c r="G510" s="86"/>
      <c r="H510" s="89"/>
      <c r="I510" s="89"/>
      <c r="J510" s="86"/>
      <c r="K510" s="86"/>
      <c r="L510" s="86"/>
      <c r="M510" s="94"/>
      <c r="N510" s="90"/>
      <c r="O510" s="88"/>
      <c r="P510" s="88"/>
      <c r="Q510" s="88"/>
    </row>
    <row r="511">
      <c r="A511" s="92"/>
      <c r="B511" s="93"/>
      <c r="C511" s="89"/>
      <c r="D511" s="86"/>
      <c r="E511" s="86"/>
      <c r="F511" s="86"/>
      <c r="G511" s="86"/>
      <c r="H511" s="89"/>
      <c r="I511" s="89"/>
      <c r="J511" s="86"/>
      <c r="K511" s="86"/>
      <c r="L511" s="86"/>
      <c r="M511" s="94"/>
      <c r="N511" s="90"/>
      <c r="O511" s="88"/>
      <c r="P511" s="88"/>
      <c r="Q511" s="88"/>
    </row>
    <row r="512">
      <c r="A512" s="92"/>
      <c r="B512" s="93"/>
      <c r="C512" s="89"/>
      <c r="D512" s="86"/>
      <c r="E512" s="86"/>
      <c r="F512" s="86"/>
      <c r="G512" s="86"/>
      <c r="H512" s="89"/>
      <c r="I512" s="89"/>
      <c r="J512" s="86"/>
      <c r="K512" s="86"/>
      <c r="L512" s="86"/>
      <c r="M512" s="94"/>
      <c r="N512" s="90"/>
      <c r="O512" s="88"/>
      <c r="P512" s="88"/>
      <c r="Q512" s="88"/>
    </row>
    <row r="513">
      <c r="A513" s="92"/>
      <c r="B513" s="93"/>
      <c r="C513" s="89"/>
      <c r="D513" s="86"/>
      <c r="E513" s="86"/>
      <c r="F513" s="86"/>
      <c r="G513" s="86"/>
      <c r="H513" s="89"/>
      <c r="I513" s="89"/>
      <c r="J513" s="86"/>
      <c r="K513" s="86"/>
      <c r="L513" s="86"/>
      <c r="M513" s="94"/>
      <c r="N513" s="90"/>
      <c r="O513" s="88"/>
      <c r="P513" s="88"/>
      <c r="Q513" s="88"/>
    </row>
    <row r="514">
      <c r="A514" s="92"/>
      <c r="B514" s="93"/>
      <c r="C514" s="89"/>
      <c r="D514" s="86"/>
      <c r="E514" s="86"/>
      <c r="F514" s="86"/>
      <c r="G514" s="86"/>
      <c r="H514" s="89"/>
      <c r="I514" s="89"/>
      <c r="J514" s="86"/>
      <c r="K514" s="86"/>
      <c r="L514" s="86"/>
      <c r="M514" s="94"/>
      <c r="N514" s="90"/>
      <c r="O514" s="88"/>
      <c r="P514" s="88"/>
      <c r="Q514" s="88"/>
    </row>
    <row r="515">
      <c r="A515" s="92"/>
      <c r="B515" s="93"/>
      <c r="C515" s="89"/>
      <c r="D515" s="86"/>
      <c r="E515" s="86"/>
      <c r="F515" s="86"/>
      <c r="G515" s="86"/>
      <c r="H515" s="89"/>
      <c r="I515" s="89"/>
      <c r="J515" s="86"/>
      <c r="K515" s="86"/>
      <c r="L515" s="86"/>
      <c r="M515" s="94"/>
      <c r="N515" s="90"/>
      <c r="O515" s="88"/>
      <c r="P515" s="88"/>
      <c r="Q515" s="88"/>
    </row>
    <row r="516">
      <c r="A516" s="92"/>
      <c r="B516" s="93"/>
      <c r="C516" s="89"/>
      <c r="D516" s="86"/>
      <c r="E516" s="86"/>
      <c r="F516" s="86"/>
      <c r="G516" s="86"/>
      <c r="H516" s="89"/>
      <c r="I516" s="89"/>
      <c r="J516" s="86"/>
      <c r="K516" s="86"/>
      <c r="L516" s="86"/>
      <c r="M516" s="94"/>
      <c r="N516" s="90"/>
      <c r="O516" s="88"/>
      <c r="P516" s="88"/>
      <c r="Q516" s="88"/>
    </row>
    <row r="517">
      <c r="A517" s="92"/>
      <c r="B517" s="93"/>
      <c r="C517" s="89"/>
      <c r="D517" s="86"/>
      <c r="E517" s="86"/>
      <c r="F517" s="86"/>
      <c r="G517" s="86"/>
      <c r="H517" s="89"/>
      <c r="I517" s="89"/>
      <c r="J517" s="86"/>
      <c r="K517" s="86"/>
      <c r="L517" s="86"/>
      <c r="M517" s="94"/>
      <c r="N517" s="90"/>
      <c r="O517" s="88"/>
      <c r="P517" s="88"/>
      <c r="Q517" s="88"/>
    </row>
    <row r="518">
      <c r="A518" s="92"/>
      <c r="B518" s="93"/>
      <c r="C518" s="89"/>
      <c r="D518" s="86"/>
      <c r="E518" s="86"/>
      <c r="F518" s="86"/>
      <c r="G518" s="86"/>
      <c r="H518" s="89"/>
      <c r="I518" s="89"/>
      <c r="J518" s="86"/>
      <c r="K518" s="86"/>
      <c r="L518" s="86"/>
      <c r="M518" s="94"/>
      <c r="N518" s="90"/>
      <c r="O518" s="88"/>
      <c r="P518" s="88"/>
      <c r="Q518" s="88"/>
    </row>
    <row r="519">
      <c r="A519" s="92"/>
      <c r="B519" s="93"/>
      <c r="C519" s="89"/>
      <c r="D519" s="86"/>
      <c r="E519" s="86"/>
      <c r="F519" s="86"/>
      <c r="G519" s="86"/>
      <c r="H519" s="89"/>
      <c r="I519" s="89"/>
      <c r="J519" s="86"/>
      <c r="K519" s="86"/>
      <c r="L519" s="86"/>
      <c r="M519" s="94"/>
      <c r="N519" s="90"/>
      <c r="O519" s="88"/>
      <c r="P519" s="88"/>
      <c r="Q519" s="88"/>
    </row>
    <row r="520">
      <c r="A520" s="92"/>
      <c r="B520" s="93"/>
      <c r="C520" s="89"/>
      <c r="D520" s="86"/>
      <c r="E520" s="86"/>
      <c r="F520" s="86"/>
      <c r="G520" s="86"/>
      <c r="H520" s="89"/>
      <c r="I520" s="89"/>
      <c r="J520" s="86"/>
      <c r="K520" s="86"/>
      <c r="L520" s="86"/>
      <c r="M520" s="94"/>
      <c r="N520" s="90"/>
      <c r="O520" s="88"/>
      <c r="P520" s="88"/>
      <c r="Q520" s="88"/>
    </row>
    <row r="521">
      <c r="A521" s="92"/>
      <c r="B521" s="93"/>
      <c r="C521" s="89"/>
      <c r="D521" s="86"/>
      <c r="E521" s="86"/>
      <c r="F521" s="86"/>
      <c r="G521" s="86"/>
      <c r="H521" s="89"/>
      <c r="I521" s="89"/>
      <c r="J521" s="86"/>
      <c r="K521" s="86"/>
      <c r="L521" s="86"/>
      <c r="M521" s="94"/>
      <c r="N521" s="90"/>
      <c r="O521" s="88"/>
      <c r="P521" s="88"/>
      <c r="Q521" s="88"/>
    </row>
    <row r="522">
      <c r="A522" s="92"/>
      <c r="B522" s="93"/>
      <c r="C522" s="89"/>
      <c r="D522" s="86"/>
      <c r="E522" s="86"/>
      <c r="F522" s="86"/>
      <c r="G522" s="86"/>
      <c r="H522" s="89"/>
      <c r="I522" s="89"/>
      <c r="J522" s="86"/>
      <c r="K522" s="86"/>
      <c r="L522" s="86"/>
      <c r="M522" s="94"/>
      <c r="N522" s="90"/>
      <c r="O522" s="88"/>
      <c r="P522" s="88"/>
      <c r="Q522" s="88"/>
    </row>
    <row r="523">
      <c r="A523" s="92"/>
      <c r="B523" s="93"/>
      <c r="C523" s="89"/>
      <c r="D523" s="86"/>
      <c r="E523" s="86"/>
      <c r="F523" s="86"/>
      <c r="G523" s="86"/>
      <c r="H523" s="89"/>
      <c r="I523" s="89"/>
      <c r="J523" s="86"/>
      <c r="K523" s="86"/>
      <c r="L523" s="86"/>
      <c r="M523" s="94"/>
      <c r="N523" s="90"/>
      <c r="O523" s="88"/>
      <c r="P523" s="88"/>
      <c r="Q523" s="88"/>
    </row>
    <row r="524">
      <c r="A524" s="92"/>
      <c r="B524" s="93"/>
      <c r="C524" s="89"/>
      <c r="D524" s="86"/>
      <c r="E524" s="86"/>
      <c r="F524" s="86"/>
      <c r="G524" s="86"/>
      <c r="H524" s="89"/>
      <c r="I524" s="89"/>
      <c r="J524" s="86"/>
      <c r="K524" s="86"/>
      <c r="L524" s="86"/>
      <c r="M524" s="94"/>
      <c r="N524" s="90"/>
      <c r="O524" s="88"/>
      <c r="P524" s="88"/>
      <c r="Q524" s="88"/>
    </row>
    <row r="525">
      <c r="A525" s="92"/>
      <c r="B525" s="93"/>
      <c r="C525" s="89"/>
      <c r="D525" s="86"/>
      <c r="E525" s="86"/>
      <c r="F525" s="86"/>
      <c r="G525" s="86"/>
      <c r="H525" s="89"/>
      <c r="I525" s="89"/>
      <c r="J525" s="86"/>
      <c r="K525" s="86"/>
      <c r="L525" s="86"/>
      <c r="M525" s="94"/>
      <c r="N525" s="90"/>
      <c r="O525" s="88"/>
      <c r="P525" s="88"/>
      <c r="Q525" s="88"/>
    </row>
    <row r="526">
      <c r="A526" s="92"/>
      <c r="B526" s="93"/>
      <c r="C526" s="89"/>
      <c r="D526" s="86"/>
      <c r="E526" s="86"/>
      <c r="F526" s="86"/>
      <c r="G526" s="86"/>
      <c r="H526" s="89"/>
      <c r="I526" s="89"/>
      <c r="J526" s="86"/>
      <c r="K526" s="86"/>
      <c r="L526" s="86"/>
      <c r="M526" s="94"/>
      <c r="N526" s="90"/>
      <c r="O526" s="88"/>
      <c r="P526" s="88"/>
      <c r="Q526" s="88"/>
    </row>
    <row r="527">
      <c r="A527" s="92"/>
      <c r="B527" s="93"/>
      <c r="C527" s="89"/>
      <c r="D527" s="86"/>
      <c r="E527" s="86"/>
      <c r="F527" s="86"/>
      <c r="G527" s="86"/>
      <c r="H527" s="89"/>
      <c r="I527" s="89"/>
      <c r="J527" s="86"/>
      <c r="K527" s="86"/>
      <c r="L527" s="86"/>
      <c r="M527" s="94"/>
      <c r="N527" s="90"/>
      <c r="O527" s="88"/>
      <c r="P527" s="88"/>
      <c r="Q527" s="88"/>
    </row>
    <row r="528">
      <c r="A528" s="92"/>
      <c r="B528" s="93"/>
      <c r="C528" s="89"/>
      <c r="D528" s="86"/>
      <c r="E528" s="86"/>
      <c r="F528" s="86"/>
      <c r="G528" s="86"/>
      <c r="H528" s="89"/>
      <c r="I528" s="89"/>
      <c r="J528" s="86"/>
      <c r="K528" s="86"/>
      <c r="L528" s="86"/>
      <c r="M528" s="94"/>
      <c r="N528" s="90"/>
      <c r="O528" s="88"/>
      <c r="P528" s="88"/>
      <c r="Q528" s="88"/>
    </row>
    <row r="529">
      <c r="A529" s="92"/>
      <c r="B529" s="93"/>
      <c r="C529" s="89"/>
      <c r="D529" s="86"/>
      <c r="E529" s="86"/>
      <c r="F529" s="86"/>
      <c r="G529" s="86"/>
      <c r="H529" s="89"/>
      <c r="I529" s="89"/>
      <c r="J529" s="86"/>
      <c r="K529" s="86"/>
      <c r="L529" s="86"/>
      <c r="M529" s="94"/>
      <c r="N529" s="90"/>
      <c r="O529" s="88"/>
      <c r="P529" s="88"/>
      <c r="Q529" s="88"/>
    </row>
    <row r="530">
      <c r="A530" s="92"/>
      <c r="B530" s="93"/>
      <c r="C530" s="89"/>
      <c r="D530" s="86"/>
      <c r="E530" s="86"/>
      <c r="F530" s="86"/>
      <c r="G530" s="86"/>
      <c r="H530" s="89"/>
      <c r="I530" s="89"/>
      <c r="J530" s="86"/>
      <c r="K530" s="86"/>
      <c r="L530" s="86"/>
      <c r="M530" s="94"/>
      <c r="N530" s="90"/>
      <c r="O530" s="88"/>
      <c r="P530" s="88"/>
      <c r="Q530" s="88"/>
    </row>
    <row r="531">
      <c r="A531" s="92"/>
      <c r="B531" s="93"/>
      <c r="C531" s="89"/>
      <c r="D531" s="86"/>
      <c r="E531" s="86"/>
      <c r="F531" s="86"/>
      <c r="G531" s="86"/>
      <c r="H531" s="89"/>
      <c r="I531" s="89"/>
      <c r="J531" s="86"/>
      <c r="K531" s="86"/>
      <c r="L531" s="86"/>
      <c r="M531" s="94"/>
      <c r="N531" s="90"/>
      <c r="O531" s="88"/>
      <c r="P531" s="88"/>
      <c r="Q531" s="88"/>
    </row>
    <row r="532">
      <c r="A532" s="92"/>
      <c r="B532" s="93"/>
      <c r="C532" s="89"/>
      <c r="D532" s="86"/>
      <c r="E532" s="86"/>
      <c r="F532" s="86"/>
      <c r="G532" s="86"/>
      <c r="H532" s="89"/>
      <c r="I532" s="89"/>
      <c r="J532" s="86"/>
      <c r="K532" s="86"/>
      <c r="L532" s="86"/>
      <c r="M532" s="94"/>
      <c r="N532" s="90"/>
      <c r="O532" s="88"/>
      <c r="P532" s="88"/>
      <c r="Q532" s="88"/>
    </row>
    <row r="533">
      <c r="A533" s="92"/>
      <c r="B533" s="93"/>
      <c r="C533" s="89"/>
      <c r="D533" s="86"/>
      <c r="E533" s="86"/>
      <c r="F533" s="86"/>
      <c r="G533" s="86"/>
      <c r="H533" s="89"/>
      <c r="I533" s="89"/>
      <c r="J533" s="86"/>
      <c r="K533" s="86"/>
      <c r="L533" s="86"/>
      <c r="M533" s="94"/>
      <c r="N533" s="90"/>
      <c r="O533" s="88"/>
      <c r="P533" s="88"/>
      <c r="Q533" s="88"/>
    </row>
    <row r="534">
      <c r="A534" s="92"/>
      <c r="B534" s="93"/>
      <c r="C534" s="89"/>
      <c r="D534" s="86"/>
      <c r="E534" s="86"/>
      <c r="F534" s="86"/>
      <c r="G534" s="86"/>
      <c r="H534" s="89"/>
      <c r="I534" s="89"/>
      <c r="J534" s="86"/>
      <c r="K534" s="86"/>
      <c r="L534" s="86"/>
      <c r="M534" s="94"/>
      <c r="N534" s="90"/>
      <c r="O534" s="88"/>
      <c r="P534" s="88"/>
      <c r="Q534" s="88"/>
    </row>
    <row r="535">
      <c r="A535" s="92"/>
      <c r="B535" s="93"/>
      <c r="C535" s="89"/>
      <c r="D535" s="86"/>
      <c r="E535" s="86"/>
      <c r="F535" s="86"/>
      <c r="G535" s="86"/>
      <c r="H535" s="89"/>
      <c r="I535" s="89"/>
      <c r="J535" s="86"/>
      <c r="K535" s="86"/>
      <c r="L535" s="86"/>
      <c r="M535" s="94"/>
      <c r="N535" s="90"/>
      <c r="O535" s="88"/>
      <c r="P535" s="88"/>
      <c r="Q535" s="88"/>
    </row>
    <row r="536">
      <c r="A536" s="92"/>
      <c r="B536" s="93"/>
      <c r="C536" s="89"/>
      <c r="D536" s="86"/>
      <c r="E536" s="86"/>
      <c r="F536" s="86"/>
      <c r="G536" s="86"/>
      <c r="H536" s="89"/>
      <c r="I536" s="89"/>
      <c r="J536" s="86"/>
      <c r="K536" s="86"/>
      <c r="L536" s="86"/>
      <c r="M536" s="94"/>
      <c r="N536" s="90"/>
      <c r="O536" s="88"/>
      <c r="P536" s="88"/>
      <c r="Q536" s="88"/>
    </row>
    <row r="537">
      <c r="A537" s="92"/>
      <c r="B537" s="93"/>
      <c r="C537" s="89"/>
      <c r="D537" s="86"/>
      <c r="E537" s="86"/>
      <c r="F537" s="86"/>
      <c r="G537" s="86"/>
      <c r="H537" s="89"/>
      <c r="I537" s="89"/>
      <c r="J537" s="86"/>
      <c r="K537" s="86"/>
      <c r="L537" s="86"/>
      <c r="M537" s="94"/>
      <c r="N537" s="90"/>
      <c r="O537" s="88"/>
      <c r="P537" s="88"/>
      <c r="Q537" s="88"/>
    </row>
    <row r="538">
      <c r="A538" s="92"/>
      <c r="B538" s="93"/>
      <c r="C538" s="89"/>
      <c r="D538" s="86"/>
      <c r="E538" s="86"/>
      <c r="F538" s="86"/>
      <c r="G538" s="86"/>
      <c r="H538" s="89"/>
      <c r="I538" s="89"/>
      <c r="J538" s="86"/>
      <c r="K538" s="86"/>
      <c r="L538" s="86"/>
      <c r="M538" s="94"/>
      <c r="N538" s="90"/>
      <c r="O538" s="88"/>
      <c r="P538" s="88"/>
      <c r="Q538" s="88"/>
    </row>
    <row r="539">
      <c r="A539" s="92"/>
      <c r="B539" s="93"/>
      <c r="C539" s="89"/>
      <c r="D539" s="86"/>
      <c r="E539" s="86"/>
      <c r="F539" s="86"/>
      <c r="G539" s="86"/>
      <c r="H539" s="89"/>
      <c r="I539" s="89"/>
      <c r="J539" s="86"/>
      <c r="K539" s="86"/>
      <c r="L539" s="86"/>
      <c r="M539" s="94"/>
      <c r="N539" s="90"/>
      <c r="O539" s="88"/>
      <c r="P539" s="88"/>
      <c r="Q539" s="88"/>
    </row>
    <row r="540">
      <c r="A540" s="92"/>
      <c r="B540" s="93"/>
      <c r="C540" s="89"/>
      <c r="D540" s="86"/>
      <c r="E540" s="86"/>
      <c r="F540" s="86"/>
      <c r="G540" s="86"/>
      <c r="H540" s="89"/>
      <c r="I540" s="89"/>
      <c r="J540" s="86"/>
      <c r="K540" s="86"/>
      <c r="L540" s="86"/>
      <c r="M540" s="94"/>
      <c r="N540" s="90"/>
      <c r="O540" s="88"/>
      <c r="P540" s="88"/>
      <c r="Q540" s="88"/>
    </row>
    <row r="541">
      <c r="A541" s="92"/>
      <c r="B541" s="93"/>
      <c r="C541" s="89"/>
      <c r="D541" s="86"/>
      <c r="E541" s="86"/>
      <c r="F541" s="86"/>
      <c r="G541" s="86"/>
      <c r="H541" s="89"/>
      <c r="I541" s="89"/>
      <c r="J541" s="86"/>
      <c r="K541" s="86"/>
      <c r="L541" s="86"/>
      <c r="M541" s="94"/>
      <c r="N541" s="90"/>
      <c r="O541" s="88"/>
      <c r="P541" s="88"/>
      <c r="Q541" s="88"/>
    </row>
    <row r="542">
      <c r="A542" s="92"/>
      <c r="B542" s="93"/>
      <c r="C542" s="89"/>
      <c r="D542" s="86"/>
      <c r="E542" s="86"/>
      <c r="F542" s="86"/>
      <c r="G542" s="86"/>
      <c r="H542" s="89"/>
      <c r="I542" s="89"/>
      <c r="J542" s="86"/>
      <c r="K542" s="86"/>
      <c r="L542" s="86"/>
      <c r="M542" s="94"/>
      <c r="N542" s="90"/>
      <c r="O542" s="88"/>
      <c r="P542" s="88"/>
      <c r="Q542" s="88"/>
    </row>
    <row r="543">
      <c r="A543" s="92"/>
      <c r="B543" s="93"/>
      <c r="C543" s="89"/>
      <c r="D543" s="86"/>
      <c r="E543" s="86"/>
      <c r="F543" s="86"/>
      <c r="G543" s="86"/>
      <c r="H543" s="89"/>
      <c r="I543" s="89"/>
      <c r="J543" s="86"/>
      <c r="K543" s="86"/>
      <c r="L543" s="86"/>
      <c r="M543" s="94"/>
      <c r="N543" s="90"/>
      <c r="O543" s="88"/>
      <c r="P543" s="88"/>
      <c r="Q543" s="88"/>
    </row>
    <row r="544">
      <c r="A544" s="92"/>
      <c r="B544" s="93"/>
      <c r="C544" s="89"/>
      <c r="D544" s="86"/>
      <c r="E544" s="86"/>
      <c r="F544" s="86"/>
      <c r="G544" s="86"/>
      <c r="H544" s="89"/>
      <c r="I544" s="89"/>
      <c r="J544" s="86"/>
      <c r="K544" s="86"/>
      <c r="L544" s="86"/>
      <c r="M544" s="94"/>
      <c r="N544" s="90"/>
      <c r="O544" s="88"/>
      <c r="P544" s="88"/>
      <c r="Q544" s="88"/>
    </row>
    <row r="545">
      <c r="A545" s="92"/>
      <c r="B545" s="93"/>
      <c r="C545" s="89"/>
      <c r="D545" s="86"/>
      <c r="E545" s="86"/>
      <c r="F545" s="86"/>
      <c r="G545" s="86"/>
      <c r="H545" s="89"/>
      <c r="I545" s="89"/>
      <c r="J545" s="86"/>
      <c r="K545" s="86"/>
      <c r="L545" s="86"/>
      <c r="M545" s="94"/>
      <c r="N545" s="90"/>
      <c r="O545" s="88"/>
      <c r="P545" s="88"/>
      <c r="Q545" s="88"/>
    </row>
    <row r="546">
      <c r="A546" s="92"/>
      <c r="B546" s="93"/>
      <c r="C546" s="89"/>
      <c r="D546" s="86"/>
      <c r="E546" s="86"/>
      <c r="F546" s="86"/>
      <c r="G546" s="86"/>
      <c r="H546" s="89"/>
      <c r="I546" s="89"/>
      <c r="J546" s="86"/>
      <c r="K546" s="86"/>
      <c r="L546" s="86"/>
      <c r="M546" s="94"/>
      <c r="N546" s="90"/>
      <c r="O546" s="88"/>
      <c r="P546" s="88"/>
      <c r="Q546" s="88"/>
    </row>
    <row r="547">
      <c r="A547" s="92"/>
      <c r="B547" s="93"/>
      <c r="C547" s="89"/>
      <c r="D547" s="86"/>
      <c r="E547" s="86"/>
      <c r="F547" s="86"/>
      <c r="G547" s="86"/>
      <c r="H547" s="89"/>
      <c r="I547" s="89"/>
      <c r="J547" s="86"/>
      <c r="K547" s="86"/>
      <c r="L547" s="86"/>
      <c r="M547" s="94"/>
      <c r="N547" s="90"/>
      <c r="O547" s="88"/>
      <c r="P547" s="88"/>
      <c r="Q547" s="88"/>
    </row>
    <row r="548">
      <c r="A548" s="92"/>
      <c r="B548" s="93"/>
      <c r="C548" s="89"/>
      <c r="D548" s="86"/>
      <c r="E548" s="86"/>
      <c r="F548" s="86"/>
      <c r="G548" s="86"/>
      <c r="H548" s="89"/>
      <c r="I548" s="89"/>
      <c r="J548" s="86"/>
      <c r="K548" s="86"/>
      <c r="L548" s="86"/>
      <c r="M548" s="94"/>
      <c r="N548" s="90"/>
      <c r="O548" s="88"/>
      <c r="P548" s="88"/>
      <c r="Q548" s="88"/>
    </row>
    <row r="549">
      <c r="A549" s="92"/>
      <c r="B549" s="93"/>
      <c r="C549" s="89"/>
      <c r="D549" s="86"/>
      <c r="E549" s="86"/>
      <c r="F549" s="86"/>
      <c r="G549" s="86"/>
      <c r="H549" s="89"/>
      <c r="I549" s="89"/>
      <c r="J549" s="86"/>
      <c r="K549" s="86"/>
      <c r="L549" s="86"/>
      <c r="M549" s="94"/>
      <c r="N549" s="90"/>
      <c r="O549" s="88"/>
      <c r="P549" s="88"/>
      <c r="Q549" s="88"/>
    </row>
    <row r="550">
      <c r="A550" s="92"/>
      <c r="B550" s="93"/>
      <c r="C550" s="89"/>
      <c r="D550" s="86"/>
      <c r="E550" s="86"/>
      <c r="F550" s="86"/>
      <c r="G550" s="86"/>
      <c r="H550" s="89"/>
      <c r="I550" s="89"/>
      <c r="J550" s="86"/>
      <c r="K550" s="86"/>
      <c r="L550" s="86"/>
      <c r="M550" s="94"/>
      <c r="N550" s="90"/>
      <c r="O550" s="88"/>
      <c r="P550" s="88"/>
      <c r="Q550" s="88"/>
    </row>
    <row r="551">
      <c r="A551" s="92"/>
      <c r="B551" s="93"/>
      <c r="C551" s="89"/>
      <c r="D551" s="86"/>
      <c r="E551" s="86"/>
      <c r="F551" s="86"/>
      <c r="G551" s="86"/>
      <c r="H551" s="89"/>
      <c r="I551" s="89"/>
      <c r="J551" s="86"/>
      <c r="K551" s="86"/>
      <c r="L551" s="86"/>
      <c r="M551" s="94"/>
      <c r="N551" s="90"/>
      <c r="O551" s="88"/>
      <c r="P551" s="88"/>
      <c r="Q551" s="88"/>
    </row>
    <row r="552">
      <c r="A552" s="92"/>
      <c r="B552" s="93"/>
      <c r="C552" s="89"/>
      <c r="D552" s="86"/>
      <c r="E552" s="86"/>
      <c r="F552" s="86"/>
      <c r="G552" s="86"/>
      <c r="H552" s="89"/>
      <c r="I552" s="89"/>
      <c r="J552" s="86"/>
      <c r="K552" s="86"/>
      <c r="L552" s="86"/>
      <c r="M552" s="94"/>
      <c r="N552" s="90"/>
      <c r="O552" s="88"/>
      <c r="P552" s="88"/>
      <c r="Q552" s="88"/>
    </row>
    <row r="553">
      <c r="A553" s="92"/>
      <c r="B553" s="93"/>
      <c r="C553" s="89"/>
      <c r="D553" s="86"/>
      <c r="E553" s="86"/>
      <c r="F553" s="86"/>
      <c r="G553" s="86"/>
      <c r="H553" s="89"/>
      <c r="I553" s="89"/>
      <c r="J553" s="86"/>
      <c r="K553" s="86"/>
      <c r="L553" s="86"/>
      <c r="M553" s="94"/>
      <c r="N553" s="90"/>
      <c r="O553" s="88"/>
      <c r="P553" s="88"/>
      <c r="Q553" s="88"/>
    </row>
    <row r="554">
      <c r="A554" s="92"/>
      <c r="B554" s="93"/>
      <c r="C554" s="89"/>
      <c r="D554" s="86"/>
      <c r="E554" s="86"/>
      <c r="F554" s="86"/>
      <c r="G554" s="86"/>
      <c r="H554" s="89"/>
      <c r="I554" s="89"/>
      <c r="J554" s="86"/>
      <c r="K554" s="86"/>
      <c r="L554" s="86"/>
      <c r="M554" s="94"/>
      <c r="N554" s="90"/>
      <c r="O554" s="88"/>
      <c r="P554" s="88"/>
      <c r="Q554" s="88"/>
    </row>
    <row r="555">
      <c r="A555" s="92"/>
      <c r="B555" s="93"/>
      <c r="C555" s="89"/>
      <c r="D555" s="86"/>
      <c r="E555" s="86"/>
      <c r="F555" s="86"/>
      <c r="G555" s="86"/>
      <c r="H555" s="89"/>
      <c r="I555" s="89"/>
      <c r="J555" s="86"/>
      <c r="K555" s="86"/>
      <c r="L555" s="86"/>
      <c r="M555" s="94"/>
      <c r="N555" s="90"/>
      <c r="O555" s="88"/>
      <c r="P555" s="88"/>
      <c r="Q555" s="88"/>
    </row>
    <row r="556">
      <c r="A556" s="92"/>
      <c r="B556" s="93"/>
      <c r="C556" s="89"/>
      <c r="D556" s="86"/>
      <c r="E556" s="86"/>
      <c r="F556" s="86"/>
      <c r="G556" s="86"/>
      <c r="H556" s="89"/>
      <c r="I556" s="89"/>
      <c r="J556" s="86"/>
      <c r="K556" s="86"/>
      <c r="L556" s="86"/>
      <c r="M556" s="94"/>
      <c r="N556" s="90"/>
      <c r="O556" s="88"/>
      <c r="P556" s="88"/>
      <c r="Q556" s="88"/>
    </row>
    <row r="557">
      <c r="A557" s="92"/>
      <c r="B557" s="93"/>
      <c r="C557" s="89"/>
      <c r="D557" s="86"/>
      <c r="E557" s="86"/>
      <c r="F557" s="86"/>
      <c r="G557" s="86"/>
      <c r="H557" s="89"/>
      <c r="I557" s="89"/>
      <c r="J557" s="86"/>
      <c r="K557" s="86"/>
      <c r="L557" s="86"/>
      <c r="M557" s="94"/>
      <c r="N557" s="90"/>
      <c r="O557" s="88"/>
      <c r="P557" s="88"/>
      <c r="Q557" s="88"/>
    </row>
    <row r="558">
      <c r="A558" s="92"/>
      <c r="B558" s="93"/>
      <c r="C558" s="89"/>
      <c r="D558" s="86"/>
      <c r="E558" s="86"/>
      <c r="F558" s="86"/>
      <c r="G558" s="86"/>
      <c r="H558" s="89"/>
      <c r="I558" s="89"/>
      <c r="J558" s="86"/>
      <c r="K558" s="86"/>
      <c r="L558" s="86"/>
      <c r="M558" s="94"/>
      <c r="N558" s="90"/>
      <c r="O558" s="88"/>
      <c r="P558" s="88"/>
      <c r="Q558" s="88"/>
    </row>
    <row r="559">
      <c r="A559" s="92"/>
      <c r="B559" s="93"/>
      <c r="C559" s="89"/>
      <c r="D559" s="86"/>
      <c r="E559" s="86"/>
      <c r="F559" s="86"/>
      <c r="G559" s="86"/>
      <c r="H559" s="89"/>
      <c r="I559" s="89"/>
      <c r="J559" s="86"/>
      <c r="K559" s="86"/>
      <c r="L559" s="86"/>
      <c r="M559" s="94"/>
      <c r="N559" s="90"/>
      <c r="O559" s="88"/>
      <c r="P559" s="88"/>
      <c r="Q559" s="88"/>
    </row>
    <row r="560">
      <c r="A560" s="92"/>
      <c r="B560" s="93"/>
      <c r="C560" s="89"/>
      <c r="D560" s="86"/>
      <c r="E560" s="86"/>
      <c r="F560" s="86"/>
      <c r="G560" s="86"/>
      <c r="H560" s="89"/>
      <c r="I560" s="89"/>
      <c r="J560" s="86"/>
      <c r="K560" s="86"/>
      <c r="L560" s="86"/>
      <c r="M560" s="94"/>
      <c r="N560" s="90"/>
      <c r="O560" s="88"/>
      <c r="P560" s="88"/>
      <c r="Q560" s="88"/>
    </row>
    <row r="561">
      <c r="A561" s="92"/>
      <c r="B561" s="93"/>
      <c r="C561" s="89"/>
      <c r="D561" s="86"/>
      <c r="E561" s="86"/>
      <c r="F561" s="86"/>
      <c r="G561" s="86"/>
      <c r="H561" s="89"/>
      <c r="I561" s="89"/>
      <c r="J561" s="86"/>
      <c r="K561" s="86"/>
      <c r="L561" s="86"/>
      <c r="M561" s="94"/>
      <c r="N561" s="90"/>
      <c r="O561" s="88"/>
      <c r="P561" s="88"/>
      <c r="Q561" s="88"/>
    </row>
    <row r="562">
      <c r="A562" s="92"/>
      <c r="B562" s="93"/>
      <c r="C562" s="89"/>
      <c r="D562" s="86"/>
      <c r="E562" s="86"/>
      <c r="F562" s="86"/>
      <c r="G562" s="86"/>
      <c r="H562" s="89"/>
      <c r="I562" s="89"/>
      <c r="J562" s="86"/>
      <c r="K562" s="86"/>
      <c r="L562" s="86"/>
      <c r="M562" s="94"/>
      <c r="N562" s="90"/>
      <c r="O562" s="88"/>
      <c r="P562" s="88"/>
      <c r="Q562" s="88"/>
    </row>
    <row r="563">
      <c r="A563" s="92"/>
      <c r="B563" s="93"/>
      <c r="C563" s="89"/>
      <c r="D563" s="86"/>
      <c r="E563" s="86"/>
      <c r="F563" s="86"/>
      <c r="G563" s="86"/>
      <c r="H563" s="89"/>
      <c r="I563" s="89"/>
      <c r="J563" s="86"/>
      <c r="K563" s="86"/>
      <c r="L563" s="86"/>
      <c r="M563" s="94"/>
      <c r="N563" s="90"/>
      <c r="O563" s="88"/>
      <c r="P563" s="88"/>
      <c r="Q563" s="88"/>
    </row>
    <row r="564">
      <c r="A564" s="92"/>
      <c r="B564" s="93"/>
      <c r="C564" s="89"/>
      <c r="D564" s="86"/>
      <c r="E564" s="86"/>
      <c r="F564" s="86"/>
      <c r="G564" s="86"/>
      <c r="H564" s="89"/>
      <c r="I564" s="89"/>
      <c r="J564" s="86"/>
      <c r="K564" s="86"/>
      <c r="L564" s="86"/>
      <c r="M564" s="94"/>
      <c r="N564" s="90"/>
      <c r="O564" s="88"/>
      <c r="P564" s="88"/>
      <c r="Q564" s="88"/>
    </row>
    <row r="565">
      <c r="A565" s="92"/>
      <c r="B565" s="93"/>
      <c r="C565" s="89"/>
      <c r="D565" s="86"/>
      <c r="E565" s="86"/>
      <c r="F565" s="86"/>
      <c r="G565" s="86"/>
      <c r="H565" s="89"/>
      <c r="I565" s="89"/>
      <c r="J565" s="86"/>
      <c r="K565" s="86"/>
      <c r="L565" s="86"/>
      <c r="M565" s="94"/>
      <c r="N565" s="90"/>
      <c r="O565" s="88"/>
      <c r="P565" s="88"/>
      <c r="Q565" s="88"/>
    </row>
    <row r="566">
      <c r="A566" s="92"/>
      <c r="B566" s="93"/>
      <c r="C566" s="89"/>
      <c r="D566" s="86"/>
      <c r="E566" s="86"/>
      <c r="F566" s="86"/>
      <c r="G566" s="86"/>
      <c r="H566" s="89"/>
      <c r="I566" s="89"/>
      <c r="J566" s="86"/>
      <c r="K566" s="86"/>
      <c r="L566" s="86"/>
      <c r="M566" s="94"/>
      <c r="N566" s="90"/>
      <c r="O566" s="88"/>
      <c r="P566" s="88"/>
      <c r="Q566" s="88"/>
    </row>
    <row r="567">
      <c r="A567" s="92"/>
      <c r="B567" s="93"/>
      <c r="C567" s="89"/>
      <c r="D567" s="86"/>
      <c r="E567" s="86"/>
      <c r="F567" s="86"/>
      <c r="G567" s="86"/>
      <c r="H567" s="89"/>
      <c r="I567" s="89"/>
      <c r="J567" s="86"/>
      <c r="K567" s="86"/>
      <c r="L567" s="86"/>
      <c r="M567" s="94"/>
      <c r="N567" s="90"/>
      <c r="O567" s="88"/>
      <c r="P567" s="88"/>
      <c r="Q567" s="88"/>
    </row>
    <row r="568">
      <c r="A568" s="92"/>
      <c r="B568" s="93"/>
      <c r="C568" s="89"/>
      <c r="D568" s="86"/>
      <c r="E568" s="86"/>
      <c r="F568" s="86"/>
      <c r="G568" s="86"/>
      <c r="H568" s="89"/>
      <c r="I568" s="89"/>
      <c r="J568" s="86"/>
      <c r="K568" s="86"/>
      <c r="L568" s="86"/>
      <c r="M568" s="94"/>
      <c r="N568" s="90"/>
      <c r="O568" s="88"/>
      <c r="P568" s="88"/>
      <c r="Q568" s="88"/>
    </row>
    <row r="569">
      <c r="A569" s="92"/>
      <c r="B569" s="93"/>
      <c r="C569" s="89"/>
      <c r="D569" s="86"/>
      <c r="E569" s="86"/>
      <c r="F569" s="86"/>
      <c r="G569" s="86"/>
      <c r="H569" s="89"/>
      <c r="I569" s="89"/>
      <c r="J569" s="86"/>
      <c r="K569" s="86"/>
      <c r="L569" s="86"/>
      <c r="M569" s="94"/>
      <c r="N569" s="90"/>
      <c r="O569" s="88"/>
      <c r="P569" s="88"/>
      <c r="Q569" s="88"/>
    </row>
    <row r="570">
      <c r="A570" s="92"/>
      <c r="B570" s="93"/>
      <c r="C570" s="89"/>
      <c r="D570" s="86"/>
      <c r="E570" s="86"/>
      <c r="F570" s="86"/>
      <c r="G570" s="86"/>
      <c r="H570" s="89"/>
      <c r="I570" s="89"/>
      <c r="J570" s="86"/>
      <c r="K570" s="86"/>
      <c r="L570" s="86"/>
      <c r="M570" s="94"/>
      <c r="N570" s="90"/>
      <c r="O570" s="88"/>
      <c r="P570" s="88"/>
      <c r="Q570" s="88"/>
    </row>
    <row r="571">
      <c r="A571" s="92"/>
      <c r="B571" s="93"/>
      <c r="C571" s="89"/>
      <c r="D571" s="86"/>
      <c r="E571" s="86"/>
      <c r="F571" s="86"/>
      <c r="G571" s="86"/>
      <c r="H571" s="89"/>
      <c r="I571" s="89"/>
      <c r="J571" s="86"/>
      <c r="K571" s="86"/>
      <c r="L571" s="86"/>
      <c r="M571" s="94"/>
      <c r="N571" s="90"/>
      <c r="O571" s="88"/>
      <c r="P571" s="88"/>
      <c r="Q571" s="88"/>
    </row>
    <row r="572">
      <c r="A572" s="92"/>
      <c r="B572" s="93"/>
      <c r="C572" s="89"/>
      <c r="D572" s="86"/>
      <c r="E572" s="86"/>
      <c r="F572" s="86"/>
      <c r="G572" s="86"/>
      <c r="H572" s="89"/>
      <c r="I572" s="89"/>
      <c r="J572" s="86"/>
      <c r="K572" s="86"/>
      <c r="L572" s="86"/>
      <c r="M572" s="94"/>
      <c r="N572" s="90"/>
      <c r="O572" s="88"/>
      <c r="P572" s="88"/>
      <c r="Q572" s="88"/>
    </row>
    <row r="573">
      <c r="A573" s="92"/>
      <c r="B573" s="93"/>
      <c r="C573" s="89"/>
      <c r="D573" s="86"/>
      <c r="E573" s="86"/>
      <c r="F573" s="86"/>
      <c r="G573" s="86"/>
      <c r="H573" s="89"/>
      <c r="I573" s="89"/>
      <c r="J573" s="86"/>
      <c r="K573" s="86"/>
      <c r="L573" s="86"/>
      <c r="M573" s="94"/>
      <c r="N573" s="90"/>
      <c r="O573" s="88"/>
      <c r="P573" s="88"/>
      <c r="Q573" s="88"/>
    </row>
    <row r="574">
      <c r="A574" s="92"/>
      <c r="B574" s="93"/>
      <c r="C574" s="89"/>
      <c r="D574" s="86"/>
      <c r="E574" s="86"/>
      <c r="F574" s="86"/>
      <c r="G574" s="86"/>
      <c r="H574" s="89"/>
      <c r="I574" s="89"/>
      <c r="J574" s="86"/>
      <c r="K574" s="86"/>
      <c r="L574" s="86"/>
      <c r="M574" s="94"/>
      <c r="N574" s="90"/>
      <c r="O574" s="88"/>
      <c r="P574" s="88"/>
      <c r="Q574" s="88"/>
    </row>
    <row r="575">
      <c r="A575" s="92"/>
      <c r="B575" s="93"/>
      <c r="C575" s="89"/>
      <c r="D575" s="86"/>
      <c r="E575" s="86"/>
      <c r="F575" s="86"/>
      <c r="G575" s="86"/>
      <c r="H575" s="89"/>
      <c r="I575" s="89"/>
      <c r="J575" s="86"/>
      <c r="K575" s="86"/>
      <c r="L575" s="86"/>
      <c r="M575" s="94"/>
      <c r="N575" s="90"/>
      <c r="O575" s="88"/>
      <c r="P575" s="88"/>
      <c r="Q575" s="88"/>
    </row>
    <row r="576">
      <c r="A576" s="92"/>
      <c r="B576" s="93"/>
      <c r="C576" s="89"/>
      <c r="D576" s="86"/>
      <c r="E576" s="86"/>
      <c r="F576" s="86"/>
      <c r="G576" s="86"/>
      <c r="H576" s="89"/>
      <c r="I576" s="89"/>
      <c r="J576" s="86"/>
      <c r="K576" s="86"/>
      <c r="L576" s="86"/>
      <c r="M576" s="94"/>
      <c r="N576" s="90"/>
      <c r="O576" s="88"/>
      <c r="P576" s="88"/>
      <c r="Q576" s="88"/>
    </row>
    <row r="577">
      <c r="A577" s="92"/>
      <c r="B577" s="93"/>
      <c r="C577" s="89"/>
      <c r="D577" s="86"/>
      <c r="E577" s="86"/>
      <c r="F577" s="86"/>
      <c r="G577" s="86"/>
      <c r="H577" s="89"/>
      <c r="I577" s="89"/>
      <c r="J577" s="86"/>
      <c r="K577" s="86"/>
      <c r="L577" s="86"/>
      <c r="M577" s="94"/>
      <c r="N577" s="90"/>
      <c r="O577" s="88"/>
      <c r="P577" s="88"/>
      <c r="Q577" s="88"/>
    </row>
    <row r="578">
      <c r="A578" s="92"/>
      <c r="B578" s="93"/>
      <c r="C578" s="89"/>
      <c r="D578" s="86"/>
      <c r="E578" s="86"/>
      <c r="F578" s="86"/>
      <c r="G578" s="86"/>
      <c r="H578" s="89"/>
      <c r="I578" s="89"/>
      <c r="J578" s="86"/>
      <c r="K578" s="86"/>
      <c r="L578" s="86"/>
      <c r="M578" s="94"/>
      <c r="N578" s="90"/>
      <c r="O578" s="88"/>
      <c r="P578" s="88"/>
      <c r="Q578" s="88"/>
    </row>
    <row r="579">
      <c r="A579" s="92"/>
      <c r="B579" s="93"/>
      <c r="C579" s="89"/>
      <c r="D579" s="86"/>
      <c r="E579" s="86"/>
      <c r="F579" s="86"/>
      <c r="G579" s="86"/>
      <c r="H579" s="89"/>
      <c r="I579" s="89"/>
      <c r="J579" s="86"/>
      <c r="K579" s="86"/>
      <c r="L579" s="86"/>
      <c r="M579" s="94"/>
      <c r="N579" s="90"/>
      <c r="O579" s="88"/>
      <c r="P579" s="88"/>
      <c r="Q579" s="88"/>
    </row>
    <row r="580">
      <c r="A580" s="92"/>
      <c r="B580" s="93"/>
      <c r="C580" s="89"/>
      <c r="D580" s="86"/>
      <c r="E580" s="86"/>
      <c r="F580" s="86"/>
      <c r="G580" s="86"/>
      <c r="H580" s="89"/>
      <c r="I580" s="89"/>
      <c r="J580" s="86"/>
      <c r="K580" s="86"/>
      <c r="L580" s="86"/>
      <c r="M580" s="94"/>
      <c r="N580" s="90"/>
      <c r="O580" s="88"/>
      <c r="P580" s="88"/>
      <c r="Q580" s="88"/>
    </row>
    <row r="581">
      <c r="A581" s="92"/>
      <c r="B581" s="93"/>
      <c r="C581" s="89"/>
      <c r="D581" s="86"/>
      <c r="E581" s="86"/>
      <c r="F581" s="86"/>
      <c r="G581" s="86"/>
      <c r="H581" s="89"/>
      <c r="I581" s="89"/>
      <c r="J581" s="86"/>
      <c r="K581" s="86"/>
      <c r="L581" s="86"/>
      <c r="M581" s="94"/>
      <c r="N581" s="90"/>
      <c r="O581" s="88"/>
      <c r="P581" s="88"/>
      <c r="Q581" s="88"/>
    </row>
    <row r="582">
      <c r="A582" s="92"/>
      <c r="B582" s="93"/>
      <c r="C582" s="89"/>
      <c r="D582" s="86"/>
      <c r="E582" s="86"/>
      <c r="F582" s="86"/>
      <c r="G582" s="86"/>
      <c r="H582" s="89"/>
      <c r="I582" s="89"/>
      <c r="J582" s="86"/>
      <c r="K582" s="86"/>
      <c r="L582" s="86"/>
      <c r="M582" s="94"/>
      <c r="N582" s="90"/>
      <c r="O582" s="88"/>
      <c r="P582" s="88"/>
      <c r="Q582" s="88"/>
    </row>
    <row r="583">
      <c r="A583" s="92"/>
      <c r="B583" s="93"/>
      <c r="C583" s="89"/>
      <c r="D583" s="86"/>
      <c r="E583" s="86"/>
      <c r="F583" s="86"/>
      <c r="G583" s="86"/>
      <c r="H583" s="89"/>
      <c r="I583" s="89"/>
      <c r="J583" s="86"/>
      <c r="K583" s="86"/>
      <c r="L583" s="86"/>
      <c r="M583" s="94"/>
      <c r="N583" s="90"/>
      <c r="O583" s="88"/>
      <c r="P583" s="88"/>
      <c r="Q583" s="88"/>
    </row>
    <row r="584">
      <c r="A584" s="92"/>
      <c r="B584" s="93"/>
      <c r="C584" s="89"/>
      <c r="D584" s="86"/>
      <c r="E584" s="86"/>
      <c r="F584" s="86"/>
      <c r="G584" s="86"/>
      <c r="H584" s="89"/>
      <c r="I584" s="89"/>
      <c r="J584" s="86"/>
      <c r="K584" s="86"/>
      <c r="L584" s="86"/>
      <c r="M584" s="94"/>
      <c r="N584" s="90"/>
      <c r="O584" s="88"/>
      <c r="P584" s="88"/>
      <c r="Q584" s="88"/>
    </row>
    <row r="585">
      <c r="A585" s="92"/>
      <c r="B585" s="93"/>
      <c r="C585" s="89"/>
      <c r="D585" s="86"/>
      <c r="E585" s="86"/>
      <c r="F585" s="86"/>
      <c r="G585" s="86"/>
      <c r="H585" s="89"/>
      <c r="I585" s="89"/>
      <c r="J585" s="86"/>
      <c r="K585" s="86"/>
      <c r="L585" s="86"/>
      <c r="M585" s="94"/>
      <c r="N585" s="90"/>
      <c r="O585" s="88"/>
      <c r="P585" s="88"/>
      <c r="Q585" s="88"/>
    </row>
    <row r="586">
      <c r="A586" s="92"/>
      <c r="B586" s="93"/>
      <c r="C586" s="89"/>
      <c r="D586" s="86"/>
      <c r="E586" s="86"/>
      <c r="F586" s="86"/>
      <c r="G586" s="86"/>
      <c r="H586" s="89"/>
      <c r="I586" s="89"/>
      <c r="J586" s="86"/>
      <c r="K586" s="86"/>
      <c r="L586" s="86"/>
      <c r="M586" s="94"/>
      <c r="N586" s="90"/>
      <c r="O586" s="88"/>
      <c r="P586" s="88"/>
      <c r="Q586" s="88"/>
    </row>
    <row r="587">
      <c r="A587" s="92"/>
      <c r="B587" s="93"/>
      <c r="C587" s="89"/>
      <c r="D587" s="86"/>
      <c r="E587" s="86"/>
      <c r="F587" s="86"/>
      <c r="G587" s="86"/>
      <c r="H587" s="89"/>
      <c r="I587" s="89"/>
      <c r="J587" s="86"/>
      <c r="K587" s="86"/>
      <c r="L587" s="86"/>
      <c r="M587" s="94"/>
      <c r="N587" s="90"/>
      <c r="O587" s="88"/>
      <c r="P587" s="88"/>
      <c r="Q587" s="88"/>
    </row>
    <row r="588">
      <c r="A588" s="92"/>
      <c r="B588" s="93"/>
      <c r="C588" s="89"/>
      <c r="D588" s="86"/>
      <c r="E588" s="86"/>
      <c r="F588" s="86"/>
      <c r="G588" s="86"/>
      <c r="H588" s="89"/>
      <c r="I588" s="89"/>
      <c r="J588" s="86"/>
      <c r="K588" s="86"/>
      <c r="L588" s="86"/>
      <c r="M588" s="94"/>
      <c r="N588" s="90"/>
      <c r="O588" s="88"/>
      <c r="P588" s="88"/>
      <c r="Q588" s="88"/>
    </row>
    <row r="589">
      <c r="A589" s="92"/>
      <c r="B589" s="93"/>
      <c r="C589" s="89"/>
      <c r="D589" s="86"/>
      <c r="E589" s="86"/>
      <c r="F589" s="86"/>
      <c r="G589" s="86"/>
      <c r="H589" s="89"/>
      <c r="I589" s="89"/>
      <c r="J589" s="86"/>
      <c r="K589" s="86"/>
      <c r="L589" s="86"/>
      <c r="M589" s="94"/>
      <c r="N589" s="90"/>
      <c r="O589" s="88"/>
      <c r="P589" s="88"/>
      <c r="Q589" s="88"/>
    </row>
    <row r="590">
      <c r="A590" s="92"/>
      <c r="B590" s="93"/>
      <c r="C590" s="89"/>
      <c r="D590" s="86"/>
      <c r="E590" s="86"/>
      <c r="F590" s="86"/>
      <c r="G590" s="86"/>
      <c r="H590" s="89"/>
      <c r="I590" s="89"/>
      <c r="J590" s="86"/>
      <c r="K590" s="86"/>
      <c r="L590" s="86"/>
      <c r="M590" s="94"/>
      <c r="N590" s="90"/>
      <c r="O590" s="88"/>
      <c r="P590" s="88"/>
      <c r="Q590" s="88"/>
    </row>
    <row r="591">
      <c r="A591" s="92"/>
      <c r="B591" s="93"/>
      <c r="C591" s="89"/>
      <c r="D591" s="86"/>
      <c r="E591" s="86"/>
      <c r="F591" s="86"/>
      <c r="G591" s="86"/>
      <c r="H591" s="89"/>
      <c r="I591" s="89"/>
      <c r="J591" s="86"/>
      <c r="K591" s="86"/>
      <c r="L591" s="86"/>
      <c r="M591" s="94"/>
      <c r="N591" s="90"/>
      <c r="O591" s="88"/>
      <c r="P591" s="88"/>
      <c r="Q591" s="88"/>
    </row>
    <row r="592">
      <c r="A592" s="92"/>
      <c r="B592" s="93"/>
      <c r="C592" s="89"/>
      <c r="D592" s="86"/>
      <c r="E592" s="86"/>
      <c r="F592" s="86"/>
      <c r="G592" s="86"/>
      <c r="H592" s="89"/>
      <c r="I592" s="89"/>
      <c r="J592" s="86"/>
      <c r="K592" s="86"/>
      <c r="L592" s="86"/>
      <c r="M592" s="94"/>
      <c r="N592" s="90"/>
      <c r="O592" s="88"/>
      <c r="P592" s="88"/>
      <c r="Q592" s="88"/>
    </row>
    <row r="593">
      <c r="A593" s="92"/>
      <c r="B593" s="93"/>
      <c r="C593" s="89"/>
      <c r="D593" s="86"/>
      <c r="E593" s="86"/>
      <c r="F593" s="86"/>
      <c r="G593" s="86"/>
      <c r="H593" s="89"/>
      <c r="I593" s="89"/>
      <c r="J593" s="86"/>
      <c r="K593" s="86"/>
      <c r="L593" s="86"/>
      <c r="M593" s="94"/>
      <c r="N593" s="90"/>
      <c r="O593" s="88"/>
      <c r="P593" s="88"/>
      <c r="Q593" s="88"/>
    </row>
    <row r="594">
      <c r="A594" s="92"/>
      <c r="B594" s="93"/>
      <c r="C594" s="89"/>
      <c r="D594" s="86"/>
      <c r="E594" s="86"/>
      <c r="F594" s="86"/>
      <c r="G594" s="86"/>
      <c r="H594" s="89"/>
      <c r="I594" s="89"/>
      <c r="J594" s="86"/>
      <c r="K594" s="86"/>
      <c r="L594" s="86"/>
      <c r="M594" s="94"/>
      <c r="N594" s="90"/>
      <c r="O594" s="88"/>
      <c r="P594" s="88"/>
      <c r="Q594" s="88"/>
    </row>
    <row r="595">
      <c r="A595" s="92"/>
      <c r="B595" s="93"/>
      <c r="C595" s="89"/>
      <c r="D595" s="86"/>
      <c r="E595" s="86"/>
      <c r="F595" s="86"/>
      <c r="G595" s="86"/>
      <c r="H595" s="89"/>
      <c r="I595" s="89"/>
      <c r="J595" s="86"/>
      <c r="K595" s="86"/>
      <c r="L595" s="86"/>
      <c r="M595" s="94"/>
      <c r="N595" s="90"/>
      <c r="O595" s="88"/>
      <c r="P595" s="88"/>
      <c r="Q595" s="88"/>
    </row>
    <row r="596">
      <c r="A596" s="92"/>
      <c r="B596" s="93"/>
      <c r="C596" s="89"/>
      <c r="D596" s="86"/>
      <c r="E596" s="86"/>
      <c r="F596" s="86"/>
      <c r="G596" s="86"/>
      <c r="H596" s="89"/>
      <c r="I596" s="89"/>
      <c r="J596" s="86"/>
      <c r="K596" s="86"/>
      <c r="L596" s="86"/>
      <c r="M596" s="94"/>
      <c r="N596" s="90"/>
      <c r="O596" s="88"/>
      <c r="P596" s="88"/>
      <c r="Q596" s="88"/>
    </row>
    <row r="597">
      <c r="A597" s="92"/>
      <c r="B597" s="93"/>
      <c r="C597" s="89"/>
      <c r="D597" s="86"/>
      <c r="E597" s="86"/>
      <c r="F597" s="86"/>
      <c r="G597" s="86"/>
      <c r="H597" s="89"/>
      <c r="I597" s="89"/>
      <c r="J597" s="86"/>
      <c r="K597" s="86"/>
      <c r="L597" s="86"/>
      <c r="M597" s="94"/>
      <c r="N597" s="90"/>
      <c r="O597" s="88"/>
      <c r="P597" s="88"/>
      <c r="Q597" s="88"/>
    </row>
    <row r="598">
      <c r="A598" s="92"/>
      <c r="B598" s="93"/>
      <c r="C598" s="89"/>
      <c r="D598" s="86"/>
      <c r="E598" s="86"/>
      <c r="F598" s="86"/>
      <c r="G598" s="86"/>
      <c r="H598" s="89"/>
      <c r="I598" s="89"/>
      <c r="J598" s="86"/>
      <c r="K598" s="86"/>
      <c r="L598" s="86"/>
      <c r="M598" s="94"/>
      <c r="N598" s="90"/>
      <c r="O598" s="88"/>
      <c r="P598" s="88"/>
      <c r="Q598" s="88"/>
    </row>
    <row r="599">
      <c r="A599" s="92"/>
      <c r="B599" s="93"/>
      <c r="C599" s="89"/>
      <c r="D599" s="86"/>
      <c r="E599" s="86"/>
      <c r="F599" s="86"/>
      <c r="G599" s="86"/>
      <c r="H599" s="89"/>
      <c r="I599" s="89"/>
      <c r="J599" s="86"/>
      <c r="K599" s="86"/>
      <c r="L599" s="86"/>
      <c r="M599" s="94"/>
      <c r="N599" s="90"/>
      <c r="O599" s="88"/>
      <c r="P599" s="88"/>
      <c r="Q599" s="88"/>
    </row>
    <row r="600">
      <c r="A600" s="92"/>
      <c r="B600" s="93"/>
      <c r="C600" s="89"/>
      <c r="D600" s="86"/>
      <c r="E600" s="86"/>
      <c r="F600" s="86"/>
      <c r="G600" s="86"/>
      <c r="H600" s="89"/>
      <c r="I600" s="89"/>
      <c r="J600" s="86"/>
      <c r="K600" s="86"/>
      <c r="L600" s="86"/>
      <c r="M600" s="94"/>
      <c r="N600" s="90"/>
      <c r="O600" s="88"/>
      <c r="P600" s="88"/>
      <c r="Q600" s="88"/>
    </row>
    <row r="601">
      <c r="A601" s="92"/>
      <c r="B601" s="93"/>
      <c r="C601" s="89"/>
      <c r="D601" s="86"/>
      <c r="E601" s="86"/>
      <c r="F601" s="86"/>
      <c r="G601" s="86"/>
      <c r="H601" s="89"/>
      <c r="I601" s="89"/>
      <c r="J601" s="86"/>
      <c r="K601" s="86"/>
      <c r="L601" s="86"/>
      <c r="M601" s="94"/>
      <c r="N601" s="90"/>
      <c r="O601" s="88"/>
      <c r="P601" s="88"/>
      <c r="Q601" s="88"/>
    </row>
    <row r="602">
      <c r="A602" s="92"/>
      <c r="B602" s="93"/>
      <c r="C602" s="89"/>
      <c r="D602" s="86"/>
      <c r="E602" s="86"/>
      <c r="F602" s="86"/>
      <c r="G602" s="86"/>
      <c r="H602" s="89"/>
      <c r="I602" s="89"/>
      <c r="J602" s="86"/>
      <c r="K602" s="86"/>
      <c r="L602" s="86"/>
      <c r="M602" s="94"/>
      <c r="N602" s="90"/>
      <c r="O602" s="88"/>
      <c r="P602" s="88"/>
      <c r="Q602" s="88"/>
    </row>
    <row r="603">
      <c r="A603" s="92"/>
      <c r="B603" s="93"/>
      <c r="C603" s="89"/>
      <c r="D603" s="86"/>
      <c r="E603" s="86"/>
      <c r="F603" s="86"/>
      <c r="G603" s="86"/>
      <c r="H603" s="89"/>
      <c r="I603" s="89"/>
      <c r="J603" s="86"/>
      <c r="K603" s="86"/>
      <c r="L603" s="86"/>
      <c r="M603" s="94"/>
      <c r="N603" s="90"/>
      <c r="O603" s="88"/>
      <c r="P603" s="88"/>
      <c r="Q603" s="88"/>
    </row>
    <row r="604">
      <c r="A604" s="92"/>
      <c r="B604" s="93"/>
      <c r="C604" s="89"/>
      <c r="D604" s="86"/>
      <c r="E604" s="86"/>
      <c r="F604" s="86"/>
      <c r="G604" s="86"/>
      <c r="H604" s="89"/>
      <c r="I604" s="89"/>
      <c r="J604" s="86"/>
      <c r="K604" s="86"/>
      <c r="L604" s="86"/>
      <c r="M604" s="94"/>
      <c r="N604" s="90"/>
      <c r="O604" s="88"/>
      <c r="P604" s="88"/>
      <c r="Q604" s="88"/>
    </row>
    <row r="605">
      <c r="A605" s="92"/>
      <c r="B605" s="93"/>
      <c r="C605" s="89"/>
      <c r="D605" s="86"/>
      <c r="E605" s="86"/>
      <c r="F605" s="86"/>
      <c r="G605" s="86"/>
      <c r="H605" s="89"/>
      <c r="I605" s="89"/>
      <c r="J605" s="86"/>
      <c r="K605" s="86"/>
      <c r="L605" s="86"/>
      <c r="M605" s="94"/>
      <c r="N605" s="90"/>
      <c r="O605" s="88"/>
      <c r="P605" s="88"/>
      <c r="Q605" s="88"/>
    </row>
    <row r="606">
      <c r="A606" s="92"/>
      <c r="B606" s="93"/>
      <c r="C606" s="89"/>
      <c r="D606" s="86"/>
      <c r="E606" s="86"/>
      <c r="F606" s="86"/>
      <c r="G606" s="86"/>
      <c r="H606" s="89"/>
      <c r="I606" s="89"/>
      <c r="J606" s="86"/>
      <c r="K606" s="86"/>
      <c r="L606" s="86"/>
      <c r="M606" s="94"/>
      <c r="N606" s="90"/>
      <c r="O606" s="88"/>
      <c r="P606" s="88"/>
      <c r="Q606" s="88"/>
    </row>
    <row r="607">
      <c r="A607" s="92"/>
      <c r="B607" s="93"/>
      <c r="C607" s="89"/>
      <c r="D607" s="86"/>
      <c r="E607" s="86"/>
      <c r="F607" s="86"/>
      <c r="G607" s="86"/>
      <c r="H607" s="89"/>
      <c r="I607" s="89"/>
      <c r="J607" s="86"/>
      <c r="K607" s="86"/>
      <c r="L607" s="86"/>
      <c r="M607" s="94"/>
      <c r="N607" s="90"/>
      <c r="O607" s="88"/>
      <c r="P607" s="88"/>
      <c r="Q607" s="88"/>
    </row>
    <row r="608">
      <c r="A608" s="92"/>
      <c r="B608" s="93"/>
      <c r="C608" s="89"/>
      <c r="D608" s="86"/>
      <c r="E608" s="86"/>
      <c r="F608" s="86"/>
      <c r="G608" s="86"/>
      <c r="H608" s="89"/>
      <c r="I608" s="89"/>
      <c r="J608" s="86"/>
      <c r="K608" s="86"/>
      <c r="L608" s="86"/>
      <c r="M608" s="94"/>
      <c r="N608" s="90"/>
      <c r="O608" s="88"/>
      <c r="P608" s="88"/>
      <c r="Q608" s="88"/>
    </row>
    <row r="609">
      <c r="A609" s="92"/>
      <c r="B609" s="93"/>
      <c r="C609" s="89"/>
      <c r="D609" s="86"/>
      <c r="E609" s="86"/>
      <c r="F609" s="86"/>
      <c r="G609" s="86"/>
      <c r="H609" s="89"/>
      <c r="I609" s="89"/>
      <c r="J609" s="86"/>
      <c r="K609" s="86"/>
      <c r="L609" s="86"/>
      <c r="M609" s="94"/>
      <c r="N609" s="90"/>
      <c r="O609" s="88"/>
      <c r="P609" s="88"/>
      <c r="Q609" s="88"/>
    </row>
    <row r="610">
      <c r="A610" s="92"/>
      <c r="B610" s="93"/>
      <c r="C610" s="89"/>
      <c r="D610" s="86"/>
      <c r="E610" s="86"/>
      <c r="F610" s="86"/>
      <c r="G610" s="86"/>
      <c r="H610" s="89"/>
      <c r="I610" s="89"/>
      <c r="J610" s="86"/>
      <c r="K610" s="86"/>
      <c r="L610" s="86"/>
      <c r="M610" s="94"/>
      <c r="N610" s="90"/>
      <c r="O610" s="88"/>
      <c r="P610" s="88"/>
      <c r="Q610" s="88"/>
    </row>
    <row r="611">
      <c r="A611" s="92"/>
      <c r="B611" s="93"/>
      <c r="C611" s="89"/>
      <c r="D611" s="86"/>
      <c r="E611" s="86"/>
      <c r="F611" s="86"/>
      <c r="G611" s="86"/>
      <c r="H611" s="89"/>
      <c r="I611" s="89"/>
      <c r="J611" s="86"/>
      <c r="K611" s="86"/>
      <c r="L611" s="86"/>
      <c r="M611" s="94"/>
      <c r="N611" s="90"/>
      <c r="O611" s="88"/>
      <c r="P611" s="88"/>
      <c r="Q611" s="88"/>
    </row>
    <row r="612">
      <c r="A612" s="92"/>
      <c r="B612" s="93"/>
      <c r="C612" s="89"/>
      <c r="D612" s="86"/>
      <c r="E612" s="86"/>
      <c r="F612" s="86"/>
      <c r="G612" s="86"/>
      <c r="H612" s="89"/>
      <c r="I612" s="89"/>
      <c r="J612" s="86"/>
      <c r="K612" s="86"/>
      <c r="L612" s="86"/>
      <c r="M612" s="94"/>
      <c r="N612" s="90"/>
      <c r="O612" s="88"/>
      <c r="P612" s="88"/>
      <c r="Q612" s="88"/>
    </row>
    <row r="613">
      <c r="A613" s="92"/>
      <c r="B613" s="93"/>
      <c r="C613" s="89"/>
      <c r="D613" s="86"/>
      <c r="E613" s="86"/>
      <c r="F613" s="86"/>
      <c r="G613" s="86"/>
      <c r="H613" s="89"/>
      <c r="I613" s="89"/>
      <c r="J613" s="86"/>
      <c r="K613" s="86"/>
      <c r="L613" s="86"/>
      <c r="M613" s="94"/>
      <c r="N613" s="90"/>
      <c r="O613" s="88"/>
      <c r="P613" s="88"/>
      <c r="Q613" s="88"/>
    </row>
    <row r="614">
      <c r="A614" s="92"/>
      <c r="B614" s="93"/>
      <c r="C614" s="89"/>
      <c r="D614" s="86"/>
      <c r="E614" s="86"/>
      <c r="F614" s="86"/>
      <c r="G614" s="86"/>
      <c r="H614" s="89"/>
      <c r="I614" s="89"/>
      <c r="J614" s="86"/>
      <c r="K614" s="86"/>
      <c r="L614" s="86"/>
      <c r="M614" s="94"/>
      <c r="N614" s="90"/>
      <c r="O614" s="88"/>
      <c r="P614" s="88"/>
      <c r="Q614" s="88"/>
    </row>
    <row r="615">
      <c r="A615" s="92"/>
      <c r="B615" s="93"/>
      <c r="C615" s="89"/>
      <c r="D615" s="86"/>
      <c r="E615" s="86"/>
      <c r="F615" s="86"/>
      <c r="G615" s="86"/>
      <c r="H615" s="89"/>
      <c r="I615" s="89"/>
      <c r="J615" s="86"/>
      <c r="K615" s="86"/>
      <c r="L615" s="86"/>
      <c r="M615" s="94"/>
      <c r="N615" s="90"/>
      <c r="O615" s="88"/>
      <c r="P615" s="88"/>
      <c r="Q615" s="88"/>
    </row>
    <row r="616">
      <c r="A616" s="92"/>
      <c r="B616" s="93"/>
      <c r="C616" s="89"/>
      <c r="D616" s="86"/>
      <c r="E616" s="86"/>
      <c r="F616" s="86"/>
      <c r="G616" s="86"/>
      <c r="H616" s="89"/>
      <c r="I616" s="89"/>
      <c r="J616" s="86"/>
      <c r="K616" s="86"/>
      <c r="L616" s="86"/>
      <c r="M616" s="94"/>
      <c r="N616" s="90"/>
      <c r="O616" s="88"/>
      <c r="P616" s="88"/>
      <c r="Q616" s="88"/>
    </row>
    <row r="617">
      <c r="A617" s="92"/>
      <c r="B617" s="93"/>
      <c r="C617" s="89"/>
      <c r="D617" s="86"/>
      <c r="E617" s="86"/>
      <c r="F617" s="86"/>
      <c r="G617" s="86"/>
      <c r="H617" s="89"/>
      <c r="I617" s="89"/>
      <c r="J617" s="86"/>
      <c r="K617" s="86"/>
      <c r="L617" s="86"/>
      <c r="M617" s="94"/>
      <c r="N617" s="90"/>
      <c r="O617" s="88"/>
      <c r="P617" s="88"/>
      <c r="Q617" s="88"/>
    </row>
    <row r="618">
      <c r="A618" s="92"/>
      <c r="B618" s="93"/>
      <c r="C618" s="89"/>
      <c r="D618" s="86"/>
      <c r="E618" s="86"/>
      <c r="F618" s="86"/>
      <c r="G618" s="86"/>
      <c r="H618" s="89"/>
      <c r="I618" s="89"/>
      <c r="J618" s="86"/>
      <c r="K618" s="86"/>
      <c r="L618" s="86"/>
      <c r="M618" s="94"/>
      <c r="N618" s="90"/>
      <c r="O618" s="88"/>
      <c r="P618" s="88"/>
      <c r="Q618" s="88"/>
    </row>
    <row r="619">
      <c r="A619" s="92"/>
      <c r="B619" s="93"/>
      <c r="C619" s="89"/>
      <c r="D619" s="86"/>
      <c r="E619" s="86"/>
      <c r="F619" s="86"/>
      <c r="G619" s="86"/>
      <c r="H619" s="89"/>
      <c r="I619" s="89"/>
      <c r="J619" s="86"/>
      <c r="K619" s="86"/>
      <c r="L619" s="86"/>
      <c r="M619" s="94"/>
      <c r="N619" s="90"/>
      <c r="O619" s="88"/>
      <c r="P619" s="88"/>
      <c r="Q619" s="88"/>
    </row>
    <row r="620">
      <c r="A620" s="92"/>
      <c r="B620" s="93"/>
      <c r="C620" s="89"/>
      <c r="D620" s="86"/>
      <c r="E620" s="86"/>
      <c r="F620" s="86"/>
      <c r="G620" s="86"/>
      <c r="H620" s="89"/>
      <c r="I620" s="89"/>
      <c r="J620" s="86"/>
      <c r="K620" s="86"/>
      <c r="L620" s="86"/>
      <c r="M620" s="94"/>
      <c r="N620" s="90"/>
      <c r="O620" s="88"/>
      <c r="P620" s="88"/>
      <c r="Q620" s="88"/>
    </row>
    <row r="621">
      <c r="A621" s="92"/>
      <c r="B621" s="93"/>
      <c r="C621" s="89"/>
      <c r="D621" s="86"/>
      <c r="E621" s="86"/>
      <c r="F621" s="86"/>
      <c r="G621" s="86"/>
      <c r="H621" s="89"/>
      <c r="I621" s="89"/>
      <c r="J621" s="86"/>
      <c r="K621" s="86"/>
      <c r="L621" s="86"/>
      <c r="M621" s="94"/>
      <c r="N621" s="90"/>
      <c r="O621" s="88"/>
      <c r="P621" s="88"/>
      <c r="Q621" s="88"/>
    </row>
    <row r="622">
      <c r="A622" s="92"/>
      <c r="B622" s="93"/>
      <c r="C622" s="89"/>
      <c r="D622" s="86"/>
      <c r="E622" s="86"/>
      <c r="F622" s="86"/>
      <c r="G622" s="86"/>
      <c r="H622" s="89"/>
      <c r="I622" s="89"/>
      <c r="J622" s="86"/>
      <c r="K622" s="86"/>
      <c r="L622" s="86"/>
      <c r="M622" s="94"/>
      <c r="N622" s="90"/>
      <c r="O622" s="88"/>
      <c r="P622" s="88"/>
      <c r="Q622" s="88"/>
    </row>
    <row r="623">
      <c r="A623" s="92"/>
      <c r="B623" s="93"/>
      <c r="C623" s="89"/>
      <c r="D623" s="86"/>
      <c r="E623" s="86"/>
      <c r="F623" s="86"/>
      <c r="G623" s="86"/>
      <c r="H623" s="89"/>
      <c r="I623" s="89"/>
      <c r="J623" s="86"/>
      <c r="K623" s="86"/>
      <c r="L623" s="86"/>
      <c r="M623" s="94"/>
      <c r="N623" s="90"/>
      <c r="O623" s="88"/>
      <c r="P623" s="88"/>
      <c r="Q623" s="88"/>
    </row>
    <row r="624">
      <c r="A624" s="92"/>
      <c r="B624" s="93"/>
      <c r="C624" s="89"/>
      <c r="D624" s="86"/>
      <c r="E624" s="86"/>
      <c r="F624" s="86"/>
      <c r="G624" s="86"/>
      <c r="H624" s="89"/>
      <c r="I624" s="89"/>
      <c r="J624" s="86"/>
      <c r="K624" s="86"/>
      <c r="L624" s="86"/>
      <c r="M624" s="94"/>
      <c r="N624" s="90"/>
      <c r="O624" s="88"/>
      <c r="P624" s="88"/>
      <c r="Q624" s="88"/>
    </row>
    <row r="625">
      <c r="A625" s="92"/>
      <c r="B625" s="93"/>
      <c r="C625" s="89"/>
      <c r="D625" s="86"/>
      <c r="E625" s="86"/>
      <c r="F625" s="86"/>
      <c r="G625" s="86"/>
      <c r="H625" s="89"/>
      <c r="I625" s="89"/>
      <c r="J625" s="86"/>
      <c r="K625" s="86"/>
      <c r="L625" s="86"/>
      <c r="M625" s="94"/>
      <c r="N625" s="90"/>
      <c r="O625" s="88"/>
      <c r="P625" s="88"/>
      <c r="Q625" s="88"/>
    </row>
    <row r="626">
      <c r="A626" s="92"/>
      <c r="B626" s="93"/>
      <c r="C626" s="89"/>
      <c r="D626" s="86"/>
      <c r="E626" s="86"/>
      <c r="F626" s="86"/>
      <c r="G626" s="86"/>
      <c r="H626" s="89"/>
      <c r="I626" s="89"/>
      <c r="J626" s="86"/>
      <c r="K626" s="86"/>
      <c r="L626" s="86"/>
      <c r="M626" s="94"/>
      <c r="N626" s="90"/>
      <c r="O626" s="88"/>
      <c r="P626" s="88"/>
      <c r="Q626" s="88"/>
    </row>
    <row r="627">
      <c r="A627" s="92"/>
      <c r="B627" s="93"/>
      <c r="C627" s="89"/>
      <c r="D627" s="86"/>
      <c r="E627" s="86"/>
      <c r="F627" s="86"/>
      <c r="G627" s="86"/>
      <c r="H627" s="89"/>
      <c r="I627" s="89"/>
      <c r="J627" s="86"/>
      <c r="K627" s="86"/>
      <c r="L627" s="86"/>
      <c r="M627" s="94"/>
      <c r="N627" s="90"/>
      <c r="O627" s="88"/>
      <c r="P627" s="88"/>
      <c r="Q627" s="88"/>
    </row>
    <row r="628">
      <c r="A628" s="92"/>
      <c r="B628" s="93"/>
      <c r="C628" s="89"/>
      <c r="D628" s="86"/>
      <c r="E628" s="86"/>
      <c r="F628" s="86"/>
      <c r="G628" s="86"/>
      <c r="H628" s="89"/>
      <c r="I628" s="89"/>
      <c r="J628" s="86"/>
      <c r="K628" s="86"/>
      <c r="L628" s="86"/>
      <c r="M628" s="94"/>
      <c r="N628" s="90"/>
      <c r="O628" s="88"/>
      <c r="P628" s="88"/>
      <c r="Q628" s="88"/>
    </row>
    <row r="629">
      <c r="A629" s="92"/>
      <c r="B629" s="93"/>
      <c r="C629" s="89"/>
      <c r="D629" s="86"/>
      <c r="E629" s="86"/>
      <c r="F629" s="86"/>
      <c r="G629" s="86"/>
      <c r="H629" s="89"/>
      <c r="I629" s="89"/>
      <c r="J629" s="86"/>
      <c r="K629" s="86"/>
      <c r="L629" s="86"/>
      <c r="M629" s="94"/>
      <c r="N629" s="90"/>
      <c r="O629" s="88"/>
      <c r="P629" s="88"/>
      <c r="Q629" s="88"/>
    </row>
    <row r="630">
      <c r="A630" s="92"/>
      <c r="B630" s="93"/>
      <c r="C630" s="89"/>
      <c r="D630" s="86"/>
      <c r="E630" s="86"/>
      <c r="F630" s="86"/>
      <c r="G630" s="86"/>
      <c r="H630" s="89"/>
      <c r="I630" s="89"/>
      <c r="J630" s="86"/>
      <c r="K630" s="86"/>
      <c r="L630" s="86"/>
      <c r="M630" s="94"/>
      <c r="N630" s="90"/>
      <c r="O630" s="88"/>
      <c r="P630" s="88"/>
      <c r="Q630" s="88"/>
    </row>
    <row r="631">
      <c r="A631" s="92"/>
      <c r="B631" s="93"/>
      <c r="C631" s="89"/>
      <c r="D631" s="86"/>
      <c r="E631" s="86"/>
      <c r="F631" s="86"/>
      <c r="G631" s="86"/>
      <c r="H631" s="89"/>
      <c r="I631" s="89"/>
      <c r="J631" s="86"/>
      <c r="K631" s="86"/>
      <c r="L631" s="86"/>
      <c r="M631" s="94"/>
      <c r="N631" s="90"/>
      <c r="O631" s="88"/>
      <c r="P631" s="88"/>
      <c r="Q631" s="88"/>
    </row>
    <row r="632">
      <c r="A632" s="92"/>
      <c r="B632" s="93"/>
      <c r="C632" s="89"/>
      <c r="D632" s="86"/>
      <c r="E632" s="86"/>
      <c r="F632" s="86"/>
      <c r="G632" s="86"/>
      <c r="H632" s="89"/>
      <c r="I632" s="89"/>
      <c r="J632" s="86"/>
      <c r="K632" s="86"/>
      <c r="L632" s="86"/>
      <c r="M632" s="94"/>
      <c r="N632" s="90"/>
      <c r="O632" s="88"/>
      <c r="P632" s="88"/>
      <c r="Q632" s="88"/>
    </row>
    <row r="633">
      <c r="A633" s="92"/>
      <c r="B633" s="93"/>
      <c r="C633" s="89"/>
      <c r="D633" s="86"/>
      <c r="E633" s="86"/>
      <c r="F633" s="86"/>
      <c r="G633" s="86"/>
      <c r="H633" s="89"/>
      <c r="I633" s="89"/>
      <c r="J633" s="86"/>
      <c r="K633" s="86"/>
      <c r="L633" s="86"/>
      <c r="M633" s="94"/>
      <c r="N633" s="90"/>
      <c r="O633" s="88"/>
      <c r="P633" s="88"/>
      <c r="Q633" s="88"/>
    </row>
    <row r="634">
      <c r="A634" s="92"/>
      <c r="B634" s="93"/>
      <c r="C634" s="89"/>
      <c r="D634" s="86"/>
      <c r="E634" s="86"/>
      <c r="F634" s="86"/>
      <c r="G634" s="86"/>
      <c r="H634" s="89"/>
      <c r="I634" s="89"/>
      <c r="J634" s="86"/>
      <c r="K634" s="86"/>
      <c r="L634" s="86"/>
      <c r="M634" s="94"/>
      <c r="N634" s="90"/>
      <c r="O634" s="88"/>
      <c r="P634" s="88"/>
      <c r="Q634" s="88"/>
    </row>
    <row r="635">
      <c r="A635" s="92"/>
      <c r="B635" s="93"/>
      <c r="C635" s="89"/>
      <c r="D635" s="86"/>
      <c r="E635" s="86"/>
      <c r="F635" s="86"/>
      <c r="G635" s="86"/>
      <c r="H635" s="89"/>
      <c r="I635" s="89"/>
      <c r="J635" s="86"/>
      <c r="K635" s="86"/>
      <c r="L635" s="86"/>
      <c r="M635" s="94"/>
      <c r="N635" s="90"/>
      <c r="O635" s="88"/>
      <c r="P635" s="88"/>
      <c r="Q635" s="88"/>
    </row>
    <row r="636">
      <c r="A636" s="92"/>
      <c r="B636" s="93"/>
      <c r="C636" s="89"/>
      <c r="D636" s="86"/>
      <c r="E636" s="86"/>
      <c r="F636" s="86"/>
      <c r="G636" s="86"/>
      <c r="H636" s="89"/>
      <c r="I636" s="89"/>
      <c r="J636" s="86"/>
      <c r="K636" s="86"/>
      <c r="L636" s="86"/>
      <c r="M636" s="94"/>
      <c r="N636" s="90"/>
      <c r="O636" s="88"/>
      <c r="P636" s="88"/>
      <c r="Q636" s="88"/>
    </row>
    <row r="637">
      <c r="A637" s="92"/>
      <c r="B637" s="93"/>
      <c r="C637" s="89"/>
      <c r="D637" s="86"/>
      <c r="E637" s="86"/>
      <c r="F637" s="86"/>
      <c r="G637" s="86"/>
      <c r="H637" s="89"/>
      <c r="I637" s="89"/>
      <c r="J637" s="86"/>
      <c r="K637" s="86"/>
      <c r="L637" s="86"/>
      <c r="M637" s="94"/>
      <c r="N637" s="90"/>
      <c r="O637" s="88"/>
      <c r="P637" s="88"/>
      <c r="Q637" s="88"/>
    </row>
    <row r="638">
      <c r="A638" s="92"/>
      <c r="B638" s="93"/>
      <c r="C638" s="89"/>
      <c r="D638" s="86"/>
      <c r="E638" s="86"/>
      <c r="F638" s="86"/>
      <c r="G638" s="86"/>
      <c r="H638" s="89"/>
      <c r="I638" s="89"/>
      <c r="J638" s="86"/>
      <c r="K638" s="86"/>
      <c r="L638" s="86"/>
      <c r="M638" s="94"/>
      <c r="N638" s="90"/>
      <c r="O638" s="88"/>
      <c r="P638" s="88"/>
      <c r="Q638" s="88"/>
    </row>
    <row r="639">
      <c r="A639" s="92"/>
      <c r="B639" s="93"/>
      <c r="C639" s="89"/>
      <c r="D639" s="86"/>
      <c r="E639" s="86"/>
      <c r="F639" s="86"/>
      <c r="G639" s="86"/>
      <c r="H639" s="89"/>
      <c r="I639" s="89"/>
      <c r="J639" s="86"/>
      <c r="K639" s="86"/>
      <c r="L639" s="86"/>
      <c r="M639" s="94"/>
      <c r="N639" s="90"/>
      <c r="O639" s="88"/>
      <c r="P639" s="88"/>
      <c r="Q639" s="88"/>
    </row>
    <row r="640">
      <c r="A640" s="92"/>
      <c r="B640" s="93"/>
      <c r="C640" s="89"/>
      <c r="D640" s="86"/>
      <c r="E640" s="86"/>
      <c r="F640" s="86"/>
      <c r="G640" s="86"/>
      <c r="H640" s="89"/>
      <c r="I640" s="89"/>
      <c r="J640" s="86"/>
      <c r="K640" s="86"/>
      <c r="L640" s="86"/>
      <c r="M640" s="94"/>
      <c r="N640" s="90"/>
      <c r="O640" s="88"/>
      <c r="P640" s="88"/>
      <c r="Q640" s="88"/>
    </row>
    <row r="641">
      <c r="A641" s="92"/>
      <c r="B641" s="93"/>
      <c r="C641" s="89"/>
      <c r="D641" s="86"/>
      <c r="E641" s="86"/>
      <c r="F641" s="86"/>
      <c r="G641" s="86"/>
      <c r="H641" s="89"/>
      <c r="I641" s="89"/>
      <c r="J641" s="86"/>
      <c r="K641" s="86"/>
      <c r="L641" s="86"/>
      <c r="M641" s="94"/>
      <c r="N641" s="90"/>
      <c r="O641" s="88"/>
      <c r="P641" s="88"/>
      <c r="Q641" s="88"/>
    </row>
    <row r="642">
      <c r="A642" s="92"/>
      <c r="B642" s="93"/>
      <c r="C642" s="89"/>
      <c r="D642" s="86"/>
      <c r="E642" s="86"/>
      <c r="F642" s="86"/>
      <c r="G642" s="86"/>
      <c r="H642" s="89"/>
      <c r="I642" s="89"/>
      <c r="J642" s="86"/>
      <c r="K642" s="86"/>
      <c r="L642" s="86"/>
      <c r="M642" s="94"/>
      <c r="N642" s="90"/>
      <c r="O642" s="88"/>
      <c r="P642" s="88"/>
      <c r="Q642" s="88"/>
    </row>
    <row r="643">
      <c r="A643" s="92"/>
      <c r="B643" s="93"/>
      <c r="C643" s="89"/>
      <c r="D643" s="86"/>
      <c r="E643" s="86"/>
      <c r="F643" s="86"/>
      <c r="G643" s="86"/>
      <c r="H643" s="89"/>
      <c r="I643" s="89"/>
      <c r="J643" s="86"/>
      <c r="K643" s="86"/>
      <c r="L643" s="86"/>
      <c r="M643" s="94"/>
      <c r="N643" s="90"/>
      <c r="O643" s="88"/>
      <c r="P643" s="88"/>
      <c r="Q643" s="88"/>
    </row>
    <row r="644">
      <c r="A644" s="92"/>
      <c r="B644" s="93"/>
      <c r="C644" s="89"/>
      <c r="D644" s="86"/>
      <c r="E644" s="86"/>
      <c r="F644" s="86"/>
      <c r="G644" s="86"/>
      <c r="H644" s="89"/>
      <c r="I644" s="89"/>
      <c r="J644" s="86"/>
      <c r="K644" s="86"/>
      <c r="L644" s="86"/>
      <c r="M644" s="94"/>
      <c r="N644" s="90"/>
      <c r="O644" s="88"/>
      <c r="P644" s="88"/>
      <c r="Q644" s="88"/>
    </row>
    <row r="645">
      <c r="A645" s="92"/>
      <c r="B645" s="93"/>
      <c r="C645" s="89"/>
      <c r="D645" s="86"/>
      <c r="E645" s="86"/>
      <c r="F645" s="86"/>
      <c r="G645" s="86"/>
      <c r="H645" s="89"/>
      <c r="I645" s="89"/>
      <c r="J645" s="86"/>
      <c r="K645" s="86"/>
      <c r="L645" s="86"/>
      <c r="M645" s="94"/>
      <c r="N645" s="90"/>
      <c r="O645" s="88"/>
      <c r="P645" s="88"/>
      <c r="Q645" s="88"/>
    </row>
    <row r="646">
      <c r="A646" s="92"/>
      <c r="B646" s="93"/>
      <c r="C646" s="89"/>
      <c r="D646" s="86"/>
      <c r="E646" s="86"/>
      <c r="F646" s="86"/>
      <c r="G646" s="86"/>
      <c r="H646" s="89"/>
      <c r="I646" s="89"/>
      <c r="J646" s="86"/>
      <c r="K646" s="86"/>
      <c r="L646" s="86"/>
      <c r="M646" s="94"/>
      <c r="N646" s="90"/>
      <c r="O646" s="88"/>
      <c r="P646" s="88"/>
      <c r="Q646" s="88"/>
    </row>
    <row r="647">
      <c r="A647" s="92"/>
      <c r="B647" s="93"/>
      <c r="C647" s="89"/>
      <c r="D647" s="86"/>
      <c r="E647" s="86"/>
      <c r="F647" s="86"/>
      <c r="G647" s="86"/>
      <c r="H647" s="89"/>
      <c r="I647" s="89"/>
      <c r="J647" s="86"/>
      <c r="K647" s="86"/>
      <c r="L647" s="86"/>
      <c r="M647" s="94"/>
      <c r="N647" s="90"/>
      <c r="O647" s="88"/>
      <c r="P647" s="88"/>
      <c r="Q647" s="88"/>
    </row>
    <row r="648">
      <c r="A648" s="92"/>
      <c r="B648" s="93"/>
      <c r="C648" s="89"/>
      <c r="D648" s="86"/>
      <c r="E648" s="86"/>
      <c r="F648" s="86"/>
      <c r="G648" s="86"/>
      <c r="H648" s="89"/>
      <c r="I648" s="89"/>
      <c r="J648" s="86"/>
      <c r="K648" s="86"/>
      <c r="L648" s="86"/>
      <c r="M648" s="94"/>
      <c r="N648" s="90"/>
      <c r="O648" s="88"/>
      <c r="P648" s="88"/>
      <c r="Q648" s="88"/>
    </row>
    <row r="649">
      <c r="A649" s="92"/>
      <c r="B649" s="93"/>
      <c r="C649" s="89"/>
      <c r="D649" s="86"/>
      <c r="E649" s="86"/>
      <c r="F649" s="86"/>
      <c r="G649" s="86"/>
      <c r="H649" s="89"/>
      <c r="I649" s="89"/>
      <c r="J649" s="86"/>
      <c r="K649" s="86"/>
      <c r="L649" s="86"/>
      <c r="M649" s="94"/>
      <c r="N649" s="90"/>
      <c r="O649" s="88"/>
      <c r="P649" s="88"/>
      <c r="Q649" s="88"/>
    </row>
    <row r="650">
      <c r="A650" s="92"/>
      <c r="B650" s="93"/>
      <c r="C650" s="89"/>
      <c r="D650" s="86"/>
      <c r="E650" s="86"/>
      <c r="F650" s="86"/>
      <c r="G650" s="86"/>
      <c r="H650" s="89"/>
      <c r="I650" s="89"/>
      <c r="J650" s="86"/>
      <c r="K650" s="86"/>
      <c r="L650" s="86"/>
      <c r="M650" s="94"/>
      <c r="N650" s="90"/>
      <c r="O650" s="88"/>
      <c r="P650" s="88"/>
      <c r="Q650" s="88"/>
    </row>
    <row r="651">
      <c r="A651" s="92"/>
      <c r="B651" s="93"/>
      <c r="C651" s="89"/>
      <c r="D651" s="86"/>
      <c r="E651" s="86"/>
      <c r="F651" s="86"/>
      <c r="G651" s="86"/>
      <c r="H651" s="89"/>
      <c r="I651" s="89"/>
      <c r="J651" s="86"/>
      <c r="K651" s="86"/>
      <c r="L651" s="86"/>
      <c r="M651" s="94"/>
      <c r="N651" s="90"/>
      <c r="O651" s="88"/>
      <c r="P651" s="88"/>
      <c r="Q651" s="88"/>
    </row>
    <row r="652">
      <c r="A652" s="92"/>
      <c r="B652" s="93"/>
      <c r="C652" s="89"/>
      <c r="D652" s="86"/>
      <c r="E652" s="86"/>
      <c r="F652" s="86"/>
      <c r="G652" s="86"/>
      <c r="H652" s="89"/>
      <c r="I652" s="89"/>
      <c r="J652" s="86"/>
      <c r="K652" s="86"/>
      <c r="L652" s="86"/>
      <c r="M652" s="94"/>
      <c r="N652" s="90"/>
      <c r="O652" s="88"/>
      <c r="P652" s="88"/>
      <c r="Q652" s="88"/>
    </row>
    <row r="653">
      <c r="A653" s="92"/>
      <c r="B653" s="93"/>
      <c r="C653" s="89"/>
      <c r="D653" s="86"/>
      <c r="E653" s="86"/>
      <c r="F653" s="86"/>
      <c r="G653" s="86"/>
      <c r="H653" s="89"/>
      <c r="I653" s="89"/>
      <c r="J653" s="86"/>
      <c r="K653" s="86"/>
      <c r="L653" s="86"/>
      <c r="M653" s="94"/>
      <c r="N653" s="90"/>
      <c r="O653" s="88"/>
      <c r="P653" s="88"/>
      <c r="Q653" s="88"/>
    </row>
    <row r="654">
      <c r="A654" s="92"/>
      <c r="B654" s="93"/>
      <c r="C654" s="89"/>
      <c r="D654" s="86"/>
      <c r="E654" s="86"/>
      <c r="F654" s="86"/>
      <c r="G654" s="86"/>
      <c r="H654" s="89"/>
      <c r="I654" s="89"/>
      <c r="J654" s="86"/>
      <c r="K654" s="86"/>
      <c r="L654" s="86"/>
      <c r="M654" s="94"/>
      <c r="N654" s="90"/>
      <c r="O654" s="88"/>
      <c r="P654" s="88"/>
      <c r="Q654" s="88"/>
    </row>
    <row r="655">
      <c r="A655" s="92"/>
      <c r="B655" s="93"/>
      <c r="C655" s="89"/>
      <c r="D655" s="86"/>
      <c r="E655" s="86"/>
      <c r="F655" s="86"/>
      <c r="G655" s="86"/>
      <c r="H655" s="89"/>
      <c r="I655" s="89"/>
      <c r="J655" s="86"/>
      <c r="K655" s="86"/>
      <c r="L655" s="86"/>
      <c r="M655" s="94"/>
      <c r="N655" s="90"/>
      <c r="O655" s="88"/>
      <c r="P655" s="88"/>
      <c r="Q655" s="88"/>
    </row>
    <row r="656">
      <c r="A656" s="92"/>
      <c r="B656" s="93"/>
      <c r="C656" s="89"/>
      <c r="D656" s="86"/>
      <c r="E656" s="86"/>
      <c r="F656" s="86"/>
      <c r="G656" s="86"/>
      <c r="H656" s="89"/>
      <c r="I656" s="89"/>
      <c r="J656" s="86"/>
      <c r="K656" s="86"/>
      <c r="L656" s="86"/>
      <c r="M656" s="94"/>
      <c r="N656" s="90"/>
      <c r="O656" s="88"/>
      <c r="P656" s="88"/>
      <c r="Q656" s="88"/>
    </row>
    <row r="657">
      <c r="A657" s="92"/>
      <c r="B657" s="93"/>
      <c r="C657" s="89"/>
      <c r="D657" s="86"/>
      <c r="E657" s="86"/>
      <c r="F657" s="86"/>
      <c r="G657" s="86"/>
      <c r="H657" s="89"/>
      <c r="I657" s="89"/>
      <c r="J657" s="86"/>
      <c r="K657" s="86"/>
      <c r="L657" s="86"/>
      <c r="M657" s="94"/>
      <c r="N657" s="90"/>
      <c r="O657" s="88"/>
      <c r="P657" s="88"/>
      <c r="Q657" s="88"/>
    </row>
    <row r="658">
      <c r="A658" s="92"/>
      <c r="B658" s="93"/>
      <c r="C658" s="89"/>
      <c r="D658" s="86"/>
      <c r="E658" s="86"/>
      <c r="F658" s="86"/>
      <c r="G658" s="86"/>
      <c r="H658" s="89"/>
      <c r="I658" s="89"/>
      <c r="J658" s="86"/>
      <c r="K658" s="86"/>
      <c r="L658" s="86"/>
      <c r="M658" s="94"/>
      <c r="N658" s="90"/>
      <c r="O658" s="88"/>
      <c r="P658" s="88"/>
      <c r="Q658" s="88"/>
    </row>
    <row r="659">
      <c r="A659" s="92"/>
      <c r="B659" s="93"/>
      <c r="C659" s="89"/>
      <c r="D659" s="86"/>
      <c r="E659" s="86"/>
      <c r="F659" s="86"/>
      <c r="G659" s="86"/>
      <c r="H659" s="89"/>
      <c r="I659" s="89"/>
      <c r="J659" s="86"/>
      <c r="K659" s="86"/>
      <c r="L659" s="86"/>
      <c r="M659" s="94"/>
      <c r="N659" s="90"/>
      <c r="O659" s="88"/>
      <c r="P659" s="88"/>
      <c r="Q659" s="88"/>
    </row>
    <row r="660">
      <c r="A660" s="92"/>
      <c r="B660" s="93"/>
      <c r="C660" s="89"/>
      <c r="D660" s="86"/>
      <c r="E660" s="86"/>
      <c r="F660" s="86"/>
      <c r="G660" s="86"/>
      <c r="H660" s="89"/>
      <c r="I660" s="89"/>
      <c r="J660" s="86"/>
      <c r="K660" s="86"/>
      <c r="L660" s="86"/>
      <c r="M660" s="94"/>
      <c r="N660" s="90"/>
      <c r="O660" s="88"/>
      <c r="P660" s="88"/>
      <c r="Q660" s="88"/>
    </row>
    <row r="661">
      <c r="A661" s="92"/>
      <c r="B661" s="93"/>
      <c r="C661" s="89"/>
      <c r="D661" s="86"/>
      <c r="E661" s="86"/>
      <c r="F661" s="86"/>
      <c r="G661" s="86"/>
      <c r="H661" s="89"/>
      <c r="I661" s="89"/>
      <c r="J661" s="86"/>
      <c r="K661" s="86"/>
      <c r="L661" s="86"/>
      <c r="M661" s="94"/>
      <c r="N661" s="90"/>
      <c r="O661" s="88"/>
      <c r="P661" s="88"/>
      <c r="Q661" s="88"/>
    </row>
    <row r="662">
      <c r="A662" s="92"/>
      <c r="B662" s="93"/>
      <c r="C662" s="89"/>
      <c r="D662" s="86"/>
      <c r="E662" s="86"/>
      <c r="F662" s="86"/>
      <c r="G662" s="86"/>
      <c r="H662" s="89"/>
      <c r="I662" s="89"/>
      <c r="J662" s="86"/>
      <c r="K662" s="86"/>
      <c r="L662" s="86"/>
      <c r="M662" s="94"/>
      <c r="N662" s="90"/>
      <c r="O662" s="88"/>
      <c r="P662" s="88"/>
      <c r="Q662" s="88"/>
    </row>
    <row r="663">
      <c r="A663" s="92"/>
      <c r="B663" s="93"/>
      <c r="C663" s="89"/>
      <c r="D663" s="86"/>
      <c r="E663" s="86"/>
      <c r="F663" s="86"/>
      <c r="G663" s="86"/>
      <c r="H663" s="89"/>
      <c r="I663" s="89"/>
      <c r="J663" s="86"/>
      <c r="K663" s="86"/>
      <c r="L663" s="86"/>
      <c r="M663" s="94"/>
      <c r="N663" s="90"/>
      <c r="O663" s="88"/>
      <c r="P663" s="88"/>
      <c r="Q663" s="88"/>
    </row>
    <row r="664">
      <c r="A664" s="92"/>
      <c r="B664" s="93"/>
      <c r="C664" s="89"/>
      <c r="D664" s="86"/>
      <c r="E664" s="86"/>
      <c r="F664" s="86"/>
      <c r="G664" s="86"/>
      <c r="H664" s="89"/>
      <c r="I664" s="89"/>
      <c r="J664" s="86"/>
      <c r="K664" s="86"/>
      <c r="L664" s="86"/>
      <c r="M664" s="94"/>
      <c r="N664" s="90"/>
      <c r="O664" s="88"/>
      <c r="P664" s="88"/>
      <c r="Q664" s="88"/>
    </row>
    <row r="665">
      <c r="A665" s="92"/>
      <c r="B665" s="93"/>
      <c r="C665" s="89"/>
      <c r="D665" s="86"/>
      <c r="E665" s="86"/>
      <c r="F665" s="86"/>
      <c r="G665" s="86"/>
      <c r="H665" s="89"/>
      <c r="I665" s="89"/>
      <c r="J665" s="86"/>
      <c r="K665" s="86"/>
      <c r="L665" s="86"/>
      <c r="M665" s="94"/>
      <c r="N665" s="90"/>
      <c r="O665" s="88"/>
      <c r="P665" s="88"/>
      <c r="Q665" s="88"/>
    </row>
    <row r="666">
      <c r="A666" s="92"/>
      <c r="B666" s="93"/>
      <c r="C666" s="89"/>
      <c r="D666" s="86"/>
      <c r="E666" s="86"/>
      <c r="F666" s="86"/>
      <c r="G666" s="86"/>
      <c r="H666" s="89"/>
      <c r="I666" s="89"/>
      <c r="J666" s="86"/>
      <c r="K666" s="86"/>
      <c r="L666" s="86"/>
      <c r="M666" s="94"/>
      <c r="N666" s="90"/>
      <c r="O666" s="88"/>
      <c r="P666" s="88"/>
      <c r="Q666" s="88"/>
    </row>
    <row r="667">
      <c r="A667" s="92"/>
      <c r="B667" s="93"/>
      <c r="C667" s="89"/>
      <c r="D667" s="86"/>
      <c r="E667" s="86"/>
      <c r="F667" s="86"/>
      <c r="G667" s="86"/>
      <c r="H667" s="89"/>
      <c r="I667" s="89"/>
      <c r="J667" s="86"/>
      <c r="K667" s="86"/>
      <c r="L667" s="86"/>
      <c r="M667" s="94"/>
      <c r="N667" s="90"/>
      <c r="O667" s="88"/>
      <c r="P667" s="88"/>
      <c r="Q667" s="88"/>
    </row>
    <row r="668">
      <c r="A668" s="92"/>
      <c r="B668" s="93"/>
      <c r="C668" s="89"/>
      <c r="D668" s="86"/>
      <c r="E668" s="86"/>
      <c r="F668" s="86"/>
      <c r="G668" s="86"/>
      <c r="H668" s="89"/>
      <c r="I668" s="89"/>
      <c r="J668" s="86"/>
      <c r="K668" s="86"/>
      <c r="L668" s="86"/>
      <c r="M668" s="94"/>
      <c r="N668" s="90"/>
      <c r="O668" s="88"/>
      <c r="P668" s="88"/>
      <c r="Q668" s="88"/>
    </row>
    <row r="669">
      <c r="A669" s="92"/>
      <c r="B669" s="93"/>
      <c r="C669" s="89"/>
      <c r="D669" s="86"/>
      <c r="E669" s="86"/>
      <c r="F669" s="86"/>
      <c r="G669" s="86"/>
      <c r="H669" s="89"/>
      <c r="I669" s="89"/>
      <c r="J669" s="86"/>
      <c r="K669" s="86"/>
      <c r="L669" s="86"/>
      <c r="M669" s="94"/>
      <c r="N669" s="90"/>
      <c r="O669" s="88"/>
      <c r="P669" s="88"/>
      <c r="Q669" s="88"/>
    </row>
    <row r="670">
      <c r="A670" s="92"/>
      <c r="B670" s="93"/>
      <c r="C670" s="89"/>
      <c r="D670" s="86"/>
      <c r="E670" s="86"/>
      <c r="F670" s="86"/>
      <c r="G670" s="86"/>
      <c r="H670" s="89"/>
      <c r="I670" s="89"/>
      <c r="J670" s="86"/>
      <c r="K670" s="86"/>
      <c r="L670" s="86"/>
      <c r="M670" s="94"/>
      <c r="N670" s="90"/>
      <c r="O670" s="88"/>
      <c r="P670" s="88"/>
      <c r="Q670" s="88"/>
    </row>
    <row r="671">
      <c r="A671" s="92"/>
      <c r="B671" s="93"/>
      <c r="C671" s="89"/>
      <c r="D671" s="86"/>
      <c r="E671" s="86"/>
      <c r="F671" s="86"/>
      <c r="G671" s="86"/>
      <c r="H671" s="89"/>
      <c r="I671" s="89"/>
      <c r="J671" s="86"/>
      <c r="K671" s="86"/>
      <c r="L671" s="86"/>
      <c r="M671" s="94"/>
      <c r="N671" s="90"/>
      <c r="O671" s="88"/>
      <c r="P671" s="88"/>
      <c r="Q671" s="88"/>
    </row>
    <row r="672">
      <c r="A672" s="92"/>
      <c r="B672" s="93"/>
      <c r="C672" s="89"/>
      <c r="D672" s="86"/>
      <c r="E672" s="86"/>
      <c r="F672" s="86"/>
      <c r="G672" s="86"/>
      <c r="H672" s="89"/>
      <c r="I672" s="89"/>
      <c r="J672" s="86"/>
      <c r="K672" s="86"/>
      <c r="L672" s="86"/>
      <c r="M672" s="94"/>
      <c r="N672" s="90"/>
      <c r="O672" s="88"/>
      <c r="P672" s="88"/>
      <c r="Q672" s="88"/>
    </row>
    <row r="673">
      <c r="A673" s="92"/>
      <c r="B673" s="93"/>
      <c r="C673" s="89"/>
      <c r="D673" s="86"/>
      <c r="E673" s="86"/>
      <c r="F673" s="86"/>
      <c r="G673" s="86"/>
      <c r="H673" s="89"/>
      <c r="I673" s="89"/>
      <c r="J673" s="86"/>
      <c r="K673" s="86"/>
      <c r="L673" s="86"/>
      <c r="M673" s="94"/>
      <c r="N673" s="90"/>
      <c r="O673" s="88"/>
      <c r="P673" s="88"/>
      <c r="Q673" s="88"/>
    </row>
    <row r="674">
      <c r="A674" s="92"/>
      <c r="B674" s="93"/>
      <c r="C674" s="89"/>
      <c r="D674" s="86"/>
      <c r="E674" s="86"/>
      <c r="F674" s="86"/>
      <c r="G674" s="86"/>
      <c r="H674" s="89"/>
      <c r="I674" s="89"/>
      <c r="J674" s="86"/>
      <c r="K674" s="86"/>
      <c r="L674" s="86"/>
      <c r="M674" s="94"/>
      <c r="N674" s="90"/>
      <c r="O674" s="88"/>
      <c r="P674" s="88"/>
      <c r="Q674" s="88"/>
    </row>
    <row r="675">
      <c r="A675" s="92"/>
      <c r="B675" s="93"/>
      <c r="C675" s="89"/>
      <c r="D675" s="86"/>
      <c r="E675" s="86"/>
      <c r="F675" s="86"/>
      <c r="G675" s="86"/>
      <c r="H675" s="89"/>
      <c r="I675" s="89"/>
      <c r="J675" s="86"/>
      <c r="K675" s="86"/>
      <c r="L675" s="86"/>
      <c r="M675" s="94"/>
      <c r="N675" s="90"/>
      <c r="O675" s="88"/>
      <c r="P675" s="88"/>
      <c r="Q675" s="88"/>
    </row>
    <row r="676">
      <c r="A676" s="92"/>
      <c r="B676" s="93"/>
      <c r="C676" s="89"/>
      <c r="D676" s="86"/>
      <c r="E676" s="86"/>
      <c r="F676" s="86"/>
      <c r="G676" s="86"/>
      <c r="H676" s="89"/>
      <c r="I676" s="89"/>
      <c r="J676" s="86"/>
      <c r="K676" s="86"/>
      <c r="L676" s="86"/>
      <c r="M676" s="94"/>
      <c r="N676" s="90"/>
      <c r="O676" s="88"/>
      <c r="P676" s="88"/>
      <c r="Q676" s="88"/>
    </row>
    <row r="677">
      <c r="A677" s="92"/>
      <c r="B677" s="93"/>
      <c r="C677" s="89"/>
      <c r="D677" s="86"/>
      <c r="E677" s="86"/>
      <c r="F677" s="86"/>
      <c r="G677" s="86"/>
      <c r="H677" s="89"/>
      <c r="I677" s="89"/>
      <c r="J677" s="86"/>
      <c r="K677" s="86"/>
      <c r="L677" s="86"/>
      <c r="M677" s="94"/>
      <c r="N677" s="90"/>
      <c r="O677" s="88"/>
      <c r="P677" s="88"/>
      <c r="Q677" s="88"/>
    </row>
    <row r="678">
      <c r="A678" s="92"/>
      <c r="B678" s="93"/>
      <c r="C678" s="89"/>
      <c r="D678" s="86"/>
      <c r="E678" s="86"/>
      <c r="F678" s="86"/>
      <c r="G678" s="86"/>
      <c r="H678" s="89"/>
      <c r="I678" s="89"/>
      <c r="J678" s="86"/>
      <c r="K678" s="86"/>
      <c r="L678" s="86"/>
      <c r="M678" s="94"/>
      <c r="N678" s="90"/>
      <c r="O678" s="88"/>
      <c r="P678" s="88"/>
      <c r="Q678" s="88"/>
    </row>
    <row r="679">
      <c r="A679" s="92"/>
      <c r="B679" s="93"/>
      <c r="C679" s="89"/>
      <c r="D679" s="86"/>
      <c r="E679" s="86"/>
      <c r="F679" s="86"/>
      <c r="G679" s="86"/>
      <c r="H679" s="89"/>
      <c r="I679" s="89"/>
      <c r="J679" s="86"/>
      <c r="K679" s="86"/>
      <c r="L679" s="86"/>
      <c r="M679" s="94"/>
      <c r="N679" s="90"/>
      <c r="O679" s="88"/>
      <c r="P679" s="88"/>
      <c r="Q679" s="88"/>
    </row>
    <row r="680">
      <c r="A680" s="92"/>
      <c r="B680" s="93"/>
      <c r="C680" s="89"/>
      <c r="D680" s="86"/>
      <c r="E680" s="86"/>
      <c r="F680" s="86"/>
      <c r="G680" s="86"/>
      <c r="H680" s="89"/>
      <c r="I680" s="89"/>
      <c r="J680" s="86"/>
      <c r="K680" s="86"/>
      <c r="L680" s="86"/>
      <c r="M680" s="94"/>
      <c r="N680" s="90"/>
      <c r="O680" s="88"/>
      <c r="P680" s="88"/>
      <c r="Q680" s="88"/>
    </row>
    <row r="681">
      <c r="A681" s="92"/>
      <c r="B681" s="93"/>
      <c r="C681" s="89"/>
      <c r="D681" s="86"/>
      <c r="E681" s="86"/>
      <c r="F681" s="86"/>
      <c r="G681" s="86"/>
      <c r="H681" s="89"/>
      <c r="I681" s="89"/>
      <c r="J681" s="86"/>
      <c r="K681" s="86"/>
      <c r="L681" s="86"/>
      <c r="M681" s="94"/>
      <c r="N681" s="90"/>
      <c r="O681" s="88"/>
      <c r="P681" s="88"/>
      <c r="Q681" s="88"/>
    </row>
    <row r="682">
      <c r="A682" s="92"/>
      <c r="B682" s="93"/>
      <c r="C682" s="89"/>
      <c r="D682" s="86"/>
      <c r="E682" s="86"/>
      <c r="F682" s="86"/>
      <c r="G682" s="86"/>
      <c r="H682" s="89"/>
      <c r="I682" s="89"/>
      <c r="J682" s="86"/>
      <c r="K682" s="86"/>
      <c r="L682" s="86"/>
      <c r="M682" s="94"/>
      <c r="N682" s="90"/>
      <c r="O682" s="88"/>
      <c r="P682" s="88"/>
      <c r="Q682" s="88"/>
    </row>
    <row r="683">
      <c r="A683" s="92"/>
      <c r="B683" s="93"/>
      <c r="C683" s="89"/>
      <c r="D683" s="86"/>
      <c r="E683" s="86"/>
      <c r="F683" s="86"/>
      <c r="G683" s="86"/>
      <c r="H683" s="89"/>
      <c r="I683" s="89"/>
      <c r="J683" s="86"/>
      <c r="K683" s="86"/>
      <c r="L683" s="86"/>
      <c r="M683" s="94"/>
      <c r="N683" s="90"/>
      <c r="O683" s="88"/>
      <c r="P683" s="88"/>
      <c r="Q683" s="88"/>
    </row>
    <row r="684">
      <c r="A684" s="92"/>
      <c r="B684" s="93"/>
      <c r="C684" s="89"/>
      <c r="D684" s="86"/>
      <c r="E684" s="86"/>
      <c r="F684" s="86"/>
      <c r="G684" s="86"/>
      <c r="H684" s="89"/>
      <c r="I684" s="89"/>
      <c r="J684" s="86"/>
      <c r="K684" s="86"/>
      <c r="L684" s="86"/>
      <c r="M684" s="94"/>
      <c r="N684" s="90"/>
      <c r="O684" s="88"/>
      <c r="P684" s="88"/>
      <c r="Q684" s="88"/>
    </row>
    <row r="685">
      <c r="A685" s="92"/>
      <c r="B685" s="93"/>
      <c r="C685" s="89"/>
      <c r="D685" s="86"/>
      <c r="E685" s="86"/>
      <c r="F685" s="86"/>
      <c r="G685" s="86"/>
      <c r="H685" s="89"/>
      <c r="I685" s="89"/>
      <c r="J685" s="86"/>
      <c r="K685" s="86"/>
      <c r="L685" s="86"/>
      <c r="M685" s="94"/>
      <c r="N685" s="90"/>
      <c r="O685" s="88"/>
      <c r="P685" s="88"/>
      <c r="Q685" s="88"/>
    </row>
    <row r="686">
      <c r="A686" s="92"/>
      <c r="B686" s="93"/>
      <c r="C686" s="89"/>
      <c r="D686" s="86"/>
      <c r="E686" s="86"/>
      <c r="F686" s="86"/>
      <c r="G686" s="86"/>
      <c r="H686" s="89"/>
      <c r="I686" s="89"/>
      <c r="J686" s="86"/>
      <c r="K686" s="86"/>
      <c r="L686" s="86"/>
      <c r="M686" s="94"/>
      <c r="N686" s="90"/>
      <c r="O686" s="88"/>
      <c r="P686" s="88"/>
      <c r="Q686" s="88"/>
    </row>
    <row r="687">
      <c r="A687" s="92"/>
      <c r="B687" s="93"/>
      <c r="C687" s="89"/>
      <c r="D687" s="86"/>
      <c r="E687" s="86"/>
      <c r="F687" s="86"/>
      <c r="G687" s="86"/>
      <c r="H687" s="89"/>
      <c r="I687" s="89"/>
      <c r="J687" s="86"/>
      <c r="K687" s="86"/>
      <c r="L687" s="86"/>
      <c r="M687" s="94"/>
      <c r="N687" s="90"/>
      <c r="O687" s="88"/>
      <c r="P687" s="88"/>
      <c r="Q687" s="88"/>
    </row>
    <row r="688">
      <c r="A688" s="92"/>
      <c r="B688" s="93"/>
      <c r="C688" s="89"/>
      <c r="D688" s="86"/>
      <c r="E688" s="86"/>
      <c r="F688" s="86"/>
      <c r="G688" s="86"/>
      <c r="H688" s="89"/>
      <c r="I688" s="89"/>
      <c r="J688" s="86"/>
      <c r="K688" s="86"/>
      <c r="L688" s="86"/>
      <c r="M688" s="94"/>
      <c r="N688" s="90"/>
      <c r="O688" s="88"/>
      <c r="P688" s="88"/>
      <c r="Q688" s="88"/>
    </row>
    <row r="689">
      <c r="A689" s="92"/>
      <c r="B689" s="93"/>
      <c r="C689" s="89"/>
      <c r="D689" s="86"/>
      <c r="E689" s="86"/>
      <c r="F689" s="86"/>
      <c r="G689" s="86"/>
      <c r="H689" s="89"/>
      <c r="I689" s="89"/>
      <c r="J689" s="86"/>
      <c r="K689" s="86"/>
      <c r="L689" s="86"/>
      <c r="M689" s="94"/>
      <c r="N689" s="90"/>
      <c r="O689" s="88"/>
      <c r="P689" s="88"/>
      <c r="Q689" s="88"/>
    </row>
    <row r="690">
      <c r="A690" s="92"/>
      <c r="B690" s="93"/>
      <c r="C690" s="89"/>
      <c r="D690" s="86"/>
      <c r="E690" s="86"/>
      <c r="F690" s="86"/>
      <c r="G690" s="86"/>
      <c r="H690" s="89"/>
      <c r="I690" s="89"/>
      <c r="J690" s="86"/>
      <c r="K690" s="86"/>
      <c r="L690" s="86"/>
      <c r="M690" s="94"/>
      <c r="N690" s="90"/>
      <c r="O690" s="88"/>
      <c r="P690" s="88"/>
      <c r="Q690" s="88"/>
    </row>
    <row r="691">
      <c r="A691" s="92"/>
      <c r="B691" s="93"/>
      <c r="C691" s="89"/>
      <c r="D691" s="86"/>
      <c r="E691" s="86"/>
      <c r="F691" s="86"/>
      <c r="G691" s="86"/>
      <c r="H691" s="89"/>
      <c r="I691" s="89"/>
      <c r="J691" s="86"/>
      <c r="K691" s="86"/>
      <c r="L691" s="86"/>
      <c r="M691" s="94"/>
      <c r="N691" s="90"/>
      <c r="O691" s="88"/>
      <c r="P691" s="88"/>
      <c r="Q691" s="88"/>
    </row>
    <row r="692">
      <c r="A692" s="92"/>
      <c r="B692" s="93"/>
      <c r="C692" s="89"/>
      <c r="D692" s="86"/>
      <c r="E692" s="86"/>
      <c r="F692" s="86"/>
      <c r="G692" s="86"/>
      <c r="H692" s="89"/>
      <c r="I692" s="89"/>
      <c r="J692" s="86"/>
      <c r="K692" s="86"/>
      <c r="L692" s="86"/>
      <c r="M692" s="94"/>
      <c r="N692" s="90"/>
      <c r="O692" s="88"/>
      <c r="P692" s="88"/>
      <c r="Q692" s="88"/>
    </row>
    <row r="693">
      <c r="A693" s="92"/>
      <c r="B693" s="93"/>
      <c r="C693" s="89"/>
      <c r="D693" s="86"/>
      <c r="E693" s="86"/>
      <c r="F693" s="86"/>
      <c r="G693" s="86"/>
      <c r="H693" s="89"/>
      <c r="I693" s="89"/>
      <c r="J693" s="86"/>
      <c r="K693" s="86"/>
      <c r="L693" s="86"/>
      <c r="M693" s="94"/>
      <c r="N693" s="90"/>
      <c r="O693" s="88"/>
      <c r="P693" s="88"/>
      <c r="Q693" s="88"/>
    </row>
    <row r="694">
      <c r="A694" s="92"/>
      <c r="B694" s="93"/>
      <c r="C694" s="89"/>
      <c r="D694" s="86"/>
      <c r="E694" s="86"/>
      <c r="F694" s="86"/>
      <c r="G694" s="86"/>
      <c r="H694" s="89"/>
      <c r="I694" s="89"/>
      <c r="J694" s="86"/>
      <c r="K694" s="86"/>
      <c r="L694" s="86"/>
      <c r="M694" s="94"/>
      <c r="N694" s="90"/>
      <c r="O694" s="88"/>
      <c r="P694" s="88"/>
      <c r="Q694" s="88"/>
    </row>
    <row r="695">
      <c r="A695" s="92"/>
      <c r="B695" s="93"/>
      <c r="C695" s="89"/>
      <c r="D695" s="86"/>
      <c r="E695" s="86"/>
      <c r="F695" s="86"/>
      <c r="G695" s="86"/>
      <c r="H695" s="89"/>
      <c r="I695" s="89"/>
      <c r="J695" s="86"/>
      <c r="K695" s="86"/>
      <c r="L695" s="86"/>
      <c r="M695" s="94"/>
      <c r="N695" s="90"/>
      <c r="O695" s="88"/>
      <c r="P695" s="88"/>
      <c r="Q695" s="88"/>
    </row>
    <row r="696">
      <c r="A696" s="92"/>
      <c r="B696" s="93"/>
      <c r="C696" s="89"/>
      <c r="D696" s="86"/>
      <c r="E696" s="86"/>
      <c r="F696" s="86"/>
      <c r="G696" s="86"/>
      <c r="H696" s="89"/>
      <c r="I696" s="89"/>
      <c r="J696" s="86"/>
      <c r="K696" s="86"/>
      <c r="L696" s="86"/>
      <c r="M696" s="94"/>
      <c r="N696" s="90"/>
      <c r="O696" s="88"/>
      <c r="P696" s="88"/>
      <c r="Q696" s="88"/>
    </row>
    <row r="697">
      <c r="A697" s="92"/>
      <c r="B697" s="93"/>
      <c r="C697" s="89"/>
      <c r="D697" s="86"/>
      <c r="E697" s="86"/>
      <c r="F697" s="86"/>
      <c r="G697" s="86"/>
      <c r="H697" s="89"/>
      <c r="I697" s="89"/>
      <c r="J697" s="86"/>
      <c r="K697" s="86"/>
      <c r="L697" s="86"/>
      <c r="M697" s="94"/>
      <c r="N697" s="90"/>
      <c r="O697" s="88"/>
      <c r="P697" s="88"/>
      <c r="Q697" s="88"/>
    </row>
    <row r="698">
      <c r="A698" s="92"/>
      <c r="B698" s="93"/>
      <c r="C698" s="89"/>
      <c r="D698" s="86"/>
      <c r="E698" s="86"/>
      <c r="F698" s="86"/>
      <c r="G698" s="86"/>
      <c r="H698" s="89"/>
      <c r="I698" s="89"/>
      <c r="J698" s="86"/>
      <c r="K698" s="86"/>
      <c r="L698" s="86"/>
      <c r="M698" s="94"/>
      <c r="N698" s="90"/>
      <c r="O698" s="88"/>
      <c r="P698" s="88"/>
      <c r="Q698" s="88"/>
    </row>
    <row r="699">
      <c r="A699" s="92"/>
      <c r="B699" s="93"/>
      <c r="C699" s="89"/>
      <c r="D699" s="86"/>
      <c r="E699" s="86"/>
      <c r="F699" s="86"/>
      <c r="G699" s="86"/>
      <c r="H699" s="89"/>
      <c r="I699" s="89"/>
      <c r="J699" s="86"/>
      <c r="K699" s="86"/>
      <c r="L699" s="86"/>
      <c r="M699" s="94"/>
      <c r="N699" s="90"/>
      <c r="O699" s="88"/>
      <c r="P699" s="88"/>
      <c r="Q699" s="88"/>
    </row>
    <row r="700">
      <c r="A700" s="92"/>
      <c r="B700" s="93"/>
      <c r="C700" s="89"/>
      <c r="D700" s="86"/>
      <c r="E700" s="86"/>
      <c r="F700" s="86"/>
      <c r="G700" s="86"/>
      <c r="H700" s="89"/>
      <c r="I700" s="89"/>
      <c r="J700" s="86"/>
      <c r="K700" s="86"/>
      <c r="L700" s="86"/>
      <c r="M700" s="94"/>
      <c r="N700" s="90"/>
      <c r="O700" s="88"/>
      <c r="P700" s="88"/>
      <c r="Q700" s="88"/>
    </row>
    <row r="701">
      <c r="A701" s="92"/>
      <c r="B701" s="93"/>
      <c r="C701" s="89"/>
      <c r="D701" s="86"/>
      <c r="E701" s="86"/>
      <c r="F701" s="86"/>
      <c r="G701" s="86"/>
      <c r="H701" s="89"/>
      <c r="I701" s="89"/>
      <c r="J701" s="86"/>
      <c r="K701" s="86"/>
      <c r="L701" s="86"/>
      <c r="M701" s="94"/>
      <c r="N701" s="90"/>
      <c r="O701" s="88"/>
      <c r="P701" s="88"/>
      <c r="Q701" s="88"/>
    </row>
    <row r="702">
      <c r="A702" s="92"/>
      <c r="B702" s="93"/>
      <c r="C702" s="89"/>
      <c r="D702" s="86"/>
      <c r="E702" s="86"/>
      <c r="F702" s="86"/>
      <c r="G702" s="86"/>
      <c r="H702" s="89"/>
      <c r="I702" s="89"/>
      <c r="J702" s="86"/>
      <c r="K702" s="86"/>
      <c r="L702" s="86"/>
      <c r="M702" s="94"/>
      <c r="N702" s="90"/>
      <c r="O702" s="88"/>
      <c r="P702" s="88"/>
      <c r="Q702" s="88"/>
    </row>
    <row r="703">
      <c r="A703" s="92"/>
      <c r="B703" s="93"/>
      <c r="C703" s="89"/>
      <c r="D703" s="86"/>
      <c r="E703" s="86"/>
      <c r="F703" s="86"/>
      <c r="G703" s="86"/>
      <c r="H703" s="89"/>
      <c r="I703" s="89"/>
      <c r="J703" s="86"/>
      <c r="K703" s="86"/>
      <c r="L703" s="86"/>
      <c r="M703" s="94"/>
      <c r="N703" s="90"/>
      <c r="O703" s="88"/>
      <c r="P703" s="88"/>
      <c r="Q703" s="88"/>
    </row>
    <row r="704">
      <c r="A704" s="92"/>
      <c r="B704" s="93"/>
      <c r="C704" s="89"/>
      <c r="D704" s="86"/>
      <c r="E704" s="86"/>
      <c r="F704" s="86"/>
      <c r="G704" s="86"/>
      <c r="H704" s="89"/>
      <c r="I704" s="89"/>
      <c r="J704" s="86"/>
      <c r="K704" s="86"/>
      <c r="L704" s="86"/>
      <c r="M704" s="94"/>
      <c r="N704" s="90"/>
      <c r="O704" s="88"/>
      <c r="P704" s="88"/>
      <c r="Q704" s="88"/>
    </row>
    <row r="705">
      <c r="A705" s="92"/>
      <c r="B705" s="93"/>
      <c r="C705" s="89"/>
      <c r="D705" s="86"/>
      <c r="E705" s="86"/>
      <c r="F705" s="86"/>
      <c r="G705" s="86"/>
      <c r="H705" s="89"/>
      <c r="I705" s="89"/>
      <c r="J705" s="86"/>
      <c r="K705" s="86"/>
      <c r="L705" s="86"/>
      <c r="M705" s="94"/>
      <c r="N705" s="90"/>
      <c r="O705" s="88"/>
      <c r="P705" s="88"/>
      <c r="Q705" s="88"/>
    </row>
    <row r="706">
      <c r="A706" s="92"/>
      <c r="B706" s="93"/>
      <c r="C706" s="89"/>
      <c r="D706" s="86"/>
      <c r="E706" s="86"/>
      <c r="F706" s="86"/>
      <c r="G706" s="86"/>
      <c r="H706" s="89"/>
      <c r="I706" s="89"/>
      <c r="J706" s="86"/>
      <c r="K706" s="86"/>
      <c r="L706" s="86"/>
      <c r="M706" s="94"/>
      <c r="N706" s="90"/>
      <c r="O706" s="88"/>
      <c r="P706" s="88"/>
      <c r="Q706" s="88"/>
    </row>
    <row r="707">
      <c r="A707" s="92"/>
      <c r="B707" s="93"/>
      <c r="C707" s="89"/>
      <c r="D707" s="86"/>
      <c r="E707" s="86"/>
      <c r="F707" s="86"/>
      <c r="G707" s="86"/>
      <c r="H707" s="89"/>
      <c r="I707" s="89"/>
      <c r="J707" s="86"/>
      <c r="K707" s="86"/>
      <c r="L707" s="86"/>
      <c r="M707" s="94"/>
      <c r="N707" s="90"/>
      <c r="O707" s="88"/>
      <c r="P707" s="88"/>
      <c r="Q707" s="88"/>
    </row>
    <row r="708">
      <c r="A708" s="92"/>
      <c r="B708" s="93"/>
      <c r="C708" s="89"/>
      <c r="D708" s="86"/>
      <c r="E708" s="86"/>
      <c r="F708" s="86"/>
      <c r="G708" s="86"/>
      <c r="H708" s="89"/>
      <c r="I708" s="89"/>
      <c r="J708" s="86"/>
      <c r="K708" s="86"/>
      <c r="L708" s="86"/>
      <c r="M708" s="94"/>
      <c r="N708" s="90"/>
      <c r="O708" s="88"/>
      <c r="P708" s="88"/>
      <c r="Q708" s="88"/>
    </row>
    <row r="709">
      <c r="A709" s="92"/>
      <c r="B709" s="93"/>
      <c r="C709" s="89"/>
      <c r="D709" s="86"/>
      <c r="E709" s="86"/>
      <c r="F709" s="86"/>
      <c r="G709" s="86"/>
      <c r="H709" s="89"/>
      <c r="I709" s="89"/>
      <c r="J709" s="86"/>
      <c r="K709" s="86"/>
      <c r="L709" s="86"/>
      <c r="M709" s="94"/>
      <c r="N709" s="90"/>
      <c r="O709" s="88"/>
      <c r="P709" s="88"/>
      <c r="Q709" s="88"/>
    </row>
    <row r="710">
      <c r="A710" s="92"/>
      <c r="B710" s="93"/>
      <c r="C710" s="89"/>
      <c r="D710" s="86"/>
      <c r="E710" s="86"/>
      <c r="F710" s="86"/>
      <c r="G710" s="86"/>
      <c r="H710" s="89"/>
      <c r="I710" s="89"/>
      <c r="J710" s="86"/>
      <c r="K710" s="86"/>
      <c r="L710" s="86"/>
      <c r="M710" s="94"/>
      <c r="N710" s="90"/>
      <c r="O710" s="88"/>
      <c r="P710" s="88"/>
      <c r="Q710" s="88"/>
    </row>
    <row r="711">
      <c r="A711" s="92"/>
      <c r="B711" s="93"/>
      <c r="C711" s="89"/>
      <c r="D711" s="86"/>
      <c r="E711" s="86"/>
      <c r="F711" s="86"/>
      <c r="G711" s="86"/>
      <c r="H711" s="89"/>
      <c r="I711" s="89"/>
      <c r="J711" s="86"/>
      <c r="K711" s="86"/>
      <c r="L711" s="86"/>
      <c r="M711" s="94"/>
      <c r="N711" s="90"/>
      <c r="O711" s="88"/>
      <c r="P711" s="88"/>
      <c r="Q711" s="88"/>
    </row>
    <row r="712">
      <c r="A712" s="92"/>
      <c r="B712" s="93"/>
      <c r="C712" s="89"/>
      <c r="D712" s="86"/>
      <c r="E712" s="86"/>
      <c r="F712" s="86"/>
      <c r="G712" s="86"/>
      <c r="H712" s="89"/>
      <c r="I712" s="89"/>
      <c r="J712" s="86"/>
      <c r="K712" s="86"/>
      <c r="L712" s="86"/>
      <c r="M712" s="94"/>
      <c r="N712" s="90"/>
      <c r="O712" s="88"/>
      <c r="P712" s="88"/>
      <c r="Q712" s="88"/>
    </row>
    <row r="713">
      <c r="A713" s="92"/>
      <c r="B713" s="93"/>
      <c r="C713" s="89"/>
      <c r="D713" s="86"/>
      <c r="E713" s="86"/>
      <c r="F713" s="86"/>
      <c r="G713" s="86"/>
      <c r="H713" s="89"/>
      <c r="I713" s="89"/>
      <c r="J713" s="86"/>
      <c r="K713" s="86"/>
      <c r="L713" s="86"/>
      <c r="M713" s="94"/>
      <c r="N713" s="90"/>
      <c r="O713" s="88"/>
      <c r="P713" s="88"/>
      <c r="Q713" s="88"/>
    </row>
    <row r="714">
      <c r="A714" s="92"/>
      <c r="B714" s="93"/>
      <c r="C714" s="89"/>
      <c r="D714" s="86"/>
      <c r="E714" s="86"/>
      <c r="F714" s="86"/>
      <c r="G714" s="86"/>
      <c r="H714" s="89"/>
      <c r="I714" s="89"/>
      <c r="J714" s="86"/>
      <c r="K714" s="86"/>
      <c r="L714" s="86"/>
      <c r="M714" s="94"/>
      <c r="N714" s="90"/>
      <c r="O714" s="88"/>
      <c r="P714" s="88"/>
      <c r="Q714" s="88"/>
    </row>
    <row r="715">
      <c r="A715" s="92"/>
      <c r="B715" s="93"/>
      <c r="C715" s="89"/>
      <c r="D715" s="86"/>
      <c r="E715" s="86"/>
      <c r="F715" s="86"/>
      <c r="G715" s="86"/>
      <c r="H715" s="89"/>
      <c r="I715" s="89"/>
      <c r="J715" s="86"/>
      <c r="K715" s="86"/>
      <c r="L715" s="86"/>
      <c r="M715" s="94"/>
      <c r="N715" s="90"/>
      <c r="O715" s="88"/>
      <c r="P715" s="88"/>
      <c r="Q715" s="88"/>
    </row>
    <row r="716">
      <c r="A716" s="92"/>
      <c r="B716" s="93"/>
      <c r="C716" s="89"/>
      <c r="D716" s="86"/>
      <c r="E716" s="86"/>
      <c r="F716" s="86"/>
      <c r="G716" s="86"/>
      <c r="H716" s="89"/>
      <c r="I716" s="89"/>
      <c r="J716" s="86"/>
      <c r="K716" s="86"/>
      <c r="L716" s="86"/>
      <c r="M716" s="94"/>
      <c r="N716" s="90"/>
      <c r="O716" s="88"/>
      <c r="P716" s="88"/>
      <c r="Q716" s="88"/>
    </row>
    <row r="717">
      <c r="A717" s="92"/>
      <c r="B717" s="93"/>
      <c r="C717" s="89"/>
      <c r="D717" s="86"/>
      <c r="E717" s="86"/>
      <c r="F717" s="86"/>
      <c r="G717" s="86"/>
      <c r="H717" s="89"/>
      <c r="I717" s="89"/>
      <c r="J717" s="86"/>
      <c r="K717" s="86"/>
      <c r="L717" s="86"/>
      <c r="M717" s="94"/>
      <c r="N717" s="90"/>
      <c r="O717" s="88"/>
      <c r="P717" s="88"/>
      <c r="Q717" s="88"/>
    </row>
    <row r="718">
      <c r="A718" s="92"/>
      <c r="B718" s="93"/>
      <c r="C718" s="89"/>
      <c r="D718" s="86"/>
      <c r="E718" s="86"/>
      <c r="F718" s="86"/>
      <c r="G718" s="86"/>
      <c r="H718" s="89"/>
      <c r="I718" s="89"/>
      <c r="J718" s="86"/>
      <c r="K718" s="86"/>
      <c r="L718" s="86"/>
      <c r="M718" s="94"/>
      <c r="N718" s="90"/>
      <c r="O718" s="88"/>
      <c r="P718" s="88"/>
      <c r="Q718" s="88"/>
    </row>
    <row r="719">
      <c r="A719" s="92"/>
      <c r="B719" s="93"/>
      <c r="C719" s="89"/>
      <c r="D719" s="86"/>
      <c r="E719" s="86"/>
      <c r="F719" s="86"/>
      <c r="G719" s="86"/>
      <c r="H719" s="89"/>
      <c r="I719" s="89"/>
      <c r="J719" s="86"/>
      <c r="K719" s="86"/>
      <c r="L719" s="86"/>
      <c r="M719" s="94"/>
      <c r="N719" s="90"/>
      <c r="O719" s="88"/>
      <c r="P719" s="88"/>
      <c r="Q719" s="88"/>
    </row>
    <row r="720">
      <c r="A720" s="92"/>
      <c r="B720" s="93"/>
      <c r="C720" s="89"/>
      <c r="D720" s="86"/>
      <c r="E720" s="86"/>
      <c r="F720" s="86"/>
      <c r="G720" s="86"/>
      <c r="H720" s="89"/>
      <c r="I720" s="89"/>
      <c r="J720" s="86"/>
      <c r="K720" s="86"/>
      <c r="L720" s="86"/>
      <c r="M720" s="94"/>
      <c r="N720" s="90"/>
      <c r="O720" s="88"/>
      <c r="P720" s="88"/>
      <c r="Q720" s="88"/>
    </row>
    <row r="721">
      <c r="A721" s="92"/>
      <c r="B721" s="93"/>
      <c r="C721" s="89"/>
      <c r="D721" s="86"/>
      <c r="E721" s="86"/>
      <c r="F721" s="86"/>
      <c r="G721" s="86"/>
      <c r="H721" s="89"/>
      <c r="I721" s="89"/>
      <c r="J721" s="86"/>
      <c r="K721" s="86"/>
      <c r="L721" s="86"/>
      <c r="M721" s="94"/>
      <c r="N721" s="90"/>
      <c r="O721" s="88"/>
      <c r="P721" s="88"/>
      <c r="Q721" s="88"/>
    </row>
    <row r="722">
      <c r="A722" s="92"/>
      <c r="B722" s="93"/>
      <c r="C722" s="89"/>
      <c r="D722" s="86"/>
      <c r="E722" s="86"/>
      <c r="F722" s="86"/>
      <c r="G722" s="86"/>
      <c r="H722" s="89"/>
      <c r="I722" s="89"/>
      <c r="J722" s="86"/>
      <c r="K722" s="86"/>
      <c r="L722" s="86"/>
      <c r="M722" s="94"/>
      <c r="N722" s="90"/>
      <c r="O722" s="88"/>
      <c r="P722" s="88"/>
      <c r="Q722" s="88"/>
    </row>
    <row r="723">
      <c r="A723" s="92"/>
      <c r="B723" s="93"/>
      <c r="C723" s="89"/>
      <c r="D723" s="86"/>
      <c r="E723" s="86"/>
      <c r="F723" s="86"/>
      <c r="G723" s="86"/>
      <c r="H723" s="89"/>
      <c r="I723" s="89"/>
      <c r="J723" s="86"/>
      <c r="K723" s="86"/>
      <c r="L723" s="86"/>
      <c r="M723" s="94"/>
      <c r="N723" s="90"/>
      <c r="O723" s="88"/>
      <c r="P723" s="88"/>
      <c r="Q723" s="88"/>
    </row>
    <row r="724">
      <c r="A724" s="92"/>
      <c r="B724" s="93"/>
      <c r="C724" s="89"/>
      <c r="D724" s="86"/>
      <c r="E724" s="86"/>
      <c r="F724" s="86"/>
      <c r="G724" s="86"/>
      <c r="H724" s="89"/>
      <c r="I724" s="89"/>
      <c r="J724" s="86"/>
      <c r="K724" s="86"/>
      <c r="L724" s="86"/>
      <c r="M724" s="94"/>
      <c r="N724" s="90"/>
      <c r="O724" s="88"/>
      <c r="P724" s="88"/>
      <c r="Q724" s="88"/>
    </row>
    <row r="725">
      <c r="A725" s="92"/>
      <c r="B725" s="93"/>
      <c r="C725" s="89"/>
      <c r="D725" s="86"/>
      <c r="E725" s="86"/>
      <c r="F725" s="86"/>
      <c r="G725" s="86"/>
      <c r="H725" s="89"/>
      <c r="I725" s="89"/>
      <c r="J725" s="86"/>
      <c r="K725" s="86"/>
      <c r="L725" s="86"/>
      <c r="M725" s="94"/>
      <c r="N725" s="90"/>
      <c r="O725" s="88"/>
      <c r="P725" s="88"/>
      <c r="Q725" s="88"/>
    </row>
    <row r="726">
      <c r="A726" s="92"/>
      <c r="B726" s="93"/>
      <c r="C726" s="89"/>
      <c r="D726" s="86"/>
      <c r="E726" s="86"/>
      <c r="F726" s="86"/>
      <c r="G726" s="86"/>
      <c r="H726" s="89"/>
      <c r="I726" s="89"/>
      <c r="J726" s="86"/>
      <c r="K726" s="86"/>
      <c r="L726" s="86"/>
      <c r="M726" s="94"/>
      <c r="N726" s="90"/>
      <c r="O726" s="88"/>
      <c r="P726" s="88"/>
      <c r="Q726" s="88"/>
    </row>
    <row r="727">
      <c r="A727" s="92"/>
      <c r="B727" s="93"/>
      <c r="C727" s="89"/>
      <c r="D727" s="86"/>
      <c r="E727" s="86"/>
      <c r="F727" s="86"/>
      <c r="G727" s="86"/>
      <c r="H727" s="89"/>
      <c r="I727" s="89"/>
      <c r="J727" s="86"/>
      <c r="K727" s="86"/>
      <c r="L727" s="86"/>
      <c r="M727" s="94"/>
      <c r="N727" s="90"/>
      <c r="O727" s="88"/>
      <c r="P727" s="88"/>
      <c r="Q727" s="88"/>
    </row>
    <row r="728">
      <c r="A728" s="92"/>
      <c r="B728" s="93"/>
      <c r="C728" s="89"/>
      <c r="D728" s="86"/>
      <c r="E728" s="86"/>
      <c r="F728" s="86"/>
      <c r="G728" s="86"/>
      <c r="H728" s="89"/>
      <c r="I728" s="89"/>
      <c r="J728" s="86"/>
      <c r="K728" s="86"/>
      <c r="L728" s="86"/>
      <c r="M728" s="94"/>
      <c r="N728" s="90"/>
      <c r="O728" s="88"/>
      <c r="P728" s="88"/>
      <c r="Q728" s="88"/>
    </row>
    <row r="729">
      <c r="A729" s="92"/>
      <c r="B729" s="93"/>
      <c r="C729" s="89"/>
      <c r="D729" s="86"/>
      <c r="E729" s="86"/>
      <c r="F729" s="86"/>
      <c r="G729" s="86"/>
      <c r="H729" s="89"/>
      <c r="I729" s="89"/>
      <c r="J729" s="86"/>
      <c r="K729" s="86"/>
      <c r="L729" s="86"/>
      <c r="M729" s="94"/>
      <c r="N729" s="90"/>
      <c r="O729" s="88"/>
      <c r="P729" s="88"/>
      <c r="Q729" s="88"/>
    </row>
    <row r="730">
      <c r="A730" s="92"/>
      <c r="B730" s="93"/>
      <c r="C730" s="89"/>
      <c r="D730" s="86"/>
      <c r="E730" s="86"/>
      <c r="F730" s="86"/>
      <c r="G730" s="86"/>
      <c r="H730" s="89"/>
      <c r="I730" s="89"/>
      <c r="J730" s="86"/>
      <c r="K730" s="86"/>
      <c r="L730" s="86"/>
      <c r="M730" s="94"/>
      <c r="N730" s="90"/>
      <c r="O730" s="88"/>
      <c r="P730" s="88"/>
      <c r="Q730" s="88"/>
    </row>
    <row r="731">
      <c r="A731" s="92"/>
      <c r="B731" s="93"/>
      <c r="C731" s="89"/>
      <c r="D731" s="86"/>
      <c r="E731" s="86"/>
      <c r="F731" s="86"/>
      <c r="G731" s="86"/>
      <c r="H731" s="89"/>
      <c r="I731" s="89"/>
      <c r="J731" s="86"/>
      <c r="K731" s="86"/>
      <c r="L731" s="86"/>
      <c r="M731" s="94"/>
      <c r="N731" s="90"/>
      <c r="O731" s="88"/>
      <c r="P731" s="88"/>
      <c r="Q731" s="88"/>
    </row>
    <row r="732">
      <c r="A732" s="92"/>
      <c r="B732" s="93"/>
      <c r="C732" s="89"/>
      <c r="D732" s="86"/>
      <c r="E732" s="86"/>
      <c r="F732" s="86"/>
      <c r="G732" s="86"/>
      <c r="H732" s="89"/>
      <c r="I732" s="89"/>
      <c r="J732" s="86"/>
      <c r="K732" s="86"/>
      <c r="L732" s="86"/>
      <c r="M732" s="94"/>
      <c r="N732" s="90"/>
      <c r="O732" s="88"/>
      <c r="P732" s="88"/>
      <c r="Q732" s="88"/>
    </row>
    <row r="733">
      <c r="A733" s="92"/>
      <c r="B733" s="93"/>
      <c r="C733" s="89"/>
      <c r="D733" s="86"/>
      <c r="E733" s="86"/>
      <c r="F733" s="86"/>
      <c r="G733" s="86"/>
      <c r="H733" s="89"/>
      <c r="I733" s="89"/>
      <c r="J733" s="86"/>
      <c r="K733" s="86"/>
      <c r="L733" s="86"/>
      <c r="M733" s="94"/>
      <c r="N733" s="90"/>
      <c r="O733" s="88"/>
      <c r="P733" s="88"/>
      <c r="Q733" s="88"/>
    </row>
    <row r="734">
      <c r="A734" s="92"/>
      <c r="B734" s="93"/>
      <c r="C734" s="89"/>
      <c r="D734" s="86"/>
      <c r="E734" s="86"/>
      <c r="F734" s="86"/>
      <c r="G734" s="86"/>
      <c r="H734" s="89"/>
      <c r="I734" s="89"/>
      <c r="J734" s="86"/>
      <c r="K734" s="86"/>
      <c r="L734" s="86"/>
      <c r="M734" s="94"/>
      <c r="N734" s="90"/>
      <c r="O734" s="88"/>
      <c r="P734" s="88"/>
      <c r="Q734" s="88"/>
    </row>
    <row r="735">
      <c r="A735" s="92"/>
      <c r="B735" s="93"/>
      <c r="C735" s="89"/>
      <c r="D735" s="86"/>
      <c r="E735" s="86"/>
      <c r="F735" s="86"/>
      <c r="G735" s="86"/>
      <c r="H735" s="89"/>
      <c r="I735" s="89"/>
      <c r="J735" s="86"/>
      <c r="K735" s="86"/>
      <c r="L735" s="86"/>
      <c r="M735" s="94"/>
      <c r="N735" s="90"/>
      <c r="O735" s="88"/>
      <c r="P735" s="88"/>
      <c r="Q735" s="88"/>
    </row>
    <row r="736">
      <c r="A736" s="92"/>
      <c r="B736" s="93"/>
      <c r="C736" s="89"/>
      <c r="D736" s="86"/>
      <c r="E736" s="86"/>
      <c r="F736" s="86"/>
      <c r="G736" s="86"/>
      <c r="H736" s="89"/>
      <c r="I736" s="89"/>
      <c r="J736" s="86"/>
      <c r="K736" s="86"/>
      <c r="L736" s="86"/>
      <c r="M736" s="94"/>
      <c r="N736" s="90"/>
      <c r="O736" s="88"/>
      <c r="P736" s="88"/>
      <c r="Q736" s="88"/>
    </row>
    <row r="737">
      <c r="A737" s="92"/>
      <c r="B737" s="93"/>
      <c r="C737" s="89"/>
      <c r="D737" s="86"/>
      <c r="E737" s="86"/>
      <c r="F737" s="86"/>
      <c r="G737" s="86"/>
      <c r="H737" s="89"/>
      <c r="I737" s="89"/>
      <c r="J737" s="86"/>
      <c r="K737" s="86"/>
      <c r="L737" s="86"/>
      <c r="M737" s="94"/>
      <c r="N737" s="90"/>
      <c r="O737" s="88"/>
      <c r="P737" s="88"/>
      <c r="Q737" s="88"/>
    </row>
    <row r="738">
      <c r="A738" s="92"/>
      <c r="B738" s="93"/>
      <c r="C738" s="89"/>
      <c r="D738" s="86"/>
      <c r="E738" s="86"/>
      <c r="F738" s="86"/>
      <c r="G738" s="86"/>
      <c r="H738" s="89"/>
      <c r="I738" s="89"/>
      <c r="J738" s="86"/>
      <c r="K738" s="86"/>
      <c r="L738" s="86"/>
      <c r="M738" s="94"/>
      <c r="N738" s="90"/>
      <c r="O738" s="88"/>
      <c r="P738" s="88"/>
      <c r="Q738" s="88"/>
    </row>
    <row r="739">
      <c r="A739" s="92"/>
      <c r="B739" s="93"/>
      <c r="C739" s="89"/>
      <c r="D739" s="86"/>
      <c r="E739" s="86"/>
      <c r="F739" s="86"/>
      <c r="G739" s="86"/>
      <c r="H739" s="89"/>
      <c r="I739" s="89"/>
      <c r="J739" s="86"/>
      <c r="K739" s="86"/>
      <c r="L739" s="86"/>
      <c r="M739" s="94"/>
      <c r="N739" s="90"/>
      <c r="O739" s="88"/>
      <c r="P739" s="88"/>
      <c r="Q739" s="88"/>
    </row>
    <row r="740">
      <c r="A740" s="92"/>
      <c r="B740" s="93"/>
      <c r="C740" s="89"/>
      <c r="D740" s="86"/>
      <c r="E740" s="86"/>
      <c r="F740" s="86"/>
      <c r="G740" s="86"/>
      <c r="H740" s="89"/>
      <c r="I740" s="89"/>
      <c r="J740" s="86"/>
      <c r="K740" s="86"/>
      <c r="L740" s="86"/>
      <c r="M740" s="94"/>
      <c r="N740" s="90"/>
      <c r="O740" s="88"/>
      <c r="P740" s="88"/>
      <c r="Q740" s="88"/>
    </row>
    <row r="741">
      <c r="A741" s="92"/>
      <c r="B741" s="93"/>
      <c r="C741" s="89"/>
      <c r="D741" s="86"/>
      <c r="E741" s="86"/>
      <c r="F741" s="86"/>
      <c r="G741" s="86"/>
      <c r="H741" s="89"/>
      <c r="I741" s="89"/>
      <c r="J741" s="86"/>
      <c r="K741" s="86"/>
      <c r="L741" s="86"/>
      <c r="M741" s="94"/>
      <c r="N741" s="90"/>
      <c r="O741" s="88"/>
      <c r="P741" s="88"/>
      <c r="Q741" s="88"/>
    </row>
    <row r="742">
      <c r="A742" s="92"/>
      <c r="B742" s="93"/>
      <c r="C742" s="89"/>
      <c r="D742" s="86"/>
      <c r="E742" s="86"/>
      <c r="F742" s="86"/>
      <c r="G742" s="86"/>
      <c r="H742" s="89"/>
      <c r="I742" s="89"/>
      <c r="J742" s="86"/>
      <c r="K742" s="86"/>
      <c r="L742" s="86"/>
      <c r="M742" s="94"/>
      <c r="N742" s="90"/>
      <c r="O742" s="88"/>
      <c r="P742" s="88"/>
      <c r="Q742" s="88"/>
    </row>
    <row r="743">
      <c r="A743" s="92"/>
      <c r="B743" s="93"/>
      <c r="C743" s="89"/>
      <c r="D743" s="86"/>
      <c r="E743" s="86"/>
      <c r="F743" s="86"/>
      <c r="G743" s="86"/>
      <c r="H743" s="89"/>
      <c r="I743" s="89"/>
      <c r="J743" s="86"/>
      <c r="K743" s="86"/>
      <c r="L743" s="86"/>
      <c r="M743" s="94"/>
      <c r="N743" s="90"/>
      <c r="O743" s="88"/>
      <c r="P743" s="88"/>
      <c r="Q743" s="88"/>
    </row>
    <row r="744">
      <c r="A744" s="92"/>
      <c r="B744" s="93"/>
      <c r="C744" s="89"/>
      <c r="D744" s="86"/>
      <c r="E744" s="86"/>
      <c r="F744" s="86"/>
      <c r="G744" s="86"/>
      <c r="H744" s="89"/>
      <c r="I744" s="89"/>
      <c r="J744" s="86"/>
      <c r="K744" s="86"/>
      <c r="L744" s="86"/>
      <c r="M744" s="94"/>
      <c r="N744" s="90"/>
      <c r="O744" s="88"/>
      <c r="P744" s="88"/>
      <c r="Q744" s="88"/>
    </row>
    <row r="745">
      <c r="A745" s="92"/>
      <c r="B745" s="93"/>
      <c r="C745" s="89"/>
      <c r="D745" s="86"/>
      <c r="E745" s="86"/>
      <c r="F745" s="86"/>
      <c r="G745" s="86"/>
      <c r="H745" s="89"/>
      <c r="I745" s="89"/>
      <c r="J745" s="86"/>
      <c r="K745" s="86"/>
      <c r="L745" s="86"/>
      <c r="M745" s="94"/>
      <c r="N745" s="90"/>
      <c r="O745" s="88"/>
      <c r="P745" s="88"/>
      <c r="Q745" s="88"/>
    </row>
    <row r="746">
      <c r="A746" s="92"/>
      <c r="B746" s="93"/>
      <c r="C746" s="89"/>
      <c r="D746" s="86"/>
      <c r="E746" s="86"/>
      <c r="F746" s="86"/>
      <c r="G746" s="86"/>
      <c r="H746" s="89"/>
      <c r="I746" s="89"/>
      <c r="J746" s="86"/>
      <c r="K746" s="86"/>
      <c r="L746" s="86"/>
      <c r="M746" s="94"/>
      <c r="N746" s="90"/>
      <c r="O746" s="88"/>
      <c r="P746" s="88"/>
      <c r="Q746" s="88"/>
    </row>
    <row r="747">
      <c r="A747" s="92"/>
      <c r="B747" s="93"/>
      <c r="C747" s="89"/>
      <c r="D747" s="86"/>
      <c r="E747" s="86"/>
      <c r="F747" s="86"/>
      <c r="G747" s="86"/>
      <c r="H747" s="89"/>
      <c r="I747" s="89"/>
      <c r="J747" s="86"/>
      <c r="K747" s="86"/>
      <c r="L747" s="86"/>
      <c r="M747" s="94"/>
      <c r="N747" s="90"/>
      <c r="O747" s="88"/>
      <c r="P747" s="88"/>
      <c r="Q747" s="88"/>
    </row>
    <row r="748">
      <c r="A748" s="92"/>
      <c r="B748" s="93"/>
      <c r="C748" s="89"/>
      <c r="D748" s="86"/>
      <c r="E748" s="86"/>
      <c r="F748" s="86"/>
      <c r="G748" s="86"/>
      <c r="H748" s="89"/>
      <c r="I748" s="89"/>
      <c r="J748" s="86"/>
      <c r="K748" s="86"/>
      <c r="L748" s="86"/>
      <c r="M748" s="94"/>
      <c r="N748" s="90"/>
      <c r="O748" s="88"/>
      <c r="P748" s="88"/>
      <c r="Q748" s="88"/>
    </row>
    <row r="749">
      <c r="A749" s="92"/>
      <c r="B749" s="93"/>
      <c r="C749" s="89"/>
      <c r="D749" s="86"/>
      <c r="E749" s="86"/>
      <c r="F749" s="86"/>
      <c r="G749" s="86"/>
      <c r="H749" s="89"/>
      <c r="I749" s="89"/>
      <c r="J749" s="86"/>
      <c r="K749" s="86"/>
      <c r="L749" s="86"/>
      <c r="M749" s="94"/>
      <c r="N749" s="90"/>
      <c r="O749" s="88"/>
      <c r="P749" s="88"/>
      <c r="Q749" s="88"/>
    </row>
    <row r="750">
      <c r="A750" s="92"/>
      <c r="B750" s="93"/>
      <c r="C750" s="89"/>
      <c r="D750" s="86"/>
      <c r="E750" s="86"/>
      <c r="F750" s="86"/>
      <c r="G750" s="86"/>
      <c r="H750" s="89"/>
      <c r="I750" s="89"/>
      <c r="J750" s="86"/>
      <c r="K750" s="86"/>
      <c r="L750" s="86"/>
      <c r="M750" s="94"/>
      <c r="N750" s="90"/>
      <c r="O750" s="88"/>
      <c r="P750" s="88"/>
      <c r="Q750" s="88"/>
    </row>
    <row r="751">
      <c r="A751" s="92"/>
      <c r="B751" s="93"/>
      <c r="C751" s="89"/>
      <c r="D751" s="86"/>
      <c r="E751" s="86"/>
      <c r="F751" s="86"/>
      <c r="G751" s="86"/>
      <c r="H751" s="89"/>
      <c r="I751" s="89"/>
      <c r="J751" s="86"/>
      <c r="K751" s="86"/>
      <c r="L751" s="86"/>
      <c r="M751" s="94"/>
      <c r="N751" s="90"/>
      <c r="O751" s="88"/>
      <c r="P751" s="88"/>
      <c r="Q751" s="88"/>
    </row>
    <row r="752">
      <c r="A752" s="92"/>
      <c r="B752" s="93"/>
      <c r="C752" s="89"/>
      <c r="D752" s="86"/>
      <c r="E752" s="86"/>
      <c r="F752" s="86"/>
      <c r="G752" s="86"/>
      <c r="H752" s="89"/>
      <c r="I752" s="89"/>
      <c r="J752" s="86"/>
      <c r="K752" s="86"/>
      <c r="L752" s="86"/>
      <c r="M752" s="94"/>
      <c r="N752" s="90"/>
      <c r="O752" s="88"/>
      <c r="P752" s="88"/>
      <c r="Q752" s="88"/>
    </row>
    <row r="753">
      <c r="A753" s="92"/>
      <c r="B753" s="93"/>
      <c r="C753" s="89"/>
      <c r="D753" s="86"/>
      <c r="E753" s="86"/>
      <c r="F753" s="86"/>
      <c r="G753" s="86"/>
      <c r="H753" s="89"/>
      <c r="I753" s="89"/>
      <c r="J753" s="86"/>
      <c r="K753" s="86"/>
      <c r="L753" s="86"/>
      <c r="M753" s="94"/>
      <c r="N753" s="90"/>
      <c r="O753" s="88"/>
      <c r="P753" s="88"/>
      <c r="Q753" s="88"/>
    </row>
    <row r="754">
      <c r="A754" s="92"/>
      <c r="B754" s="93"/>
      <c r="C754" s="89"/>
      <c r="D754" s="86"/>
      <c r="E754" s="86"/>
      <c r="F754" s="86"/>
      <c r="G754" s="86"/>
      <c r="H754" s="89"/>
      <c r="I754" s="89"/>
      <c r="J754" s="86"/>
      <c r="K754" s="86"/>
      <c r="L754" s="86"/>
      <c r="M754" s="94"/>
      <c r="N754" s="90"/>
      <c r="O754" s="88"/>
      <c r="P754" s="88"/>
      <c r="Q754" s="88"/>
    </row>
    <row r="755">
      <c r="A755" s="92"/>
      <c r="B755" s="93"/>
      <c r="C755" s="89"/>
      <c r="D755" s="86"/>
      <c r="E755" s="86"/>
      <c r="F755" s="86"/>
      <c r="G755" s="86"/>
      <c r="H755" s="89"/>
      <c r="I755" s="89"/>
      <c r="J755" s="86"/>
      <c r="K755" s="86"/>
      <c r="L755" s="86"/>
      <c r="M755" s="94"/>
      <c r="N755" s="90"/>
      <c r="O755" s="88"/>
      <c r="P755" s="88"/>
      <c r="Q755" s="88"/>
    </row>
    <row r="756">
      <c r="A756" s="92"/>
      <c r="B756" s="93"/>
      <c r="C756" s="89"/>
      <c r="D756" s="86"/>
      <c r="E756" s="86"/>
      <c r="F756" s="86"/>
      <c r="G756" s="86"/>
      <c r="H756" s="89"/>
      <c r="I756" s="89"/>
      <c r="J756" s="86"/>
      <c r="K756" s="86"/>
      <c r="L756" s="86"/>
      <c r="M756" s="94"/>
      <c r="N756" s="90"/>
      <c r="O756" s="88"/>
      <c r="P756" s="88"/>
      <c r="Q756" s="88"/>
    </row>
    <row r="757">
      <c r="A757" s="92"/>
      <c r="B757" s="93"/>
      <c r="C757" s="89"/>
      <c r="D757" s="86"/>
      <c r="E757" s="86"/>
      <c r="F757" s="86"/>
      <c r="G757" s="86"/>
      <c r="H757" s="89"/>
      <c r="I757" s="89"/>
      <c r="J757" s="86"/>
      <c r="K757" s="86"/>
      <c r="L757" s="86"/>
      <c r="M757" s="94"/>
      <c r="N757" s="90"/>
      <c r="O757" s="88"/>
      <c r="P757" s="88"/>
      <c r="Q757" s="88"/>
    </row>
    <row r="758">
      <c r="A758" s="92"/>
      <c r="B758" s="93"/>
      <c r="C758" s="89"/>
      <c r="D758" s="86"/>
      <c r="E758" s="86"/>
      <c r="F758" s="86"/>
      <c r="G758" s="86"/>
      <c r="H758" s="89"/>
      <c r="I758" s="89"/>
      <c r="J758" s="86"/>
      <c r="K758" s="86"/>
      <c r="L758" s="86"/>
      <c r="M758" s="94"/>
      <c r="N758" s="90"/>
      <c r="O758" s="88"/>
      <c r="P758" s="88"/>
      <c r="Q758" s="88"/>
    </row>
    <row r="759">
      <c r="A759" s="92"/>
      <c r="B759" s="93"/>
      <c r="C759" s="89"/>
      <c r="D759" s="86"/>
      <c r="E759" s="86"/>
      <c r="F759" s="86"/>
      <c r="G759" s="86"/>
      <c r="H759" s="89"/>
      <c r="I759" s="89"/>
      <c r="J759" s="86"/>
      <c r="K759" s="86"/>
      <c r="L759" s="86"/>
      <c r="M759" s="94"/>
      <c r="N759" s="90"/>
      <c r="O759" s="88"/>
      <c r="P759" s="88"/>
      <c r="Q759" s="88"/>
    </row>
    <row r="760">
      <c r="A760" s="92"/>
      <c r="B760" s="93"/>
      <c r="C760" s="89"/>
      <c r="D760" s="86"/>
      <c r="E760" s="86"/>
      <c r="F760" s="86"/>
      <c r="G760" s="86"/>
      <c r="H760" s="89"/>
      <c r="I760" s="89"/>
      <c r="J760" s="86"/>
      <c r="K760" s="86"/>
      <c r="L760" s="86"/>
      <c r="M760" s="94"/>
      <c r="N760" s="90"/>
      <c r="O760" s="88"/>
      <c r="P760" s="88"/>
      <c r="Q760" s="88"/>
    </row>
    <row r="761">
      <c r="A761" s="92"/>
      <c r="B761" s="93"/>
      <c r="C761" s="89"/>
      <c r="D761" s="86"/>
      <c r="E761" s="86"/>
      <c r="F761" s="86"/>
      <c r="G761" s="86"/>
      <c r="H761" s="89"/>
      <c r="I761" s="89"/>
      <c r="J761" s="86"/>
      <c r="K761" s="86"/>
      <c r="L761" s="86"/>
      <c r="M761" s="94"/>
      <c r="N761" s="90"/>
      <c r="O761" s="88"/>
      <c r="P761" s="88"/>
      <c r="Q761" s="88"/>
    </row>
    <row r="762">
      <c r="A762" s="92"/>
      <c r="B762" s="93"/>
      <c r="C762" s="89"/>
      <c r="D762" s="86"/>
      <c r="E762" s="86"/>
      <c r="F762" s="86"/>
      <c r="G762" s="86"/>
      <c r="H762" s="89"/>
      <c r="I762" s="89"/>
      <c r="J762" s="86"/>
      <c r="K762" s="86"/>
      <c r="L762" s="86"/>
      <c r="M762" s="94"/>
      <c r="N762" s="90"/>
      <c r="O762" s="88"/>
      <c r="P762" s="88"/>
      <c r="Q762" s="88"/>
    </row>
    <row r="763">
      <c r="A763" s="92"/>
      <c r="B763" s="93"/>
      <c r="C763" s="89"/>
      <c r="D763" s="86"/>
      <c r="E763" s="86"/>
      <c r="F763" s="86"/>
      <c r="G763" s="86"/>
      <c r="H763" s="89"/>
      <c r="I763" s="89"/>
      <c r="J763" s="86"/>
      <c r="K763" s="86"/>
      <c r="L763" s="86"/>
      <c r="M763" s="94"/>
      <c r="N763" s="90"/>
      <c r="O763" s="88"/>
      <c r="P763" s="88"/>
      <c r="Q763" s="88"/>
    </row>
    <row r="764">
      <c r="A764" s="92"/>
      <c r="B764" s="93"/>
      <c r="C764" s="89"/>
      <c r="D764" s="86"/>
      <c r="E764" s="86"/>
      <c r="F764" s="86"/>
      <c r="G764" s="86"/>
      <c r="H764" s="89"/>
      <c r="I764" s="89"/>
      <c r="J764" s="86"/>
      <c r="K764" s="86"/>
      <c r="L764" s="86"/>
      <c r="M764" s="94"/>
      <c r="N764" s="90"/>
      <c r="O764" s="88"/>
      <c r="P764" s="88"/>
      <c r="Q764" s="88"/>
    </row>
    <row r="765">
      <c r="A765" s="92"/>
      <c r="B765" s="93"/>
      <c r="C765" s="89"/>
      <c r="D765" s="86"/>
      <c r="E765" s="86"/>
      <c r="F765" s="86"/>
      <c r="G765" s="86"/>
      <c r="H765" s="89"/>
      <c r="I765" s="89"/>
      <c r="J765" s="86"/>
      <c r="K765" s="86"/>
      <c r="L765" s="86"/>
      <c r="M765" s="94"/>
      <c r="N765" s="90"/>
      <c r="O765" s="88"/>
      <c r="P765" s="88"/>
      <c r="Q765" s="88"/>
    </row>
    <row r="766">
      <c r="A766" s="92"/>
      <c r="B766" s="93"/>
      <c r="C766" s="89"/>
      <c r="D766" s="86"/>
      <c r="E766" s="86"/>
      <c r="F766" s="86"/>
      <c r="G766" s="86"/>
      <c r="H766" s="89"/>
      <c r="I766" s="89"/>
      <c r="J766" s="86"/>
      <c r="K766" s="86"/>
      <c r="L766" s="86"/>
      <c r="M766" s="94"/>
      <c r="N766" s="90"/>
      <c r="O766" s="88"/>
      <c r="P766" s="88"/>
      <c r="Q766" s="88"/>
    </row>
    <row r="767">
      <c r="A767" s="92"/>
      <c r="B767" s="93"/>
      <c r="C767" s="89"/>
      <c r="D767" s="86"/>
      <c r="E767" s="86"/>
      <c r="F767" s="86"/>
      <c r="G767" s="86"/>
      <c r="H767" s="89"/>
      <c r="I767" s="89"/>
      <c r="J767" s="86"/>
      <c r="K767" s="86"/>
      <c r="L767" s="86"/>
      <c r="M767" s="94"/>
      <c r="N767" s="90"/>
      <c r="O767" s="88"/>
      <c r="P767" s="88"/>
      <c r="Q767" s="88"/>
    </row>
    <row r="768">
      <c r="A768" s="92"/>
      <c r="B768" s="93"/>
      <c r="C768" s="89"/>
      <c r="D768" s="86"/>
      <c r="E768" s="86"/>
      <c r="F768" s="86"/>
      <c r="G768" s="86"/>
      <c r="H768" s="89"/>
      <c r="I768" s="89"/>
      <c r="J768" s="86"/>
      <c r="K768" s="86"/>
      <c r="L768" s="86"/>
      <c r="M768" s="94"/>
      <c r="N768" s="90"/>
      <c r="O768" s="88"/>
      <c r="P768" s="88"/>
      <c r="Q768" s="88"/>
    </row>
    <row r="769">
      <c r="A769" s="92"/>
      <c r="B769" s="93"/>
      <c r="C769" s="89"/>
      <c r="D769" s="86"/>
      <c r="E769" s="86"/>
      <c r="F769" s="86"/>
      <c r="G769" s="86"/>
      <c r="H769" s="89"/>
      <c r="I769" s="89"/>
      <c r="J769" s="86"/>
      <c r="K769" s="86"/>
      <c r="L769" s="86"/>
      <c r="M769" s="94"/>
      <c r="N769" s="90"/>
      <c r="O769" s="88"/>
      <c r="P769" s="88"/>
      <c r="Q769" s="88"/>
    </row>
    <row r="770">
      <c r="A770" s="92"/>
      <c r="B770" s="93"/>
      <c r="C770" s="89"/>
      <c r="D770" s="86"/>
      <c r="E770" s="86"/>
      <c r="F770" s="86"/>
      <c r="G770" s="86"/>
      <c r="H770" s="89"/>
      <c r="I770" s="89"/>
      <c r="J770" s="86"/>
      <c r="K770" s="86"/>
      <c r="L770" s="86"/>
      <c r="M770" s="94"/>
      <c r="N770" s="90"/>
      <c r="O770" s="88"/>
      <c r="P770" s="88"/>
      <c r="Q770" s="88"/>
    </row>
    <row r="771">
      <c r="A771" s="92"/>
      <c r="B771" s="93"/>
      <c r="C771" s="89"/>
      <c r="D771" s="86"/>
      <c r="E771" s="86"/>
      <c r="F771" s="86"/>
      <c r="G771" s="86"/>
      <c r="H771" s="89"/>
      <c r="I771" s="89"/>
      <c r="J771" s="86"/>
      <c r="K771" s="86"/>
      <c r="L771" s="86"/>
      <c r="M771" s="94"/>
      <c r="N771" s="90"/>
      <c r="O771" s="88"/>
      <c r="P771" s="88"/>
      <c r="Q771" s="88"/>
    </row>
    <row r="772">
      <c r="A772" s="92"/>
      <c r="B772" s="93"/>
      <c r="C772" s="89"/>
      <c r="D772" s="86"/>
      <c r="E772" s="86"/>
      <c r="F772" s="86"/>
      <c r="G772" s="86"/>
      <c r="H772" s="89"/>
      <c r="I772" s="89"/>
      <c r="J772" s="86"/>
      <c r="K772" s="86"/>
      <c r="L772" s="86"/>
      <c r="M772" s="94"/>
      <c r="N772" s="90"/>
      <c r="O772" s="88"/>
      <c r="P772" s="88"/>
      <c r="Q772" s="88"/>
    </row>
    <row r="773">
      <c r="A773" s="92"/>
      <c r="B773" s="93"/>
      <c r="C773" s="89"/>
      <c r="D773" s="86"/>
      <c r="E773" s="86"/>
      <c r="F773" s="86"/>
      <c r="G773" s="86"/>
      <c r="H773" s="89"/>
      <c r="I773" s="89"/>
      <c r="J773" s="86"/>
      <c r="K773" s="86"/>
      <c r="L773" s="86"/>
      <c r="M773" s="94"/>
      <c r="N773" s="90"/>
      <c r="O773" s="88"/>
      <c r="P773" s="88"/>
      <c r="Q773" s="88"/>
    </row>
    <row r="774">
      <c r="A774" s="92"/>
      <c r="B774" s="93"/>
      <c r="C774" s="89"/>
      <c r="D774" s="86"/>
      <c r="E774" s="86"/>
      <c r="F774" s="86"/>
      <c r="G774" s="86"/>
      <c r="H774" s="89"/>
      <c r="I774" s="89"/>
      <c r="J774" s="86"/>
      <c r="K774" s="86"/>
      <c r="L774" s="86"/>
      <c r="M774" s="94"/>
      <c r="N774" s="90"/>
      <c r="O774" s="88"/>
      <c r="P774" s="88"/>
      <c r="Q774" s="88"/>
    </row>
    <row r="775">
      <c r="A775" s="92"/>
      <c r="B775" s="93"/>
      <c r="C775" s="89"/>
      <c r="D775" s="86"/>
      <c r="E775" s="86"/>
      <c r="F775" s="86"/>
      <c r="G775" s="86"/>
      <c r="H775" s="89"/>
      <c r="I775" s="89"/>
      <c r="J775" s="86"/>
      <c r="K775" s="86"/>
      <c r="L775" s="86"/>
      <c r="M775" s="94"/>
      <c r="N775" s="90"/>
      <c r="O775" s="88"/>
      <c r="P775" s="88"/>
      <c r="Q775" s="88"/>
    </row>
    <row r="776">
      <c r="A776" s="92"/>
      <c r="B776" s="93"/>
      <c r="C776" s="89"/>
      <c r="D776" s="86"/>
      <c r="E776" s="86"/>
      <c r="F776" s="86"/>
      <c r="G776" s="86"/>
      <c r="H776" s="89"/>
      <c r="I776" s="89"/>
      <c r="J776" s="86"/>
      <c r="K776" s="86"/>
      <c r="L776" s="86"/>
      <c r="M776" s="94"/>
      <c r="N776" s="90"/>
      <c r="O776" s="88"/>
      <c r="P776" s="88"/>
      <c r="Q776" s="88"/>
    </row>
    <row r="777">
      <c r="A777" s="92"/>
      <c r="B777" s="93"/>
      <c r="C777" s="89"/>
      <c r="D777" s="86"/>
      <c r="E777" s="86"/>
      <c r="F777" s="86"/>
      <c r="G777" s="86"/>
      <c r="H777" s="89"/>
      <c r="I777" s="89"/>
      <c r="J777" s="86"/>
      <c r="K777" s="86"/>
      <c r="L777" s="86"/>
      <c r="M777" s="94"/>
      <c r="N777" s="90"/>
      <c r="O777" s="88"/>
      <c r="P777" s="88"/>
      <c r="Q777" s="88"/>
    </row>
    <row r="778">
      <c r="A778" s="92"/>
      <c r="B778" s="93"/>
      <c r="C778" s="89"/>
      <c r="D778" s="86"/>
      <c r="E778" s="86"/>
      <c r="F778" s="86"/>
      <c r="G778" s="86"/>
      <c r="H778" s="89"/>
      <c r="I778" s="89"/>
      <c r="J778" s="86"/>
      <c r="K778" s="86"/>
      <c r="L778" s="86"/>
      <c r="M778" s="94"/>
      <c r="N778" s="90"/>
      <c r="O778" s="88"/>
      <c r="P778" s="88"/>
      <c r="Q778" s="88"/>
    </row>
    <row r="779">
      <c r="A779" s="92"/>
      <c r="B779" s="93"/>
      <c r="C779" s="89"/>
      <c r="D779" s="86"/>
      <c r="E779" s="86"/>
      <c r="F779" s="86"/>
      <c r="G779" s="86"/>
      <c r="H779" s="89"/>
      <c r="I779" s="89"/>
      <c r="J779" s="86"/>
      <c r="K779" s="86"/>
      <c r="L779" s="86"/>
      <c r="M779" s="94"/>
      <c r="N779" s="90"/>
      <c r="O779" s="88"/>
      <c r="P779" s="88"/>
      <c r="Q779" s="88"/>
    </row>
    <row r="780">
      <c r="A780" s="92"/>
      <c r="B780" s="93"/>
      <c r="C780" s="89"/>
      <c r="D780" s="86"/>
      <c r="E780" s="86"/>
      <c r="F780" s="86"/>
      <c r="G780" s="86"/>
      <c r="H780" s="89"/>
      <c r="I780" s="89"/>
      <c r="J780" s="86"/>
      <c r="K780" s="86"/>
      <c r="L780" s="86"/>
      <c r="M780" s="94"/>
      <c r="N780" s="90"/>
      <c r="O780" s="88"/>
      <c r="P780" s="88"/>
      <c r="Q780" s="88"/>
    </row>
    <row r="781">
      <c r="A781" s="92"/>
      <c r="B781" s="93"/>
      <c r="C781" s="89"/>
      <c r="D781" s="86"/>
      <c r="E781" s="86"/>
      <c r="F781" s="86"/>
      <c r="G781" s="86"/>
      <c r="H781" s="89"/>
      <c r="I781" s="89"/>
      <c r="J781" s="86"/>
      <c r="K781" s="86"/>
      <c r="L781" s="86"/>
      <c r="M781" s="94"/>
      <c r="N781" s="90"/>
      <c r="O781" s="88"/>
      <c r="P781" s="88"/>
      <c r="Q781" s="88"/>
    </row>
    <row r="782">
      <c r="A782" s="92"/>
      <c r="B782" s="93"/>
      <c r="C782" s="89"/>
      <c r="D782" s="86"/>
      <c r="E782" s="86"/>
      <c r="F782" s="86"/>
      <c r="G782" s="86"/>
      <c r="H782" s="89"/>
      <c r="I782" s="89"/>
      <c r="J782" s="86"/>
      <c r="K782" s="86"/>
      <c r="L782" s="86"/>
      <c r="M782" s="94"/>
      <c r="N782" s="90"/>
      <c r="O782" s="88"/>
      <c r="P782" s="88"/>
      <c r="Q782" s="88"/>
    </row>
    <row r="783">
      <c r="A783" s="92"/>
      <c r="B783" s="93"/>
      <c r="C783" s="89"/>
      <c r="D783" s="86"/>
      <c r="E783" s="86"/>
      <c r="F783" s="86"/>
      <c r="G783" s="86"/>
      <c r="H783" s="89"/>
      <c r="I783" s="89"/>
      <c r="J783" s="86"/>
      <c r="K783" s="86"/>
      <c r="L783" s="86"/>
      <c r="M783" s="94"/>
      <c r="N783" s="90"/>
      <c r="O783" s="88"/>
      <c r="P783" s="88"/>
      <c r="Q783" s="88"/>
    </row>
    <row r="784">
      <c r="A784" s="92"/>
      <c r="B784" s="93"/>
      <c r="C784" s="89"/>
      <c r="D784" s="86"/>
      <c r="E784" s="86"/>
      <c r="F784" s="86"/>
      <c r="G784" s="86"/>
      <c r="H784" s="89"/>
      <c r="I784" s="89"/>
      <c r="J784" s="86"/>
      <c r="K784" s="86"/>
      <c r="L784" s="86"/>
      <c r="M784" s="94"/>
      <c r="N784" s="90"/>
      <c r="O784" s="88"/>
      <c r="P784" s="88"/>
      <c r="Q784" s="88"/>
    </row>
    <row r="785">
      <c r="A785" s="92"/>
      <c r="B785" s="93"/>
      <c r="C785" s="89"/>
      <c r="D785" s="86"/>
      <c r="E785" s="86"/>
      <c r="F785" s="86"/>
      <c r="G785" s="86"/>
      <c r="H785" s="89"/>
      <c r="I785" s="89"/>
      <c r="J785" s="86"/>
      <c r="K785" s="86"/>
      <c r="L785" s="86"/>
      <c r="M785" s="94"/>
      <c r="N785" s="90"/>
      <c r="O785" s="88"/>
      <c r="P785" s="88"/>
      <c r="Q785" s="88"/>
    </row>
    <row r="786">
      <c r="A786" s="92"/>
      <c r="B786" s="93"/>
      <c r="C786" s="89"/>
      <c r="D786" s="86"/>
      <c r="E786" s="86"/>
      <c r="F786" s="86"/>
      <c r="G786" s="86"/>
      <c r="H786" s="89"/>
      <c r="I786" s="89"/>
      <c r="J786" s="86"/>
      <c r="K786" s="86"/>
      <c r="L786" s="86"/>
      <c r="M786" s="94"/>
      <c r="N786" s="90"/>
      <c r="O786" s="88"/>
      <c r="P786" s="88"/>
      <c r="Q786" s="88"/>
    </row>
    <row r="787">
      <c r="A787" s="92"/>
      <c r="B787" s="93"/>
      <c r="C787" s="89"/>
      <c r="D787" s="86"/>
      <c r="E787" s="86"/>
      <c r="F787" s="86"/>
      <c r="G787" s="86"/>
      <c r="H787" s="89"/>
      <c r="I787" s="89"/>
      <c r="J787" s="86"/>
      <c r="K787" s="86"/>
      <c r="L787" s="86"/>
      <c r="M787" s="94"/>
      <c r="N787" s="90"/>
      <c r="O787" s="88"/>
      <c r="P787" s="88"/>
      <c r="Q787" s="88"/>
    </row>
    <row r="788">
      <c r="A788" s="92"/>
      <c r="B788" s="93"/>
      <c r="C788" s="89"/>
      <c r="D788" s="86"/>
      <c r="E788" s="86"/>
      <c r="F788" s="86"/>
      <c r="G788" s="86"/>
      <c r="H788" s="89"/>
      <c r="I788" s="89"/>
      <c r="J788" s="86"/>
      <c r="K788" s="86"/>
      <c r="L788" s="86"/>
      <c r="M788" s="94"/>
      <c r="N788" s="90"/>
      <c r="O788" s="88"/>
      <c r="P788" s="88"/>
      <c r="Q788" s="88"/>
    </row>
    <row r="789">
      <c r="A789" s="92"/>
      <c r="B789" s="93"/>
      <c r="C789" s="89"/>
      <c r="D789" s="86"/>
      <c r="E789" s="86"/>
      <c r="F789" s="86"/>
      <c r="G789" s="86"/>
      <c r="H789" s="89"/>
      <c r="I789" s="89"/>
      <c r="J789" s="86"/>
      <c r="K789" s="86"/>
      <c r="L789" s="86"/>
      <c r="M789" s="94"/>
      <c r="N789" s="90"/>
      <c r="O789" s="88"/>
      <c r="P789" s="88"/>
      <c r="Q789" s="88"/>
    </row>
    <row r="790">
      <c r="A790" s="92"/>
      <c r="B790" s="93"/>
      <c r="C790" s="89"/>
      <c r="D790" s="86"/>
      <c r="E790" s="86"/>
      <c r="F790" s="86"/>
      <c r="G790" s="86"/>
      <c r="H790" s="89"/>
      <c r="I790" s="89"/>
      <c r="J790" s="86"/>
      <c r="K790" s="86"/>
      <c r="L790" s="86"/>
      <c r="M790" s="94"/>
      <c r="N790" s="90"/>
      <c r="O790" s="88"/>
      <c r="P790" s="88"/>
      <c r="Q790" s="88"/>
    </row>
    <row r="791">
      <c r="A791" s="92"/>
      <c r="B791" s="93"/>
      <c r="C791" s="89"/>
      <c r="D791" s="86"/>
      <c r="E791" s="86"/>
      <c r="F791" s="86"/>
      <c r="G791" s="86"/>
      <c r="H791" s="89"/>
      <c r="I791" s="89"/>
      <c r="J791" s="86"/>
      <c r="K791" s="86"/>
      <c r="L791" s="86"/>
      <c r="M791" s="94"/>
      <c r="N791" s="90"/>
      <c r="O791" s="88"/>
      <c r="P791" s="88"/>
      <c r="Q791" s="88"/>
    </row>
    <row r="792">
      <c r="A792" s="92"/>
      <c r="B792" s="93"/>
      <c r="C792" s="89"/>
      <c r="D792" s="86"/>
      <c r="E792" s="86"/>
      <c r="F792" s="86"/>
      <c r="G792" s="86"/>
      <c r="H792" s="89"/>
      <c r="I792" s="89"/>
      <c r="J792" s="86"/>
      <c r="K792" s="86"/>
      <c r="L792" s="86"/>
      <c r="M792" s="94"/>
      <c r="N792" s="90"/>
      <c r="O792" s="88"/>
      <c r="P792" s="88"/>
      <c r="Q792" s="88"/>
    </row>
    <row r="793">
      <c r="A793" s="92"/>
      <c r="B793" s="93"/>
      <c r="C793" s="89"/>
      <c r="D793" s="86"/>
      <c r="E793" s="86"/>
      <c r="F793" s="86"/>
      <c r="G793" s="86"/>
      <c r="H793" s="89"/>
      <c r="I793" s="89"/>
      <c r="J793" s="86"/>
      <c r="K793" s="86"/>
      <c r="L793" s="86"/>
      <c r="M793" s="94"/>
      <c r="N793" s="90"/>
      <c r="O793" s="88"/>
      <c r="P793" s="88"/>
      <c r="Q793" s="88"/>
    </row>
    <row r="794">
      <c r="A794" s="92"/>
      <c r="B794" s="93"/>
      <c r="C794" s="89"/>
      <c r="D794" s="86"/>
      <c r="E794" s="86"/>
      <c r="F794" s="86"/>
      <c r="G794" s="86"/>
      <c r="H794" s="89"/>
      <c r="I794" s="89"/>
      <c r="J794" s="86"/>
      <c r="K794" s="86"/>
      <c r="L794" s="86"/>
      <c r="M794" s="94"/>
      <c r="N794" s="90"/>
      <c r="O794" s="88"/>
      <c r="P794" s="88"/>
      <c r="Q794" s="88"/>
    </row>
    <row r="795">
      <c r="A795" s="92"/>
      <c r="B795" s="93"/>
      <c r="C795" s="89"/>
      <c r="D795" s="86"/>
      <c r="E795" s="86"/>
      <c r="F795" s="86"/>
      <c r="G795" s="86"/>
      <c r="H795" s="89"/>
      <c r="I795" s="89"/>
      <c r="J795" s="86"/>
      <c r="K795" s="86"/>
      <c r="L795" s="86"/>
      <c r="M795" s="94"/>
      <c r="N795" s="90"/>
      <c r="O795" s="88"/>
      <c r="P795" s="88"/>
      <c r="Q795" s="88"/>
    </row>
    <row r="796">
      <c r="A796" s="92"/>
      <c r="B796" s="93"/>
      <c r="C796" s="89"/>
      <c r="D796" s="86"/>
      <c r="E796" s="86"/>
      <c r="F796" s="86"/>
      <c r="G796" s="86"/>
      <c r="H796" s="89"/>
      <c r="I796" s="89"/>
      <c r="J796" s="86"/>
      <c r="K796" s="86"/>
      <c r="L796" s="86"/>
      <c r="M796" s="94"/>
      <c r="N796" s="90"/>
      <c r="O796" s="88"/>
      <c r="P796" s="88"/>
      <c r="Q796" s="88"/>
    </row>
    <row r="797">
      <c r="A797" s="92"/>
      <c r="B797" s="93"/>
      <c r="C797" s="89"/>
      <c r="D797" s="86"/>
      <c r="E797" s="86"/>
      <c r="F797" s="86"/>
      <c r="G797" s="86"/>
      <c r="H797" s="89"/>
      <c r="I797" s="89"/>
      <c r="J797" s="86"/>
      <c r="K797" s="86"/>
      <c r="L797" s="86"/>
      <c r="M797" s="94"/>
      <c r="N797" s="90"/>
      <c r="O797" s="88"/>
      <c r="P797" s="88"/>
      <c r="Q797" s="88"/>
    </row>
    <row r="798">
      <c r="A798" s="92"/>
      <c r="B798" s="93"/>
      <c r="C798" s="89"/>
      <c r="D798" s="86"/>
      <c r="E798" s="86"/>
      <c r="F798" s="86"/>
      <c r="G798" s="86"/>
      <c r="H798" s="89"/>
      <c r="I798" s="89"/>
      <c r="J798" s="86"/>
      <c r="K798" s="86"/>
      <c r="L798" s="86"/>
      <c r="M798" s="94"/>
      <c r="N798" s="90"/>
      <c r="O798" s="88"/>
      <c r="P798" s="88"/>
      <c r="Q798" s="88"/>
    </row>
    <row r="799">
      <c r="A799" s="92"/>
      <c r="B799" s="93"/>
      <c r="C799" s="89"/>
      <c r="D799" s="86"/>
      <c r="E799" s="86"/>
      <c r="F799" s="86"/>
      <c r="G799" s="86"/>
      <c r="H799" s="89"/>
      <c r="I799" s="89"/>
      <c r="J799" s="86"/>
      <c r="K799" s="86"/>
      <c r="L799" s="86"/>
      <c r="M799" s="94"/>
      <c r="N799" s="90"/>
      <c r="O799" s="88"/>
      <c r="P799" s="88"/>
      <c r="Q799" s="88"/>
    </row>
    <row r="800">
      <c r="A800" s="92"/>
      <c r="B800" s="93"/>
      <c r="C800" s="89"/>
      <c r="D800" s="86"/>
      <c r="E800" s="86"/>
      <c r="F800" s="86"/>
      <c r="G800" s="86"/>
      <c r="H800" s="89"/>
      <c r="I800" s="89"/>
      <c r="J800" s="86"/>
      <c r="K800" s="86"/>
      <c r="L800" s="86"/>
      <c r="M800" s="94"/>
      <c r="N800" s="90"/>
      <c r="O800" s="88"/>
      <c r="P800" s="88"/>
      <c r="Q800" s="88"/>
    </row>
    <row r="801">
      <c r="A801" s="92"/>
      <c r="B801" s="93"/>
      <c r="C801" s="89"/>
      <c r="D801" s="86"/>
      <c r="E801" s="86"/>
      <c r="F801" s="86"/>
      <c r="G801" s="86"/>
      <c r="H801" s="89"/>
      <c r="I801" s="89"/>
      <c r="J801" s="86"/>
      <c r="K801" s="86"/>
      <c r="L801" s="86"/>
      <c r="M801" s="94"/>
      <c r="N801" s="90"/>
      <c r="O801" s="88"/>
      <c r="P801" s="88"/>
      <c r="Q801" s="88"/>
    </row>
    <row r="802">
      <c r="A802" s="92"/>
      <c r="B802" s="93"/>
      <c r="C802" s="89"/>
      <c r="D802" s="86"/>
      <c r="E802" s="86"/>
      <c r="F802" s="86"/>
      <c r="G802" s="86"/>
      <c r="H802" s="89"/>
      <c r="I802" s="89"/>
      <c r="J802" s="86"/>
      <c r="K802" s="86"/>
      <c r="L802" s="86"/>
      <c r="M802" s="94"/>
      <c r="N802" s="90"/>
      <c r="O802" s="88"/>
      <c r="P802" s="88"/>
      <c r="Q802" s="88"/>
    </row>
    <row r="803">
      <c r="A803" s="92"/>
      <c r="B803" s="93"/>
      <c r="C803" s="89"/>
      <c r="D803" s="86"/>
      <c r="E803" s="86"/>
      <c r="F803" s="86"/>
      <c r="G803" s="86"/>
      <c r="H803" s="89"/>
      <c r="I803" s="89"/>
      <c r="J803" s="86"/>
      <c r="K803" s="86"/>
      <c r="L803" s="86"/>
      <c r="M803" s="94"/>
      <c r="N803" s="90"/>
      <c r="O803" s="88"/>
      <c r="P803" s="88"/>
      <c r="Q803" s="88"/>
    </row>
    <row r="804">
      <c r="A804" s="92"/>
      <c r="B804" s="93"/>
      <c r="C804" s="89"/>
      <c r="D804" s="86"/>
      <c r="E804" s="86"/>
      <c r="F804" s="86"/>
      <c r="G804" s="86"/>
      <c r="H804" s="89"/>
      <c r="I804" s="89"/>
      <c r="J804" s="86"/>
      <c r="K804" s="86"/>
      <c r="L804" s="86"/>
      <c r="M804" s="94"/>
      <c r="N804" s="90"/>
      <c r="O804" s="88"/>
      <c r="P804" s="88"/>
      <c r="Q804" s="88"/>
    </row>
    <row r="805">
      <c r="A805" s="92"/>
      <c r="B805" s="93"/>
      <c r="C805" s="89"/>
      <c r="D805" s="86"/>
      <c r="E805" s="86"/>
      <c r="F805" s="86"/>
      <c r="G805" s="86"/>
      <c r="H805" s="89"/>
      <c r="I805" s="89"/>
      <c r="J805" s="86"/>
      <c r="K805" s="86"/>
      <c r="L805" s="86"/>
      <c r="M805" s="94"/>
      <c r="N805" s="90"/>
      <c r="O805" s="88"/>
      <c r="P805" s="88"/>
      <c r="Q805" s="88"/>
    </row>
    <row r="806">
      <c r="A806" s="92"/>
      <c r="B806" s="93"/>
      <c r="C806" s="89"/>
      <c r="D806" s="86"/>
      <c r="E806" s="86"/>
      <c r="F806" s="86"/>
      <c r="G806" s="86"/>
      <c r="H806" s="89"/>
      <c r="I806" s="89"/>
      <c r="J806" s="86"/>
      <c r="K806" s="86"/>
      <c r="L806" s="86"/>
      <c r="M806" s="94"/>
      <c r="N806" s="90"/>
      <c r="O806" s="88"/>
      <c r="P806" s="88"/>
      <c r="Q806" s="88"/>
    </row>
    <row r="807">
      <c r="A807" s="92"/>
      <c r="B807" s="93"/>
      <c r="C807" s="89"/>
      <c r="D807" s="86"/>
      <c r="E807" s="86"/>
      <c r="F807" s="86"/>
      <c r="G807" s="86"/>
      <c r="H807" s="89"/>
      <c r="I807" s="89"/>
      <c r="J807" s="86"/>
      <c r="K807" s="86"/>
      <c r="L807" s="86"/>
      <c r="M807" s="94"/>
      <c r="N807" s="90"/>
      <c r="O807" s="88"/>
      <c r="P807" s="88"/>
      <c r="Q807" s="88"/>
    </row>
    <row r="808">
      <c r="A808" s="92"/>
      <c r="B808" s="93"/>
      <c r="C808" s="89"/>
      <c r="D808" s="86"/>
      <c r="E808" s="86"/>
      <c r="F808" s="86"/>
      <c r="G808" s="86"/>
      <c r="H808" s="89"/>
      <c r="I808" s="89"/>
      <c r="J808" s="86"/>
      <c r="K808" s="86"/>
      <c r="L808" s="86"/>
      <c r="M808" s="94"/>
      <c r="N808" s="90"/>
      <c r="O808" s="88"/>
      <c r="P808" s="88"/>
      <c r="Q808" s="88"/>
    </row>
    <row r="809">
      <c r="A809" s="92"/>
      <c r="B809" s="93"/>
      <c r="C809" s="89"/>
      <c r="D809" s="86"/>
      <c r="E809" s="86"/>
      <c r="F809" s="86"/>
      <c r="G809" s="86"/>
      <c r="H809" s="89"/>
      <c r="I809" s="89"/>
      <c r="J809" s="86"/>
      <c r="K809" s="86"/>
      <c r="L809" s="86"/>
      <c r="M809" s="94"/>
      <c r="N809" s="90"/>
      <c r="O809" s="88"/>
      <c r="P809" s="88"/>
      <c r="Q809" s="88"/>
    </row>
    <row r="810">
      <c r="A810" s="92"/>
      <c r="B810" s="93"/>
      <c r="C810" s="89"/>
      <c r="D810" s="86"/>
      <c r="E810" s="86"/>
      <c r="F810" s="86"/>
      <c r="G810" s="86"/>
      <c r="H810" s="89"/>
      <c r="I810" s="89"/>
      <c r="J810" s="86"/>
      <c r="K810" s="86"/>
      <c r="L810" s="86"/>
      <c r="M810" s="94"/>
      <c r="N810" s="90"/>
      <c r="O810" s="88"/>
      <c r="P810" s="88"/>
      <c r="Q810" s="88"/>
    </row>
    <row r="811">
      <c r="A811" s="92"/>
      <c r="B811" s="93"/>
      <c r="C811" s="89"/>
      <c r="D811" s="86"/>
      <c r="E811" s="86"/>
      <c r="F811" s="86"/>
      <c r="G811" s="86"/>
      <c r="H811" s="89"/>
      <c r="I811" s="89"/>
      <c r="J811" s="86"/>
      <c r="K811" s="86"/>
      <c r="L811" s="86"/>
      <c r="M811" s="94"/>
      <c r="N811" s="90"/>
      <c r="O811" s="88"/>
      <c r="P811" s="88"/>
      <c r="Q811" s="88"/>
    </row>
    <row r="812">
      <c r="A812" s="92"/>
      <c r="B812" s="93"/>
      <c r="C812" s="89"/>
      <c r="D812" s="86"/>
      <c r="E812" s="86"/>
      <c r="F812" s="86"/>
      <c r="G812" s="86"/>
      <c r="H812" s="89"/>
      <c r="I812" s="89"/>
      <c r="J812" s="86"/>
      <c r="K812" s="86"/>
      <c r="L812" s="86"/>
      <c r="M812" s="94"/>
      <c r="N812" s="90"/>
      <c r="O812" s="88"/>
      <c r="P812" s="88"/>
      <c r="Q812" s="88"/>
    </row>
    <row r="813">
      <c r="A813" s="92"/>
      <c r="B813" s="93"/>
      <c r="C813" s="89"/>
      <c r="D813" s="86"/>
      <c r="E813" s="86"/>
      <c r="F813" s="86"/>
      <c r="G813" s="86"/>
      <c r="H813" s="89"/>
      <c r="I813" s="89"/>
      <c r="J813" s="86"/>
      <c r="K813" s="86"/>
      <c r="L813" s="86"/>
      <c r="M813" s="94"/>
      <c r="N813" s="90"/>
      <c r="O813" s="88"/>
      <c r="P813" s="88"/>
      <c r="Q813" s="88"/>
    </row>
    <row r="814">
      <c r="A814" s="92"/>
      <c r="B814" s="93"/>
      <c r="C814" s="89"/>
      <c r="D814" s="86"/>
      <c r="E814" s="86"/>
      <c r="F814" s="86"/>
      <c r="G814" s="86"/>
      <c r="H814" s="89"/>
      <c r="I814" s="89"/>
      <c r="J814" s="86"/>
      <c r="K814" s="86"/>
      <c r="L814" s="86"/>
      <c r="M814" s="94"/>
      <c r="N814" s="90"/>
      <c r="O814" s="88"/>
      <c r="P814" s="88"/>
      <c r="Q814" s="88"/>
    </row>
    <row r="815">
      <c r="A815" s="92"/>
      <c r="B815" s="93"/>
      <c r="C815" s="89"/>
      <c r="D815" s="86"/>
      <c r="E815" s="86"/>
      <c r="F815" s="86"/>
      <c r="G815" s="86"/>
      <c r="H815" s="89"/>
      <c r="I815" s="89"/>
      <c r="J815" s="86"/>
      <c r="K815" s="86"/>
      <c r="L815" s="86"/>
      <c r="M815" s="94"/>
      <c r="N815" s="90"/>
      <c r="O815" s="88"/>
      <c r="P815" s="88"/>
      <c r="Q815" s="88"/>
    </row>
    <row r="816">
      <c r="A816" s="92"/>
      <c r="B816" s="93"/>
      <c r="C816" s="89"/>
      <c r="D816" s="86"/>
      <c r="E816" s="86"/>
      <c r="F816" s="86"/>
      <c r="G816" s="86"/>
      <c r="H816" s="89"/>
      <c r="I816" s="89"/>
      <c r="J816" s="86"/>
      <c r="K816" s="86"/>
      <c r="L816" s="86"/>
      <c r="M816" s="94"/>
      <c r="N816" s="90"/>
      <c r="O816" s="88"/>
      <c r="P816" s="88"/>
      <c r="Q816" s="88"/>
    </row>
    <row r="817">
      <c r="A817" s="92"/>
      <c r="B817" s="93"/>
      <c r="C817" s="89"/>
      <c r="D817" s="86"/>
      <c r="E817" s="86"/>
      <c r="F817" s="86"/>
      <c r="G817" s="86"/>
      <c r="H817" s="89"/>
      <c r="I817" s="89"/>
      <c r="J817" s="86"/>
      <c r="K817" s="86"/>
      <c r="L817" s="86"/>
      <c r="M817" s="94"/>
      <c r="N817" s="90"/>
      <c r="O817" s="88"/>
      <c r="P817" s="88"/>
      <c r="Q817" s="88"/>
    </row>
    <row r="818">
      <c r="A818" s="92"/>
      <c r="B818" s="93"/>
      <c r="C818" s="89"/>
      <c r="D818" s="86"/>
      <c r="E818" s="86"/>
      <c r="F818" s="86"/>
      <c r="G818" s="86"/>
      <c r="H818" s="89"/>
      <c r="I818" s="89"/>
      <c r="J818" s="86"/>
      <c r="K818" s="86"/>
      <c r="L818" s="86"/>
      <c r="M818" s="94"/>
      <c r="N818" s="90"/>
      <c r="O818" s="88"/>
      <c r="P818" s="88"/>
      <c r="Q818" s="88"/>
    </row>
    <row r="819">
      <c r="A819" s="92"/>
      <c r="B819" s="93"/>
      <c r="C819" s="89"/>
      <c r="D819" s="86"/>
      <c r="E819" s="86"/>
      <c r="F819" s="86"/>
      <c r="G819" s="86"/>
      <c r="H819" s="89"/>
      <c r="I819" s="89"/>
      <c r="J819" s="86"/>
      <c r="K819" s="86"/>
      <c r="L819" s="86"/>
      <c r="M819" s="94"/>
      <c r="N819" s="90"/>
      <c r="O819" s="88"/>
      <c r="P819" s="88"/>
      <c r="Q819" s="88"/>
    </row>
    <row r="820">
      <c r="A820" s="92"/>
      <c r="B820" s="93"/>
      <c r="C820" s="89"/>
      <c r="D820" s="86"/>
      <c r="E820" s="86"/>
      <c r="F820" s="86"/>
      <c r="G820" s="86"/>
      <c r="H820" s="89"/>
      <c r="I820" s="89"/>
      <c r="J820" s="86"/>
      <c r="K820" s="86"/>
      <c r="L820" s="86"/>
      <c r="M820" s="94"/>
      <c r="N820" s="90"/>
      <c r="O820" s="88"/>
      <c r="P820" s="88"/>
      <c r="Q820" s="88"/>
    </row>
    <row r="821">
      <c r="A821" s="92"/>
      <c r="B821" s="93"/>
      <c r="C821" s="89"/>
      <c r="D821" s="86"/>
      <c r="E821" s="86"/>
      <c r="F821" s="86"/>
      <c r="G821" s="86"/>
      <c r="H821" s="89"/>
      <c r="I821" s="89"/>
      <c r="J821" s="86"/>
      <c r="K821" s="86"/>
      <c r="L821" s="86"/>
      <c r="M821" s="94"/>
      <c r="N821" s="90"/>
      <c r="O821" s="88"/>
      <c r="P821" s="88"/>
      <c r="Q821" s="88"/>
    </row>
    <row r="822">
      <c r="A822" s="92"/>
      <c r="B822" s="93"/>
      <c r="C822" s="89"/>
      <c r="D822" s="86"/>
      <c r="E822" s="86"/>
      <c r="F822" s="86"/>
      <c r="G822" s="86"/>
      <c r="H822" s="89"/>
      <c r="I822" s="89"/>
      <c r="J822" s="86"/>
      <c r="K822" s="86"/>
      <c r="L822" s="86"/>
      <c r="M822" s="94"/>
      <c r="N822" s="90"/>
      <c r="O822" s="88"/>
      <c r="P822" s="88"/>
      <c r="Q822" s="88"/>
    </row>
    <row r="823">
      <c r="A823" s="92"/>
      <c r="B823" s="93"/>
      <c r="C823" s="89"/>
      <c r="D823" s="86"/>
      <c r="E823" s="86"/>
      <c r="F823" s="86"/>
      <c r="G823" s="86"/>
      <c r="H823" s="89"/>
      <c r="I823" s="89"/>
      <c r="J823" s="86"/>
      <c r="K823" s="86"/>
      <c r="L823" s="86"/>
      <c r="M823" s="94"/>
      <c r="N823" s="90"/>
      <c r="O823" s="88"/>
      <c r="P823" s="88"/>
      <c r="Q823" s="88"/>
    </row>
    <row r="824">
      <c r="A824" s="92"/>
      <c r="B824" s="93"/>
      <c r="C824" s="89"/>
      <c r="D824" s="86"/>
      <c r="E824" s="86"/>
      <c r="F824" s="86"/>
      <c r="G824" s="86"/>
      <c r="H824" s="89"/>
      <c r="I824" s="89"/>
      <c r="J824" s="86"/>
      <c r="K824" s="86"/>
      <c r="L824" s="86"/>
      <c r="M824" s="94"/>
      <c r="N824" s="90"/>
      <c r="O824" s="88"/>
      <c r="P824" s="88"/>
      <c r="Q824" s="88"/>
    </row>
    <row r="825">
      <c r="A825" s="92"/>
      <c r="B825" s="93"/>
      <c r="C825" s="89"/>
      <c r="D825" s="86"/>
      <c r="E825" s="86"/>
      <c r="F825" s="86"/>
      <c r="G825" s="86"/>
      <c r="H825" s="89"/>
      <c r="I825" s="89"/>
      <c r="J825" s="86"/>
      <c r="K825" s="86"/>
      <c r="L825" s="86"/>
      <c r="M825" s="94"/>
      <c r="N825" s="90"/>
      <c r="O825" s="88"/>
      <c r="P825" s="88"/>
      <c r="Q825" s="88"/>
    </row>
    <row r="826">
      <c r="A826" s="92"/>
      <c r="B826" s="93"/>
      <c r="C826" s="89"/>
      <c r="D826" s="86"/>
      <c r="E826" s="86"/>
      <c r="F826" s="86"/>
      <c r="G826" s="86"/>
      <c r="H826" s="89"/>
      <c r="I826" s="89"/>
      <c r="J826" s="86"/>
      <c r="K826" s="86"/>
      <c r="L826" s="86"/>
      <c r="M826" s="94"/>
      <c r="N826" s="90"/>
      <c r="O826" s="88"/>
      <c r="P826" s="88"/>
      <c r="Q826" s="88"/>
    </row>
    <row r="827">
      <c r="A827" s="92"/>
      <c r="B827" s="93"/>
      <c r="C827" s="89"/>
      <c r="D827" s="86"/>
      <c r="E827" s="86"/>
      <c r="F827" s="86"/>
      <c r="G827" s="86"/>
      <c r="H827" s="89"/>
      <c r="I827" s="89"/>
      <c r="J827" s="86"/>
      <c r="K827" s="86"/>
      <c r="L827" s="86"/>
      <c r="M827" s="94"/>
      <c r="N827" s="90"/>
      <c r="O827" s="88"/>
      <c r="P827" s="88"/>
      <c r="Q827" s="88"/>
    </row>
    <row r="828">
      <c r="A828" s="92"/>
      <c r="B828" s="93"/>
      <c r="C828" s="89"/>
      <c r="D828" s="86"/>
      <c r="E828" s="86"/>
      <c r="F828" s="86"/>
      <c r="G828" s="86"/>
      <c r="H828" s="89"/>
      <c r="I828" s="89"/>
      <c r="J828" s="86"/>
      <c r="K828" s="86"/>
      <c r="L828" s="86"/>
      <c r="M828" s="94"/>
      <c r="N828" s="90"/>
      <c r="O828" s="88"/>
      <c r="P828" s="88"/>
      <c r="Q828" s="88"/>
    </row>
    <row r="829">
      <c r="A829" s="92"/>
      <c r="B829" s="93"/>
      <c r="C829" s="89"/>
      <c r="D829" s="86"/>
      <c r="E829" s="86"/>
      <c r="F829" s="86"/>
      <c r="G829" s="86"/>
      <c r="H829" s="89"/>
      <c r="I829" s="89"/>
      <c r="J829" s="86"/>
      <c r="K829" s="86"/>
      <c r="L829" s="86"/>
      <c r="M829" s="94"/>
      <c r="N829" s="90"/>
      <c r="O829" s="88"/>
      <c r="P829" s="88"/>
      <c r="Q829" s="88"/>
    </row>
    <row r="830">
      <c r="A830" s="92"/>
      <c r="B830" s="93"/>
      <c r="C830" s="89"/>
      <c r="D830" s="86"/>
      <c r="E830" s="86"/>
      <c r="F830" s="86"/>
      <c r="G830" s="86"/>
      <c r="H830" s="89"/>
      <c r="I830" s="89"/>
      <c r="J830" s="86"/>
      <c r="K830" s="86"/>
      <c r="L830" s="86"/>
      <c r="M830" s="94"/>
      <c r="N830" s="90"/>
      <c r="O830" s="88"/>
      <c r="P830" s="88"/>
      <c r="Q830" s="88"/>
    </row>
    <row r="831">
      <c r="A831" s="92"/>
      <c r="B831" s="93"/>
      <c r="C831" s="89"/>
      <c r="D831" s="86"/>
      <c r="E831" s="86"/>
      <c r="F831" s="86"/>
      <c r="G831" s="86"/>
      <c r="H831" s="89"/>
      <c r="I831" s="89"/>
      <c r="J831" s="86"/>
      <c r="K831" s="86"/>
      <c r="L831" s="86"/>
      <c r="M831" s="94"/>
      <c r="N831" s="90"/>
      <c r="O831" s="88"/>
      <c r="P831" s="88"/>
      <c r="Q831" s="88"/>
    </row>
    <row r="832">
      <c r="A832" s="92"/>
      <c r="B832" s="93"/>
      <c r="C832" s="89"/>
      <c r="D832" s="86"/>
      <c r="E832" s="86"/>
      <c r="F832" s="86"/>
      <c r="G832" s="86"/>
      <c r="H832" s="89"/>
      <c r="I832" s="89"/>
      <c r="J832" s="86"/>
      <c r="K832" s="86"/>
      <c r="L832" s="86"/>
      <c r="M832" s="94"/>
      <c r="N832" s="90"/>
      <c r="O832" s="88"/>
      <c r="P832" s="88"/>
      <c r="Q832" s="88"/>
    </row>
    <row r="833">
      <c r="A833" s="92"/>
      <c r="B833" s="93"/>
      <c r="C833" s="89"/>
      <c r="D833" s="86"/>
      <c r="E833" s="86"/>
      <c r="F833" s="86"/>
      <c r="G833" s="86"/>
      <c r="H833" s="89"/>
      <c r="I833" s="89"/>
      <c r="J833" s="86"/>
      <c r="K833" s="86"/>
      <c r="L833" s="86"/>
      <c r="M833" s="94"/>
      <c r="N833" s="90"/>
      <c r="O833" s="88"/>
      <c r="P833" s="88"/>
      <c r="Q833" s="88"/>
    </row>
    <row r="834">
      <c r="A834" s="92"/>
      <c r="B834" s="93"/>
      <c r="C834" s="89"/>
      <c r="D834" s="86"/>
      <c r="E834" s="86"/>
      <c r="F834" s="86"/>
      <c r="G834" s="86"/>
      <c r="H834" s="89"/>
      <c r="I834" s="89"/>
      <c r="J834" s="86"/>
      <c r="K834" s="86"/>
      <c r="L834" s="86"/>
      <c r="M834" s="94"/>
      <c r="N834" s="90"/>
      <c r="O834" s="88"/>
      <c r="P834" s="88"/>
      <c r="Q834" s="88"/>
    </row>
    <row r="835">
      <c r="A835" s="92"/>
      <c r="B835" s="93"/>
      <c r="C835" s="89"/>
      <c r="D835" s="86"/>
      <c r="E835" s="86"/>
      <c r="F835" s="86"/>
      <c r="G835" s="86"/>
      <c r="H835" s="89"/>
      <c r="I835" s="89"/>
      <c r="J835" s="86"/>
      <c r="K835" s="86"/>
      <c r="L835" s="86"/>
      <c r="M835" s="94"/>
      <c r="N835" s="90"/>
      <c r="O835" s="88"/>
      <c r="P835" s="88"/>
      <c r="Q835" s="88"/>
    </row>
    <row r="836">
      <c r="A836" s="92"/>
      <c r="B836" s="93"/>
      <c r="C836" s="89"/>
      <c r="D836" s="86"/>
      <c r="E836" s="86"/>
      <c r="F836" s="86"/>
      <c r="G836" s="86"/>
      <c r="H836" s="89"/>
      <c r="I836" s="89"/>
      <c r="J836" s="86"/>
      <c r="K836" s="86"/>
      <c r="L836" s="86"/>
      <c r="M836" s="94"/>
      <c r="N836" s="90"/>
      <c r="O836" s="88"/>
      <c r="P836" s="88"/>
      <c r="Q836" s="88"/>
    </row>
    <row r="837">
      <c r="A837" s="92"/>
      <c r="B837" s="93"/>
      <c r="C837" s="89"/>
      <c r="D837" s="86"/>
      <c r="E837" s="86"/>
      <c r="F837" s="86"/>
      <c r="G837" s="86"/>
      <c r="H837" s="89"/>
      <c r="I837" s="89"/>
      <c r="J837" s="86"/>
      <c r="K837" s="86"/>
      <c r="L837" s="86"/>
      <c r="M837" s="94"/>
      <c r="N837" s="90"/>
      <c r="O837" s="88"/>
      <c r="P837" s="88"/>
      <c r="Q837" s="88"/>
    </row>
    <row r="838">
      <c r="A838" s="92"/>
      <c r="B838" s="93"/>
      <c r="C838" s="89"/>
      <c r="D838" s="86"/>
      <c r="E838" s="86"/>
      <c r="F838" s="86"/>
      <c r="G838" s="86"/>
      <c r="H838" s="89"/>
      <c r="I838" s="89"/>
      <c r="J838" s="86"/>
      <c r="K838" s="86"/>
      <c r="L838" s="86"/>
      <c r="M838" s="94"/>
      <c r="N838" s="90"/>
      <c r="O838" s="88"/>
      <c r="P838" s="88"/>
      <c r="Q838" s="88"/>
    </row>
    <row r="839">
      <c r="A839" s="92"/>
      <c r="B839" s="93"/>
      <c r="C839" s="89"/>
      <c r="D839" s="86"/>
      <c r="E839" s="86"/>
      <c r="F839" s="86"/>
      <c r="G839" s="86"/>
      <c r="H839" s="89"/>
      <c r="I839" s="89"/>
      <c r="J839" s="86"/>
      <c r="K839" s="86"/>
      <c r="L839" s="86"/>
      <c r="M839" s="94"/>
      <c r="N839" s="90"/>
      <c r="O839" s="88"/>
      <c r="P839" s="88"/>
      <c r="Q839" s="88"/>
    </row>
    <row r="840">
      <c r="A840" s="92"/>
      <c r="B840" s="93"/>
      <c r="C840" s="89"/>
      <c r="D840" s="86"/>
      <c r="E840" s="86"/>
      <c r="F840" s="86"/>
      <c r="G840" s="86"/>
      <c r="H840" s="89"/>
      <c r="I840" s="89"/>
      <c r="J840" s="86"/>
      <c r="K840" s="86"/>
      <c r="L840" s="86"/>
      <c r="M840" s="94"/>
      <c r="N840" s="90"/>
      <c r="O840" s="88"/>
      <c r="P840" s="88"/>
      <c r="Q840" s="88"/>
    </row>
    <row r="841">
      <c r="A841" s="92"/>
      <c r="B841" s="93"/>
      <c r="C841" s="89"/>
      <c r="D841" s="86"/>
      <c r="E841" s="86"/>
      <c r="F841" s="86"/>
      <c r="G841" s="86"/>
      <c r="H841" s="89"/>
      <c r="I841" s="89"/>
      <c r="J841" s="86"/>
      <c r="K841" s="86"/>
      <c r="L841" s="86"/>
      <c r="M841" s="94"/>
      <c r="N841" s="90"/>
      <c r="O841" s="88"/>
      <c r="P841" s="88"/>
      <c r="Q841" s="88"/>
    </row>
    <row r="842">
      <c r="A842" s="92"/>
      <c r="B842" s="93"/>
      <c r="C842" s="89"/>
      <c r="D842" s="86"/>
      <c r="E842" s="86"/>
      <c r="F842" s="86"/>
      <c r="G842" s="86"/>
      <c r="H842" s="89"/>
      <c r="I842" s="89"/>
      <c r="J842" s="86"/>
      <c r="K842" s="86"/>
      <c r="L842" s="86"/>
      <c r="M842" s="94"/>
      <c r="N842" s="90"/>
      <c r="O842" s="88"/>
      <c r="P842" s="88"/>
      <c r="Q842" s="88"/>
    </row>
    <row r="843">
      <c r="A843" s="92"/>
      <c r="B843" s="93"/>
      <c r="C843" s="89"/>
      <c r="D843" s="86"/>
      <c r="E843" s="86"/>
      <c r="F843" s="86"/>
      <c r="G843" s="86"/>
      <c r="H843" s="89"/>
      <c r="I843" s="89"/>
      <c r="J843" s="86"/>
      <c r="K843" s="86"/>
      <c r="L843" s="86"/>
      <c r="M843" s="94"/>
      <c r="N843" s="90"/>
      <c r="O843" s="88"/>
      <c r="P843" s="88"/>
      <c r="Q843" s="88"/>
    </row>
    <row r="844">
      <c r="A844" s="92"/>
      <c r="B844" s="93"/>
      <c r="C844" s="89"/>
      <c r="D844" s="86"/>
      <c r="E844" s="86"/>
      <c r="F844" s="86"/>
      <c r="G844" s="86"/>
      <c r="H844" s="89"/>
      <c r="I844" s="89"/>
      <c r="J844" s="86"/>
      <c r="K844" s="86"/>
      <c r="L844" s="86"/>
      <c r="M844" s="94"/>
      <c r="N844" s="90"/>
      <c r="O844" s="88"/>
      <c r="P844" s="88"/>
      <c r="Q844" s="88"/>
    </row>
    <row r="845">
      <c r="A845" s="92"/>
      <c r="B845" s="93"/>
      <c r="C845" s="89"/>
      <c r="D845" s="86"/>
      <c r="E845" s="86"/>
      <c r="F845" s="86"/>
      <c r="G845" s="86"/>
      <c r="H845" s="89"/>
      <c r="I845" s="89"/>
      <c r="J845" s="86"/>
      <c r="K845" s="86"/>
      <c r="L845" s="86"/>
      <c r="M845" s="94"/>
      <c r="N845" s="90"/>
      <c r="O845" s="88"/>
      <c r="P845" s="88"/>
      <c r="Q845" s="88"/>
    </row>
    <row r="846">
      <c r="A846" s="92"/>
      <c r="B846" s="93"/>
      <c r="C846" s="89"/>
      <c r="D846" s="86"/>
      <c r="E846" s="86"/>
      <c r="F846" s="86"/>
      <c r="G846" s="86"/>
      <c r="H846" s="89"/>
      <c r="I846" s="89"/>
      <c r="J846" s="86"/>
      <c r="K846" s="86"/>
      <c r="L846" s="86"/>
      <c r="M846" s="94"/>
      <c r="N846" s="90"/>
      <c r="O846" s="88"/>
      <c r="P846" s="88"/>
      <c r="Q846" s="88"/>
    </row>
    <row r="847">
      <c r="A847" s="92"/>
      <c r="B847" s="93"/>
      <c r="C847" s="89"/>
      <c r="D847" s="86"/>
      <c r="E847" s="86"/>
      <c r="F847" s="86"/>
      <c r="G847" s="86"/>
      <c r="H847" s="89"/>
      <c r="I847" s="89"/>
      <c r="J847" s="86"/>
      <c r="K847" s="86"/>
      <c r="L847" s="86"/>
      <c r="M847" s="94"/>
      <c r="N847" s="90"/>
      <c r="O847" s="88"/>
      <c r="P847" s="88"/>
      <c r="Q847" s="88"/>
    </row>
    <row r="848">
      <c r="A848" s="92"/>
      <c r="B848" s="93"/>
      <c r="C848" s="89"/>
      <c r="D848" s="86"/>
      <c r="E848" s="86"/>
      <c r="F848" s="86"/>
      <c r="G848" s="86"/>
      <c r="H848" s="89"/>
      <c r="I848" s="89"/>
      <c r="J848" s="86"/>
      <c r="K848" s="86"/>
      <c r="L848" s="86"/>
      <c r="M848" s="94"/>
      <c r="N848" s="90"/>
      <c r="O848" s="88"/>
      <c r="P848" s="88"/>
      <c r="Q848" s="88"/>
    </row>
    <row r="849">
      <c r="A849" s="92"/>
      <c r="B849" s="93"/>
      <c r="C849" s="89"/>
      <c r="D849" s="86"/>
      <c r="E849" s="86"/>
      <c r="F849" s="86"/>
      <c r="G849" s="86"/>
      <c r="H849" s="89"/>
      <c r="I849" s="89"/>
      <c r="J849" s="86"/>
      <c r="K849" s="86"/>
      <c r="L849" s="86"/>
      <c r="M849" s="94"/>
      <c r="N849" s="90"/>
      <c r="O849" s="88"/>
      <c r="P849" s="88"/>
      <c r="Q849" s="88"/>
    </row>
    <row r="850">
      <c r="A850" s="92"/>
      <c r="B850" s="93"/>
      <c r="C850" s="89"/>
      <c r="D850" s="86"/>
      <c r="E850" s="86"/>
      <c r="F850" s="86"/>
      <c r="G850" s="86"/>
      <c r="H850" s="89"/>
      <c r="I850" s="89"/>
      <c r="J850" s="86"/>
      <c r="K850" s="86"/>
      <c r="L850" s="86"/>
      <c r="M850" s="94"/>
      <c r="N850" s="90"/>
      <c r="O850" s="88"/>
      <c r="P850" s="88"/>
      <c r="Q850" s="88"/>
    </row>
    <row r="851">
      <c r="A851" s="92"/>
      <c r="B851" s="93"/>
      <c r="C851" s="89"/>
      <c r="D851" s="86"/>
      <c r="E851" s="86"/>
      <c r="F851" s="86"/>
      <c r="G851" s="86"/>
      <c r="H851" s="89"/>
      <c r="I851" s="89"/>
      <c r="J851" s="86"/>
      <c r="K851" s="86"/>
      <c r="L851" s="86"/>
      <c r="M851" s="94"/>
      <c r="N851" s="90"/>
      <c r="O851" s="88"/>
      <c r="P851" s="88"/>
      <c r="Q851" s="88"/>
    </row>
    <row r="852">
      <c r="A852" s="92"/>
      <c r="B852" s="93"/>
      <c r="C852" s="89"/>
      <c r="D852" s="86"/>
      <c r="E852" s="86"/>
      <c r="F852" s="86"/>
      <c r="G852" s="86"/>
      <c r="H852" s="89"/>
      <c r="I852" s="89"/>
      <c r="J852" s="86"/>
      <c r="K852" s="86"/>
      <c r="L852" s="86"/>
      <c r="M852" s="94"/>
      <c r="N852" s="90"/>
      <c r="O852" s="88"/>
      <c r="P852" s="88"/>
      <c r="Q852" s="88"/>
    </row>
    <row r="853">
      <c r="A853" s="92"/>
      <c r="B853" s="93"/>
      <c r="C853" s="89"/>
      <c r="D853" s="86"/>
      <c r="E853" s="86"/>
      <c r="F853" s="86"/>
      <c r="G853" s="86"/>
      <c r="H853" s="89"/>
      <c r="I853" s="89"/>
      <c r="J853" s="86"/>
      <c r="K853" s="86"/>
      <c r="L853" s="86"/>
      <c r="M853" s="94"/>
      <c r="N853" s="90"/>
      <c r="O853" s="88"/>
      <c r="P853" s="88"/>
      <c r="Q853" s="88"/>
    </row>
    <row r="854">
      <c r="A854" s="92"/>
      <c r="B854" s="93"/>
      <c r="C854" s="89"/>
      <c r="D854" s="86"/>
      <c r="E854" s="86"/>
      <c r="F854" s="86"/>
      <c r="G854" s="86"/>
      <c r="H854" s="89"/>
      <c r="I854" s="89"/>
      <c r="J854" s="86"/>
      <c r="K854" s="86"/>
      <c r="L854" s="86"/>
      <c r="M854" s="94"/>
      <c r="N854" s="90"/>
      <c r="O854" s="88"/>
      <c r="P854" s="88"/>
      <c r="Q854" s="88"/>
    </row>
    <row r="855">
      <c r="A855" s="92"/>
      <c r="B855" s="93"/>
      <c r="C855" s="89"/>
      <c r="D855" s="86"/>
      <c r="E855" s="86"/>
      <c r="F855" s="86"/>
      <c r="G855" s="86"/>
      <c r="H855" s="89"/>
      <c r="I855" s="89"/>
      <c r="J855" s="86"/>
      <c r="K855" s="86"/>
      <c r="L855" s="86"/>
      <c r="M855" s="94"/>
      <c r="N855" s="90"/>
      <c r="O855" s="88"/>
      <c r="P855" s="88"/>
      <c r="Q855" s="88"/>
    </row>
    <row r="856">
      <c r="A856" s="92"/>
      <c r="B856" s="93"/>
      <c r="C856" s="89"/>
      <c r="D856" s="86"/>
      <c r="E856" s="86"/>
      <c r="F856" s="86"/>
      <c r="G856" s="86"/>
      <c r="H856" s="89"/>
      <c r="I856" s="89"/>
      <c r="J856" s="86"/>
      <c r="K856" s="86"/>
      <c r="L856" s="86"/>
      <c r="M856" s="94"/>
      <c r="N856" s="90"/>
      <c r="O856" s="88"/>
      <c r="P856" s="88"/>
      <c r="Q856" s="88"/>
    </row>
    <row r="857">
      <c r="A857" s="92"/>
      <c r="B857" s="93"/>
      <c r="C857" s="89"/>
      <c r="D857" s="86"/>
      <c r="E857" s="86"/>
      <c r="F857" s="86"/>
      <c r="G857" s="86"/>
      <c r="H857" s="89"/>
      <c r="I857" s="89"/>
      <c r="J857" s="86"/>
      <c r="K857" s="86"/>
      <c r="L857" s="86"/>
      <c r="M857" s="94"/>
      <c r="N857" s="90"/>
      <c r="O857" s="88"/>
      <c r="P857" s="88"/>
      <c r="Q857" s="88"/>
    </row>
    <row r="858">
      <c r="A858" s="92"/>
      <c r="B858" s="93"/>
      <c r="C858" s="89"/>
      <c r="D858" s="86"/>
      <c r="E858" s="86"/>
      <c r="F858" s="86"/>
      <c r="G858" s="86"/>
      <c r="H858" s="89"/>
      <c r="I858" s="89"/>
      <c r="J858" s="86"/>
      <c r="K858" s="86"/>
      <c r="L858" s="86"/>
      <c r="M858" s="94"/>
      <c r="N858" s="90"/>
      <c r="O858" s="88"/>
      <c r="P858" s="88"/>
      <c r="Q858" s="88"/>
    </row>
    <row r="859">
      <c r="A859" s="92"/>
      <c r="B859" s="93"/>
      <c r="C859" s="89"/>
      <c r="D859" s="86"/>
      <c r="E859" s="86"/>
      <c r="F859" s="86"/>
      <c r="G859" s="86"/>
      <c r="H859" s="89"/>
      <c r="I859" s="89"/>
      <c r="J859" s="86"/>
      <c r="K859" s="86"/>
      <c r="L859" s="86"/>
      <c r="M859" s="94"/>
      <c r="N859" s="90"/>
      <c r="O859" s="88"/>
      <c r="P859" s="88"/>
      <c r="Q859" s="88"/>
    </row>
    <row r="860">
      <c r="A860" s="92"/>
      <c r="B860" s="93"/>
      <c r="C860" s="89"/>
      <c r="D860" s="86"/>
      <c r="E860" s="86"/>
      <c r="F860" s="86"/>
      <c r="G860" s="86"/>
      <c r="H860" s="89"/>
      <c r="I860" s="89"/>
      <c r="J860" s="86"/>
      <c r="K860" s="86"/>
      <c r="L860" s="86"/>
      <c r="M860" s="94"/>
      <c r="N860" s="90"/>
      <c r="O860" s="88"/>
      <c r="P860" s="88"/>
      <c r="Q860" s="88"/>
    </row>
    <row r="861">
      <c r="A861" s="92"/>
      <c r="B861" s="93"/>
      <c r="C861" s="89"/>
      <c r="D861" s="86"/>
      <c r="E861" s="86"/>
      <c r="F861" s="86"/>
      <c r="G861" s="86"/>
      <c r="H861" s="89"/>
      <c r="I861" s="89"/>
      <c r="J861" s="86"/>
      <c r="K861" s="86"/>
      <c r="L861" s="86"/>
      <c r="M861" s="94"/>
      <c r="N861" s="90"/>
      <c r="O861" s="88"/>
      <c r="P861" s="88"/>
      <c r="Q861" s="88"/>
    </row>
    <row r="862">
      <c r="A862" s="92"/>
      <c r="B862" s="93"/>
      <c r="C862" s="89"/>
      <c r="D862" s="86"/>
      <c r="E862" s="86"/>
      <c r="F862" s="86"/>
      <c r="G862" s="86"/>
      <c r="H862" s="89"/>
      <c r="I862" s="89"/>
      <c r="J862" s="86"/>
      <c r="K862" s="86"/>
      <c r="L862" s="86"/>
      <c r="M862" s="94"/>
      <c r="N862" s="90"/>
      <c r="O862" s="88"/>
      <c r="P862" s="88"/>
      <c r="Q862" s="88"/>
    </row>
    <row r="863">
      <c r="A863" s="92"/>
      <c r="B863" s="93"/>
      <c r="C863" s="89"/>
      <c r="D863" s="86"/>
      <c r="E863" s="86"/>
      <c r="F863" s="86"/>
      <c r="G863" s="86"/>
      <c r="H863" s="89"/>
      <c r="I863" s="89"/>
      <c r="J863" s="86"/>
      <c r="K863" s="86"/>
      <c r="L863" s="86"/>
      <c r="M863" s="94"/>
      <c r="N863" s="90"/>
      <c r="O863" s="88"/>
      <c r="P863" s="88"/>
      <c r="Q863" s="88"/>
    </row>
    <row r="864">
      <c r="A864" s="92"/>
      <c r="B864" s="93"/>
      <c r="C864" s="89"/>
      <c r="D864" s="86"/>
      <c r="E864" s="86"/>
      <c r="F864" s="86"/>
      <c r="G864" s="86"/>
      <c r="H864" s="89"/>
      <c r="I864" s="89"/>
      <c r="J864" s="86"/>
      <c r="K864" s="86"/>
      <c r="L864" s="86"/>
      <c r="M864" s="94"/>
      <c r="N864" s="90"/>
      <c r="O864" s="88"/>
      <c r="P864" s="88"/>
      <c r="Q864" s="88"/>
    </row>
    <row r="865">
      <c r="A865" s="92"/>
      <c r="B865" s="93"/>
      <c r="C865" s="89"/>
      <c r="D865" s="86"/>
      <c r="E865" s="86"/>
      <c r="F865" s="86"/>
      <c r="G865" s="86"/>
      <c r="H865" s="89"/>
      <c r="I865" s="89"/>
      <c r="J865" s="86"/>
      <c r="K865" s="86"/>
      <c r="L865" s="86"/>
      <c r="M865" s="94"/>
      <c r="N865" s="90"/>
      <c r="O865" s="88"/>
      <c r="P865" s="88"/>
      <c r="Q865" s="88"/>
    </row>
    <row r="866">
      <c r="A866" s="92"/>
      <c r="B866" s="93"/>
      <c r="C866" s="89"/>
      <c r="D866" s="86"/>
      <c r="E866" s="86"/>
      <c r="F866" s="86"/>
      <c r="G866" s="86"/>
      <c r="H866" s="89"/>
      <c r="I866" s="89"/>
      <c r="J866" s="86"/>
      <c r="K866" s="86"/>
      <c r="L866" s="86"/>
      <c r="M866" s="94"/>
      <c r="N866" s="90"/>
      <c r="O866" s="88"/>
      <c r="P866" s="88"/>
      <c r="Q866" s="88"/>
    </row>
    <row r="867">
      <c r="A867" s="92"/>
      <c r="B867" s="93"/>
      <c r="C867" s="89"/>
      <c r="D867" s="86"/>
      <c r="E867" s="86"/>
      <c r="F867" s="86"/>
      <c r="G867" s="86"/>
      <c r="H867" s="89"/>
      <c r="I867" s="89"/>
      <c r="J867" s="86"/>
      <c r="K867" s="86"/>
      <c r="L867" s="86"/>
      <c r="M867" s="94"/>
      <c r="N867" s="90"/>
      <c r="O867" s="88"/>
      <c r="P867" s="88"/>
      <c r="Q867" s="88"/>
    </row>
    <row r="868">
      <c r="A868" s="92"/>
      <c r="B868" s="93"/>
      <c r="C868" s="89"/>
      <c r="D868" s="86"/>
      <c r="E868" s="86"/>
      <c r="F868" s="86"/>
      <c r="G868" s="86"/>
      <c r="H868" s="89"/>
      <c r="I868" s="89"/>
      <c r="J868" s="86"/>
      <c r="K868" s="86"/>
      <c r="L868" s="86"/>
      <c r="M868" s="94"/>
      <c r="N868" s="90"/>
      <c r="O868" s="88"/>
      <c r="P868" s="88"/>
      <c r="Q868" s="88"/>
    </row>
    <row r="869">
      <c r="A869" s="92"/>
      <c r="B869" s="93"/>
      <c r="C869" s="89"/>
      <c r="D869" s="86"/>
      <c r="E869" s="86"/>
      <c r="F869" s="86"/>
      <c r="G869" s="86"/>
      <c r="H869" s="89"/>
      <c r="I869" s="89"/>
      <c r="J869" s="86"/>
      <c r="K869" s="86"/>
      <c r="L869" s="86"/>
      <c r="M869" s="94"/>
      <c r="N869" s="90"/>
      <c r="O869" s="88"/>
      <c r="P869" s="88"/>
      <c r="Q869" s="88"/>
    </row>
    <row r="870">
      <c r="A870" s="92"/>
      <c r="B870" s="93"/>
      <c r="C870" s="89"/>
      <c r="D870" s="86"/>
      <c r="E870" s="86"/>
      <c r="F870" s="86"/>
      <c r="G870" s="86"/>
      <c r="H870" s="89"/>
      <c r="I870" s="89"/>
      <c r="J870" s="86"/>
      <c r="K870" s="86"/>
      <c r="L870" s="86"/>
      <c r="M870" s="94"/>
      <c r="N870" s="90"/>
      <c r="O870" s="88"/>
      <c r="P870" s="88"/>
      <c r="Q870" s="88"/>
    </row>
    <row r="871">
      <c r="A871" s="92"/>
      <c r="B871" s="93"/>
      <c r="C871" s="89"/>
      <c r="D871" s="86"/>
      <c r="E871" s="86"/>
      <c r="F871" s="86"/>
      <c r="G871" s="86"/>
      <c r="H871" s="89"/>
      <c r="I871" s="89"/>
      <c r="J871" s="86"/>
      <c r="K871" s="86"/>
      <c r="L871" s="86"/>
      <c r="M871" s="94"/>
      <c r="N871" s="90"/>
      <c r="O871" s="88"/>
      <c r="P871" s="88"/>
      <c r="Q871" s="88"/>
    </row>
    <row r="872">
      <c r="A872" s="92"/>
      <c r="B872" s="93"/>
      <c r="C872" s="89"/>
      <c r="D872" s="86"/>
      <c r="E872" s="86"/>
      <c r="F872" s="86"/>
      <c r="G872" s="86"/>
      <c r="H872" s="89"/>
      <c r="I872" s="89"/>
      <c r="J872" s="86"/>
      <c r="K872" s="86"/>
      <c r="L872" s="86"/>
      <c r="M872" s="94"/>
      <c r="N872" s="90"/>
      <c r="O872" s="88"/>
      <c r="P872" s="88"/>
      <c r="Q872" s="88"/>
    </row>
    <row r="873">
      <c r="A873" s="92"/>
      <c r="B873" s="93"/>
      <c r="C873" s="89"/>
      <c r="D873" s="86"/>
      <c r="E873" s="86"/>
      <c r="F873" s="86"/>
      <c r="G873" s="86"/>
      <c r="H873" s="89"/>
      <c r="I873" s="89"/>
      <c r="J873" s="86"/>
      <c r="K873" s="86"/>
      <c r="L873" s="86"/>
      <c r="M873" s="94"/>
      <c r="N873" s="90"/>
      <c r="O873" s="88"/>
      <c r="P873" s="88"/>
      <c r="Q873" s="88"/>
    </row>
    <row r="874">
      <c r="A874" s="92"/>
      <c r="B874" s="93"/>
      <c r="C874" s="89"/>
      <c r="D874" s="86"/>
      <c r="E874" s="86"/>
      <c r="F874" s="86"/>
      <c r="G874" s="86"/>
      <c r="H874" s="89"/>
      <c r="I874" s="89"/>
      <c r="J874" s="86"/>
      <c r="K874" s="86"/>
      <c r="L874" s="86"/>
      <c r="M874" s="94"/>
      <c r="N874" s="90"/>
      <c r="O874" s="88"/>
      <c r="P874" s="88"/>
      <c r="Q874" s="88"/>
    </row>
    <row r="875">
      <c r="A875" s="92"/>
      <c r="B875" s="93"/>
      <c r="C875" s="89"/>
      <c r="D875" s="86"/>
      <c r="E875" s="86"/>
      <c r="F875" s="86"/>
      <c r="G875" s="86"/>
      <c r="H875" s="89"/>
      <c r="I875" s="89"/>
      <c r="J875" s="86"/>
      <c r="K875" s="86"/>
      <c r="L875" s="86"/>
      <c r="M875" s="94"/>
      <c r="N875" s="90"/>
      <c r="O875" s="88"/>
      <c r="P875" s="88"/>
      <c r="Q875" s="88"/>
    </row>
    <row r="876">
      <c r="A876" s="92"/>
      <c r="B876" s="93"/>
      <c r="C876" s="89"/>
      <c r="D876" s="86"/>
      <c r="E876" s="86"/>
      <c r="F876" s="86"/>
      <c r="G876" s="86"/>
      <c r="H876" s="89"/>
      <c r="I876" s="89"/>
      <c r="J876" s="86"/>
      <c r="K876" s="86"/>
      <c r="L876" s="86"/>
      <c r="M876" s="94"/>
      <c r="N876" s="90"/>
      <c r="O876" s="88"/>
      <c r="P876" s="88"/>
      <c r="Q876" s="88"/>
    </row>
    <row r="877">
      <c r="A877" s="92"/>
      <c r="B877" s="93"/>
      <c r="C877" s="89"/>
      <c r="D877" s="86"/>
      <c r="E877" s="86"/>
      <c r="F877" s="86"/>
      <c r="G877" s="86"/>
      <c r="H877" s="89"/>
      <c r="I877" s="89"/>
      <c r="J877" s="86"/>
      <c r="K877" s="86"/>
      <c r="L877" s="86"/>
      <c r="M877" s="94"/>
      <c r="N877" s="90"/>
      <c r="O877" s="88"/>
      <c r="P877" s="88"/>
      <c r="Q877" s="88"/>
    </row>
    <row r="878">
      <c r="A878" s="92"/>
      <c r="B878" s="93"/>
      <c r="C878" s="89"/>
      <c r="D878" s="86"/>
      <c r="E878" s="86"/>
      <c r="F878" s="86"/>
      <c r="G878" s="86"/>
      <c r="H878" s="89"/>
      <c r="I878" s="89"/>
      <c r="J878" s="86"/>
      <c r="K878" s="86"/>
      <c r="L878" s="86"/>
      <c r="M878" s="94"/>
      <c r="N878" s="90"/>
      <c r="O878" s="88"/>
      <c r="P878" s="88"/>
      <c r="Q878" s="88"/>
    </row>
    <row r="879">
      <c r="A879" s="92"/>
      <c r="B879" s="93"/>
      <c r="C879" s="89"/>
      <c r="D879" s="86"/>
      <c r="E879" s="86"/>
      <c r="F879" s="86"/>
      <c r="G879" s="86"/>
      <c r="H879" s="89"/>
      <c r="I879" s="89"/>
      <c r="J879" s="86"/>
      <c r="K879" s="86"/>
      <c r="L879" s="86"/>
      <c r="M879" s="94"/>
      <c r="N879" s="90"/>
      <c r="O879" s="88"/>
      <c r="P879" s="88"/>
      <c r="Q879" s="88"/>
    </row>
    <row r="880">
      <c r="A880" s="92"/>
      <c r="B880" s="93"/>
      <c r="C880" s="89"/>
      <c r="D880" s="86"/>
      <c r="E880" s="86"/>
      <c r="F880" s="86"/>
      <c r="G880" s="86"/>
      <c r="H880" s="89"/>
      <c r="I880" s="89"/>
      <c r="J880" s="86"/>
      <c r="K880" s="86"/>
      <c r="L880" s="86"/>
      <c r="M880" s="94"/>
      <c r="N880" s="90"/>
      <c r="O880" s="88"/>
      <c r="P880" s="88"/>
      <c r="Q880" s="88"/>
    </row>
    <row r="881">
      <c r="A881" s="92"/>
      <c r="B881" s="93"/>
      <c r="C881" s="89"/>
      <c r="D881" s="86"/>
      <c r="E881" s="86"/>
      <c r="F881" s="86"/>
      <c r="G881" s="86"/>
      <c r="H881" s="89"/>
      <c r="I881" s="89"/>
      <c r="J881" s="86"/>
      <c r="K881" s="86"/>
      <c r="L881" s="86"/>
      <c r="M881" s="94"/>
      <c r="N881" s="90"/>
      <c r="O881" s="88"/>
      <c r="P881" s="88"/>
      <c r="Q881" s="88"/>
    </row>
    <row r="882">
      <c r="A882" s="92"/>
      <c r="B882" s="93"/>
      <c r="C882" s="89"/>
      <c r="D882" s="86"/>
      <c r="E882" s="86"/>
      <c r="F882" s="86"/>
      <c r="G882" s="86"/>
      <c r="H882" s="89"/>
      <c r="I882" s="89"/>
      <c r="J882" s="86"/>
      <c r="K882" s="86"/>
      <c r="L882" s="86"/>
      <c r="M882" s="94"/>
      <c r="N882" s="90"/>
      <c r="O882" s="88"/>
      <c r="P882" s="88"/>
      <c r="Q882" s="88"/>
    </row>
    <row r="883">
      <c r="A883" s="92"/>
      <c r="B883" s="93"/>
      <c r="C883" s="89"/>
      <c r="D883" s="86"/>
      <c r="E883" s="86"/>
      <c r="F883" s="86"/>
      <c r="G883" s="86"/>
      <c r="H883" s="89"/>
      <c r="I883" s="89"/>
      <c r="J883" s="86"/>
      <c r="K883" s="86"/>
      <c r="L883" s="86"/>
      <c r="M883" s="94"/>
      <c r="N883" s="90"/>
      <c r="O883" s="88"/>
      <c r="P883" s="88"/>
      <c r="Q883" s="88"/>
    </row>
    <row r="884">
      <c r="A884" s="92"/>
      <c r="B884" s="93"/>
      <c r="C884" s="89"/>
      <c r="D884" s="86"/>
      <c r="E884" s="86"/>
      <c r="F884" s="86"/>
      <c r="G884" s="86"/>
      <c r="H884" s="89"/>
      <c r="I884" s="89"/>
      <c r="J884" s="86"/>
      <c r="K884" s="86"/>
      <c r="L884" s="86"/>
      <c r="M884" s="94"/>
      <c r="N884" s="90"/>
      <c r="O884" s="88"/>
      <c r="P884" s="88"/>
      <c r="Q884" s="88"/>
    </row>
    <row r="885">
      <c r="A885" s="92"/>
      <c r="B885" s="93"/>
      <c r="C885" s="89"/>
      <c r="D885" s="86"/>
      <c r="E885" s="86"/>
      <c r="F885" s="86"/>
      <c r="G885" s="86"/>
      <c r="H885" s="89"/>
      <c r="I885" s="89"/>
      <c r="J885" s="86"/>
      <c r="K885" s="86"/>
      <c r="L885" s="86"/>
      <c r="M885" s="94"/>
      <c r="N885" s="90"/>
      <c r="O885" s="88"/>
      <c r="P885" s="88"/>
      <c r="Q885" s="88"/>
    </row>
    <row r="886">
      <c r="A886" s="92"/>
      <c r="B886" s="93"/>
      <c r="C886" s="89"/>
      <c r="D886" s="86"/>
      <c r="E886" s="86"/>
      <c r="F886" s="86"/>
      <c r="G886" s="86"/>
      <c r="H886" s="89"/>
      <c r="I886" s="89"/>
      <c r="J886" s="86"/>
      <c r="K886" s="86"/>
      <c r="L886" s="86"/>
      <c r="M886" s="94"/>
      <c r="N886" s="90"/>
      <c r="O886" s="88"/>
      <c r="P886" s="88"/>
      <c r="Q886" s="88"/>
    </row>
    <row r="887">
      <c r="A887" s="92"/>
      <c r="B887" s="93"/>
      <c r="C887" s="89"/>
      <c r="D887" s="86"/>
      <c r="E887" s="86"/>
      <c r="F887" s="86"/>
      <c r="G887" s="86"/>
      <c r="H887" s="89"/>
      <c r="I887" s="89"/>
      <c r="J887" s="86"/>
      <c r="K887" s="86"/>
      <c r="L887" s="86"/>
      <c r="M887" s="94"/>
      <c r="N887" s="90"/>
      <c r="O887" s="88"/>
      <c r="P887" s="88"/>
      <c r="Q887" s="88"/>
    </row>
    <row r="888">
      <c r="A888" s="92"/>
      <c r="B888" s="93"/>
      <c r="C888" s="89"/>
      <c r="D888" s="86"/>
      <c r="E888" s="86"/>
      <c r="F888" s="86"/>
      <c r="G888" s="86"/>
      <c r="H888" s="89"/>
      <c r="I888" s="89"/>
      <c r="J888" s="86"/>
      <c r="K888" s="86"/>
      <c r="L888" s="86"/>
      <c r="M888" s="94"/>
      <c r="N888" s="90"/>
      <c r="O888" s="88"/>
      <c r="P888" s="88"/>
      <c r="Q888" s="88"/>
    </row>
    <row r="889">
      <c r="A889" s="92"/>
      <c r="B889" s="93"/>
      <c r="C889" s="89"/>
      <c r="D889" s="86"/>
      <c r="E889" s="86"/>
      <c r="F889" s="86"/>
      <c r="G889" s="86"/>
      <c r="H889" s="89"/>
      <c r="I889" s="89"/>
      <c r="J889" s="86"/>
      <c r="K889" s="86"/>
      <c r="L889" s="86"/>
      <c r="M889" s="94"/>
      <c r="N889" s="90"/>
      <c r="O889" s="88"/>
      <c r="P889" s="88"/>
      <c r="Q889" s="88"/>
    </row>
    <row r="890">
      <c r="A890" s="92"/>
      <c r="B890" s="93"/>
      <c r="C890" s="89"/>
      <c r="D890" s="86"/>
      <c r="E890" s="86"/>
      <c r="F890" s="86"/>
      <c r="G890" s="86"/>
      <c r="H890" s="89"/>
      <c r="I890" s="89"/>
      <c r="J890" s="86"/>
      <c r="K890" s="86"/>
      <c r="L890" s="86"/>
      <c r="M890" s="94"/>
      <c r="N890" s="90"/>
      <c r="O890" s="88"/>
      <c r="P890" s="88"/>
      <c r="Q890" s="88"/>
    </row>
    <row r="891">
      <c r="A891" s="92"/>
      <c r="B891" s="93"/>
      <c r="C891" s="89"/>
      <c r="D891" s="86"/>
      <c r="E891" s="86"/>
      <c r="F891" s="86"/>
      <c r="G891" s="86"/>
      <c r="H891" s="89"/>
      <c r="I891" s="89"/>
      <c r="J891" s="86"/>
      <c r="K891" s="86"/>
      <c r="L891" s="86"/>
      <c r="M891" s="94"/>
      <c r="N891" s="90"/>
      <c r="O891" s="88"/>
      <c r="P891" s="88"/>
      <c r="Q891" s="88"/>
    </row>
    <row r="892">
      <c r="A892" s="92"/>
      <c r="B892" s="93"/>
      <c r="C892" s="89"/>
      <c r="D892" s="86"/>
      <c r="E892" s="86"/>
      <c r="F892" s="86"/>
      <c r="G892" s="86"/>
      <c r="H892" s="89"/>
      <c r="I892" s="89"/>
      <c r="J892" s="86"/>
      <c r="K892" s="86"/>
      <c r="L892" s="86"/>
      <c r="M892" s="94"/>
      <c r="N892" s="90"/>
      <c r="O892" s="88"/>
      <c r="P892" s="88"/>
      <c r="Q892" s="88"/>
    </row>
    <row r="893">
      <c r="A893" s="92"/>
      <c r="B893" s="93"/>
      <c r="C893" s="89"/>
      <c r="D893" s="86"/>
      <c r="E893" s="86"/>
      <c r="F893" s="86"/>
      <c r="G893" s="86"/>
      <c r="H893" s="89"/>
      <c r="I893" s="89"/>
      <c r="J893" s="86"/>
      <c r="K893" s="86"/>
      <c r="L893" s="86"/>
      <c r="M893" s="94"/>
      <c r="N893" s="90"/>
      <c r="O893" s="88"/>
      <c r="P893" s="88"/>
      <c r="Q893" s="88"/>
    </row>
    <row r="894">
      <c r="A894" s="92"/>
      <c r="B894" s="93"/>
      <c r="C894" s="89"/>
      <c r="D894" s="86"/>
      <c r="E894" s="86"/>
      <c r="F894" s="86"/>
      <c r="G894" s="86"/>
      <c r="H894" s="89"/>
      <c r="I894" s="89"/>
      <c r="J894" s="86"/>
      <c r="K894" s="86"/>
      <c r="L894" s="86"/>
      <c r="M894" s="94"/>
      <c r="N894" s="90"/>
      <c r="O894" s="88"/>
      <c r="P894" s="88"/>
      <c r="Q894" s="88"/>
    </row>
    <row r="895">
      <c r="A895" s="92"/>
      <c r="B895" s="93"/>
      <c r="C895" s="89"/>
      <c r="D895" s="86"/>
      <c r="E895" s="86"/>
      <c r="F895" s="86"/>
      <c r="G895" s="86"/>
      <c r="H895" s="89"/>
      <c r="I895" s="89"/>
      <c r="J895" s="86"/>
      <c r="K895" s="86"/>
      <c r="L895" s="86"/>
      <c r="M895" s="94"/>
      <c r="N895" s="90"/>
      <c r="O895" s="88"/>
      <c r="P895" s="88"/>
      <c r="Q895" s="88"/>
    </row>
    <row r="896">
      <c r="A896" s="92"/>
      <c r="B896" s="93"/>
      <c r="C896" s="89"/>
      <c r="D896" s="86"/>
      <c r="E896" s="86"/>
      <c r="F896" s="86"/>
      <c r="G896" s="86"/>
      <c r="H896" s="89"/>
      <c r="I896" s="89"/>
      <c r="J896" s="86"/>
      <c r="K896" s="86"/>
      <c r="L896" s="86"/>
      <c r="M896" s="94"/>
      <c r="N896" s="90"/>
      <c r="O896" s="88"/>
      <c r="P896" s="88"/>
      <c r="Q896" s="88"/>
    </row>
    <row r="897">
      <c r="A897" s="92"/>
      <c r="B897" s="93"/>
      <c r="C897" s="89"/>
      <c r="D897" s="86"/>
      <c r="E897" s="86"/>
      <c r="F897" s="86"/>
      <c r="G897" s="86"/>
      <c r="H897" s="89"/>
      <c r="I897" s="89"/>
      <c r="J897" s="86"/>
      <c r="K897" s="86"/>
      <c r="L897" s="86"/>
      <c r="M897" s="94"/>
      <c r="N897" s="90"/>
      <c r="O897" s="88"/>
      <c r="P897" s="88"/>
      <c r="Q897" s="88"/>
    </row>
    <row r="898">
      <c r="A898" s="92"/>
      <c r="B898" s="93"/>
      <c r="C898" s="89"/>
      <c r="D898" s="86"/>
      <c r="E898" s="86"/>
      <c r="F898" s="86"/>
      <c r="G898" s="86"/>
      <c r="H898" s="89"/>
      <c r="I898" s="89"/>
      <c r="J898" s="86"/>
      <c r="K898" s="86"/>
      <c r="L898" s="86"/>
      <c r="M898" s="94"/>
      <c r="N898" s="90"/>
      <c r="O898" s="88"/>
      <c r="P898" s="88"/>
      <c r="Q898" s="88"/>
    </row>
    <row r="899">
      <c r="A899" s="92"/>
      <c r="B899" s="93"/>
      <c r="C899" s="89"/>
      <c r="D899" s="86"/>
      <c r="E899" s="86"/>
      <c r="F899" s="86"/>
      <c r="G899" s="86"/>
      <c r="H899" s="89"/>
      <c r="I899" s="89"/>
      <c r="J899" s="86"/>
      <c r="K899" s="86"/>
      <c r="L899" s="86"/>
      <c r="M899" s="94"/>
      <c r="N899" s="90"/>
      <c r="O899" s="88"/>
      <c r="P899" s="88"/>
      <c r="Q899" s="88"/>
    </row>
    <row r="900">
      <c r="A900" s="92"/>
      <c r="B900" s="93"/>
      <c r="C900" s="89"/>
      <c r="D900" s="86"/>
      <c r="E900" s="86"/>
      <c r="F900" s="86"/>
      <c r="G900" s="86"/>
      <c r="H900" s="89"/>
      <c r="I900" s="89"/>
      <c r="J900" s="86"/>
      <c r="K900" s="86"/>
      <c r="L900" s="86"/>
      <c r="M900" s="94"/>
      <c r="N900" s="90"/>
      <c r="O900" s="88"/>
      <c r="P900" s="88"/>
      <c r="Q900" s="88"/>
    </row>
    <row r="901">
      <c r="A901" s="92"/>
      <c r="B901" s="93"/>
      <c r="C901" s="89"/>
      <c r="D901" s="86"/>
      <c r="E901" s="86"/>
      <c r="F901" s="86"/>
      <c r="G901" s="86"/>
      <c r="H901" s="89"/>
      <c r="I901" s="89"/>
      <c r="J901" s="86"/>
      <c r="K901" s="86"/>
      <c r="L901" s="86"/>
      <c r="M901" s="94"/>
      <c r="N901" s="90"/>
      <c r="O901" s="88"/>
      <c r="P901" s="88"/>
      <c r="Q901" s="88"/>
    </row>
    <row r="902">
      <c r="A902" s="92"/>
      <c r="B902" s="93"/>
      <c r="C902" s="89"/>
      <c r="D902" s="86"/>
      <c r="E902" s="86"/>
      <c r="F902" s="86"/>
      <c r="G902" s="86"/>
      <c r="H902" s="89"/>
      <c r="I902" s="89"/>
      <c r="J902" s="86"/>
      <c r="K902" s="86"/>
      <c r="L902" s="86"/>
      <c r="M902" s="94"/>
      <c r="N902" s="90"/>
      <c r="O902" s="88"/>
      <c r="P902" s="88"/>
      <c r="Q902" s="88"/>
    </row>
    <row r="903">
      <c r="A903" s="92"/>
      <c r="B903" s="93"/>
      <c r="C903" s="89"/>
      <c r="D903" s="86"/>
      <c r="E903" s="86"/>
      <c r="F903" s="86"/>
      <c r="G903" s="86"/>
      <c r="H903" s="89"/>
      <c r="I903" s="89"/>
      <c r="J903" s="86"/>
      <c r="K903" s="86"/>
      <c r="L903" s="86"/>
      <c r="M903" s="94"/>
      <c r="N903" s="90"/>
      <c r="O903" s="88"/>
      <c r="P903" s="88"/>
      <c r="Q903" s="88"/>
    </row>
    <row r="904">
      <c r="A904" s="92"/>
      <c r="B904" s="93"/>
      <c r="C904" s="89"/>
      <c r="D904" s="86"/>
      <c r="E904" s="86"/>
      <c r="F904" s="86"/>
      <c r="G904" s="86"/>
      <c r="H904" s="89"/>
      <c r="I904" s="89"/>
      <c r="J904" s="86"/>
      <c r="K904" s="86"/>
      <c r="L904" s="86"/>
      <c r="M904" s="94"/>
      <c r="N904" s="90"/>
      <c r="O904" s="88"/>
      <c r="P904" s="88"/>
      <c r="Q904" s="88"/>
    </row>
    <row r="905">
      <c r="A905" s="92"/>
      <c r="B905" s="93"/>
      <c r="C905" s="89"/>
      <c r="D905" s="86"/>
      <c r="E905" s="86"/>
      <c r="F905" s="86"/>
      <c r="G905" s="86"/>
      <c r="H905" s="89"/>
      <c r="I905" s="89"/>
      <c r="J905" s="86"/>
      <c r="K905" s="86"/>
      <c r="L905" s="86"/>
      <c r="M905" s="94"/>
      <c r="N905" s="90"/>
      <c r="O905" s="88"/>
      <c r="P905" s="88"/>
      <c r="Q905" s="88"/>
    </row>
    <row r="906">
      <c r="A906" s="92"/>
      <c r="B906" s="93"/>
      <c r="C906" s="89"/>
      <c r="D906" s="86"/>
      <c r="E906" s="86"/>
      <c r="F906" s="86"/>
      <c r="G906" s="86"/>
      <c r="H906" s="89"/>
      <c r="I906" s="89"/>
      <c r="J906" s="86"/>
      <c r="K906" s="86"/>
      <c r="L906" s="86"/>
      <c r="M906" s="94"/>
      <c r="N906" s="90"/>
      <c r="O906" s="88"/>
      <c r="P906" s="88"/>
      <c r="Q906" s="88"/>
    </row>
    <row r="907">
      <c r="A907" s="92"/>
      <c r="B907" s="93"/>
      <c r="C907" s="89"/>
      <c r="D907" s="86"/>
      <c r="E907" s="86"/>
      <c r="F907" s="86"/>
      <c r="G907" s="86"/>
      <c r="H907" s="89"/>
      <c r="I907" s="89"/>
      <c r="J907" s="86"/>
      <c r="K907" s="86"/>
      <c r="L907" s="86"/>
      <c r="M907" s="94"/>
      <c r="N907" s="90"/>
      <c r="O907" s="88"/>
      <c r="P907" s="88"/>
      <c r="Q907" s="88"/>
    </row>
    <row r="908">
      <c r="A908" s="92"/>
      <c r="B908" s="93"/>
      <c r="C908" s="89"/>
      <c r="D908" s="86"/>
      <c r="E908" s="86"/>
      <c r="F908" s="86"/>
      <c r="G908" s="86"/>
      <c r="H908" s="89"/>
      <c r="I908" s="89"/>
      <c r="J908" s="86"/>
      <c r="K908" s="86"/>
      <c r="L908" s="86"/>
      <c r="M908" s="94"/>
      <c r="N908" s="90"/>
      <c r="O908" s="88"/>
      <c r="P908" s="88"/>
      <c r="Q908" s="88"/>
    </row>
    <row r="909">
      <c r="A909" s="92"/>
      <c r="B909" s="93"/>
      <c r="C909" s="89"/>
      <c r="D909" s="86"/>
      <c r="E909" s="86"/>
      <c r="F909" s="86"/>
      <c r="G909" s="86"/>
      <c r="H909" s="89"/>
      <c r="I909" s="89"/>
      <c r="J909" s="86"/>
      <c r="K909" s="86"/>
      <c r="L909" s="86"/>
      <c r="M909" s="94"/>
      <c r="N909" s="90"/>
      <c r="O909" s="88"/>
      <c r="P909" s="88"/>
      <c r="Q909" s="88"/>
    </row>
    <row r="910">
      <c r="A910" s="92"/>
      <c r="B910" s="93"/>
      <c r="C910" s="89"/>
      <c r="D910" s="86"/>
      <c r="E910" s="86"/>
      <c r="F910" s="86"/>
      <c r="G910" s="86"/>
      <c r="H910" s="89"/>
      <c r="I910" s="89"/>
      <c r="J910" s="86"/>
      <c r="K910" s="86"/>
      <c r="L910" s="86"/>
      <c r="M910" s="94"/>
      <c r="N910" s="90"/>
      <c r="O910" s="88"/>
      <c r="P910" s="88"/>
      <c r="Q910" s="88"/>
    </row>
    <row r="911">
      <c r="A911" s="92"/>
      <c r="B911" s="93"/>
      <c r="C911" s="89"/>
      <c r="D911" s="86"/>
      <c r="E911" s="86"/>
      <c r="F911" s="86"/>
      <c r="G911" s="86"/>
      <c r="H911" s="89"/>
      <c r="I911" s="89"/>
      <c r="J911" s="86"/>
      <c r="K911" s="86"/>
      <c r="L911" s="86"/>
      <c r="M911" s="94"/>
      <c r="N911" s="90"/>
      <c r="O911" s="88"/>
      <c r="P911" s="88"/>
      <c r="Q911" s="88"/>
    </row>
    <row r="912">
      <c r="A912" s="92"/>
      <c r="B912" s="93"/>
      <c r="C912" s="89"/>
      <c r="D912" s="86"/>
      <c r="E912" s="86"/>
      <c r="F912" s="86"/>
      <c r="G912" s="86"/>
      <c r="H912" s="89"/>
      <c r="I912" s="89"/>
      <c r="J912" s="86"/>
      <c r="K912" s="86"/>
      <c r="L912" s="86"/>
      <c r="M912" s="94"/>
      <c r="N912" s="90"/>
      <c r="O912" s="88"/>
      <c r="P912" s="88"/>
      <c r="Q912" s="88"/>
    </row>
    <row r="913">
      <c r="A913" s="92"/>
      <c r="B913" s="93"/>
      <c r="C913" s="89"/>
      <c r="D913" s="86"/>
      <c r="E913" s="86"/>
      <c r="F913" s="86"/>
      <c r="G913" s="86"/>
      <c r="H913" s="89"/>
      <c r="I913" s="89"/>
      <c r="J913" s="86"/>
      <c r="K913" s="86"/>
      <c r="L913" s="86"/>
      <c r="M913" s="94"/>
      <c r="N913" s="90"/>
      <c r="O913" s="88"/>
      <c r="P913" s="88"/>
      <c r="Q913" s="88"/>
    </row>
    <row r="914">
      <c r="A914" s="92"/>
      <c r="B914" s="93"/>
      <c r="C914" s="89"/>
      <c r="D914" s="86"/>
      <c r="E914" s="86"/>
      <c r="F914" s="86"/>
      <c r="G914" s="86"/>
      <c r="H914" s="89"/>
      <c r="I914" s="89"/>
      <c r="J914" s="86"/>
      <c r="K914" s="86"/>
      <c r="L914" s="86"/>
      <c r="M914" s="94"/>
      <c r="N914" s="90"/>
      <c r="O914" s="88"/>
      <c r="P914" s="88"/>
      <c r="Q914" s="88"/>
    </row>
    <row r="915">
      <c r="A915" s="92"/>
      <c r="B915" s="93"/>
      <c r="C915" s="89"/>
      <c r="D915" s="86"/>
      <c r="E915" s="86"/>
      <c r="F915" s="86"/>
      <c r="G915" s="86"/>
      <c r="H915" s="89"/>
      <c r="I915" s="89"/>
      <c r="J915" s="86"/>
      <c r="K915" s="86"/>
      <c r="L915" s="86"/>
      <c r="M915" s="94"/>
      <c r="N915" s="90"/>
      <c r="O915" s="88"/>
      <c r="P915" s="88"/>
      <c r="Q915" s="88"/>
    </row>
    <row r="916">
      <c r="A916" s="92"/>
      <c r="B916" s="93"/>
      <c r="C916" s="89"/>
      <c r="D916" s="86"/>
      <c r="E916" s="86"/>
      <c r="F916" s="86"/>
      <c r="G916" s="86"/>
      <c r="H916" s="89"/>
      <c r="I916" s="89"/>
      <c r="J916" s="86"/>
      <c r="K916" s="86"/>
      <c r="L916" s="86"/>
      <c r="M916" s="94"/>
      <c r="N916" s="90"/>
      <c r="O916" s="88"/>
      <c r="P916" s="88"/>
      <c r="Q916" s="88"/>
    </row>
    <row r="917">
      <c r="A917" s="92"/>
      <c r="B917" s="93"/>
      <c r="C917" s="89"/>
      <c r="D917" s="86"/>
      <c r="E917" s="86"/>
      <c r="F917" s="86"/>
      <c r="G917" s="86"/>
      <c r="H917" s="89"/>
      <c r="I917" s="89"/>
      <c r="J917" s="86"/>
      <c r="K917" s="86"/>
      <c r="L917" s="86"/>
      <c r="M917" s="94"/>
      <c r="N917" s="90"/>
      <c r="O917" s="88"/>
      <c r="P917" s="88"/>
      <c r="Q917" s="88"/>
    </row>
    <row r="918">
      <c r="A918" s="92"/>
      <c r="B918" s="93"/>
      <c r="C918" s="89"/>
      <c r="D918" s="86"/>
      <c r="E918" s="86"/>
      <c r="F918" s="86"/>
      <c r="G918" s="86"/>
      <c r="H918" s="89"/>
      <c r="I918" s="89"/>
      <c r="J918" s="86"/>
      <c r="K918" s="86"/>
      <c r="L918" s="86"/>
      <c r="M918" s="94"/>
      <c r="N918" s="90"/>
      <c r="O918" s="88"/>
      <c r="P918" s="88"/>
      <c r="Q918" s="88"/>
    </row>
    <row r="919">
      <c r="A919" s="92"/>
      <c r="B919" s="93"/>
      <c r="C919" s="89"/>
      <c r="D919" s="86"/>
      <c r="E919" s="86"/>
      <c r="F919" s="86"/>
      <c r="G919" s="86"/>
      <c r="H919" s="89"/>
      <c r="I919" s="89"/>
      <c r="J919" s="86"/>
      <c r="K919" s="86"/>
      <c r="L919" s="86"/>
      <c r="M919" s="94"/>
      <c r="N919" s="90"/>
      <c r="O919" s="88"/>
      <c r="P919" s="88"/>
      <c r="Q919" s="88"/>
    </row>
    <row r="920">
      <c r="A920" s="92"/>
      <c r="B920" s="93"/>
      <c r="C920" s="89"/>
      <c r="D920" s="86"/>
      <c r="E920" s="86"/>
      <c r="F920" s="86"/>
      <c r="G920" s="86"/>
      <c r="H920" s="89"/>
      <c r="I920" s="89"/>
      <c r="J920" s="86"/>
      <c r="K920" s="86"/>
      <c r="L920" s="86"/>
      <c r="M920" s="94"/>
      <c r="N920" s="90"/>
      <c r="O920" s="88"/>
      <c r="P920" s="88"/>
      <c r="Q920" s="88"/>
    </row>
    <row r="921">
      <c r="A921" s="92"/>
      <c r="B921" s="93"/>
      <c r="C921" s="89"/>
      <c r="D921" s="86"/>
      <c r="E921" s="86"/>
      <c r="F921" s="86"/>
      <c r="G921" s="86"/>
      <c r="H921" s="89"/>
      <c r="I921" s="89"/>
      <c r="J921" s="86"/>
      <c r="K921" s="86"/>
      <c r="L921" s="86"/>
      <c r="M921" s="94"/>
      <c r="N921" s="90"/>
      <c r="O921" s="88"/>
      <c r="P921" s="88"/>
      <c r="Q921" s="88"/>
    </row>
    <row r="922">
      <c r="A922" s="92"/>
      <c r="B922" s="93"/>
      <c r="C922" s="89"/>
      <c r="D922" s="86"/>
      <c r="E922" s="86"/>
      <c r="F922" s="86"/>
      <c r="G922" s="86"/>
      <c r="H922" s="89"/>
      <c r="I922" s="89"/>
      <c r="J922" s="86"/>
      <c r="K922" s="86"/>
      <c r="L922" s="86"/>
      <c r="M922" s="94"/>
      <c r="N922" s="90"/>
      <c r="O922" s="88"/>
      <c r="P922" s="88"/>
      <c r="Q922" s="88"/>
    </row>
    <row r="923">
      <c r="A923" s="92"/>
      <c r="B923" s="93"/>
      <c r="C923" s="89"/>
      <c r="D923" s="86"/>
      <c r="E923" s="86"/>
      <c r="F923" s="86"/>
      <c r="G923" s="86"/>
      <c r="H923" s="89"/>
      <c r="I923" s="89"/>
      <c r="J923" s="86"/>
      <c r="K923" s="86"/>
      <c r="L923" s="86"/>
      <c r="M923" s="94"/>
      <c r="N923" s="90"/>
      <c r="O923" s="88"/>
      <c r="P923" s="88"/>
      <c r="Q923" s="88"/>
    </row>
    <row r="924">
      <c r="A924" s="92"/>
      <c r="B924" s="93"/>
      <c r="C924" s="89"/>
      <c r="D924" s="86"/>
      <c r="E924" s="86"/>
      <c r="F924" s="86"/>
      <c r="G924" s="86"/>
      <c r="H924" s="89"/>
      <c r="I924" s="89"/>
      <c r="J924" s="86"/>
      <c r="K924" s="86"/>
      <c r="L924" s="86"/>
      <c r="M924" s="94"/>
      <c r="N924" s="90"/>
      <c r="O924" s="88"/>
      <c r="P924" s="88"/>
      <c r="Q924" s="88"/>
    </row>
    <row r="925">
      <c r="A925" s="92"/>
      <c r="B925" s="93"/>
      <c r="C925" s="89"/>
      <c r="D925" s="86"/>
      <c r="E925" s="86"/>
      <c r="F925" s="86"/>
      <c r="G925" s="86"/>
      <c r="H925" s="89"/>
      <c r="I925" s="89"/>
      <c r="J925" s="86"/>
      <c r="K925" s="86"/>
      <c r="L925" s="86"/>
      <c r="M925" s="94"/>
      <c r="N925" s="90"/>
      <c r="O925" s="88"/>
      <c r="P925" s="88"/>
      <c r="Q925" s="88"/>
    </row>
    <row r="926">
      <c r="A926" s="92"/>
      <c r="B926" s="93"/>
      <c r="C926" s="89"/>
      <c r="D926" s="86"/>
      <c r="E926" s="86"/>
      <c r="F926" s="86"/>
      <c r="G926" s="86"/>
      <c r="H926" s="89"/>
      <c r="I926" s="89"/>
      <c r="J926" s="86"/>
      <c r="K926" s="86"/>
      <c r="L926" s="86"/>
      <c r="M926" s="94"/>
      <c r="N926" s="90"/>
      <c r="O926" s="88"/>
      <c r="P926" s="88"/>
      <c r="Q926" s="88"/>
    </row>
    <row r="927">
      <c r="A927" s="92"/>
      <c r="B927" s="93"/>
      <c r="C927" s="89"/>
      <c r="D927" s="86"/>
      <c r="E927" s="86"/>
      <c r="F927" s="86"/>
      <c r="G927" s="86"/>
      <c r="H927" s="89"/>
      <c r="I927" s="89"/>
      <c r="J927" s="86"/>
      <c r="K927" s="86"/>
      <c r="L927" s="86"/>
      <c r="M927" s="94"/>
      <c r="N927" s="90"/>
      <c r="O927" s="88"/>
      <c r="P927" s="88"/>
      <c r="Q927" s="88"/>
    </row>
    <row r="928">
      <c r="A928" s="92"/>
      <c r="B928" s="93"/>
      <c r="C928" s="89"/>
      <c r="D928" s="86"/>
      <c r="E928" s="86"/>
      <c r="F928" s="86"/>
      <c r="G928" s="86"/>
      <c r="H928" s="89"/>
      <c r="I928" s="89"/>
      <c r="J928" s="86"/>
      <c r="K928" s="86"/>
      <c r="L928" s="86"/>
      <c r="M928" s="94"/>
      <c r="N928" s="90"/>
      <c r="O928" s="88"/>
      <c r="P928" s="88"/>
      <c r="Q928" s="88"/>
    </row>
    <row r="929">
      <c r="A929" s="92"/>
      <c r="B929" s="93"/>
      <c r="C929" s="89"/>
      <c r="D929" s="86"/>
      <c r="E929" s="86"/>
      <c r="F929" s="86"/>
      <c r="G929" s="86"/>
      <c r="H929" s="89"/>
      <c r="I929" s="89"/>
      <c r="J929" s="86"/>
      <c r="K929" s="86"/>
      <c r="L929" s="86"/>
      <c r="M929" s="94"/>
      <c r="N929" s="90"/>
      <c r="O929" s="88"/>
      <c r="P929" s="88"/>
      <c r="Q929" s="88"/>
    </row>
    <row r="930">
      <c r="A930" s="92"/>
      <c r="B930" s="93"/>
      <c r="C930" s="89"/>
      <c r="D930" s="86"/>
      <c r="E930" s="86"/>
      <c r="F930" s="86"/>
      <c r="G930" s="86"/>
      <c r="H930" s="89"/>
      <c r="I930" s="89"/>
      <c r="J930" s="86"/>
      <c r="K930" s="86"/>
      <c r="L930" s="86"/>
      <c r="M930" s="94"/>
      <c r="N930" s="90"/>
      <c r="O930" s="88"/>
      <c r="P930" s="88"/>
      <c r="Q930" s="88"/>
    </row>
    <row r="931">
      <c r="A931" s="92"/>
      <c r="B931" s="93"/>
      <c r="C931" s="89"/>
      <c r="D931" s="86"/>
      <c r="E931" s="86"/>
      <c r="F931" s="86"/>
      <c r="G931" s="86"/>
      <c r="H931" s="89"/>
      <c r="I931" s="89"/>
      <c r="J931" s="86"/>
      <c r="K931" s="86"/>
      <c r="L931" s="86"/>
      <c r="M931" s="94"/>
      <c r="N931" s="90"/>
      <c r="O931" s="88"/>
      <c r="P931" s="88"/>
      <c r="Q931" s="88"/>
    </row>
    <row r="932">
      <c r="A932" s="92"/>
      <c r="B932" s="93"/>
      <c r="C932" s="89"/>
      <c r="D932" s="86"/>
      <c r="E932" s="86"/>
      <c r="F932" s="86"/>
      <c r="G932" s="86"/>
      <c r="H932" s="89"/>
      <c r="I932" s="89"/>
      <c r="J932" s="86"/>
      <c r="K932" s="86"/>
      <c r="L932" s="86"/>
      <c r="M932" s="94"/>
      <c r="N932" s="90"/>
      <c r="O932" s="88"/>
      <c r="P932" s="88"/>
      <c r="Q932" s="88"/>
    </row>
    <row r="933">
      <c r="A933" s="92"/>
      <c r="B933" s="93"/>
      <c r="C933" s="89"/>
      <c r="D933" s="86"/>
      <c r="E933" s="86"/>
      <c r="F933" s="86"/>
      <c r="G933" s="86"/>
      <c r="H933" s="89"/>
      <c r="I933" s="89"/>
      <c r="J933" s="86"/>
      <c r="K933" s="86"/>
      <c r="L933" s="86"/>
      <c r="M933" s="94"/>
      <c r="N933" s="90"/>
      <c r="O933" s="88"/>
      <c r="P933" s="88"/>
      <c r="Q933" s="88"/>
    </row>
    <row r="934">
      <c r="A934" s="92"/>
      <c r="B934" s="93"/>
      <c r="C934" s="89"/>
      <c r="D934" s="86"/>
      <c r="E934" s="86"/>
      <c r="F934" s="86"/>
      <c r="G934" s="86"/>
      <c r="H934" s="89"/>
      <c r="I934" s="89"/>
      <c r="J934" s="86"/>
      <c r="K934" s="86"/>
      <c r="L934" s="86"/>
      <c r="M934" s="94"/>
      <c r="N934" s="90"/>
      <c r="O934" s="88"/>
      <c r="P934" s="88"/>
      <c r="Q934" s="88"/>
    </row>
    <row r="935">
      <c r="A935" s="92"/>
      <c r="B935" s="93"/>
      <c r="C935" s="89"/>
      <c r="D935" s="86"/>
      <c r="E935" s="86"/>
      <c r="F935" s="86"/>
      <c r="G935" s="86"/>
      <c r="H935" s="89"/>
      <c r="I935" s="89"/>
      <c r="J935" s="86"/>
      <c r="K935" s="86"/>
      <c r="L935" s="86"/>
      <c r="M935" s="94"/>
      <c r="N935" s="90"/>
      <c r="O935" s="88"/>
      <c r="P935" s="88"/>
      <c r="Q935" s="88"/>
    </row>
    <row r="936">
      <c r="A936" s="92"/>
      <c r="B936" s="93"/>
      <c r="C936" s="89"/>
      <c r="D936" s="86"/>
      <c r="E936" s="86"/>
      <c r="F936" s="86"/>
      <c r="G936" s="86"/>
      <c r="H936" s="89"/>
      <c r="I936" s="89"/>
      <c r="J936" s="86"/>
      <c r="K936" s="86"/>
      <c r="L936" s="86"/>
      <c r="M936" s="94"/>
      <c r="N936" s="90"/>
      <c r="O936" s="88"/>
      <c r="P936" s="88"/>
      <c r="Q936" s="88"/>
    </row>
    <row r="937">
      <c r="A937" s="92"/>
      <c r="B937" s="93"/>
      <c r="C937" s="89"/>
      <c r="D937" s="86"/>
      <c r="E937" s="86"/>
      <c r="F937" s="86"/>
      <c r="G937" s="86"/>
      <c r="H937" s="89"/>
      <c r="I937" s="89"/>
      <c r="J937" s="86"/>
      <c r="K937" s="86"/>
      <c r="L937" s="86"/>
      <c r="M937" s="94"/>
      <c r="N937" s="90"/>
      <c r="O937" s="88"/>
      <c r="P937" s="88"/>
      <c r="Q937" s="88"/>
    </row>
    <row r="938">
      <c r="A938" s="92"/>
      <c r="B938" s="93"/>
      <c r="C938" s="89"/>
      <c r="D938" s="86"/>
      <c r="E938" s="86"/>
      <c r="F938" s="86"/>
      <c r="G938" s="86"/>
      <c r="H938" s="89"/>
      <c r="I938" s="89"/>
      <c r="J938" s="86"/>
      <c r="K938" s="86"/>
      <c r="L938" s="86"/>
      <c r="M938" s="94"/>
      <c r="N938" s="90"/>
      <c r="O938" s="88"/>
      <c r="P938" s="88"/>
      <c r="Q938" s="88"/>
    </row>
    <row r="939">
      <c r="A939" s="92"/>
      <c r="B939" s="93"/>
      <c r="C939" s="89"/>
      <c r="D939" s="86"/>
      <c r="E939" s="86"/>
      <c r="F939" s="86"/>
      <c r="G939" s="86"/>
      <c r="H939" s="89"/>
      <c r="I939" s="89"/>
      <c r="J939" s="86"/>
      <c r="K939" s="86"/>
      <c r="L939" s="86"/>
      <c r="M939" s="94"/>
      <c r="N939" s="90"/>
      <c r="O939" s="88"/>
      <c r="P939" s="88"/>
      <c r="Q939" s="88"/>
    </row>
    <row r="940">
      <c r="A940" s="92"/>
      <c r="B940" s="93"/>
      <c r="C940" s="89"/>
      <c r="D940" s="86"/>
      <c r="E940" s="86"/>
      <c r="F940" s="86"/>
      <c r="G940" s="86"/>
      <c r="H940" s="89"/>
      <c r="I940" s="89"/>
      <c r="J940" s="86"/>
      <c r="K940" s="86"/>
      <c r="L940" s="86"/>
      <c r="M940" s="94"/>
      <c r="N940" s="90"/>
      <c r="O940" s="88"/>
      <c r="P940" s="88"/>
      <c r="Q940" s="88"/>
    </row>
    <row r="941">
      <c r="A941" s="92"/>
      <c r="B941" s="93"/>
      <c r="C941" s="89"/>
      <c r="D941" s="86"/>
      <c r="E941" s="86"/>
      <c r="F941" s="86"/>
      <c r="G941" s="86"/>
      <c r="H941" s="89"/>
      <c r="I941" s="89"/>
      <c r="J941" s="86"/>
      <c r="K941" s="86"/>
      <c r="L941" s="86"/>
      <c r="M941" s="94"/>
      <c r="N941" s="90"/>
      <c r="O941" s="88"/>
      <c r="P941" s="88"/>
      <c r="Q941" s="88"/>
    </row>
    <row r="942">
      <c r="A942" s="92"/>
      <c r="B942" s="93"/>
      <c r="C942" s="89"/>
      <c r="D942" s="86"/>
      <c r="E942" s="86"/>
      <c r="F942" s="86"/>
      <c r="G942" s="86"/>
      <c r="H942" s="89"/>
      <c r="I942" s="89"/>
      <c r="J942" s="86"/>
      <c r="K942" s="86"/>
      <c r="L942" s="86"/>
      <c r="M942" s="94"/>
      <c r="N942" s="90"/>
      <c r="O942" s="88"/>
      <c r="P942" s="88"/>
      <c r="Q942" s="88"/>
    </row>
    <row r="943">
      <c r="A943" s="92"/>
      <c r="B943" s="93"/>
      <c r="C943" s="89"/>
      <c r="D943" s="86"/>
      <c r="E943" s="86"/>
      <c r="F943" s="86"/>
      <c r="G943" s="86"/>
      <c r="H943" s="89"/>
      <c r="I943" s="89"/>
      <c r="J943" s="86"/>
      <c r="K943" s="86"/>
      <c r="L943" s="86"/>
      <c r="M943" s="94"/>
      <c r="N943" s="90"/>
      <c r="O943" s="88"/>
      <c r="P943" s="88"/>
      <c r="Q943" s="88"/>
    </row>
    <row r="944">
      <c r="A944" s="92"/>
      <c r="B944" s="93"/>
      <c r="C944" s="89"/>
      <c r="D944" s="86"/>
      <c r="E944" s="86"/>
      <c r="F944" s="86"/>
      <c r="G944" s="86"/>
      <c r="H944" s="89"/>
      <c r="I944" s="89"/>
      <c r="J944" s="86"/>
      <c r="K944" s="86"/>
      <c r="L944" s="86"/>
      <c r="M944" s="94"/>
      <c r="N944" s="90"/>
      <c r="O944" s="88"/>
      <c r="P944" s="88"/>
      <c r="Q944" s="88"/>
    </row>
    <row r="945">
      <c r="A945" s="92"/>
      <c r="B945" s="93"/>
      <c r="C945" s="89"/>
      <c r="D945" s="86"/>
      <c r="E945" s="86"/>
      <c r="F945" s="86"/>
      <c r="G945" s="86"/>
      <c r="H945" s="89"/>
      <c r="I945" s="89"/>
      <c r="J945" s="86"/>
      <c r="K945" s="86"/>
      <c r="L945" s="86"/>
      <c r="M945" s="94"/>
      <c r="N945" s="90"/>
      <c r="O945" s="88"/>
      <c r="P945" s="88"/>
      <c r="Q945" s="88"/>
    </row>
    <row r="946">
      <c r="A946" s="92"/>
      <c r="B946" s="93"/>
      <c r="C946" s="89"/>
      <c r="D946" s="86"/>
      <c r="E946" s="86"/>
      <c r="F946" s="86"/>
      <c r="G946" s="86"/>
      <c r="H946" s="89"/>
      <c r="I946" s="89"/>
      <c r="J946" s="86"/>
      <c r="K946" s="86"/>
      <c r="L946" s="86"/>
      <c r="M946" s="94"/>
      <c r="N946" s="90"/>
      <c r="O946" s="88"/>
      <c r="P946" s="88"/>
      <c r="Q946" s="88"/>
    </row>
    <row r="947">
      <c r="A947" s="92"/>
      <c r="B947" s="93"/>
      <c r="C947" s="89"/>
      <c r="D947" s="86"/>
      <c r="E947" s="86"/>
      <c r="F947" s="86"/>
      <c r="G947" s="86"/>
      <c r="H947" s="89"/>
      <c r="I947" s="89"/>
      <c r="J947" s="86"/>
      <c r="K947" s="86"/>
      <c r="L947" s="86"/>
      <c r="M947" s="94"/>
      <c r="N947" s="90"/>
      <c r="O947" s="88"/>
      <c r="P947" s="88"/>
      <c r="Q947" s="88"/>
    </row>
    <row r="948">
      <c r="A948" s="92"/>
      <c r="B948" s="93"/>
      <c r="C948" s="89"/>
      <c r="D948" s="86"/>
      <c r="E948" s="86"/>
      <c r="F948" s="86"/>
      <c r="G948" s="86"/>
      <c r="H948" s="89"/>
      <c r="I948" s="89"/>
      <c r="J948" s="86"/>
      <c r="K948" s="86"/>
      <c r="L948" s="86"/>
      <c r="M948" s="94"/>
      <c r="N948" s="90"/>
      <c r="O948" s="88"/>
      <c r="P948" s="88"/>
      <c r="Q948" s="88"/>
    </row>
    <row r="949">
      <c r="A949" s="92"/>
      <c r="B949" s="93"/>
      <c r="C949" s="89"/>
      <c r="D949" s="86"/>
      <c r="E949" s="86"/>
      <c r="F949" s="86"/>
      <c r="G949" s="86"/>
      <c r="H949" s="89"/>
      <c r="I949" s="89"/>
      <c r="J949" s="86"/>
      <c r="K949" s="86"/>
      <c r="L949" s="86"/>
      <c r="M949" s="94"/>
      <c r="N949" s="90"/>
      <c r="O949" s="88"/>
      <c r="P949" s="88"/>
      <c r="Q949" s="88"/>
    </row>
    <row r="950">
      <c r="A950" s="92"/>
      <c r="B950" s="93"/>
      <c r="C950" s="89"/>
      <c r="D950" s="86"/>
      <c r="E950" s="86"/>
      <c r="F950" s="86"/>
      <c r="G950" s="86"/>
      <c r="H950" s="89"/>
      <c r="I950" s="89"/>
      <c r="J950" s="86"/>
      <c r="K950" s="86"/>
      <c r="L950" s="86"/>
      <c r="M950" s="94"/>
      <c r="N950" s="90"/>
      <c r="O950" s="88"/>
      <c r="P950" s="88"/>
      <c r="Q950" s="88"/>
    </row>
    <row r="951">
      <c r="A951" s="92"/>
      <c r="B951" s="93"/>
      <c r="C951" s="89"/>
      <c r="D951" s="86"/>
      <c r="E951" s="86"/>
      <c r="F951" s="86"/>
      <c r="G951" s="86"/>
      <c r="H951" s="89"/>
      <c r="I951" s="89"/>
      <c r="J951" s="86"/>
      <c r="K951" s="86"/>
      <c r="L951" s="86"/>
      <c r="M951" s="94"/>
      <c r="N951" s="90"/>
      <c r="O951" s="88"/>
      <c r="P951" s="88"/>
      <c r="Q951" s="88"/>
    </row>
    <row r="952">
      <c r="A952" s="92"/>
      <c r="B952" s="93"/>
      <c r="C952" s="89"/>
      <c r="D952" s="86"/>
      <c r="E952" s="86"/>
      <c r="F952" s="86"/>
      <c r="G952" s="86"/>
      <c r="H952" s="89"/>
      <c r="I952" s="89"/>
      <c r="J952" s="86"/>
      <c r="K952" s="86"/>
      <c r="L952" s="86"/>
      <c r="M952" s="94"/>
      <c r="N952" s="90"/>
      <c r="O952" s="88"/>
      <c r="P952" s="88"/>
      <c r="Q952" s="88"/>
    </row>
    <row r="953">
      <c r="A953" s="92"/>
      <c r="B953" s="93"/>
      <c r="C953" s="89"/>
      <c r="D953" s="86"/>
      <c r="E953" s="86"/>
      <c r="F953" s="86"/>
      <c r="G953" s="86"/>
      <c r="H953" s="89"/>
      <c r="I953" s="89"/>
      <c r="J953" s="86"/>
      <c r="K953" s="86"/>
      <c r="L953" s="86"/>
      <c r="M953" s="94"/>
      <c r="N953" s="90"/>
      <c r="O953" s="88"/>
      <c r="P953" s="88"/>
      <c r="Q953" s="88"/>
    </row>
    <row r="954">
      <c r="A954" s="92"/>
      <c r="B954" s="93"/>
      <c r="C954" s="89"/>
      <c r="D954" s="86"/>
      <c r="E954" s="86"/>
      <c r="F954" s="86"/>
      <c r="G954" s="86"/>
      <c r="H954" s="89"/>
      <c r="I954" s="89"/>
      <c r="J954" s="86"/>
      <c r="K954" s="86"/>
      <c r="L954" s="86"/>
      <c r="M954" s="94"/>
      <c r="N954" s="90"/>
      <c r="O954" s="88"/>
      <c r="P954" s="88"/>
      <c r="Q954" s="88"/>
    </row>
    <row r="955">
      <c r="A955" s="92"/>
      <c r="B955" s="93"/>
      <c r="C955" s="89"/>
      <c r="D955" s="86"/>
      <c r="E955" s="86"/>
      <c r="F955" s="86"/>
      <c r="G955" s="86"/>
      <c r="H955" s="89"/>
      <c r="I955" s="89"/>
      <c r="J955" s="86"/>
      <c r="K955" s="86"/>
      <c r="L955" s="86"/>
      <c r="M955" s="94"/>
      <c r="N955" s="90"/>
      <c r="O955" s="88"/>
      <c r="P955" s="88"/>
      <c r="Q955" s="88"/>
    </row>
    <row r="956">
      <c r="A956" s="92"/>
      <c r="B956" s="93"/>
      <c r="C956" s="89"/>
      <c r="D956" s="86"/>
      <c r="E956" s="86"/>
      <c r="F956" s="86"/>
      <c r="G956" s="86"/>
      <c r="H956" s="89"/>
      <c r="I956" s="89"/>
      <c r="J956" s="86"/>
      <c r="K956" s="86"/>
      <c r="L956" s="86"/>
      <c r="M956" s="94"/>
      <c r="N956" s="90"/>
      <c r="O956" s="88"/>
      <c r="P956" s="88"/>
      <c r="Q956" s="88"/>
    </row>
    <row r="957">
      <c r="A957" s="92"/>
      <c r="B957" s="93"/>
      <c r="C957" s="89"/>
      <c r="D957" s="86"/>
      <c r="E957" s="86"/>
      <c r="F957" s="86"/>
      <c r="G957" s="86"/>
      <c r="H957" s="89"/>
      <c r="I957" s="89"/>
      <c r="J957" s="86"/>
      <c r="K957" s="86"/>
      <c r="L957" s="86"/>
      <c r="M957" s="94"/>
      <c r="N957" s="90"/>
      <c r="O957" s="88"/>
      <c r="P957" s="88"/>
      <c r="Q957" s="88"/>
    </row>
    <row r="958">
      <c r="A958" s="92"/>
      <c r="B958" s="93"/>
      <c r="C958" s="89"/>
      <c r="D958" s="86"/>
      <c r="E958" s="86"/>
      <c r="F958" s="86"/>
      <c r="G958" s="86"/>
      <c r="H958" s="89"/>
      <c r="I958" s="89"/>
      <c r="J958" s="86"/>
      <c r="K958" s="86"/>
      <c r="L958" s="86"/>
      <c r="M958" s="94"/>
      <c r="N958" s="90"/>
      <c r="O958" s="88"/>
      <c r="P958" s="88"/>
      <c r="Q958" s="88"/>
    </row>
    <row r="959">
      <c r="A959" s="92"/>
      <c r="B959" s="93"/>
      <c r="C959" s="89"/>
      <c r="D959" s="86"/>
      <c r="E959" s="86"/>
      <c r="F959" s="86"/>
      <c r="G959" s="86"/>
      <c r="H959" s="89"/>
      <c r="I959" s="89"/>
      <c r="J959" s="86"/>
      <c r="K959" s="86"/>
      <c r="L959" s="86"/>
      <c r="M959" s="94"/>
      <c r="N959" s="90"/>
      <c r="O959" s="88"/>
      <c r="P959" s="88"/>
      <c r="Q959" s="88"/>
    </row>
    <row r="960">
      <c r="A960" s="92"/>
      <c r="B960" s="93"/>
      <c r="C960" s="89"/>
      <c r="D960" s="86"/>
      <c r="E960" s="86"/>
      <c r="F960" s="86"/>
      <c r="G960" s="86"/>
      <c r="H960" s="89"/>
      <c r="I960" s="89"/>
      <c r="J960" s="86"/>
      <c r="K960" s="86"/>
      <c r="L960" s="86"/>
      <c r="M960" s="94"/>
      <c r="N960" s="90"/>
      <c r="O960" s="88"/>
      <c r="P960" s="88"/>
      <c r="Q960" s="88"/>
    </row>
    <row r="961">
      <c r="A961" s="92"/>
      <c r="B961" s="93"/>
      <c r="C961" s="89"/>
      <c r="D961" s="86"/>
      <c r="E961" s="86"/>
      <c r="F961" s="86"/>
      <c r="G961" s="86"/>
      <c r="H961" s="89"/>
      <c r="I961" s="89"/>
      <c r="J961" s="86"/>
      <c r="K961" s="86"/>
      <c r="L961" s="86"/>
      <c r="M961" s="94"/>
      <c r="N961" s="90"/>
      <c r="O961" s="88"/>
      <c r="P961" s="88"/>
      <c r="Q961" s="88"/>
    </row>
    <row r="962">
      <c r="A962" s="92"/>
      <c r="B962" s="93"/>
      <c r="C962" s="89"/>
      <c r="D962" s="86"/>
      <c r="E962" s="86"/>
      <c r="F962" s="86"/>
      <c r="G962" s="86"/>
      <c r="H962" s="89"/>
      <c r="I962" s="89"/>
      <c r="J962" s="86"/>
      <c r="K962" s="86"/>
      <c r="L962" s="86"/>
      <c r="M962" s="94"/>
      <c r="N962" s="90"/>
      <c r="O962" s="88"/>
      <c r="P962" s="88"/>
      <c r="Q962" s="88"/>
    </row>
    <row r="963">
      <c r="A963" s="92"/>
      <c r="B963" s="93"/>
      <c r="C963" s="89"/>
      <c r="D963" s="86"/>
      <c r="E963" s="86"/>
      <c r="F963" s="86"/>
      <c r="G963" s="86"/>
      <c r="H963" s="89"/>
      <c r="I963" s="89"/>
      <c r="J963" s="86"/>
      <c r="K963" s="86"/>
      <c r="L963" s="86"/>
      <c r="M963" s="94"/>
      <c r="N963" s="90"/>
      <c r="O963" s="88"/>
      <c r="P963" s="88"/>
      <c r="Q963" s="88"/>
    </row>
    <row r="964">
      <c r="A964" s="92"/>
      <c r="B964" s="93"/>
      <c r="C964" s="89"/>
      <c r="D964" s="86"/>
      <c r="E964" s="86"/>
      <c r="F964" s="86"/>
      <c r="G964" s="86"/>
      <c r="H964" s="89"/>
      <c r="I964" s="89"/>
      <c r="J964" s="86"/>
      <c r="K964" s="86"/>
      <c r="L964" s="86"/>
      <c r="M964" s="94"/>
      <c r="N964" s="90"/>
      <c r="O964" s="88"/>
      <c r="P964" s="88"/>
      <c r="Q964" s="88"/>
    </row>
    <row r="965">
      <c r="A965" s="92"/>
      <c r="B965" s="93"/>
      <c r="C965" s="89"/>
      <c r="D965" s="86"/>
      <c r="E965" s="86"/>
      <c r="F965" s="86"/>
      <c r="G965" s="86"/>
      <c r="H965" s="89"/>
      <c r="I965" s="89"/>
      <c r="J965" s="86"/>
      <c r="K965" s="86"/>
      <c r="L965" s="86"/>
      <c r="M965" s="94"/>
      <c r="N965" s="90"/>
      <c r="O965" s="88"/>
      <c r="P965" s="88"/>
      <c r="Q965" s="88"/>
    </row>
    <row r="966">
      <c r="A966" s="92"/>
      <c r="B966" s="93"/>
      <c r="C966" s="89"/>
      <c r="D966" s="86"/>
      <c r="E966" s="86"/>
      <c r="F966" s="86"/>
      <c r="G966" s="86"/>
      <c r="H966" s="89"/>
      <c r="I966" s="89"/>
      <c r="J966" s="86"/>
      <c r="K966" s="86"/>
      <c r="L966" s="86"/>
      <c r="M966" s="94"/>
      <c r="N966" s="90"/>
      <c r="O966" s="88"/>
      <c r="P966" s="88"/>
      <c r="Q966" s="88"/>
    </row>
    <row r="967">
      <c r="A967" s="92"/>
      <c r="B967" s="93"/>
      <c r="C967" s="89"/>
      <c r="D967" s="86"/>
      <c r="E967" s="86"/>
      <c r="F967" s="86"/>
      <c r="G967" s="86"/>
      <c r="H967" s="89"/>
      <c r="I967" s="89"/>
      <c r="J967" s="86"/>
      <c r="K967" s="86"/>
      <c r="L967" s="86"/>
      <c r="M967" s="94"/>
      <c r="N967" s="90"/>
      <c r="O967" s="88"/>
      <c r="P967" s="88"/>
      <c r="Q967" s="88"/>
    </row>
    <row r="968">
      <c r="A968" s="92"/>
      <c r="B968" s="93"/>
      <c r="C968" s="89"/>
      <c r="D968" s="86"/>
      <c r="E968" s="86"/>
      <c r="F968" s="86"/>
      <c r="G968" s="86"/>
      <c r="H968" s="89"/>
      <c r="I968" s="89"/>
      <c r="J968" s="86"/>
      <c r="K968" s="86"/>
      <c r="L968" s="86"/>
      <c r="M968" s="94"/>
      <c r="N968" s="90"/>
      <c r="O968" s="88"/>
      <c r="P968" s="88"/>
      <c r="Q968" s="88"/>
    </row>
    <row r="969">
      <c r="A969" s="92"/>
      <c r="B969" s="93"/>
      <c r="C969" s="89"/>
      <c r="D969" s="86"/>
      <c r="E969" s="86"/>
      <c r="F969" s="86"/>
      <c r="G969" s="86"/>
      <c r="H969" s="89"/>
      <c r="I969" s="89"/>
      <c r="J969" s="86"/>
      <c r="K969" s="86"/>
      <c r="L969" s="86"/>
      <c r="M969" s="94"/>
      <c r="N969" s="90"/>
      <c r="O969" s="88"/>
      <c r="P969" s="88"/>
      <c r="Q969" s="88"/>
    </row>
    <row r="970">
      <c r="A970" s="92"/>
      <c r="B970" s="93"/>
      <c r="C970" s="89"/>
      <c r="D970" s="86"/>
      <c r="E970" s="86"/>
      <c r="F970" s="86"/>
      <c r="G970" s="86"/>
      <c r="H970" s="89"/>
      <c r="I970" s="89"/>
      <c r="J970" s="86"/>
      <c r="K970" s="86"/>
      <c r="L970" s="86"/>
      <c r="M970" s="94"/>
      <c r="N970" s="90"/>
      <c r="O970" s="88"/>
      <c r="P970" s="88"/>
      <c r="Q970" s="88"/>
    </row>
    <row r="971">
      <c r="A971" s="92"/>
      <c r="B971" s="93"/>
      <c r="C971" s="89"/>
      <c r="D971" s="86"/>
      <c r="E971" s="86"/>
      <c r="F971" s="86"/>
      <c r="G971" s="86"/>
      <c r="H971" s="89"/>
      <c r="I971" s="89"/>
      <c r="J971" s="86"/>
      <c r="K971" s="86"/>
      <c r="L971" s="86"/>
      <c r="M971" s="94"/>
      <c r="N971" s="90"/>
      <c r="O971" s="88"/>
      <c r="P971" s="88"/>
      <c r="Q971" s="88"/>
    </row>
    <row r="972">
      <c r="A972" s="92"/>
      <c r="B972" s="93"/>
      <c r="C972" s="89"/>
      <c r="D972" s="86"/>
      <c r="E972" s="86"/>
      <c r="F972" s="86"/>
      <c r="G972" s="86"/>
      <c r="H972" s="89"/>
      <c r="I972" s="89"/>
      <c r="J972" s="86"/>
      <c r="K972" s="86"/>
      <c r="L972" s="86"/>
      <c r="M972" s="94"/>
      <c r="N972" s="90"/>
      <c r="O972" s="88"/>
      <c r="P972" s="88"/>
      <c r="Q972" s="88"/>
    </row>
    <row r="973">
      <c r="A973" s="92"/>
      <c r="B973" s="93"/>
      <c r="C973" s="89"/>
      <c r="D973" s="86"/>
      <c r="E973" s="86"/>
      <c r="F973" s="86"/>
      <c r="G973" s="86"/>
      <c r="H973" s="89"/>
      <c r="I973" s="89"/>
      <c r="J973" s="86"/>
      <c r="K973" s="86"/>
      <c r="L973" s="86"/>
      <c r="M973" s="94"/>
      <c r="N973" s="90"/>
      <c r="O973" s="88"/>
      <c r="P973" s="88"/>
      <c r="Q973" s="88"/>
    </row>
    <row r="974">
      <c r="A974" s="92"/>
      <c r="B974" s="93"/>
      <c r="C974" s="89"/>
      <c r="D974" s="86"/>
      <c r="E974" s="86"/>
      <c r="F974" s="86"/>
      <c r="G974" s="86"/>
      <c r="H974" s="89"/>
      <c r="I974" s="89"/>
      <c r="J974" s="86"/>
      <c r="K974" s="86"/>
      <c r="L974" s="86"/>
      <c r="M974" s="94"/>
      <c r="N974" s="90"/>
      <c r="O974" s="88"/>
      <c r="P974" s="88"/>
      <c r="Q974" s="88"/>
    </row>
    <row r="975">
      <c r="A975" s="92"/>
      <c r="B975" s="93"/>
      <c r="C975" s="89"/>
      <c r="D975" s="86"/>
      <c r="E975" s="86"/>
      <c r="F975" s="86"/>
      <c r="G975" s="86"/>
      <c r="H975" s="89"/>
      <c r="I975" s="89"/>
      <c r="J975" s="86"/>
      <c r="K975" s="86"/>
      <c r="L975" s="86"/>
      <c r="M975" s="94"/>
      <c r="N975" s="90"/>
      <c r="O975" s="88"/>
      <c r="P975" s="88"/>
      <c r="Q975" s="88"/>
    </row>
    <row r="976">
      <c r="A976" s="92"/>
      <c r="B976" s="93"/>
      <c r="C976" s="89"/>
      <c r="D976" s="86"/>
      <c r="E976" s="86"/>
      <c r="F976" s="86"/>
      <c r="G976" s="86"/>
      <c r="H976" s="89"/>
      <c r="I976" s="89"/>
      <c r="J976" s="86"/>
      <c r="K976" s="86"/>
      <c r="L976" s="86"/>
      <c r="M976" s="94"/>
      <c r="N976" s="90"/>
      <c r="O976" s="88"/>
      <c r="P976" s="88"/>
      <c r="Q976" s="88"/>
    </row>
    <row r="977">
      <c r="A977" s="92"/>
      <c r="B977" s="93"/>
      <c r="C977" s="89"/>
      <c r="D977" s="86"/>
      <c r="E977" s="86"/>
      <c r="F977" s="86"/>
      <c r="G977" s="86"/>
      <c r="H977" s="89"/>
      <c r="I977" s="89"/>
      <c r="J977" s="86"/>
      <c r="K977" s="86"/>
      <c r="L977" s="86"/>
      <c r="M977" s="94"/>
      <c r="N977" s="90"/>
      <c r="O977" s="88"/>
      <c r="P977" s="88"/>
      <c r="Q977" s="88"/>
    </row>
    <row r="978">
      <c r="A978" s="92"/>
      <c r="B978" s="93"/>
      <c r="C978" s="89"/>
      <c r="D978" s="86"/>
      <c r="E978" s="86"/>
      <c r="F978" s="86"/>
      <c r="G978" s="86"/>
      <c r="H978" s="89"/>
      <c r="I978" s="89"/>
      <c r="J978" s="86"/>
      <c r="K978" s="86"/>
      <c r="L978" s="86"/>
      <c r="M978" s="94"/>
      <c r="N978" s="90"/>
      <c r="O978" s="88"/>
      <c r="P978" s="88"/>
      <c r="Q978" s="88"/>
    </row>
    <row r="979">
      <c r="A979" s="92"/>
      <c r="B979" s="93"/>
      <c r="C979" s="89"/>
      <c r="D979" s="86"/>
      <c r="E979" s="86"/>
      <c r="F979" s="86"/>
      <c r="G979" s="86"/>
      <c r="H979" s="89"/>
      <c r="I979" s="89"/>
      <c r="J979" s="86"/>
      <c r="K979" s="86"/>
      <c r="L979" s="86"/>
      <c r="M979" s="94"/>
      <c r="N979" s="90"/>
      <c r="O979" s="88"/>
      <c r="P979" s="88"/>
      <c r="Q979" s="88"/>
    </row>
    <row r="980">
      <c r="A980" s="92"/>
      <c r="B980" s="93"/>
      <c r="C980" s="89"/>
      <c r="D980" s="86"/>
      <c r="E980" s="86"/>
      <c r="F980" s="86"/>
      <c r="G980" s="86"/>
      <c r="H980" s="89"/>
      <c r="I980" s="89"/>
      <c r="J980" s="86"/>
      <c r="K980" s="86"/>
      <c r="L980" s="86"/>
      <c r="M980" s="94"/>
      <c r="N980" s="90"/>
      <c r="O980" s="88"/>
      <c r="P980" s="88"/>
      <c r="Q980" s="88"/>
    </row>
    <row r="981">
      <c r="A981" s="92"/>
      <c r="B981" s="93"/>
      <c r="C981" s="89"/>
      <c r="D981" s="86"/>
      <c r="E981" s="86"/>
      <c r="F981" s="86"/>
      <c r="G981" s="86"/>
      <c r="H981" s="89"/>
      <c r="I981" s="89"/>
      <c r="J981" s="86"/>
      <c r="K981" s="86"/>
      <c r="L981" s="86"/>
      <c r="M981" s="94"/>
      <c r="N981" s="90"/>
      <c r="O981" s="88"/>
      <c r="P981" s="88"/>
      <c r="Q981" s="88"/>
    </row>
    <row r="982">
      <c r="A982" s="92"/>
      <c r="B982" s="93"/>
      <c r="C982" s="89"/>
      <c r="D982" s="86"/>
      <c r="E982" s="86"/>
      <c r="F982" s="86"/>
      <c r="G982" s="86"/>
      <c r="H982" s="89"/>
      <c r="I982" s="89"/>
      <c r="J982" s="86"/>
      <c r="K982" s="86"/>
      <c r="L982" s="86"/>
      <c r="M982" s="94"/>
      <c r="N982" s="90"/>
      <c r="O982" s="88"/>
      <c r="P982" s="88"/>
      <c r="Q982" s="88"/>
    </row>
    <row r="983">
      <c r="A983" s="92"/>
      <c r="B983" s="93"/>
      <c r="C983" s="89"/>
      <c r="D983" s="86"/>
      <c r="E983" s="86"/>
      <c r="F983" s="86"/>
      <c r="G983" s="86"/>
      <c r="H983" s="89"/>
      <c r="I983" s="89"/>
      <c r="J983" s="86"/>
      <c r="K983" s="86"/>
      <c r="L983" s="86"/>
      <c r="M983" s="94"/>
      <c r="N983" s="90"/>
      <c r="O983" s="88"/>
      <c r="P983" s="88"/>
      <c r="Q983" s="88"/>
    </row>
    <row r="984">
      <c r="A984" s="92"/>
      <c r="B984" s="93"/>
      <c r="C984" s="89"/>
      <c r="D984" s="86"/>
      <c r="E984" s="86"/>
      <c r="F984" s="86"/>
      <c r="G984" s="86"/>
      <c r="H984" s="89"/>
      <c r="I984" s="89"/>
      <c r="J984" s="86"/>
      <c r="K984" s="86"/>
      <c r="L984" s="86"/>
      <c r="M984" s="94"/>
      <c r="N984" s="90"/>
      <c r="O984" s="88"/>
      <c r="P984" s="88"/>
      <c r="Q984" s="88"/>
    </row>
    <row r="985">
      <c r="A985" s="92"/>
      <c r="B985" s="93"/>
      <c r="C985" s="89"/>
      <c r="D985" s="86"/>
      <c r="E985" s="86"/>
      <c r="F985" s="86"/>
      <c r="G985" s="86"/>
      <c r="H985" s="89"/>
      <c r="I985" s="89"/>
      <c r="J985" s="86"/>
      <c r="K985" s="86"/>
      <c r="L985" s="86"/>
      <c r="M985" s="94"/>
      <c r="N985" s="90"/>
      <c r="O985" s="88"/>
      <c r="P985" s="88"/>
      <c r="Q985" s="88"/>
    </row>
    <row r="986">
      <c r="A986" s="92"/>
      <c r="B986" s="93"/>
      <c r="C986" s="89"/>
      <c r="D986" s="86"/>
      <c r="E986" s="86"/>
      <c r="F986" s="86"/>
      <c r="G986" s="86"/>
      <c r="H986" s="89"/>
      <c r="I986" s="89"/>
      <c r="J986" s="86"/>
      <c r="K986" s="86"/>
      <c r="L986" s="86"/>
      <c r="M986" s="94"/>
      <c r="N986" s="90"/>
      <c r="O986" s="88"/>
      <c r="P986" s="88"/>
      <c r="Q986" s="88"/>
    </row>
    <row r="987">
      <c r="A987" s="92"/>
      <c r="B987" s="93"/>
      <c r="C987" s="89"/>
      <c r="D987" s="86"/>
      <c r="E987" s="86"/>
      <c r="F987" s="86"/>
      <c r="G987" s="86"/>
      <c r="H987" s="89"/>
      <c r="I987" s="89"/>
      <c r="J987" s="86"/>
      <c r="K987" s="86"/>
      <c r="L987" s="86"/>
      <c r="M987" s="94"/>
      <c r="N987" s="90"/>
      <c r="O987" s="88"/>
      <c r="P987" s="88"/>
      <c r="Q987" s="88"/>
    </row>
    <row r="988">
      <c r="A988" s="92"/>
      <c r="B988" s="93"/>
      <c r="C988" s="89"/>
      <c r="D988" s="86"/>
      <c r="E988" s="86"/>
      <c r="F988" s="86"/>
      <c r="G988" s="86"/>
      <c r="H988" s="89"/>
      <c r="I988" s="89"/>
      <c r="J988" s="86"/>
      <c r="K988" s="86"/>
      <c r="L988" s="86"/>
      <c r="M988" s="94"/>
      <c r="N988" s="90"/>
      <c r="O988" s="88"/>
      <c r="P988" s="88"/>
      <c r="Q988" s="88"/>
    </row>
    <row r="989">
      <c r="A989" s="92"/>
      <c r="B989" s="93"/>
      <c r="C989" s="89"/>
      <c r="D989" s="86"/>
      <c r="E989" s="86"/>
      <c r="F989" s="86"/>
      <c r="G989" s="86"/>
      <c r="H989" s="89"/>
      <c r="I989" s="89"/>
      <c r="J989" s="86"/>
      <c r="K989" s="86"/>
      <c r="L989" s="86"/>
      <c r="M989" s="94"/>
      <c r="N989" s="90"/>
      <c r="O989" s="88"/>
      <c r="P989" s="88"/>
      <c r="Q989" s="88"/>
    </row>
    <row r="990">
      <c r="A990" s="92"/>
      <c r="B990" s="93"/>
      <c r="C990" s="89"/>
      <c r="D990" s="86"/>
      <c r="E990" s="86"/>
      <c r="F990" s="86"/>
      <c r="G990" s="86"/>
      <c r="H990" s="89"/>
      <c r="I990" s="89"/>
      <c r="J990" s="86"/>
      <c r="K990" s="86"/>
      <c r="L990" s="86"/>
      <c r="M990" s="94"/>
      <c r="N990" s="90"/>
      <c r="O990" s="88"/>
      <c r="P990" s="88"/>
      <c r="Q990" s="88"/>
    </row>
    <row r="991">
      <c r="A991" s="92"/>
      <c r="B991" s="93"/>
      <c r="C991" s="89"/>
      <c r="D991" s="86"/>
      <c r="E991" s="86"/>
      <c r="F991" s="86"/>
      <c r="G991" s="86"/>
      <c r="H991" s="89"/>
      <c r="I991" s="89"/>
      <c r="J991" s="86"/>
      <c r="K991" s="86"/>
      <c r="L991" s="86"/>
      <c r="M991" s="94"/>
      <c r="N991" s="90"/>
      <c r="O991" s="88"/>
      <c r="P991" s="88"/>
      <c r="Q991" s="88"/>
    </row>
    <row r="992">
      <c r="A992" s="92"/>
      <c r="B992" s="93"/>
      <c r="C992" s="89"/>
      <c r="D992" s="86"/>
      <c r="E992" s="86"/>
      <c r="F992" s="86"/>
      <c r="G992" s="86"/>
      <c r="H992" s="89"/>
      <c r="I992" s="89"/>
      <c r="J992" s="86"/>
      <c r="K992" s="86"/>
      <c r="L992" s="86"/>
      <c r="M992" s="94"/>
      <c r="N992" s="90"/>
      <c r="O992" s="88"/>
      <c r="P992" s="88"/>
      <c r="Q992" s="88"/>
    </row>
    <row r="993">
      <c r="A993" s="92"/>
      <c r="B993" s="93"/>
      <c r="C993" s="89"/>
      <c r="D993" s="86"/>
      <c r="E993" s="86"/>
      <c r="F993" s="86"/>
      <c r="G993" s="86"/>
      <c r="H993" s="89"/>
      <c r="I993" s="89"/>
      <c r="J993" s="86"/>
      <c r="K993" s="86"/>
      <c r="L993" s="86"/>
      <c r="M993" s="94"/>
      <c r="N993" s="90"/>
      <c r="O993" s="88"/>
      <c r="P993" s="88"/>
      <c r="Q993" s="88"/>
    </row>
    <row r="994">
      <c r="A994" s="92"/>
      <c r="B994" s="93"/>
      <c r="C994" s="89"/>
      <c r="D994" s="86"/>
      <c r="E994" s="86"/>
      <c r="F994" s="86"/>
      <c r="G994" s="86"/>
      <c r="H994" s="89"/>
      <c r="I994" s="89"/>
      <c r="J994" s="86"/>
      <c r="K994" s="86"/>
      <c r="L994" s="86"/>
      <c r="M994" s="94"/>
      <c r="N994" s="90"/>
      <c r="O994" s="88"/>
      <c r="P994" s="88"/>
      <c r="Q994" s="88"/>
    </row>
    <row r="995">
      <c r="A995" s="92"/>
      <c r="B995" s="93"/>
      <c r="C995" s="89"/>
      <c r="D995" s="86"/>
      <c r="E995" s="86"/>
      <c r="F995" s="86"/>
      <c r="G995" s="86"/>
      <c r="H995" s="89"/>
      <c r="I995" s="89"/>
      <c r="J995" s="86"/>
      <c r="K995" s="86"/>
      <c r="L995" s="86"/>
      <c r="M995" s="94"/>
      <c r="N995" s="90"/>
      <c r="O995" s="88"/>
      <c r="P995" s="88"/>
      <c r="Q995" s="88"/>
    </row>
    <row r="996">
      <c r="A996" s="92"/>
      <c r="B996" s="93"/>
      <c r="C996" s="89"/>
      <c r="D996" s="86"/>
      <c r="E996" s="86"/>
      <c r="F996" s="86"/>
      <c r="G996" s="86"/>
      <c r="H996" s="89"/>
      <c r="I996" s="89"/>
      <c r="J996" s="86"/>
      <c r="K996" s="86"/>
      <c r="L996" s="86"/>
      <c r="M996" s="94"/>
      <c r="N996" s="90"/>
      <c r="O996" s="88"/>
      <c r="P996" s="88"/>
      <c r="Q996" s="88"/>
    </row>
    <row r="997">
      <c r="A997" s="92"/>
      <c r="B997" s="93"/>
      <c r="C997" s="89"/>
      <c r="D997" s="86"/>
      <c r="E997" s="86"/>
      <c r="F997" s="86"/>
      <c r="G997" s="86"/>
      <c r="H997" s="89"/>
      <c r="I997" s="89"/>
      <c r="J997" s="86"/>
      <c r="K997" s="86"/>
      <c r="L997" s="86"/>
      <c r="M997" s="94"/>
      <c r="N997" s="90"/>
      <c r="O997" s="88"/>
      <c r="P997" s="88"/>
      <c r="Q997" s="88"/>
    </row>
    <row r="998">
      <c r="A998" s="92"/>
      <c r="B998" s="93"/>
      <c r="C998" s="89"/>
      <c r="D998" s="86"/>
      <c r="E998" s="86"/>
      <c r="F998" s="86"/>
      <c r="G998" s="86"/>
      <c r="H998" s="89"/>
      <c r="I998" s="89"/>
      <c r="J998" s="86"/>
      <c r="K998" s="86"/>
      <c r="L998" s="86"/>
      <c r="M998" s="94"/>
      <c r="N998" s="90"/>
      <c r="O998" s="88"/>
      <c r="P998" s="88"/>
      <c r="Q998" s="88"/>
    </row>
    <row r="999">
      <c r="A999" s="92"/>
      <c r="B999" s="93"/>
      <c r="C999" s="89"/>
      <c r="D999" s="86"/>
      <c r="E999" s="86"/>
      <c r="F999" s="86"/>
      <c r="G999" s="86"/>
      <c r="H999" s="89"/>
      <c r="I999" s="89"/>
      <c r="J999" s="86"/>
      <c r="K999" s="86"/>
      <c r="L999" s="86"/>
      <c r="M999" s="94"/>
      <c r="N999" s="90"/>
      <c r="O999" s="88"/>
      <c r="P999" s="88"/>
      <c r="Q999" s="88"/>
    </row>
    <row r="1000">
      <c r="A1000" s="92"/>
      <c r="B1000" s="93"/>
      <c r="C1000" s="89"/>
      <c r="D1000" s="86"/>
      <c r="E1000" s="86"/>
      <c r="F1000" s="86"/>
      <c r="G1000" s="86"/>
      <c r="H1000" s="89"/>
      <c r="I1000" s="89"/>
      <c r="J1000" s="86"/>
      <c r="K1000" s="86"/>
      <c r="L1000" s="86"/>
      <c r="M1000" s="94"/>
      <c r="N1000" s="90"/>
      <c r="O1000" s="88"/>
      <c r="P1000" s="88"/>
      <c r="Q1000" s="88"/>
    </row>
    <row r="1001">
      <c r="A1001" s="92"/>
      <c r="B1001" s="93"/>
      <c r="C1001" s="89"/>
      <c r="D1001" s="86"/>
      <c r="E1001" s="86"/>
      <c r="F1001" s="86"/>
      <c r="G1001" s="86"/>
      <c r="H1001" s="89"/>
      <c r="I1001" s="89"/>
      <c r="J1001" s="86"/>
      <c r="K1001" s="86"/>
      <c r="L1001" s="86"/>
      <c r="M1001" s="94"/>
      <c r="N1001" s="90"/>
      <c r="O1001" s="88"/>
      <c r="P1001" s="88"/>
      <c r="Q1001" s="88"/>
    </row>
    <row r="1002">
      <c r="A1002" s="92"/>
      <c r="B1002" s="93"/>
      <c r="C1002" s="89"/>
      <c r="D1002" s="86"/>
      <c r="E1002" s="86"/>
      <c r="F1002" s="86"/>
      <c r="G1002" s="86"/>
      <c r="H1002" s="89"/>
      <c r="I1002" s="89"/>
      <c r="J1002" s="86"/>
      <c r="K1002" s="86"/>
      <c r="L1002" s="86"/>
      <c r="M1002" s="94"/>
      <c r="N1002" s="90"/>
      <c r="O1002" s="88"/>
      <c r="P1002" s="88"/>
      <c r="Q1002" s="88"/>
    </row>
    <row r="1003">
      <c r="A1003" s="92"/>
      <c r="B1003" s="93"/>
      <c r="C1003" s="89"/>
      <c r="D1003" s="86"/>
      <c r="E1003" s="86"/>
      <c r="F1003" s="86"/>
      <c r="G1003" s="86"/>
      <c r="H1003" s="89"/>
      <c r="I1003" s="89"/>
      <c r="J1003" s="86"/>
      <c r="K1003" s="86"/>
      <c r="L1003" s="86"/>
      <c r="M1003" s="94"/>
      <c r="N1003" s="90"/>
      <c r="O1003" s="88"/>
      <c r="P1003" s="88"/>
      <c r="Q1003" s="88"/>
    </row>
  </sheetData>
  <mergeCells count="2">
    <mergeCell ref="A1:F1"/>
    <mergeCell ref="H1:L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5" t="str">
        <f>IFERROR(__xludf.DUMMYFUNCTION("IF( AND(Dashboard!B16=""All"",Dashboard!B21=""All""),
QUERY(Dataset!A:Y,""SELECT * WHERE 1=1"" &amp; IF(Dashboard!B26=""Monthly"",""AND MONTH(A)+1=""&amp;MONTH(DATEVALUE(Dashboard!D28&amp;""1""))&amp;""AND YEAR(A)=""&amp;Dashboard!D30&amp;"""",IF(Dashboard!B26=""Yearly"","" AND"&amp;" YEAR(A)=""&amp;Dashboard!D28&amp;"""",""AND MONTH(A)+1 &gt;= ""&amp;Sheet5!M3&amp;"" AND MONTH(A)+1 &lt;= ""&amp;Sheet5!M4&amp;"" AND YEAR(A)=""&amp;Dashboard!D30&amp;"""")),1),
QUERY(Dataset!A:Y,""SELECT * "" &amp; IF(COUNTBLANK('Helper Sheet 1'!T2:T3)=2,"""","" WHERE "" &amp; TEXTJOIN("" AND "","&amp;"TRUE,'Helper Sheet 1'!T2:T3)) &amp; IF(Dashboard!B26=""Monthly"",""AND MONTH(A)+1=""&amp;MONTH(DATEVALUE(Dashboard!D28&amp;""1""))&amp;"" AND YEAR(A)=""&amp;Dashboard!D30&amp;"""",IF(Dashboard!B26=""Yearly"","" AND YEAR(A)=""&amp;Dashboard!D28&amp;"""",""AND MONTH(A)+1 &gt;= ""&amp;Sheet5!M3&amp;"&amp;""" AND MONTH(A)+1 &lt;= ""&amp;Sheet5!M4&amp;"" AND YEAR(A)=""&amp;Dashboard!D30&amp;"""")),1))"),"Maturity Date")</f>
        <v>Maturity Date</v>
      </c>
      <c r="B1" s="95" t="str">
        <f>IFERROR(__xludf.DUMMYFUNCTION("""COMPUTED_VALUE"""),"Maturity Amount")</f>
        <v>Maturity Amount</v>
      </c>
      <c r="C1" s="95" t="str">
        <f>IFERROR(__xludf.DUMMYFUNCTION("""COMPUTED_VALUE"""),"Bank")</f>
        <v>Bank</v>
      </c>
      <c r="D1" s="95" t="str">
        <f>IFERROR(__xludf.DUMMYFUNCTION("""COMPUTED_VALUE"""),"eTDR (last 4 digits)")</f>
        <v>eTDR (last 4 digits)</v>
      </c>
      <c r="E1" s="95" t="str">
        <f>IFERROR(__xludf.DUMMYFUNCTION("""COMPUTED_VALUE"""),"Principal")</f>
        <v>Principal</v>
      </c>
      <c r="F1" s="95" t="str">
        <f>IFERROR(__xludf.DUMMYFUNCTION("""COMPUTED_VALUE"""),"ROI")</f>
        <v>ROI</v>
      </c>
      <c r="G1" s="95" t="str">
        <f>IFERROR(__xludf.DUMMYFUNCTION("""COMPUTED_VALUE"""),"Yrs")</f>
        <v>Yrs</v>
      </c>
      <c r="H1" s="95" t="str">
        <f>IFERROR(__xludf.DUMMYFUNCTION("""COMPUTED_VALUE"""),"Nominee (Vicky / Anjali)")</f>
        <v>Nominee (Vicky / Anjali)</v>
      </c>
      <c r="I1" s="95" t="str">
        <f>IFERROR(__xludf.DUMMYFUNCTION("""COMPUTED_VALUE"""),"Scheme")</f>
        <v>Scheme</v>
      </c>
      <c r="J1" s="95" t="str">
        <f>IFERROR(__xludf.DUMMYFUNCTION("""COMPUTED_VALUE"""),"15G FY 23-24")</f>
        <v>15G FY 23-24</v>
      </c>
      <c r="K1" s="95" t="str">
        <f>IFERROR(__xludf.DUMMYFUNCTION("""COMPUTED_VALUE"""),"Linked (Y/N)")</f>
        <v>Linked (Y/N)</v>
      </c>
      <c r="L1" s="95" t="str">
        <f>IFERROR(__xludf.DUMMYFUNCTION("""COMPUTED_VALUE"""),"Matured (Y/N)")</f>
        <v>Matured (Y/N)</v>
      </c>
      <c r="M1" s="95" t="str">
        <f>IFERROR(__xludf.DUMMYFUNCTION("""COMPUTED_VALUE"""),"difference(Maturity AmountPrincipal)")</f>
        <v>difference(Maturity AmountPrincipal)</v>
      </c>
      <c r="N1" s="29" t="str">
        <f>IFERROR(__xludf.DUMMYFUNCTION("""COMPUTED_VALUE"""),"")</f>
        <v/>
      </c>
      <c r="O1" s="29" t="str">
        <f>IFERROR(__xludf.DUMMYFUNCTION("""COMPUTED_VALUE"""),"")</f>
        <v/>
      </c>
      <c r="P1" s="29" t="str">
        <f>IFERROR(__xludf.DUMMYFUNCTION("""COMPUTED_VALUE"""),"")</f>
        <v/>
      </c>
      <c r="Q1" s="29" t="str">
        <f>IFERROR(__xludf.DUMMYFUNCTION("""COMPUTED_VALUE"""),"")</f>
        <v/>
      </c>
      <c r="R1" s="29" t="str">
        <f>IFERROR(__xludf.DUMMYFUNCTION("""COMPUTED_VALUE"""),"")</f>
        <v/>
      </c>
      <c r="S1" s="29" t="str">
        <f>IFERROR(__xludf.DUMMYFUNCTION("""COMPUTED_VALUE"""),"")</f>
        <v/>
      </c>
      <c r="T1" s="29" t="str">
        <f>IFERROR(__xludf.DUMMYFUNCTION("""COMPUTED_VALUE"""),"")</f>
        <v/>
      </c>
      <c r="U1" s="29" t="str">
        <f>IFERROR(__xludf.DUMMYFUNCTION("""COMPUTED_VALUE"""),"")</f>
        <v/>
      </c>
      <c r="V1" s="29" t="str">
        <f>IFERROR(__xludf.DUMMYFUNCTION("""COMPUTED_VALUE"""),"")</f>
        <v/>
      </c>
      <c r="W1" s="29" t="str">
        <f>IFERROR(__xludf.DUMMYFUNCTION("""COMPUTED_VALUE"""),"")</f>
        <v/>
      </c>
      <c r="X1" s="29" t="str">
        <f>IFERROR(__xludf.DUMMYFUNCTION("""COMPUTED_VALUE"""),"")</f>
        <v/>
      </c>
      <c r="Y1" s="29" t="str">
        <f>IFERROR(__xludf.DUMMYFUNCTION("""COMPUTED_VALUE"""),"")</f>
        <v/>
      </c>
    </row>
    <row r="2">
      <c r="A2" s="96">
        <f>IFERROR(__xludf.DUMMYFUNCTION("""COMPUTED_VALUE"""),45385.0)</f>
        <v>45385</v>
      </c>
      <c r="B2" s="97">
        <f>IFERROR(__xludf.DUMMYFUNCTION("""COMPUTED_VALUE"""),30116.0)</f>
        <v>30116</v>
      </c>
      <c r="C2" s="98" t="str">
        <f>IFERROR(__xludf.DUMMYFUNCTION("""COMPUTED_VALUE"""),"Kotak")</f>
        <v>Kotak</v>
      </c>
      <c r="D2" s="98">
        <f>IFERROR(__xludf.DUMMYFUNCTION("""COMPUTED_VALUE"""),6162.0)</f>
        <v>6162</v>
      </c>
      <c r="E2" s="97">
        <f>IFERROR(__xludf.DUMMYFUNCTION("""COMPUTED_VALUE"""),25000.0)</f>
        <v>25000</v>
      </c>
      <c r="F2" s="99">
        <f>IFERROR(__xludf.DUMMYFUNCTION("""COMPUTED_VALUE"""),0.0625)</f>
        <v>0.0625</v>
      </c>
      <c r="G2" s="98">
        <f>IFERROR(__xludf.DUMMYFUNCTION("""COMPUTED_VALUE"""),3.3)</f>
        <v>3.3</v>
      </c>
      <c r="H2" s="98" t="str">
        <f>IFERROR(__xludf.DUMMYFUNCTION("""COMPUTED_VALUE"""),"Anjali")</f>
        <v>Anjali</v>
      </c>
      <c r="I2" s="98" t="str">
        <f>IFERROR(__xludf.DUMMYFUNCTION("""COMPUTED_VALUE"""),"Renew")</f>
        <v>Renew</v>
      </c>
      <c r="J2" s="98" t="str">
        <f>IFERROR(__xludf.DUMMYFUNCTION("""COMPUTED_VALUE"""),"N")</f>
        <v>N</v>
      </c>
      <c r="K2" s="98" t="str">
        <f>IFERROR(__xludf.DUMMYFUNCTION("""COMPUTED_VALUE"""),"N")</f>
        <v>N</v>
      </c>
      <c r="L2" s="98" t="str">
        <f>IFERROR(__xludf.DUMMYFUNCTION("""COMPUTED_VALUE"""),"N")</f>
        <v>N</v>
      </c>
      <c r="M2" s="98">
        <f>IFERROR(__xludf.DUMMYFUNCTION("""COMPUTED_VALUE"""),5116.0)</f>
        <v>5116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>
      <c r="A3" s="96">
        <f>IFERROR(__xludf.DUMMYFUNCTION("""COMPUTED_VALUE"""),45397.0)</f>
        <v>45397</v>
      </c>
      <c r="B3" s="97">
        <f>IFERROR(__xludf.DUMMYFUNCTION("""COMPUTED_VALUE"""),53014.0)</f>
        <v>53014</v>
      </c>
      <c r="C3" s="98" t="str">
        <f>IFERROR(__xludf.DUMMYFUNCTION("""COMPUTED_VALUE"""),"SBI")</f>
        <v>SBI</v>
      </c>
      <c r="D3" s="98">
        <f>IFERROR(__xludf.DUMMYFUNCTION("""COMPUTED_VALUE"""),6977.0)</f>
        <v>6977</v>
      </c>
      <c r="E3" s="97">
        <f>IFERROR(__xludf.DUMMYFUNCTION("""COMPUTED_VALUE"""),50000.0)</f>
        <v>50000</v>
      </c>
      <c r="F3" s="99">
        <f>IFERROR(__xludf.DUMMYFUNCTION("""COMPUTED_VALUE"""),0.051)</f>
        <v>0.051</v>
      </c>
      <c r="G3" s="98">
        <f>IFERROR(__xludf.DUMMYFUNCTION("""COMPUTED_VALUE"""),1.2)</f>
        <v>1.2</v>
      </c>
      <c r="H3" s="98" t="str">
        <f>IFERROR(__xludf.DUMMYFUNCTION("""COMPUTED_VALUE"""),"Vicky")</f>
        <v>Vicky</v>
      </c>
      <c r="I3" s="98" t="str">
        <f>IFERROR(__xludf.DUMMYFUNCTION("""COMPUTED_VALUE"""),"Redeem")</f>
        <v>Redeem</v>
      </c>
      <c r="J3" s="98" t="str">
        <f>IFERROR(__xludf.DUMMYFUNCTION("""COMPUTED_VALUE"""),"Y")</f>
        <v>Y</v>
      </c>
      <c r="K3" s="98" t="str">
        <f>IFERROR(__xludf.DUMMYFUNCTION("""COMPUTED_VALUE"""),"Y")</f>
        <v>Y</v>
      </c>
      <c r="L3" s="98" t="str">
        <f>IFERROR(__xludf.DUMMYFUNCTION("""COMPUTED_VALUE"""),"N")</f>
        <v>N</v>
      </c>
      <c r="M3" s="98">
        <f>IFERROR(__xludf.DUMMYFUNCTION("""COMPUTED_VALUE"""),3014.0)</f>
        <v>3014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>
      <c r="A4" s="96">
        <f>IFERROR(__xludf.DUMMYFUNCTION("""COMPUTED_VALUE"""),45409.0)</f>
        <v>45409</v>
      </c>
      <c r="B4" s="97">
        <f>IFERROR(__xludf.DUMMYFUNCTION("""COMPUTED_VALUE"""),26432.0)</f>
        <v>26432</v>
      </c>
      <c r="C4" s="98" t="str">
        <f>IFERROR(__xludf.DUMMYFUNCTION("""COMPUTED_VALUE"""),"HSBC")</f>
        <v>HSBC</v>
      </c>
      <c r="D4" s="98">
        <f>IFERROR(__xludf.DUMMYFUNCTION("""COMPUTED_VALUE"""),2369.0)</f>
        <v>2369</v>
      </c>
      <c r="E4" s="97">
        <f>IFERROR(__xludf.DUMMYFUNCTION("""COMPUTED_VALUE"""),25000.0)</f>
        <v>25000</v>
      </c>
      <c r="F4" s="99">
        <f>IFERROR(__xludf.DUMMYFUNCTION("""COMPUTED_VALUE"""),0.0625)</f>
        <v>0.0625</v>
      </c>
      <c r="G4" s="98">
        <f>IFERROR(__xludf.DUMMYFUNCTION("""COMPUTED_VALUE"""),2.3)</f>
        <v>2.3</v>
      </c>
      <c r="H4" s="98" t="str">
        <f>IFERROR(__xludf.DUMMYFUNCTION("""COMPUTED_VALUE"""),"Vicky")</f>
        <v>Vicky</v>
      </c>
      <c r="I4" s="98" t="str">
        <f>IFERROR(__xludf.DUMMYFUNCTION("""COMPUTED_VALUE"""),"Redeem")</f>
        <v>Redeem</v>
      </c>
      <c r="J4" s="98" t="str">
        <f>IFERROR(__xludf.DUMMYFUNCTION("""COMPUTED_VALUE"""),"N")</f>
        <v>N</v>
      </c>
      <c r="K4" s="98" t="str">
        <f>IFERROR(__xludf.DUMMYFUNCTION("""COMPUTED_VALUE"""),"N")</f>
        <v>N</v>
      </c>
      <c r="L4" s="98" t="str">
        <f>IFERROR(__xludf.DUMMYFUNCTION("""COMPUTED_VALUE"""),"N")</f>
        <v>N</v>
      </c>
      <c r="M4" s="98">
        <f>IFERROR(__xludf.DUMMYFUNCTION("""COMPUTED_VALUE"""),1432.0)</f>
        <v>1432</v>
      </c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>
      <c r="A5" s="96">
        <f>IFERROR(__xludf.DUMMYFUNCTION("""COMPUTED_VALUE"""),45421.0)</f>
        <v>45421</v>
      </c>
      <c r="B5" s="97">
        <f>IFERROR(__xludf.DUMMYFUNCTION("""COMPUTED_VALUE"""),53054.0)</f>
        <v>53054</v>
      </c>
      <c r="C5" s="98" t="str">
        <f>IFERROR(__xludf.DUMMYFUNCTION("""COMPUTED_VALUE"""),"HSBC")</f>
        <v>HSBC</v>
      </c>
      <c r="D5" s="98">
        <f>IFERROR(__xludf.DUMMYFUNCTION("""COMPUTED_VALUE"""),2861.0)</f>
        <v>2861</v>
      </c>
      <c r="E5" s="97">
        <f>IFERROR(__xludf.DUMMYFUNCTION("""COMPUTED_VALUE"""),50000.0)</f>
        <v>50000</v>
      </c>
      <c r="F5" s="99">
        <f>IFERROR(__xludf.DUMMYFUNCTION("""COMPUTED_VALUE"""),0.0625)</f>
        <v>0.0625</v>
      </c>
      <c r="G5" s="98">
        <f>IFERROR(__xludf.DUMMYFUNCTION("""COMPUTED_VALUE"""),1.4)</f>
        <v>1.4</v>
      </c>
      <c r="H5" s="98" t="str">
        <f>IFERROR(__xludf.DUMMYFUNCTION("""COMPUTED_VALUE"""),"Anjali")</f>
        <v>Anjali</v>
      </c>
      <c r="I5" s="98" t="str">
        <f>IFERROR(__xludf.DUMMYFUNCTION("""COMPUTED_VALUE"""),"Renew")</f>
        <v>Renew</v>
      </c>
      <c r="J5" s="98" t="str">
        <f>IFERROR(__xludf.DUMMYFUNCTION("""COMPUTED_VALUE"""),"N")</f>
        <v>N</v>
      </c>
      <c r="K5" s="98" t="str">
        <f>IFERROR(__xludf.DUMMYFUNCTION("""COMPUTED_VALUE"""),"N")</f>
        <v>N</v>
      </c>
      <c r="L5" s="98" t="str">
        <f>IFERROR(__xludf.DUMMYFUNCTION("""COMPUTED_VALUE"""),"N")</f>
        <v>N</v>
      </c>
      <c r="M5" s="98">
        <f>IFERROR(__xludf.DUMMYFUNCTION("""COMPUTED_VALUE"""),3054.0)</f>
        <v>3054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>
      <c r="A6" s="96">
        <f>IFERROR(__xludf.DUMMYFUNCTION("""COMPUTED_VALUE"""),45433.0)</f>
        <v>45433</v>
      </c>
      <c r="B6" s="97">
        <f>IFERROR(__xludf.DUMMYFUNCTION("""COMPUTED_VALUE"""),53074.0)</f>
        <v>53074</v>
      </c>
      <c r="C6" s="98" t="str">
        <f>IFERROR(__xludf.DUMMYFUNCTION("""COMPUTED_VALUE"""),"Kotak")</f>
        <v>Kotak</v>
      </c>
      <c r="D6" s="98">
        <f>IFERROR(__xludf.DUMMYFUNCTION("""COMPUTED_VALUE"""),3578.0)</f>
        <v>3578</v>
      </c>
      <c r="E6" s="97">
        <f>IFERROR(__xludf.DUMMYFUNCTION("""COMPUTED_VALUE"""),50000.0)</f>
        <v>50000</v>
      </c>
      <c r="F6" s="99">
        <f>IFERROR(__xludf.DUMMYFUNCTION("""COMPUTED_VALUE"""),0.051)</f>
        <v>0.051</v>
      </c>
      <c r="G6" s="98">
        <f>IFERROR(__xludf.DUMMYFUNCTION("""COMPUTED_VALUE"""),3.2)</f>
        <v>3.2</v>
      </c>
      <c r="H6" s="98" t="str">
        <f>IFERROR(__xludf.DUMMYFUNCTION("""COMPUTED_VALUE"""),"Vicky")</f>
        <v>Vicky</v>
      </c>
      <c r="I6" s="98" t="str">
        <f>IFERROR(__xludf.DUMMYFUNCTION("""COMPUTED_VALUE"""),"Redeem")</f>
        <v>Redeem</v>
      </c>
      <c r="J6" s="98" t="str">
        <f>IFERROR(__xludf.DUMMYFUNCTION("""COMPUTED_VALUE"""),"Y")</f>
        <v>Y</v>
      </c>
      <c r="K6" s="98" t="str">
        <f>IFERROR(__xludf.DUMMYFUNCTION("""COMPUTED_VALUE"""),"N")</f>
        <v>N</v>
      </c>
      <c r="L6" s="98" t="str">
        <f>IFERROR(__xludf.DUMMYFUNCTION("""COMPUTED_VALUE"""),"N")</f>
        <v>N</v>
      </c>
      <c r="M6" s="98">
        <f>IFERROR(__xludf.DUMMYFUNCTION("""COMPUTED_VALUE"""),3074.0)</f>
        <v>3074</v>
      </c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>
      <c r="A7" s="96">
        <f>IFERROR(__xludf.DUMMYFUNCTION("""COMPUTED_VALUE"""),45445.0)</f>
        <v>45445</v>
      </c>
      <c r="B7" s="97">
        <f>IFERROR(__xludf.DUMMYFUNCTION("""COMPUTED_VALUE"""),52783.0)</f>
        <v>52783</v>
      </c>
      <c r="C7" s="98" t="str">
        <f>IFERROR(__xludf.DUMMYFUNCTION("""COMPUTED_VALUE"""),"Kotak")</f>
        <v>Kotak</v>
      </c>
      <c r="D7" s="98">
        <f>IFERROR(__xludf.DUMMYFUNCTION("""COMPUTED_VALUE"""),6279.0)</f>
        <v>6279</v>
      </c>
      <c r="E7" s="97">
        <f>IFERROR(__xludf.DUMMYFUNCTION("""COMPUTED_VALUE"""),50000.0)</f>
        <v>50000</v>
      </c>
      <c r="F7" s="99">
        <f>IFERROR(__xludf.DUMMYFUNCTION("""COMPUTED_VALUE"""),0.041)</f>
        <v>0.041</v>
      </c>
      <c r="G7" s="98">
        <f>IFERROR(__xludf.DUMMYFUNCTION("""COMPUTED_VALUE"""),1.6)</f>
        <v>1.6</v>
      </c>
      <c r="H7" s="98" t="str">
        <f>IFERROR(__xludf.DUMMYFUNCTION("""COMPUTED_VALUE"""),"Vicky")</f>
        <v>Vicky</v>
      </c>
      <c r="I7" s="98" t="str">
        <f>IFERROR(__xludf.DUMMYFUNCTION("""COMPUTED_VALUE"""),"Renew")</f>
        <v>Renew</v>
      </c>
      <c r="J7" s="98" t="str">
        <f>IFERROR(__xludf.DUMMYFUNCTION("""COMPUTED_VALUE"""),"Y")</f>
        <v>Y</v>
      </c>
      <c r="K7" s="98" t="str">
        <f>IFERROR(__xludf.DUMMYFUNCTION("""COMPUTED_VALUE"""),"N")</f>
        <v>N</v>
      </c>
      <c r="L7" s="98" t="str">
        <f>IFERROR(__xludf.DUMMYFUNCTION("""COMPUTED_VALUE"""),"N")</f>
        <v>N</v>
      </c>
      <c r="M7" s="98">
        <f>IFERROR(__xludf.DUMMYFUNCTION("""COMPUTED_VALUE"""),2783.0)</f>
        <v>2783</v>
      </c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>
      <c r="A8" s="96">
        <f>IFERROR(__xludf.DUMMYFUNCTION("""COMPUTED_VALUE"""),45457.0)</f>
        <v>45457</v>
      </c>
      <c r="B8" s="97">
        <f>IFERROR(__xludf.DUMMYFUNCTION("""COMPUTED_VALUE"""),52783.0)</f>
        <v>52783</v>
      </c>
      <c r="C8" s="98" t="str">
        <f>IFERROR(__xludf.DUMMYFUNCTION("""COMPUTED_VALUE"""),"SBI")</f>
        <v>SBI</v>
      </c>
      <c r="D8" s="98">
        <f>IFERROR(__xludf.DUMMYFUNCTION("""COMPUTED_VALUE"""),5618.0)</f>
        <v>5618</v>
      </c>
      <c r="E8" s="97">
        <f>IFERROR(__xludf.DUMMYFUNCTION("""COMPUTED_VALUE"""),50000.0)</f>
        <v>50000</v>
      </c>
      <c r="F8" s="99">
        <f>IFERROR(__xludf.DUMMYFUNCTION("""COMPUTED_VALUE"""),0.033)</f>
        <v>0.033</v>
      </c>
      <c r="G8" s="98">
        <f>IFERROR(__xludf.DUMMYFUNCTION("""COMPUTED_VALUE"""),1.0)</f>
        <v>1</v>
      </c>
      <c r="H8" s="98" t="str">
        <f>IFERROR(__xludf.DUMMYFUNCTION("""COMPUTED_VALUE"""),"Anjali")</f>
        <v>Anjali</v>
      </c>
      <c r="I8" s="98" t="str">
        <f>IFERROR(__xludf.DUMMYFUNCTION("""COMPUTED_VALUE"""),"Renew")</f>
        <v>Renew</v>
      </c>
      <c r="J8" s="98" t="str">
        <f>IFERROR(__xludf.DUMMYFUNCTION("""COMPUTED_VALUE"""),"Y")</f>
        <v>Y</v>
      </c>
      <c r="K8" s="98" t="str">
        <f>IFERROR(__xludf.DUMMYFUNCTION("""COMPUTED_VALUE"""),"Y")</f>
        <v>Y</v>
      </c>
      <c r="L8" s="98" t="str">
        <f>IFERROR(__xludf.DUMMYFUNCTION("""COMPUTED_VALUE"""),"N")</f>
        <v>N</v>
      </c>
      <c r="M8" s="98">
        <f>IFERROR(__xludf.DUMMYFUNCTION("""COMPUTED_VALUE"""),2783.0)</f>
        <v>2783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>
      <c r="A9" s="96">
        <f>IFERROR(__xludf.DUMMYFUNCTION("""COMPUTED_VALUE"""),45469.0)</f>
        <v>45469</v>
      </c>
      <c r="B9" s="97">
        <f>IFERROR(__xludf.DUMMYFUNCTION("""COMPUTED_VALUE"""),30116.0)</f>
        <v>30116</v>
      </c>
      <c r="C9" s="98" t="str">
        <f>IFERROR(__xludf.DUMMYFUNCTION("""COMPUTED_VALUE"""),"Kotak")</f>
        <v>Kotak</v>
      </c>
      <c r="D9" s="98">
        <f>IFERROR(__xludf.DUMMYFUNCTION("""COMPUTED_VALUE"""),7550.0)</f>
        <v>7550</v>
      </c>
      <c r="E9" s="97">
        <f>IFERROR(__xludf.DUMMYFUNCTION("""COMPUTED_VALUE"""),25000.0)</f>
        <v>25000</v>
      </c>
      <c r="F9" s="99">
        <f>IFERROR(__xludf.DUMMYFUNCTION("""COMPUTED_VALUE"""),0.076)</f>
        <v>0.076</v>
      </c>
      <c r="G9" s="98">
        <f>IFERROR(__xludf.DUMMYFUNCTION("""COMPUTED_VALUE"""),3.0)</f>
        <v>3</v>
      </c>
      <c r="H9" s="98" t="str">
        <f>IFERROR(__xludf.DUMMYFUNCTION("""COMPUTED_VALUE"""),"Vicky")</f>
        <v>Vicky</v>
      </c>
      <c r="I9" s="98" t="str">
        <f>IFERROR(__xludf.DUMMYFUNCTION("""COMPUTED_VALUE"""),"Redeem")</f>
        <v>Redeem</v>
      </c>
      <c r="J9" s="98" t="str">
        <f>IFERROR(__xludf.DUMMYFUNCTION("""COMPUTED_VALUE"""),"N")</f>
        <v>N</v>
      </c>
      <c r="K9" s="98" t="str">
        <f>IFERROR(__xludf.DUMMYFUNCTION("""COMPUTED_VALUE"""),"N")</f>
        <v>N</v>
      </c>
      <c r="L9" s="98" t="str">
        <f>IFERROR(__xludf.DUMMYFUNCTION("""COMPUTED_VALUE"""),"N")</f>
        <v>N</v>
      </c>
      <c r="M9" s="98">
        <f>IFERROR(__xludf.DUMMYFUNCTION("""COMPUTED_VALUE"""),5116.0)</f>
        <v>5116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</row>
    <row r="11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</row>
    <row r="12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</row>
    <row r="1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</row>
    <row r="14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</row>
    <row r="15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</row>
    <row r="16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</row>
    <row r="17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</row>
    <row r="18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</row>
    <row r="19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</row>
    <row r="20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</row>
    <row r="21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</row>
    <row r="22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</row>
    <row r="2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</row>
    <row r="24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</row>
    <row r="25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</row>
    <row r="26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</row>
    <row r="27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</row>
    <row r="28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</row>
    <row r="29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</row>
    <row r="30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</row>
    <row r="31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</row>
    <row r="32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</row>
    <row r="3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</row>
    <row r="34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</row>
    <row r="3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</row>
    <row r="36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</row>
    <row r="37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</row>
    <row r="38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</row>
    <row r="39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</row>
    <row r="40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</row>
    <row r="41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</row>
    <row r="42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</row>
    <row r="4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</row>
    <row r="44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</row>
    <row r="45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</row>
    <row r="46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</row>
    <row r="47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</row>
    <row r="48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</row>
    <row r="49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</row>
    <row r="50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</row>
    <row r="5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</row>
    <row r="52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</row>
    <row r="5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</row>
    <row r="54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</row>
    <row r="55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</row>
    <row r="56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</row>
    <row r="57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</row>
    <row r="58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</row>
    <row r="59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</row>
    <row r="60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</row>
    <row r="6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</row>
    <row r="62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</row>
    <row r="6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</row>
    <row r="64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</row>
    <row r="65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</row>
    <row r="66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</row>
    <row r="67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</row>
    <row r="68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</row>
    <row r="69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</row>
    <row r="70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</row>
    <row r="7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</row>
    <row r="72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</row>
    <row r="73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</row>
    <row r="74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</row>
    <row r="75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</row>
    <row r="76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</row>
    <row r="77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</row>
    <row r="78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</row>
    <row r="79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</row>
    <row r="80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</row>
    <row r="8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</row>
    <row r="82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</row>
    <row r="83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</row>
    <row r="84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</row>
    <row r="85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</row>
    <row r="86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</row>
    <row r="87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</row>
    <row r="88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</row>
    <row r="89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</row>
    <row r="90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</row>
    <row r="9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</row>
    <row r="92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</row>
    <row r="93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</row>
    <row r="94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</row>
    <row r="95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</row>
    <row r="96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</row>
    <row r="97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</row>
    <row r="98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</row>
    <row r="99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</row>
    <row r="100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</row>
    <row r="10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</row>
    <row r="102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</row>
    <row r="103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</row>
    <row r="104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</row>
    <row r="105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</row>
    <row r="106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</row>
    <row r="107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</row>
    <row r="108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</row>
    <row r="109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</row>
    <row r="110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</row>
    <row r="11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</row>
    <row r="112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</row>
    <row r="113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</row>
    <row r="114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</row>
    <row r="115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</row>
    <row r="116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</row>
    <row r="117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</row>
    <row r="118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</row>
    <row r="119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</row>
    <row r="120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</row>
    <row r="12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</row>
    <row r="122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</row>
    <row r="123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</row>
    <row r="124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</row>
    <row r="125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</row>
    <row r="126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</row>
    <row r="127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</row>
    <row r="128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</row>
    <row r="129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</row>
    <row r="130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</row>
    <row r="13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</row>
    <row r="132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</row>
    <row r="133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</row>
    <row r="134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</row>
    <row r="135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</row>
    <row r="136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</row>
    <row r="137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</row>
    <row r="138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</row>
    <row r="139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</row>
    <row r="140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</row>
    <row r="14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</row>
    <row r="142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</row>
    <row r="143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</row>
    <row r="144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</row>
    <row r="145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</row>
    <row r="146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</row>
    <row r="147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</row>
    <row r="148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</row>
    <row r="149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</row>
    <row r="150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</row>
    <row r="15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</row>
    <row r="152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</row>
    <row r="153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</row>
    <row r="154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</row>
    <row r="155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</row>
    <row r="156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</row>
    <row r="157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</row>
    <row r="158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</row>
    <row r="159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</row>
    <row r="160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</row>
    <row r="16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</row>
    <row r="162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</row>
    <row r="163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</row>
    <row r="164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</row>
    <row r="165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</row>
    <row r="166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</row>
    <row r="167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</row>
    <row r="168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</row>
    <row r="169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</row>
    <row r="170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</row>
    <row r="17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</row>
    <row r="172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</row>
    <row r="173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</row>
    <row r="174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</row>
    <row r="175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</row>
    <row r="176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</row>
    <row r="177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</row>
    <row r="178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</row>
    <row r="179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</row>
    <row r="180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</row>
    <row r="18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</row>
    <row r="182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</row>
    <row r="183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</row>
    <row r="184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</row>
    <row r="185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</row>
    <row r="186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</row>
    <row r="187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</row>
    <row r="188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</row>
    <row r="189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</row>
    <row r="190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</row>
    <row r="19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</row>
    <row r="192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</row>
    <row r="193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</row>
    <row r="194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</row>
    <row r="195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</row>
    <row r="196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</row>
    <row r="197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</row>
    <row r="198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</row>
    <row r="199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</row>
    <row r="200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</row>
    <row r="20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</row>
    <row r="202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</row>
    <row r="203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</row>
    <row r="204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</row>
    <row r="205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</row>
    <row r="206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</row>
    <row r="207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</row>
    <row r="208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</row>
    <row r="209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</row>
    <row r="210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</row>
    <row r="21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</row>
    <row r="212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</row>
    <row r="213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</row>
    <row r="214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</row>
    <row r="215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</row>
    <row r="216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</row>
    <row r="217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</row>
    <row r="218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</row>
    <row r="219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</row>
    <row r="220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</row>
    <row r="22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</row>
    <row r="222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</row>
    <row r="223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</row>
    <row r="224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</row>
    <row r="225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</row>
    <row r="226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</row>
    <row r="227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</row>
    <row r="228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</row>
    <row r="229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</row>
    <row r="230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</row>
    <row r="23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</row>
    <row r="232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</row>
    <row r="233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</row>
    <row r="234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</row>
    <row r="235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</row>
    <row r="236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</row>
    <row r="237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</row>
    <row r="238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</row>
    <row r="239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</row>
    <row r="240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</row>
    <row r="24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</row>
    <row r="242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</row>
    <row r="243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</row>
    <row r="244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</row>
    <row r="245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</row>
    <row r="246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</row>
    <row r="247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</row>
    <row r="248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</row>
    <row r="249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</row>
    <row r="250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</row>
    <row r="25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</row>
    <row r="252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</row>
    <row r="253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</row>
    <row r="254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</row>
    <row r="255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</row>
    <row r="256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</row>
    <row r="257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</row>
    <row r="258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</row>
    <row r="259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</row>
    <row r="260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</row>
    <row r="26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</row>
    <row r="262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</row>
    <row r="263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</row>
    <row r="264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</row>
    <row r="265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</row>
    <row r="266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</row>
    <row r="267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</row>
    <row r="268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</row>
    <row r="269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</row>
    <row r="270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</row>
    <row r="27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</row>
    <row r="272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</row>
    <row r="273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</row>
    <row r="274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</row>
    <row r="275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</row>
    <row r="276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</row>
    <row r="277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</row>
    <row r="278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</row>
    <row r="279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</row>
    <row r="280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</row>
    <row r="28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</row>
    <row r="282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</row>
    <row r="283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</row>
    <row r="284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</row>
    <row r="285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</row>
    <row r="286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</row>
    <row r="287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</row>
    <row r="288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</row>
    <row r="289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</row>
    <row r="290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</row>
    <row r="29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</row>
    <row r="292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</row>
    <row r="293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</row>
    <row r="294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</row>
    <row r="295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</row>
    <row r="296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</row>
    <row r="297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</row>
    <row r="298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</row>
    <row r="299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</row>
    <row r="300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</row>
    <row r="30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</row>
    <row r="302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</row>
    <row r="303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</row>
    <row r="304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</row>
    <row r="305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</row>
    <row r="306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</row>
    <row r="307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</row>
    <row r="308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</row>
    <row r="309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</row>
    <row r="310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</row>
    <row r="31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</row>
    <row r="312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</row>
    <row r="313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</row>
    <row r="314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</row>
    <row r="315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</row>
    <row r="316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</row>
    <row r="317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</row>
    <row r="318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</row>
    <row r="319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</row>
    <row r="320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</row>
    <row r="32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</row>
    <row r="322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</row>
    <row r="323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</row>
    <row r="324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</row>
    <row r="325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</row>
    <row r="326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</row>
    <row r="327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</row>
    <row r="328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</row>
    <row r="329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</row>
    <row r="330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</row>
    <row r="33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</row>
    <row r="332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</row>
    <row r="333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</row>
    <row r="334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</row>
    <row r="335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</row>
    <row r="336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</row>
    <row r="337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</row>
    <row r="338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</row>
    <row r="339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</row>
    <row r="340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</row>
    <row r="34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</row>
    <row r="342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</row>
    <row r="343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</row>
    <row r="344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</row>
    <row r="345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</row>
    <row r="346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</row>
    <row r="347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</row>
    <row r="348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</row>
    <row r="349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</row>
    <row r="350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</row>
    <row r="35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</row>
    <row r="352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</row>
    <row r="353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</row>
    <row r="354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</row>
    <row r="355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</row>
    <row r="356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</row>
    <row r="357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</row>
    <row r="358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</row>
    <row r="359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</row>
    <row r="360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</row>
    <row r="36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</row>
    <row r="362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</row>
    <row r="363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</row>
    <row r="364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</row>
    <row r="365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</row>
    <row r="366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</row>
    <row r="367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</row>
    <row r="368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</row>
    <row r="369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</row>
    <row r="370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</row>
    <row r="37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</row>
    <row r="372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</row>
    <row r="373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</row>
    <row r="374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</row>
    <row r="375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</row>
    <row r="376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</row>
    <row r="377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</row>
    <row r="378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</row>
    <row r="379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</row>
    <row r="380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</row>
    <row r="38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</row>
    <row r="382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</row>
    <row r="383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</row>
    <row r="384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</row>
    <row r="385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</row>
    <row r="386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</row>
    <row r="387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</row>
    <row r="388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</row>
    <row r="389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</row>
    <row r="390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</row>
    <row r="39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</row>
    <row r="392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</row>
    <row r="393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</row>
    <row r="394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</row>
    <row r="395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</row>
    <row r="396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</row>
    <row r="397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</row>
    <row r="398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</row>
    <row r="399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</row>
    <row r="400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</row>
    <row r="40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</row>
    <row r="402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</row>
    <row r="403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</row>
    <row r="404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</row>
    <row r="405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</row>
    <row r="406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</row>
    <row r="407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</row>
    <row r="408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</row>
    <row r="409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</row>
    <row r="410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</row>
    <row r="41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</row>
    <row r="412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</row>
    <row r="413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</row>
    <row r="414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</row>
    <row r="415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</row>
    <row r="416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</row>
    <row r="417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</row>
    <row r="418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</row>
    <row r="419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</row>
    <row r="420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</row>
    <row r="42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</row>
    <row r="422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</row>
    <row r="423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</row>
    <row r="424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</row>
    <row r="425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</row>
    <row r="426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</row>
    <row r="427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</row>
    <row r="428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</row>
    <row r="429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</row>
    <row r="430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</row>
    <row r="43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</row>
    <row r="432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</row>
    <row r="433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</row>
    <row r="434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</row>
    <row r="435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</row>
    <row r="436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</row>
    <row r="437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</row>
    <row r="438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</row>
    <row r="439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</row>
    <row r="440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</row>
    <row r="44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</row>
    <row r="442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</row>
    <row r="443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</row>
    <row r="444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</row>
    <row r="445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</row>
    <row r="446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</row>
    <row r="447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</row>
    <row r="448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</row>
    <row r="449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</row>
    <row r="450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</row>
    <row r="45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</row>
    <row r="452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</row>
    <row r="453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</row>
    <row r="454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</row>
    <row r="455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</row>
    <row r="456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</row>
    <row r="457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</row>
    <row r="458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</row>
    <row r="459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</row>
    <row r="460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</row>
    <row r="46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</row>
    <row r="462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</row>
    <row r="463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</row>
    <row r="464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</row>
    <row r="465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</row>
    <row r="466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</row>
    <row r="467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</row>
    <row r="468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</row>
    <row r="469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</row>
    <row r="470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</row>
    <row r="47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</row>
    <row r="472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</row>
    <row r="473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</row>
    <row r="474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</row>
    <row r="475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</row>
    <row r="476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</row>
    <row r="477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</row>
    <row r="478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</row>
    <row r="479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</row>
    <row r="480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</row>
    <row r="48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</row>
    <row r="482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</row>
    <row r="483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</row>
    <row r="484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</row>
    <row r="485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</row>
    <row r="486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</row>
    <row r="487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</row>
    <row r="488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</row>
    <row r="489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</row>
    <row r="490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</row>
    <row r="49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</row>
    <row r="492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</row>
    <row r="493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</row>
    <row r="494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</row>
    <row r="495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</row>
    <row r="496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</row>
    <row r="497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</row>
    <row r="498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</row>
    <row r="499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</row>
    <row r="500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</row>
    <row r="50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</row>
    <row r="502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</row>
    <row r="503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</row>
    <row r="504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</row>
    <row r="505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</row>
    <row r="506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</row>
    <row r="507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</row>
    <row r="508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</row>
    <row r="509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</row>
    <row r="510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</row>
    <row r="51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</row>
    <row r="512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</row>
    <row r="513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</row>
    <row r="514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</row>
    <row r="515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</row>
    <row r="516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</row>
    <row r="517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</row>
    <row r="518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</row>
    <row r="519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</row>
    <row r="520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</row>
    <row r="52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</row>
    <row r="522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</row>
    <row r="523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</row>
    <row r="524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</row>
    <row r="525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</row>
    <row r="526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</row>
    <row r="527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</row>
    <row r="528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</row>
    <row r="529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</row>
    <row r="530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</row>
    <row r="53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</row>
    <row r="532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</row>
    <row r="533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</row>
    <row r="534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</row>
    <row r="535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</row>
    <row r="536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</row>
    <row r="537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</row>
    <row r="538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</row>
    <row r="539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</row>
    <row r="540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</row>
    <row r="54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</row>
    <row r="542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</row>
    <row r="543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</row>
    <row r="544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</row>
    <row r="545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</row>
    <row r="546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</row>
    <row r="547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</row>
    <row r="548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</row>
    <row r="549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</row>
    <row r="550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</row>
    <row r="55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</row>
    <row r="552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</row>
    <row r="553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</row>
    <row r="554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</row>
    <row r="555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</row>
    <row r="556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</row>
    <row r="557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</row>
    <row r="558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</row>
    <row r="559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</row>
    <row r="560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</row>
    <row r="56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</row>
    <row r="562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</row>
    <row r="563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</row>
    <row r="564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</row>
    <row r="565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</row>
    <row r="566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</row>
    <row r="567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</row>
    <row r="568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</row>
    <row r="569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</row>
    <row r="570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</row>
    <row r="57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</row>
    <row r="572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</row>
    <row r="573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</row>
    <row r="574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</row>
    <row r="575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</row>
    <row r="576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</row>
    <row r="577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</row>
    <row r="578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</row>
    <row r="579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</row>
    <row r="580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</row>
    <row r="58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</row>
    <row r="582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</row>
    <row r="583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</row>
    <row r="584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</row>
    <row r="585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</row>
    <row r="586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</row>
    <row r="587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</row>
    <row r="588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</row>
    <row r="589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</row>
    <row r="590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</row>
    <row r="59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</row>
    <row r="592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</row>
    <row r="593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</row>
    <row r="594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</row>
    <row r="595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</row>
    <row r="596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</row>
    <row r="597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</row>
    <row r="598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</row>
    <row r="599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</row>
    <row r="600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</row>
    <row r="60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</row>
    <row r="602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</row>
    <row r="603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</row>
    <row r="604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</row>
    <row r="605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</row>
    <row r="606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</row>
    <row r="607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</row>
    <row r="608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</row>
    <row r="609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</row>
    <row r="610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</row>
    <row r="61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</row>
    <row r="612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</row>
    <row r="613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</row>
    <row r="614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</row>
    <row r="615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</row>
    <row r="616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</row>
    <row r="617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</row>
    <row r="618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</row>
    <row r="619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</row>
    <row r="620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</row>
    <row r="62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</row>
    <row r="622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</row>
    <row r="623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</row>
    <row r="624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</row>
    <row r="625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</row>
    <row r="626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</row>
    <row r="627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</row>
    <row r="628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</row>
    <row r="629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</row>
    <row r="630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</row>
    <row r="63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</row>
    <row r="632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</row>
    <row r="633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</row>
    <row r="634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</row>
    <row r="635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</row>
    <row r="636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</row>
    <row r="637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</row>
    <row r="638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</row>
    <row r="639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</row>
    <row r="640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</row>
    <row r="64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</row>
    <row r="642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</row>
    <row r="643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</row>
    <row r="644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</row>
    <row r="645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</row>
    <row r="646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</row>
    <row r="647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</row>
    <row r="648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</row>
    <row r="649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</row>
    <row r="650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</row>
    <row r="65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</row>
    <row r="652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</row>
    <row r="653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</row>
    <row r="654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</row>
    <row r="655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</row>
    <row r="656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</row>
    <row r="657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</row>
    <row r="658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</row>
    <row r="659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</row>
    <row r="660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</row>
    <row r="66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</row>
    <row r="662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</row>
    <row r="663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</row>
    <row r="664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</row>
    <row r="665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</row>
    <row r="666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</row>
    <row r="667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</row>
    <row r="668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</row>
    <row r="669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</row>
    <row r="670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</row>
    <row r="67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</row>
    <row r="672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</row>
    <row r="673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</row>
    <row r="674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</row>
    <row r="675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</row>
    <row r="676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</row>
    <row r="677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</row>
    <row r="678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</row>
    <row r="679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</row>
    <row r="680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</row>
    <row r="68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</row>
    <row r="682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</row>
    <row r="683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</row>
    <row r="684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</row>
    <row r="685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</row>
    <row r="686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</row>
    <row r="687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</row>
    <row r="688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</row>
    <row r="689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</row>
    <row r="690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</row>
    <row r="69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</row>
    <row r="692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</row>
    <row r="693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</row>
    <row r="694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</row>
    <row r="695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</row>
    <row r="696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</row>
    <row r="697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</row>
    <row r="698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</row>
    <row r="699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</row>
    <row r="700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</row>
    <row r="70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</row>
    <row r="702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</row>
    <row r="703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</row>
    <row r="704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</row>
    <row r="705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</row>
    <row r="706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</row>
    <row r="707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</row>
    <row r="708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</row>
    <row r="709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</row>
    <row r="710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</row>
    <row r="71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</row>
    <row r="712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</row>
    <row r="713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</row>
    <row r="714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</row>
    <row r="715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</row>
    <row r="716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</row>
    <row r="717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</row>
    <row r="718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</row>
    <row r="719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</row>
    <row r="720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</row>
    <row r="72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</row>
    <row r="722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</row>
    <row r="723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</row>
    <row r="724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</row>
    <row r="725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</row>
    <row r="726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</row>
    <row r="727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</row>
    <row r="728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</row>
    <row r="729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</row>
    <row r="730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</row>
    <row r="73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</row>
    <row r="732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</row>
    <row r="733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</row>
    <row r="734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</row>
    <row r="735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</row>
    <row r="736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</row>
    <row r="737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</row>
    <row r="738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</row>
    <row r="739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</row>
    <row r="740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</row>
    <row r="74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</row>
    <row r="742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</row>
    <row r="743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</row>
    <row r="744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</row>
    <row r="745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</row>
    <row r="746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</row>
    <row r="747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</row>
    <row r="748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</row>
    <row r="749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</row>
    <row r="750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</row>
    <row r="75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</row>
    <row r="752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</row>
    <row r="753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</row>
    <row r="754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</row>
    <row r="755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</row>
    <row r="756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</row>
    <row r="757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</row>
    <row r="758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</row>
    <row r="759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</row>
    <row r="760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</row>
    <row r="76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</row>
    <row r="762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</row>
    <row r="763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</row>
    <row r="764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</row>
    <row r="765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</row>
    <row r="766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</row>
    <row r="767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</row>
    <row r="768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</row>
    <row r="769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</row>
    <row r="770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</row>
    <row r="77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</row>
    <row r="772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</row>
    <row r="773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</row>
    <row r="774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</row>
    <row r="775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</row>
    <row r="776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</row>
    <row r="777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</row>
    <row r="778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</row>
    <row r="779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</row>
    <row r="780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</row>
    <row r="78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</row>
    <row r="782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</row>
    <row r="783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</row>
    <row r="784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</row>
    <row r="785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</row>
    <row r="786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</row>
    <row r="787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</row>
    <row r="788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</row>
    <row r="789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</row>
    <row r="790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</row>
    <row r="79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</row>
    <row r="792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</row>
    <row r="793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</row>
    <row r="794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</row>
    <row r="795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</row>
    <row r="796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</row>
    <row r="797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</row>
    <row r="798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</row>
    <row r="799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</row>
    <row r="800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</row>
    <row r="80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</row>
    <row r="802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</row>
    <row r="803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</row>
    <row r="804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</row>
    <row r="805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</row>
    <row r="806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</row>
    <row r="807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</row>
    <row r="808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</row>
    <row r="809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</row>
    <row r="810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</row>
    <row r="81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</row>
    <row r="812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</row>
    <row r="813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</row>
    <row r="814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</row>
    <row r="815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</row>
    <row r="816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</row>
    <row r="817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</row>
    <row r="818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</row>
    <row r="819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</row>
    <row r="820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</row>
    <row r="82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</row>
    <row r="822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</row>
    <row r="823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</row>
    <row r="824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</row>
    <row r="825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</row>
    <row r="826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</row>
    <row r="827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</row>
    <row r="828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</row>
    <row r="829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</row>
    <row r="830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</row>
    <row r="83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</row>
    <row r="832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</row>
    <row r="833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</row>
    <row r="834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</row>
    <row r="835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</row>
    <row r="836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</row>
    <row r="837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</row>
    <row r="838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</row>
    <row r="839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</row>
    <row r="840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</row>
    <row r="84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</row>
    <row r="842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</row>
    <row r="843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</row>
    <row r="844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</row>
    <row r="845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</row>
    <row r="846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</row>
    <row r="847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</row>
    <row r="848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</row>
    <row r="849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</row>
    <row r="850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</row>
    <row r="85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</row>
    <row r="852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</row>
    <row r="853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</row>
    <row r="854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</row>
    <row r="855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</row>
    <row r="856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</row>
    <row r="857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</row>
    <row r="858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</row>
    <row r="859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</row>
    <row r="860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</row>
    <row r="86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</row>
    <row r="862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</row>
    <row r="863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</row>
    <row r="864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</row>
    <row r="865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</row>
    <row r="866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</row>
    <row r="867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</row>
    <row r="868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</row>
    <row r="869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</row>
    <row r="870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</row>
    <row r="87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</row>
    <row r="872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</row>
    <row r="873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</row>
    <row r="874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</row>
    <row r="875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</row>
    <row r="876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</row>
    <row r="877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</row>
    <row r="878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</row>
    <row r="879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</row>
    <row r="880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</row>
    <row r="88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</row>
    <row r="882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</row>
    <row r="883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</row>
    <row r="884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</row>
    <row r="885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</row>
    <row r="886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</row>
    <row r="887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</row>
    <row r="888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</row>
    <row r="889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</row>
    <row r="890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</row>
    <row r="89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</row>
    <row r="892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</row>
    <row r="893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</row>
    <row r="894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</row>
    <row r="895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</row>
    <row r="896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</row>
    <row r="897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</row>
    <row r="898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</row>
    <row r="899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</row>
    <row r="900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</row>
    <row r="90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</row>
    <row r="902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</row>
    <row r="903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</row>
    <row r="904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</row>
    <row r="905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</row>
    <row r="906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</row>
    <row r="907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</row>
    <row r="908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</row>
    <row r="909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</row>
    <row r="910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</row>
    <row r="91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</row>
    <row r="912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</row>
    <row r="913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</row>
    <row r="914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</row>
    <row r="915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</row>
    <row r="916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</row>
    <row r="917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</row>
    <row r="918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</row>
    <row r="919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</row>
    <row r="920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</row>
    <row r="92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</row>
    <row r="922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</row>
    <row r="923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</row>
    <row r="924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</row>
    <row r="925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</row>
    <row r="926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</row>
    <row r="927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</row>
    <row r="928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</row>
    <row r="929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</row>
    <row r="930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</row>
    <row r="93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</row>
    <row r="932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</row>
    <row r="933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</row>
    <row r="934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</row>
    <row r="935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</row>
    <row r="936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</row>
    <row r="937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</row>
    <row r="938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</row>
    <row r="939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</row>
    <row r="940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</row>
    <row r="94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</row>
    <row r="942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</row>
    <row r="943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</row>
    <row r="944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</row>
    <row r="945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</row>
    <row r="946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</row>
    <row r="947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</row>
    <row r="948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</row>
    <row r="949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</row>
    <row r="950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</row>
    <row r="95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</row>
    <row r="952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</row>
    <row r="953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</row>
    <row r="954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</row>
    <row r="955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</row>
    <row r="956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</row>
    <row r="957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</row>
    <row r="958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</row>
    <row r="959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</row>
    <row r="960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</row>
    <row r="96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</row>
    <row r="962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</row>
    <row r="963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</row>
    <row r="964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</row>
    <row r="965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</row>
    <row r="966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</row>
    <row r="967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</row>
    <row r="968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</row>
    <row r="969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</row>
    <row r="970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</row>
    <row r="97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</row>
    <row r="972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</row>
    <row r="973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</row>
    <row r="974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</row>
    <row r="975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</row>
    <row r="976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</row>
    <row r="977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</row>
    <row r="978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</row>
    <row r="979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</row>
    <row r="980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</row>
    <row r="98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</row>
    <row r="982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</row>
    <row r="983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</row>
    <row r="984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</row>
    <row r="985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</row>
    <row r="986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</row>
    <row r="987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</row>
    <row r="988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</row>
    <row r="989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</row>
    <row r="990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</row>
    <row r="99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</row>
    <row r="992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</row>
    <row r="993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</row>
    <row r="994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</row>
    <row r="995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</row>
    <row r="996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</row>
    <row r="997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</row>
    <row r="998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</row>
    <row r="999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</row>
    <row r="1000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15"/>
    <row r="16"/>
    <row r="17"/>
    <row r="18"/>
    <row r="19"/>
    <row r="20"/>
    <row r="21"/>
    <row r="22"/>
    <row r="23"/>
    <row r="24"/>
  </sheetData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E1" s="29" t="str">
        <f>IFERROR(__xludf.DUMMYFUNCTION("QUERY(TempDataset!F:F)"),"ROI")</f>
        <v>ROI</v>
      </c>
      <c r="F1" s="69">
        <f>MIN(E2:E27)</f>
        <v>0.033</v>
      </c>
      <c r="G1" s="69">
        <f>QUARTILE(E2:E27,1)</f>
        <v>0.0485</v>
      </c>
      <c r="H1" s="69">
        <f>QUARTILE(E2:E27,3)</f>
        <v>0.0625</v>
      </c>
      <c r="I1" s="69">
        <f>MAX(E2:E27)</f>
        <v>0.076</v>
      </c>
    </row>
    <row r="2">
      <c r="E2" s="69">
        <f>IFERROR(__xludf.DUMMYFUNCTION("""COMPUTED_VALUE"""),0.0625)</f>
        <v>0.0625</v>
      </c>
      <c r="F2" s="69"/>
      <c r="G2" s="69"/>
      <c r="H2" s="69"/>
      <c r="I2" s="69"/>
    </row>
    <row r="3">
      <c r="E3" s="69">
        <f>IFERROR(__xludf.DUMMYFUNCTION("""COMPUTED_VALUE"""),0.051)</f>
        <v>0.051</v>
      </c>
      <c r="F3" s="69"/>
      <c r="G3" s="69"/>
      <c r="H3" s="69"/>
      <c r="I3" s="69"/>
    </row>
    <row r="4">
      <c r="E4" s="69">
        <f>IFERROR(__xludf.DUMMYFUNCTION("""COMPUTED_VALUE"""),0.0625)</f>
        <v>0.0625</v>
      </c>
      <c r="F4" s="69"/>
      <c r="G4" s="69"/>
      <c r="H4" s="69"/>
      <c r="I4" s="69"/>
    </row>
    <row r="5">
      <c r="E5" s="69">
        <f>IFERROR(__xludf.DUMMYFUNCTION("""COMPUTED_VALUE"""),0.0625)</f>
        <v>0.0625</v>
      </c>
      <c r="F5" s="69"/>
      <c r="G5" s="69"/>
      <c r="H5" s="69"/>
      <c r="I5" s="69"/>
    </row>
    <row r="6">
      <c r="E6" s="69">
        <f>IFERROR(__xludf.DUMMYFUNCTION("""COMPUTED_VALUE"""),0.051)</f>
        <v>0.051</v>
      </c>
      <c r="F6" s="69"/>
      <c r="G6" s="69"/>
      <c r="H6" s="69"/>
      <c r="I6" s="69"/>
    </row>
    <row r="7">
      <c r="E7" s="69">
        <f>IFERROR(__xludf.DUMMYFUNCTION("""COMPUTED_VALUE"""),0.041)</f>
        <v>0.041</v>
      </c>
      <c r="F7" s="69"/>
      <c r="G7" s="69"/>
      <c r="H7" s="69"/>
      <c r="I7" s="69"/>
    </row>
    <row r="8">
      <c r="E8" s="69">
        <f>IFERROR(__xludf.DUMMYFUNCTION("""COMPUTED_VALUE"""),0.033)</f>
        <v>0.033</v>
      </c>
      <c r="F8" s="69"/>
      <c r="G8" s="69"/>
      <c r="H8" s="69"/>
      <c r="I8" s="69"/>
    </row>
    <row r="9">
      <c r="E9" s="69">
        <f>IFERROR(__xludf.DUMMYFUNCTION("""COMPUTED_VALUE"""),0.076)</f>
        <v>0.076</v>
      </c>
      <c r="F9" s="69"/>
      <c r="G9" s="69"/>
      <c r="H9" s="69"/>
      <c r="I9" s="69"/>
    </row>
    <row r="10">
      <c r="E10" s="69"/>
      <c r="F10" s="69"/>
      <c r="G10" s="69"/>
      <c r="H10" s="69"/>
      <c r="I10" s="69"/>
    </row>
    <row r="11">
      <c r="E11" s="69"/>
      <c r="F11" s="69"/>
      <c r="G11" s="69"/>
      <c r="H11" s="69"/>
      <c r="I11" s="69"/>
    </row>
    <row r="12">
      <c r="E12" s="69"/>
      <c r="F12" s="69"/>
      <c r="G12" s="69"/>
      <c r="H12" s="69"/>
      <c r="I12" s="69"/>
    </row>
    <row r="13">
      <c r="E13" s="69"/>
      <c r="F13" s="69"/>
      <c r="G13" s="69"/>
      <c r="H13" s="69"/>
      <c r="I13" s="69"/>
    </row>
    <row r="14">
      <c r="E14" s="69"/>
      <c r="F14" s="69"/>
      <c r="G14" s="69"/>
      <c r="H14" s="69"/>
      <c r="I14" s="69"/>
    </row>
    <row r="15">
      <c r="E15" s="69"/>
      <c r="F15" s="69"/>
      <c r="G15" s="69"/>
      <c r="H15" s="69"/>
      <c r="I15" s="69"/>
    </row>
    <row r="16">
      <c r="E16" s="69"/>
      <c r="F16" s="69"/>
      <c r="G16" s="69"/>
      <c r="H16" s="69"/>
      <c r="I16" s="69"/>
    </row>
    <row r="17">
      <c r="E17" s="69"/>
      <c r="F17" s="69"/>
      <c r="G17" s="69"/>
      <c r="H17" s="69"/>
      <c r="I17" s="69"/>
    </row>
    <row r="18">
      <c r="E18" s="69"/>
      <c r="F18" s="69"/>
      <c r="G18" s="69"/>
      <c r="H18" s="69"/>
      <c r="I18" s="69"/>
    </row>
    <row r="19">
      <c r="E19" s="69"/>
      <c r="F19" s="69"/>
      <c r="G19" s="69"/>
      <c r="H19" s="69"/>
      <c r="I19" s="69"/>
    </row>
    <row r="20">
      <c r="E20" s="69"/>
      <c r="F20" s="69"/>
      <c r="G20" s="69"/>
      <c r="H20" s="69"/>
      <c r="I20" s="69"/>
    </row>
    <row r="21">
      <c r="E21" s="69"/>
      <c r="F21" s="69"/>
      <c r="G21" s="69"/>
      <c r="H21" s="69"/>
      <c r="I21" s="69"/>
    </row>
    <row r="22">
      <c r="E22" s="69"/>
      <c r="F22" s="69"/>
      <c r="G22" s="69"/>
      <c r="H22" s="69"/>
      <c r="I22" s="69"/>
    </row>
    <row r="23">
      <c r="E23" s="69"/>
      <c r="F23" s="69"/>
      <c r="G23" s="69"/>
      <c r="H23" s="69"/>
      <c r="I23" s="69"/>
    </row>
    <row r="24">
      <c r="E24" s="69"/>
      <c r="F24" s="69"/>
      <c r="G24" s="69"/>
      <c r="H24" s="69"/>
      <c r="I24" s="69"/>
    </row>
    <row r="25">
      <c r="E25" s="69"/>
      <c r="F25" s="69"/>
      <c r="G25" s="69"/>
      <c r="H25" s="69"/>
      <c r="I25" s="69"/>
    </row>
    <row r="26">
      <c r="E26" s="69"/>
      <c r="F26" s="69"/>
      <c r="G26" s="69"/>
      <c r="H26" s="69"/>
      <c r="I26" s="69"/>
    </row>
    <row r="27">
      <c r="E27" s="69"/>
      <c r="F27" s="69"/>
      <c r="G27" s="69"/>
      <c r="H27" s="69"/>
      <c r="I27" s="69"/>
    </row>
    <row r="28">
      <c r="E28" s="69"/>
      <c r="F28" s="69"/>
      <c r="G28" s="69"/>
      <c r="H28" s="69"/>
      <c r="I28" s="69"/>
    </row>
    <row r="29">
      <c r="E29" s="69"/>
      <c r="F29" s="69"/>
      <c r="G29" s="69"/>
      <c r="H29" s="69"/>
      <c r="I29" s="69"/>
    </row>
    <row r="30">
      <c r="E30" s="69"/>
      <c r="F30" s="69"/>
      <c r="G30" s="69"/>
      <c r="H30" s="69"/>
      <c r="I30" s="69"/>
    </row>
    <row r="31">
      <c r="E31" s="69"/>
      <c r="F31" s="69"/>
      <c r="G31" s="69"/>
      <c r="H31" s="69"/>
      <c r="I31" s="69"/>
    </row>
    <row r="32">
      <c r="E32" s="69"/>
      <c r="F32" s="69"/>
      <c r="G32" s="69"/>
      <c r="H32" s="69"/>
      <c r="I32" s="69"/>
    </row>
    <row r="33">
      <c r="E33" s="69"/>
      <c r="F33" s="69"/>
      <c r="G33" s="69"/>
      <c r="H33" s="69"/>
      <c r="I33" s="69"/>
    </row>
    <row r="34">
      <c r="E34" s="69"/>
      <c r="F34" s="69"/>
      <c r="G34" s="69"/>
      <c r="H34" s="69"/>
      <c r="I34" s="69"/>
    </row>
    <row r="35">
      <c r="E35" s="69"/>
      <c r="F35" s="69"/>
      <c r="G35" s="69"/>
      <c r="H35" s="69"/>
      <c r="I35" s="69"/>
    </row>
    <row r="36">
      <c r="E36" s="69"/>
      <c r="F36" s="69"/>
      <c r="G36" s="69"/>
      <c r="H36" s="69"/>
      <c r="I36" s="69"/>
    </row>
    <row r="37">
      <c r="E37" s="69"/>
      <c r="F37" s="69"/>
      <c r="G37" s="69"/>
      <c r="H37" s="69"/>
      <c r="I37" s="69"/>
    </row>
    <row r="38">
      <c r="E38" s="69"/>
      <c r="F38" s="69"/>
      <c r="G38" s="69"/>
      <c r="H38" s="69"/>
      <c r="I38" s="69"/>
    </row>
    <row r="39">
      <c r="E39" s="69"/>
      <c r="F39" s="69"/>
      <c r="G39" s="69"/>
      <c r="H39" s="69"/>
      <c r="I39" s="69"/>
    </row>
    <row r="40">
      <c r="E40" s="69"/>
      <c r="F40" s="69"/>
      <c r="G40" s="69"/>
      <c r="H40" s="69"/>
      <c r="I40" s="69"/>
    </row>
    <row r="41">
      <c r="E41" s="69"/>
      <c r="F41" s="69"/>
      <c r="G41" s="69"/>
      <c r="H41" s="69"/>
      <c r="I41" s="69"/>
    </row>
    <row r="42">
      <c r="E42" s="69"/>
      <c r="F42" s="69"/>
      <c r="G42" s="69"/>
      <c r="H42" s="69"/>
      <c r="I42" s="69"/>
    </row>
    <row r="43">
      <c r="E43" s="69"/>
      <c r="F43" s="69"/>
      <c r="G43" s="69"/>
      <c r="H43" s="69"/>
      <c r="I43" s="69"/>
    </row>
    <row r="44">
      <c r="E44" s="69"/>
      <c r="F44" s="69"/>
      <c r="G44" s="69"/>
      <c r="H44" s="69"/>
      <c r="I44" s="69"/>
    </row>
    <row r="45">
      <c r="E45" s="69"/>
      <c r="F45" s="69"/>
      <c r="G45" s="69"/>
      <c r="H45" s="69"/>
      <c r="I45" s="69"/>
    </row>
    <row r="46">
      <c r="E46" s="69"/>
      <c r="F46" s="69"/>
      <c r="G46" s="69"/>
      <c r="H46" s="69"/>
      <c r="I46" s="69"/>
    </row>
    <row r="47">
      <c r="E47" s="69"/>
      <c r="F47" s="69"/>
      <c r="G47" s="69"/>
      <c r="H47" s="69"/>
      <c r="I47" s="69"/>
    </row>
    <row r="48">
      <c r="E48" s="69"/>
      <c r="F48" s="69"/>
      <c r="G48" s="69"/>
      <c r="H48" s="69"/>
      <c r="I48" s="69"/>
    </row>
    <row r="49">
      <c r="E49" s="69"/>
      <c r="F49" s="69"/>
      <c r="G49" s="69"/>
      <c r="H49" s="69"/>
      <c r="I49" s="69"/>
    </row>
    <row r="50">
      <c r="E50" s="69"/>
      <c r="F50" s="69"/>
      <c r="G50" s="69"/>
      <c r="H50" s="69"/>
      <c r="I50" s="69"/>
    </row>
    <row r="51">
      <c r="E51" s="69"/>
      <c r="F51" s="69"/>
      <c r="G51" s="69"/>
      <c r="H51" s="69"/>
      <c r="I51" s="69"/>
    </row>
    <row r="52">
      <c r="E52" s="69"/>
      <c r="F52" s="69"/>
      <c r="G52" s="69"/>
      <c r="H52" s="69"/>
      <c r="I52" s="69"/>
    </row>
    <row r="53">
      <c r="E53" s="69"/>
      <c r="F53" s="69"/>
      <c r="G53" s="69"/>
      <c r="H53" s="69"/>
      <c r="I53" s="69"/>
    </row>
    <row r="54">
      <c r="E54" s="69"/>
      <c r="F54" s="69"/>
      <c r="G54" s="69"/>
      <c r="H54" s="69"/>
      <c r="I54" s="69"/>
    </row>
    <row r="55">
      <c r="E55" s="69"/>
      <c r="F55" s="69"/>
      <c r="G55" s="69"/>
      <c r="H55" s="69"/>
      <c r="I55" s="69"/>
    </row>
    <row r="56">
      <c r="E56" s="69"/>
      <c r="F56" s="69"/>
      <c r="G56" s="69"/>
      <c r="H56" s="69"/>
      <c r="I56" s="69"/>
    </row>
    <row r="57">
      <c r="E57" s="69"/>
      <c r="F57" s="69"/>
      <c r="G57" s="69"/>
      <c r="H57" s="69"/>
      <c r="I57" s="69"/>
    </row>
    <row r="58">
      <c r="E58" s="69"/>
      <c r="F58" s="69"/>
      <c r="G58" s="69"/>
      <c r="H58" s="69"/>
      <c r="I58" s="69"/>
    </row>
    <row r="59">
      <c r="E59" s="69"/>
      <c r="F59" s="69"/>
      <c r="G59" s="69"/>
      <c r="H59" s="69"/>
      <c r="I59" s="69"/>
    </row>
    <row r="60">
      <c r="E60" s="69"/>
      <c r="F60" s="69"/>
      <c r="G60" s="69"/>
      <c r="H60" s="69"/>
      <c r="I60" s="69"/>
    </row>
    <row r="61">
      <c r="E61" s="69"/>
      <c r="F61" s="69"/>
      <c r="G61" s="69"/>
      <c r="H61" s="69"/>
      <c r="I61" s="69"/>
    </row>
    <row r="62">
      <c r="E62" s="69"/>
      <c r="F62" s="69"/>
      <c r="G62" s="69"/>
      <c r="H62" s="69"/>
      <c r="I62" s="69"/>
    </row>
    <row r="63">
      <c r="E63" s="69"/>
      <c r="F63" s="69"/>
      <c r="G63" s="69"/>
      <c r="H63" s="69"/>
      <c r="I63" s="69"/>
    </row>
    <row r="64">
      <c r="E64" s="69"/>
      <c r="F64" s="69"/>
      <c r="G64" s="69"/>
      <c r="H64" s="69"/>
      <c r="I64" s="69"/>
    </row>
    <row r="65">
      <c r="E65" s="69"/>
      <c r="F65" s="69"/>
      <c r="G65" s="69"/>
      <c r="H65" s="69"/>
      <c r="I65" s="69"/>
    </row>
    <row r="66">
      <c r="E66" s="69"/>
      <c r="F66" s="69"/>
      <c r="G66" s="69"/>
      <c r="H66" s="69"/>
      <c r="I66" s="69"/>
    </row>
    <row r="67">
      <c r="E67" s="69"/>
      <c r="F67" s="69"/>
      <c r="G67" s="69"/>
      <c r="H67" s="69"/>
      <c r="I67" s="69"/>
    </row>
    <row r="68">
      <c r="E68" s="69"/>
      <c r="F68" s="69"/>
      <c r="G68" s="69"/>
      <c r="H68" s="69"/>
      <c r="I68" s="69"/>
    </row>
    <row r="69">
      <c r="E69" s="69"/>
      <c r="F69" s="69"/>
      <c r="G69" s="69"/>
      <c r="H69" s="69"/>
      <c r="I69" s="69"/>
    </row>
    <row r="70">
      <c r="E70" s="69"/>
      <c r="F70" s="69"/>
      <c r="G70" s="69"/>
      <c r="H70" s="69"/>
      <c r="I70" s="69"/>
    </row>
    <row r="71">
      <c r="E71" s="69"/>
      <c r="F71" s="69"/>
      <c r="G71" s="69"/>
      <c r="H71" s="69"/>
      <c r="I71" s="69"/>
    </row>
    <row r="72">
      <c r="E72" s="69"/>
      <c r="F72" s="69"/>
      <c r="G72" s="69"/>
      <c r="H72" s="69"/>
      <c r="I72" s="69"/>
    </row>
    <row r="73">
      <c r="E73" s="69"/>
      <c r="F73" s="69"/>
      <c r="G73" s="69"/>
      <c r="H73" s="69"/>
      <c r="I73" s="69"/>
    </row>
    <row r="74">
      <c r="E74" s="69"/>
      <c r="F74" s="69"/>
      <c r="G74" s="69"/>
      <c r="H74" s="69"/>
      <c r="I74" s="69"/>
    </row>
    <row r="75">
      <c r="E75" s="69"/>
      <c r="F75" s="69"/>
      <c r="G75" s="69"/>
      <c r="H75" s="69"/>
      <c r="I75" s="69"/>
    </row>
    <row r="76">
      <c r="E76" s="69"/>
      <c r="F76" s="69"/>
      <c r="G76" s="69"/>
      <c r="H76" s="69"/>
      <c r="I76" s="69"/>
    </row>
    <row r="77">
      <c r="E77" s="69"/>
      <c r="F77" s="69"/>
      <c r="G77" s="69"/>
      <c r="H77" s="69"/>
      <c r="I77" s="69"/>
    </row>
    <row r="78">
      <c r="E78" s="69"/>
      <c r="F78" s="69"/>
      <c r="G78" s="69"/>
      <c r="H78" s="69"/>
      <c r="I78" s="69"/>
    </row>
    <row r="79">
      <c r="E79" s="69"/>
      <c r="F79" s="69"/>
      <c r="G79" s="69"/>
      <c r="H79" s="69"/>
      <c r="I79" s="69"/>
    </row>
    <row r="80">
      <c r="E80" s="69"/>
      <c r="F80" s="69"/>
      <c r="G80" s="69"/>
      <c r="H80" s="69"/>
      <c r="I80" s="69"/>
    </row>
    <row r="81">
      <c r="E81" s="69"/>
      <c r="F81" s="69"/>
      <c r="G81" s="69"/>
      <c r="H81" s="69"/>
      <c r="I81" s="69"/>
    </row>
    <row r="82">
      <c r="E82" s="69"/>
      <c r="F82" s="69"/>
      <c r="G82" s="69"/>
      <c r="H82" s="69"/>
      <c r="I82" s="69"/>
    </row>
    <row r="83">
      <c r="E83" s="69"/>
      <c r="F83" s="69"/>
      <c r="G83" s="69"/>
      <c r="H83" s="69"/>
      <c r="I83" s="69"/>
    </row>
    <row r="84">
      <c r="E84" s="69"/>
      <c r="F84" s="69"/>
      <c r="G84" s="69"/>
      <c r="H84" s="69"/>
      <c r="I84" s="69"/>
    </row>
    <row r="85">
      <c r="E85" s="69"/>
      <c r="F85" s="69"/>
      <c r="G85" s="69"/>
      <c r="H85" s="69"/>
      <c r="I85" s="69"/>
    </row>
    <row r="86">
      <c r="E86" s="69"/>
      <c r="F86" s="69"/>
      <c r="G86" s="69"/>
      <c r="H86" s="69"/>
      <c r="I86" s="69"/>
    </row>
    <row r="87">
      <c r="E87" s="69"/>
      <c r="F87" s="69"/>
      <c r="G87" s="69"/>
      <c r="H87" s="69"/>
      <c r="I87" s="69"/>
    </row>
    <row r="88">
      <c r="E88" s="69"/>
      <c r="F88" s="69"/>
      <c r="G88" s="69"/>
      <c r="H88" s="69"/>
      <c r="I88" s="69"/>
    </row>
    <row r="89">
      <c r="E89" s="69"/>
      <c r="F89" s="69"/>
      <c r="G89" s="69"/>
      <c r="H89" s="69"/>
      <c r="I89" s="69"/>
    </row>
    <row r="90">
      <c r="E90" s="69"/>
      <c r="F90" s="69"/>
      <c r="G90" s="69"/>
      <c r="H90" s="69"/>
      <c r="I90" s="69"/>
    </row>
    <row r="91">
      <c r="E91" s="69"/>
      <c r="F91" s="69"/>
      <c r="G91" s="69"/>
      <c r="H91" s="69"/>
      <c r="I91" s="69"/>
    </row>
    <row r="92">
      <c r="E92" s="69"/>
      <c r="F92" s="69"/>
      <c r="G92" s="69"/>
      <c r="H92" s="69"/>
      <c r="I92" s="69"/>
    </row>
    <row r="93">
      <c r="E93" s="69"/>
      <c r="F93" s="69"/>
      <c r="G93" s="69"/>
      <c r="H93" s="69"/>
      <c r="I93" s="69"/>
    </row>
    <row r="94">
      <c r="E94" s="69"/>
      <c r="F94" s="69"/>
      <c r="G94" s="69"/>
      <c r="H94" s="69"/>
      <c r="I94" s="69"/>
    </row>
    <row r="95">
      <c r="E95" s="69"/>
      <c r="F95" s="69"/>
      <c r="G95" s="69"/>
      <c r="H95" s="69"/>
      <c r="I95" s="69"/>
    </row>
    <row r="96">
      <c r="E96" s="69"/>
      <c r="F96" s="69"/>
      <c r="G96" s="69"/>
      <c r="H96" s="69"/>
      <c r="I96" s="69"/>
    </row>
    <row r="97">
      <c r="E97" s="69"/>
      <c r="F97" s="69"/>
      <c r="G97" s="69"/>
      <c r="H97" s="69"/>
      <c r="I97" s="69"/>
    </row>
    <row r="98">
      <c r="E98" s="69"/>
      <c r="F98" s="69"/>
      <c r="G98" s="69"/>
      <c r="H98" s="69"/>
      <c r="I98" s="69"/>
    </row>
    <row r="99">
      <c r="E99" s="69"/>
      <c r="F99" s="69"/>
      <c r="G99" s="69"/>
      <c r="H99" s="69"/>
      <c r="I99" s="69"/>
    </row>
    <row r="100">
      <c r="E100" s="69"/>
      <c r="F100" s="69"/>
      <c r="G100" s="69"/>
      <c r="H100" s="69"/>
      <c r="I100" s="69"/>
    </row>
    <row r="101">
      <c r="E101" s="69"/>
      <c r="F101" s="69"/>
      <c r="G101" s="69"/>
      <c r="H101" s="69"/>
      <c r="I101" s="69"/>
    </row>
    <row r="102">
      <c r="E102" s="69"/>
      <c r="F102" s="69"/>
      <c r="G102" s="69"/>
      <c r="H102" s="69"/>
      <c r="I102" s="69"/>
    </row>
    <row r="103">
      <c r="E103" s="69"/>
      <c r="F103" s="69"/>
      <c r="G103" s="69"/>
      <c r="H103" s="69"/>
      <c r="I103" s="69"/>
    </row>
    <row r="104">
      <c r="E104" s="69"/>
      <c r="F104" s="69"/>
      <c r="G104" s="69"/>
      <c r="H104" s="69"/>
      <c r="I104" s="69"/>
    </row>
    <row r="105">
      <c r="E105" s="69"/>
      <c r="F105" s="69"/>
      <c r="G105" s="69"/>
      <c r="H105" s="69"/>
      <c r="I105" s="69"/>
    </row>
    <row r="106">
      <c r="E106" s="69"/>
      <c r="F106" s="69"/>
      <c r="G106" s="69"/>
      <c r="H106" s="69"/>
      <c r="I106" s="69"/>
    </row>
    <row r="107">
      <c r="E107" s="69"/>
      <c r="F107" s="69"/>
      <c r="G107" s="69"/>
      <c r="H107" s="69"/>
      <c r="I107" s="69"/>
    </row>
    <row r="108">
      <c r="E108" s="69"/>
      <c r="F108" s="69"/>
      <c r="G108" s="69"/>
      <c r="H108" s="69"/>
      <c r="I108" s="69"/>
    </row>
    <row r="109">
      <c r="E109" s="69"/>
      <c r="F109" s="69"/>
      <c r="G109" s="69"/>
      <c r="H109" s="69"/>
      <c r="I109" s="69"/>
    </row>
    <row r="110">
      <c r="E110" s="69"/>
      <c r="F110" s="69"/>
      <c r="G110" s="69"/>
      <c r="H110" s="69"/>
      <c r="I110" s="69"/>
    </row>
    <row r="111">
      <c r="E111" s="69"/>
      <c r="F111" s="69"/>
      <c r="G111" s="69"/>
      <c r="H111" s="69"/>
      <c r="I111" s="69"/>
    </row>
    <row r="112">
      <c r="E112" s="69"/>
      <c r="F112" s="69"/>
      <c r="G112" s="69"/>
      <c r="H112" s="69"/>
      <c r="I112" s="69"/>
    </row>
    <row r="113">
      <c r="E113" s="69"/>
      <c r="F113" s="69"/>
      <c r="G113" s="69"/>
      <c r="H113" s="69"/>
      <c r="I113" s="69"/>
    </row>
    <row r="114">
      <c r="E114" s="69"/>
      <c r="F114" s="69"/>
      <c r="G114" s="69"/>
      <c r="H114" s="69"/>
      <c r="I114" s="69"/>
    </row>
    <row r="115">
      <c r="E115" s="69"/>
      <c r="F115" s="69"/>
      <c r="G115" s="69"/>
      <c r="H115" s="69"/>
      <c r="I115" s="69"/>
    </row>
    <row r="116">
      <c r="E116" s="69"/>
      <c r="F116" s="69"/>
      <c r="G116" s="69"/>
      <c r="H116" s="69"/>
      <c r="I116" s="69"/>
    </row>
    <row r="117">
      <c r="E117" s="69"/>
      <c r="F117" s="69"/>
      <c r="G117" s="69"/>
      <c r="H117" s="69"/>
      <c r="I117" s="69"/>
    </row>
    <row r="118">
      <c r="E118" s="69"/>
      <c r="F118" s="69"/>
      <c r="G118" s="69"/>
      <c r="H118" s="69"/>
      <c r="I118" s="69"/>
    </row>
    <row r="119">
      <c r="E119" s="69"/>
      <c r="F119" s="69"/>
      <c r="G119" s="69"/>
      <c r="H119" s="69"/>
      <c r="I119" s="69"/>
    </row>
    <row r="120">
      <c r="E120" s="69"/>
      <c r="F120" s="69"/>
      <c r="G120" s="69"/>
      <c r="H120" s="69"/>
      <c r="I120" s="69"/>
    </row>
    <row r="121">
      <c r="E121" s="69"/>
      <c r="F121" s="69"/>
      <c r="G121" s="69"/>
      <c r="H121" s="69"/>
      <c r="I121" s="69"/>
    </row>
    <row r="122">
      <c r="E122" s="69"/>
      <c r="F122" s="69"/>
      <c r="G122" s="69"/>
      <c r="H122" s="69"/>
      <c r="I122" s="69"/>
    </row>
    <row r="123">
      <c r="E123" s="69"/>
      <c r="F123" s="69"/>
      <c r="G123" s="69"/>
      <c r="H123" s="69"/>
      <c r="I123" s="69"/>
    </row>
    <row r="124">
      <c r="E124" s="69"/>
      <c r="F124" s="69"/>
      <c r="G124" s="69"/>
      <c r="H124" s="69"/>
      <c r="I124" s="69"/>
    </row>
    <row r="125">
      <c r="E125" s="69"/>
      <c r="F125" s="69"/>
      <c r="G125" s="69"/>
      <c r="H125" s="69"/>
      <c r="I125" s="69"/>
    </row>
    <row r="126">
      <c r="E126" s="69"/>
      <c r="F126" s="69"/>
      <c r="G126" s="69"/>
      <c r="H126" s="69"/>
      <c r="I126" s="69"/>
    </row>
    <row r="127">
      <c r="E127" s="69"/>
      <c r="F127" s="69"/>
      <c r="G127" s="69"/>
      <c r="H127" s="69"/>
      <c r="I127" s="69"/>
    </row>
    <row r="128">
      <c r="E128" s="69"/>
      <c r="F128" s="69"/>
      <c r="G128" s="69"/>
      <c r="H128" s="69"/>
      <c r="I128" s="69"/>
    </row>
    <row r="129">
      <c r="E129" s="69"/>
      <c r="F129" s="69"/>
      <c r="G129" s="69"/>
      <c r="H129" s="69"/>
      <c r="I129" s="69"/>
    </row>
    <row r="130">
      <c r="E130" s="69"/>
      <c r="F130" s="69"/>
      <c r="G130" s="69"/>
      <c r="H130" s="69"/>
      <c r="I130" s="69"/>
    </row>
    <row r="131">
      <c r="E131" s="69"/>
      <c r="F131" s="69"/>
      <c r="G131" s="69"/>
      <c r="H131" s="69"/>
      <c r="I131" s="69"/>
    </row>
    <row r="132">
      <c r="E132" s="69"/>
      <c r="F132" s="69"/>
      <c r="G132" s="69"/>
      <c r="H132" s="69"/>
      <c r="I132" s="69"/>
    </row>
    <row r="133">
      <c r="E133" s="69"/>
      <c r="F133" s="69"/>
      <c r="G133" s="69"/>
      <c r="H133" s="69"/>
      <c r="I133" s="69"/>
    </row>
    <row r="134">
      <c r="E134" s="69"/>
      <c r="F134" s="69"/>
      <c r="G134" s="69"/>
      <c r="H134" s="69"/>
      <c r="I134" s="69"/>
    </row>
    <row r="135">
      <c r="E135" s="69"/>
      <c r="F135" s="69"/>
      <c r="G135" s="69"/>
      <c r="H135" s="69"/>
      <c r="I135" s="69"/>
    </row>
    <row r="136">
      <c r="E136" s="69"/>
      <c r="F136" s="69"/>
      <c r="G136" s="69"/>
      <c r="H136" s="69"/>
      <c r="I136" s="69"/>
    </row>
    <row r="137">
      <c r="E137" s="69"/>
      <c r="F137" s="69"/>
      <c r="G137" s="69"/>
      <c r="H137" s="69"/>
      <c r="I137" s="69"/>
    </row>
    <row r="138">
      <c r="E138" s="69"/>
      <c r="F138" s="69"/>
      <c r="G138" s="69"/>
      <c r="H138" s="69"/>
      <c r="I138" s="69"/>
    </row>
    <row r="139">
      <c r="E139" s="69"/>
      <c r="F139" s="69"/>
      <c r="G139" s="69"/>
      <c r="H139" s="69"/>
      <c r="I139" s="69"/>
    </row>
    <row r="140">
      <c r="E140" s="69"/>
      <c r="F140" s="69"/>
      <c r="G140" s="69"/>
      <c r="H140" s="69"/>
      <c r="I140" s="69"/>
    </row>
    <row r="141">
      <c r="E141" s="69"/>
      <c r="F141" s="69"/>
      <c r="G141" s="69"/>
      <c r="H141" s="69"/>
      <c r="I141" s="69"/>
    </row>
    <row r="142">
      <c r="E142" s="69"/>
      <c r="F142" s="69"/>
      <c r="G142" s="69"/>
      <c r="H142" s="69"/>
      <c r="I142" s="69"/>
    </row>
    <row r="143">
      <c r="E143" s="69"/>
      <c r="F143" s="69"/>
      <c r="G143" s="69"/>
      <c r="H143" s="69"/>
      <c r="I143" s="69"/>
    </row>
    <row r="144">
      <c r="E144" s="69"/>
      <c r="F144" s="69"/>
      <c r="G144" s="69"/>
      <c r="H144" s="69"/>
      <c r="I144" s="69"/>
    </row>
    <row r="145">
      <c r="E145" s="69"/>
      <c r="F145" s="69"/>
      <c r="G145" s="69"/>
      <c r="H145" s="69"/>
      <c r="I145" s="69"/>
    </row>
    <row r="146">
      <c r="E146" s="69"/>
      <c r="F146" s="69"/>
      <c r="G146" s="69"/>
      <c r="H146" s="69"/>
      <c r="I146" s="69"/>
    </row>
    <row r="147">
      <c r="E147" s="69"/>
      <c r="F147" s="69"/>
      <c r="G147" s="69"/>
      <c r="H147" s="69"/>
      <c r="I147" s="69"/>
    </row>
    <row r="148">
      <c r="E148" s="69"/>
      <c r="F148" s="69"/>
      <c r="G148" s="69"/>
      <c r="H148" s="69"/>
      <c r="I148" s="69"/>
    </row>
    <row r="149">
      <c r="E149" s="69"/>
      <c r="F149" s="69"/>
      <c r="G149" s="69"/>
      <c r="H149" s="69"/>
      <c r="I149" s="69"/>
    </row>
    <row r="150">
      <c r="E150" s="69"/>
      <c r="F150" s="69"/>
      <c r="G150" s="69"/>
      <c r="H150" s="69"/>
      <c r="I150" s="69"/>
    </row>
    <row r="151">
      <c r="E151" s="69"/>
      <c r="F151" s="69"/>
      <c r="G151" s="69"/>
      <c r="H151" s="69"/>
      <c r="I151" s="69"/>
    </row>
    <row r="152">
      <c r="E152" s="69"/>
      <c r="F152" s="69"/>
      <c r="G152" s="69"/>
      <c r="H152" s="69"/>
      <c r="I152" s="69"/>
    </row>
    <row r="153">
      <c r="E153" s="69"/>
      <c r="F153" s="69"/>
      <c r="G153" s="69"/>
      <c r="H153" s="69"/>
      <c r="I153" s="69"/>
    </row>
    <row r="154">
      <c r="E154" s="69"/>
      <c r="F154" s="69"/>
      <c r="G154" s="69"/>
      <c r="H154" s="69"/>
      <c r="I154" s="69"/>
    </row>
    <row r="155">
      <c r="E155" s="69"/>
      <c r="F155" s="69"/>
      <c r="G155" s="69"/>
      <c r="H155" s="69"/>
      <c r="I155" s="69"/>
    </row>
    <row r="156">
      <c r="E156" s="69"/>
      <c r="F156" s="69"/>
      <c r="G156" s="69"/>
      <c r="H156" s="69"/>
      <c r="I156" s="69"/>
    </row>
    <row r="157">
      <c r="E157" s="69"/>
      <c r="F157" s="69"/>
      <c r="G157" s="69"/>
      <c r="H157" s="69"/>
      <c r="I157" s="69"/>
    </row>
    <row r="158">
      <c r="E158" s="69"/>
      <c r="F158" s="69"/>
      <c r="G158" s="69"/>
      <c r="H158" s="69"/>
      <c r="I158" s="69"/>
    </row>
    <row r="159">
      <c r="E159" s="69"/>
      <c r="F159" s="69"/>
      <c r="G159" s="69"/>
      <c r="H159" s="69"/>
      <c r="I159" s="69"/>
    </row>
    <row r="160">
      <c r="E160" s="69"/>
      <c r="F160" s="69"/>
      <c r="G160" s="69"/>
      <c r="H160" s="69"/>
      <c r="I160" s="69"/>
    </row>
    <row r="161">
      <c r="E161" s="69"/>
      <c r="F161" s="69"/>
      <c r="G161" s="69"/>
      <c r="H161" s="69"/>
      <c r="I161" s="69"/>
    </row>
    <row r="162">
      <c r="E162" s="69"/>
      <c r="F162" s="69"/>
      <c r="G162" s="69"/>
      <c r="H162" s="69"/>
      <c r="I162" s="69"/>
    </row>
    <row r="163">
      <c r="E163" s="69"/>
      <c r="F163" s="69"/>
      <c r="G163" s="69"/>
      <c r="H163" s="69"/>
      <c r="I163" s="69"/>
    </row>
    <row r="164">
      <c r="E164" s="69"/>
      <c r="F164" s="69"/>
      <c r="G164" s="69"/>
      <c r="H164" s="69"/>
      <c r="I164" s="69"/>
    </row>
    <row r="165">
      <c r="E165" s="69"/>
      <c r="F165" s="69"/>
      <c r="G165" s="69"/>
      <c r="H165" s="69"/>
      <c r="I165" s="69"/>
    </row>
    <row r="166">
      <c r="E166" s="69"/>
      <c r="F166" s="69"/>
      <c r="G166" s="69"/>
      <c r="H166" s="69"/>
      <c r="I166" s="69"/>
    </row>
    <row r="167">
      <c r="E167" s="69"/>
      <c r="F167" s="69"/>
      <c r="G167" s="69"/>
      <c r="H167" s="69"/>
      <c r="I167" s="69"/>
    </row>
    <row r="168">
      <c r="E168" s="69"/>
      <c r="F168" s="69"/>
      <c r="G168" s="69"/>
      <c r="H168" s="69"/>
      <c r="I168" s="69"/>
    </row>
    <row r="169">
      <c r="E169" s="69"/>
      <c r="F169" s="69"/>
      <c r="G169" s="69"/>
      <c r="H169" s="69"/>
      <c r="I169" s="69"/>
    </row>
    <row r="170">
      <c r="E170" s="69"/>
      <c r="F170" s="69"/>
      <c r="G170" s="69"/>
      <c r="H170" s="69"/>
      <c r="I170" s="69"/>
    </row>
    <row r="171">
      <c r="E171" s="69"/>
      <c r="F171" s="69"/>
      <c r="G171" s="69"/>
      <c r="H171" s="69"/>
      <c r="I171" s="69"/>
    </row>
    <row r="172">
      <c r="E172" s="69"/>
      <c r="F172" s="69"/>
      <c r="G172" s="69"/>
      <c r="H172" s="69"/>
      <c r="I172" s="69"/>
    </row>
    <row r="173">
      <c r="E173" s="69"/>
      <c r="F173" s="69"/>
      <c r="G173" s="69"/>
      <c r="H173" s="69"/>
      <c r="I173" s="69"/>
    </row>
    <row r="174">
      <c r="E174" s="69"/>
      <c r="F174" s="69"/>
      <c r="G174" s="69"/>
      <c r="H174" s="69"/>
      <c r="I174" s="69"/>
    </row>
    <row r="175">
      <c r="E175" s="69"/>
      <c r="F175" s="69"/>
      <c r="G175" s="69"/>
      <c r="H175" s="69"/>
      <c r="I175" s="69"/>
    </row>
    <row r="176">
      <c r="E176" s="69"/>
      <c r="F176" s="69"/>
      <c r="G176" s="69"/>
      <c r="H176" s="69"/>
      <c r="I176" s="69"/>
    </row>
    <row r="177">
      <c r="E177" s="69"/>
      <c r="F177" s="69"/>
      <c r="G177" s="69"/>
      <c r="H177" s="69"/>
      <c r="I177" s="69"/>
    </row>
    <row r="178">
      <c r="E178" s="69"/>
      <c r="F178" s="69"/>
      <c r="G178" s="69"/>
      <c r="H178" s="69"/>
      <c r="I178" s="69"/>
    </row>
    <row r="179">
      <c r="E179" s="69"/>
      <c r="F179" s="69"/>
      <c r="G179" s="69"/>
      <c r="H179" s="69"/>
      <c r="I179" s="69"/>
    </row>
    <row r="180">
      <c r="E180" s="69"/>
      <c r="F180" s="69"/>
      <c r="G180" s="69"/>
      <c r="H180" s="69"/>
      <c r="I180" s="69"/>
    </row>
    <row r="181">
      <c r="E181" s="69"/>
      <c r="F181" s="69"/>
      <c r="G181" s="69"/>
      <c r="H181" s="69"/>
      <c r="I181" s="69"/>
    </row>
    <row r="182">
      <c r="E182" s="69"/>
      <c r="F182" s="69"/>
      <c r="G182" s="69"/>
      <c r="H182" s="69"/>
      <c r="I182" s="69"/>
    </row>
    <row r="183">
      <c r="E183" s="69"/>
      <c r="F183" s="69"/>
      <c r="G183" s="69"/>
      <c r="H183" s="69"/>
      <c r="I183" s="69"/>
    </row>
    <row r="184">
      <c r="E184" s="69"/>
      <c r="F184" s="69"/>
      <c r="G184" s="69"/>
      <c r="H184" s="69"/>
      <c r="I184" s="69"/>
    </row>
    <row r="185">
      <c r="E185" s="69"/>
      <c r="F185" s="69"/>
      <c r="G185" s="69"/>
      <c r="H185" s="69"/>
      <c r="I185" s="69"/>
    </row>
    <row r="186">
      <c r="E186" s="69"/>
      <c r="F186" s="69"/>
      <c r="G186" s="69"/>
      <c r="H186" s="69"/>
      <c r="I186" s="69"/>
    </row>
    <row r="187">
      <c r="E187" s="69"/>
      <c r="F187" s="69"/>
      <c r="G187" s="69"/>
      <c r="H187" s="69"/>
      <c r="I187" s="69"/>
    </row>
    <row r="188">
      <c r="E188" s="69"/>
      <c r="F188" s="69"/>
      <c r="G188" s="69"/>
      <c r="H188" s="69"/>
      <c r="I188" s="69"/>
    </row>
    <row r="189">
      <c r="E189" s="69"/>
      <c r="F189" s="69"/>
      <c r="G189" s="69"/>
      <c r="H189" s="69"/>
      <c r="I189" s="69"/>
    </row>
    <row r="190">
      <c r="E190" s="69"/>
      <c r="F190" s="69"/>
      <c r="G190" s="69"/>
      <c r="H190" s="69"/>
      <c r="I190" s="69"/>
    </row>
    <row r="191">
      <c r="E191" s="69"/>
      <c r="F191" s="69"/>
      <c r="G191" s="69"/>
      <c r="H191" s="69"/>
      <c r="I191" s="69"/>
    </row>
    <row r="192">
      <c r="E192" s="69"/>
      <c r="F192" s="69"/>
      <c r="G192" s="69"/>
      <c r="H192" s="69"/>
      <c r="I192" s="69"/>
    </row>
    <row r="193">
      <c r="E193" s="69"/>
      <c r="F193" s="69"/>
      <c r="G193" s="69"/>
      <c r="H193" s="69"/>
      <c r="I193" s="69"/>
    </row>
    <row r="194">
      <c r="E194" s="69"/>
      <c r="F194" s="69"/>
      <c r="G194" s="69"/>
      <c r="H194" s="69"/>
      <c r="I194" s="69"/>
    </row>
    <row r="195">
      <c r="E195" s="69"/>
      <c r="F195" s="69"/>
      <c r="G195" s="69"/>
      <c r="H195" s="69"/>
      <c r="I195" s="69"/>
    </row>
    <row r="196">
      <c r="E196" s="69"/>
      <c r="F196" s="69"/>
      <c r="G196" s="69"/>
      <c r="H196" s="69"/>
      <c r="I196" s="69"/>
    </row>
    <row r="197">
      <c r="E197" s="69"/>
      <c r="F197" s="69"/>
      <c r="G197" s="69"/>
      <c r="H197" s="69"/>
      <c r="I197" s="69"/>
    </row>
    <row r="198">
      <c r="E198" s="69"/>
      <c r="F198" s="69"/>
      <c r="G198" s="69"/>
      <c r="H198" s="69"/>
      <c r="I198" s="69"/>
    </row>
    <row r="199">
      <c r="E199" s="69"/>
      <c r="F199" s="69"/>
      <c r="G199" s="69"/>
      <c r="H199" s="69"/>
      <c r="I199" s="69"/>
    </row>
    <row r="200">
      <c r="E200" s="69"/>
      <c r="F200" s="69"/>
      <c r="G200" s="69"/>
      <c r="H200" s="69"/>
      <c r="I200" s="69"/>
    </row>
    <row r="201">
      <c r="E201" s="69"/>
      <c r="F201" s="69"/>
      <c r="G201" s="69"/>
      <c r="H201" s="69"/>
      <c r="I201" s="69"/>
    </row>
    <row r="202">
      <c r="E202" s="69"/>
      <c r="F202" s="69"/>
      <c r="G202" s="69"/>
      <c r="H202" s="69"/>
      <c r="I202" s="69"/>
    </row>
    <row r="203">
      <c r="E203" s="69"/>
      <c r="F203" s="69"/>
      <c r="G203" s="69"/>
      <c r="H203" s="69"/>
      <c r="I203" s="69"/>
    </row>
    <row r="204">
      <c r="E204" s="69"/>
      <c r="F204" s="69"/>
      <c r="G204" s="69"/>
      <c r="H204" s="69"/>
      <c r="I204" s="69"/>
    </row>
    <row r="205">
      <c r="E205" s="69"/>
      <c r="F205" s="69"/>
      <c r="G205" s="69"/>
      <c r="H205" s="69"/>
      <c r="I205" s="69"/>
    </row>
    <row r="206">
      <c r="E206" s="69"/>
      <c r="F206" s="69"/>
      <c r="G206" s="69"/>
      <c r="H206" s="69"/>
      <c r="I206" s="69"/>
    </row>
    <row r="207">
      <c r="E207" s="69"/>
      <c r="F207" s="69"/>
      <c r="G207" s="69"/>
      <c r="H207" s="69"/>
      <c r="I207" s="69"/>
    </row>
    <row r="208">
      <c r="E208" s="69"/>
      <c r="F208" s="69"/>
      <c r="G208" s="69"/>
      <c r="H208" s="69"/>
      <c r="I208" s="69"/>
    </row>
    <row r="209">
      <c r="E209" s="69"/>
      <c r="F209" s="69"/>
      <c r="G209" s="69"/>
      <c r="H209" s="69"/>
      <c r="I209" s="69"/>
    </row>
    <row r="210">
      <c r="E210" s="69"/>
      <c r="F210" s="69"/>
      <c r="G210" s="69"/>
      <c r="H210" s="69"/>
      <c r="I210" s="69"/>
    </row>
    <row r="211">
      <c r="E211" s="69"/>
      <c r="F211" s="69"/>
      <c r="G211" s="69"/>
      <c r="H211" s="69"/>
      <c r="I211" s="69"/>
    </row>
    <row r="212">
      <c r="E212" s="69"/>
      <c r="F212" s="69"/>
      <c r="G212" s="69"/>
      <c r="H212" s="69"/>
      <c r="I212" s="69"/>
    </row>
    <row r="213">
      <c r="E213" s="69"/>
      <c r="F213" s="69"/>
      <c r="G213" s="69"/>
      <c r="H213" s="69"/>
      <c r="I213" s="69"/>
    </row>
    <row r="214">
      <c r="E214" s="69"/>
      <c r="F214" s="69"/>
      <c r="G214" s="69"/>
      <c r="H214" s="69"/>
      <c r="I214" s="69"/>
    </row>
    <row r="215">
      <c r="E215" s="69"/>
      <c r="F215" s="69"/>
      <c r="G215" s="69"/>
      <c r="H215" s="69"/>
      <c r="I215" s="69"/>
    </row>
    <row r="216">
      <c r="E216" s="69"/>
      <c r="F216" s="69"/>
      <c r="G216" s="69"/>
      <c r="H216" s="69"/>
      <c r="I216" s="69"/>
    </row>
    <row r="217">
      <c r="E217" s="69"/>
      <c r="F217" s="69"/>
      <c r="G217" s="69"/>
      <c r="H217" s="69"/>
      <c r="I217" s="69"/>
    </row>
    <row r="218">
      <c r="E218" s="69"/>
      <c r="F218" s="69"/>
      <c r="G218" s="69"/>
      <c r="H218" s="69"/>
      <c r="I218" s="69"/>
    </row>
    <row r="219">
      <c r="E219" s="69"/>
      <c r="F219" s="69"/>
      <c r="G219" s="69"/>
      <c r="H219" s="69"/>
      <c r="I219" s="69"/>
    </row>
    <row r="220">
      <c r="E220" s="69"/>
      <c r="F220" s="69"/>
      <c r="G220" s="69"/>
      <c r="H220" s="69"/>
      <c r="I220" s="69"/>
    </row>
    <row r="221">
      <c r="E221" s="69"/>
      <c r="F221" s="69"/>
      <c r="G221" s="69"/>
      <c r="H221" s="69"/>
      <c r="I221" s="69"/>
    </row>
    <row r="222">
      <c r="E222" s="69"/>
      <c r="F222" s="69"/>
      <c r="G222" s="69"/>
      <c r="H222" s="69"/>
      <c r="I222" s="69"/>
    </row>
    <row r="223">
      <c r="E223" s="69"/>
      <c r="F223" s="69"/>
      <c r="G223" s="69"/>
      <c r="H223" s="69"/>
      <c r="I223" s="69"/>
    </row>
    <row r="224">
      <c r="E224" s="69"/>
      <c r="F224" s="69"/>
      <c r="G224" s="69"/>
      <c r="H224" s="69"/>
      <c r="I224" s="69"/>
    </row>
    <row r="225">
      <c r="E225" s="69"/>
      <c r="F225" s="69"/>
      <c r="G225" s="69"/>
      <c r="H225" s="69"/>
      <c r="I225" s="69"/>
    </row>
    <row r="226">
      <c r="E226" s="69"/>
      <c r="F226" s="69"/>
      <c r="G226" s="69"/>
      <c r="H226" s="69"/>
      <c r="I226" s="69"/>
    </row>
    <row r="227">
      <c r="E227" s="69"/>
      <c r="F227" s="69"/>
      <c r="G227" s="69"/>
      <c r="H227" s="69"/>
      <c r="I227" s="69"/>
    </row>
    <row r="228">
      <c r="E228" s="69"/>
      <c r="F228" s="69"/>
      <c r="G228" s="69"/>
      <c r="H228" s="69"/>
      <c r="I228" s="69"/>
    </row>
    <row r="229">
      <c r="E229" s="69"/>
      <c r="F229" s="69"/>
      <c r="G229" s="69"/>
      <c r="H229" s="69"/>
      <c r="I229" s="69"/>
    </row>
    <row r="230">
      <c r="E230" s="69"/>
      <c r="F230" s="69"/>
      <c r="G230" s="69"/>
      <c r="H230" s="69"/>
      <c r="I230" s="69"/>
    </row>
    <row r="231">
      <c r="E231" s="69"/>
      <c r="F231" s="69"/>
      <c r="G231" s="69"/>
      <c r="H231" s="69"/>
      <c r="I231" s="69"/>
    </row>
    <row r="232">
      <c r="E232" s="69"/>
      <c r="F232" s="69"/>
      <c r="G232" s="69"/>
      <c r="H232" s="69"/>
      <c r="I232" s="69"/>
    </row>
    <row r="233">
      <c r="E233" s="69"/>
      <c r="F233" s="69"/>
      <c r="G233" s="69"/>
      <c r="H233" s="69"/>
      <c r="I233" s="69"/>
    </row>
    <row r="234">
      <c r="E234" s="69"/>
      <c r="F234" s="69"/>
      <c r="G234" s="69"/>
      <c r="H234" s="69"/>
      <c r="I234" s="69"/>
    </row>
    <row r="235">
      <c r="E235" s="69"/>
      <c r="F235" s="69"/>
      <c r="G235" s="69"/>
      <c r="H235" s="69"/>
      <c r="I235" s="69"/>
    </row>
    <row r="236">
      <c r="E236" s="69"/>
      <c r="F236" s="69"/>
      <c r="G236" s="69"/>
      <c r="H236" s="69"/>
      <c r="I236" s="69"/>
    </row>
    <row r="237">
      <c r="E237" s="69"/>
      <c r="F237" s="69"/>
      <c r="G237" s="69"/>
      <c r="H237" s="69"/>
      <c r="I237" s="69"/>
    </row>
    <row r="238">
      <c r="E238" s="69"/>
      <c r="F238" s="69"/>
      <c r="G238" s="69"/>
      <c r="H238" s="69"/>
      <c r="I238" s="69"/>
    </row>
    <row r="239">
      <c r="E239" s="69"/>
      <c r="F239" s="69"/>
      <c r="G239" s="69"/>
      <c r="H239" s="69"/>
      <c r="I239" s="69"/>
    </row>
    <row r="240">
      <c r="E240" s="69"/>
      <c r="F240" s="69"/>
      <c r="G240" s="69"/>
      <c r="H240" s="69"/>
      <c r="I240" s="69"/>
    </row>
    <row r="241">
      <c r="E241" s="69"/>
      <c r="F241" s="69"/>
      <c r="G241" s="69"/>
      <c r="H241" s="69"/>
      <c r="I241" s="69"/>
    </row>
    <row r="242">
      <c r="E242" s="69"/>
      <c r="F242" s="69"/>
      <c r="G242" s="69"/>
      <c r="H242" s="69"/>
      <c r="I242" s="69"/>
    </row>
    <row r="243">
      <c r="E243" s="69"/>
      <c r="F243" s="69"/>
      <c r="G243" s="69"/>
      <c r="H243" s="69"/>
      <c r="I243" s="69"/>
    </row>
    <row r="244">
      <c r="E244" s="69"/>
      <c r="F244" s="69"/>
      <c r="G244" s="69"/>
      <c r="H244" s="69"/>
      <c r="I244" s="69"/>
    </row>
    <row r="245">
      <c r="E245" s="69"/>
      <c r="F245" s="69"/>
      <c r="G245" s="69"/>
      <c r="H245" s="69"/>
      <c r="I245" s="69"/>
    </row>
    <row r="246">
      <c r="E246" s="69"/>
      <c r="F246" s="69"/>
      <c r="G246" s="69"/>
      <c r="H246" s="69"/>
      <c r="I246" s="69"/>
    </row>
    <row r="247">
      <c r="E247" s="69"/>
      <c r="F247" s="69"/>
      <c r="G247" s="69"/>
      <c r="H247" s="69"/>
      <c r="I247" s="69"/>
    </row>
    <row r="248">
      <c r="E248" s="69"/>
      <c r="F248" s="69"/>
      <c r="G248" s="69"/>
      <c r="H248" s="69"/>
      <c r="I248" s="69"/>
    </row>
    <row r="249">
      <c r="E249" s="69"/>
      <c r="F249" s="69"/>
      <c r="G249" s="69"/>
      <c r="H249" s="69"/>
      <c r="I249" s="69"/>
    </row>
    <row r="250">
      <c r="E250" s="69"/>
      <c r="F250" s="69"/>
      <c r="G250" s="69"/>
      <c r="H250" s="69"/>
      <c r="I250" s="69"/>
    </row>
    <row r="251">
      <c r="E251" s="69"/>
      <c r="F251" s="69"/>
      <c r="G251" s="69"/>
      <c r="H251" s="69"/>
      <c r="I251" s="69"/>
    </row>
    <row r="252">
      <c r="E252" s="69"/>
      <c r="F252" s="69"/>
      <c r="G252" s="69"/>
      <c r="H252" s="69"/>
      <c r="I252" s="69"/>
    </row>
    <row r="253">
      <c r="E253" s="69"/>
      <c r="F253" s="69"/>
      <c r="G253" s="69"/>
      <c r="H253" s="69"/>
      <c r="I253" s="69"/>
    </row>
    <row r="254">
      <c r="E254" s="69"/>
      <c r="F254" s="69"/>
      <c r="G254" s="69"/>
      <c r="H254" s="69"/>
      <c r="I254" s="69"/>
    </row>
    <row r="255">
      <c r="E255" s="69"/>
      <c r="F255" s="69"/>
      <c r="G255" s="69"/>
      <c r="H255" s="69"/>
      <c r="I255" s="69"/>
    </row>
    <row r="256">
      <c r="E256" s="69"/>
      <c r="F256" s="69"/>
      <c r="G256" s="69"/>
      <c r="H256" s="69"/>
      <c r="I256" s="69"/>
    </row>
    <row r="257">
      <c r="E257" s="69"/>
      <c r="F257" s="69"/>
      <c r="G257" s="69"/>
      <c r="H257" s="69"/>
      <c r="I257" s="69"/>
    </row>
    <row r="258">
      <c r="E258" s="69"/>
      <c r="F258" s="69"/>
      <c r="G258" s="69"/>
      <c r="H258" s="69"/>
      <c r="I258" s="69"/>
    </row>
    <row r="259">
      <c r="E259" s="69"/>
      <c r="F259" s="69"/>
      <c r="G259" s="69"/>
      <c r="H259" s="69"/>
      <c r="I259" s="69"/>
    </row>
    <row r="260">
      <c r="E260" s="69"/>
      <c r="F260" s="69"/>
      <c r="G260" s="69"/>
      <c r="H260" s="69"/>
      <c r="I260" s="69"/>
    </row>
    <row r="261">
      <c r="E261" s="69"/>
      <c r="F261" s="69"/>
      <c r="G261" s="69"/>
      <c r="H261" s="69"/>
      <c r="I261" s="69"/>
    </row>
    <row r="262">
      <c r="E262" s="69"/>
      <c r="F262" s="69"/>
      <c r="G262" s="69"/>
      <c r="H262" s="69"/>
      <c r="I262" s="69"/>
    </row>
    <row r="263">
      <c r="E263" s="69"/>
      <c r="F263" s="69"/>
      <c r="G263" s="69"/>
      <c r="H263" s="69"/>
      <c r="I263" s="69"/>
    </row>
    <row r="264">
      <c r="E264" s="69"/>
      <c r="F264" s="69"/>
      <c r="G264" s="69"/>
      <c r="H264" s="69"/>
      <c r="I264" s="69"/>
    </row>
    <row r="265">
      <c r="E265" s="69"/>
      <c r="F265" s="69"/>
      <c r="G265" s="69"/>
      <c r="H265" s="69"/>
      <c r="I265" s="69"/>
    </row>
    <row r="266">
      <c r="E266" s="69"/>
      <c r="F266" s="69"/>
      <c r="G266" s="69"/>
      <c r="H266" s="69"/>
      <c r="I266" s="69"/>
    </row>
    <row r="267">
      <c r="E267" s="69"/>
      <c r="F267" s="69"/>
      <c r="G267" s="69"/>
      <c r="H267" s="69"/>
      <c r="I267" s="69"/>
    </row>
    <row r="268">
      <c r="E268" s="69"/>
      <c r="F268" s="69"/>
      <c r="G268" s="69"/>
      <c r="H268" s="69"/>
      <c r="I268" s="69"/>
    </row>
    <row r="269">
      <c r="E269" s="69"/>
      <c r="F269" s="69"/>
      <c r="G269" s="69"/>
      <c r="H269" s="69"/>
      <c r="I269" s="69"/>
    </row>
    <row r="270">
      <c r="E270" s="69"/>
      <c r="F270" s="69"/>
      <c r="G270" s="69"/>
      <c r="H270" s="69"/>
      <c r="I270" s="69"/>
    </row>
    <row r="271">
      <c r="E271" s="69"/>
      <c r="F271" s="69"/>
      <c r="G271" s="69"/>
      <c r="H271" s="69"/>
      <c r="I271" s="69"/>
    </row>
    <row r="272">
      <c r="E272" s="69"/>
      <c r="F272" s="69"/>
      <c r="G272" s="69"/>
      <c r="H272" s="69"/>
      <c r="I272" s="69"/>
    </row>
    <row r="273">
      <c r="E273" s="69"/>
      <c r="F273" s="69"/>
      <c r="G273" s="69"/>
      <c r="H273" s="69"/>
      <c r="I273" s="69"/>
    </row>
    <row r="274">
      <c r="E274" s="69"/>
      <c r="F274" s="69"/>
      <c r="G274" s="69"/>
      <c r="H274" s="69"/>
      <c r="I274" s="69"/>
    </row>
    <row r="275">
      <c r="E275" s="69"/>
      <c r="F275" s="69"/>
      <c r="G275" s="69"/>
      <c r="H275" s="69"/>
      <c r="I275" s="69"/>
    </row>
    <row r="276">
      <c r="E276" s="69"/>
      <c r="F276" s="69"/>
      <c r="G276" s="69"/>
      <c r="H276" s="69"/>
      <c r="I276" s="69"/>
    </row>
    <row r="277">
      <c r="E277" s="69"/>
      <c r="F277" s="69"/>
      <c r="G277" s="69"/>
      <c r="H277" s="69"/>
      <c r="I277" s="69"/>
    </row>
    <row r="278">
      <c r="E278" s="69"/>
      <c r="F278" s="69"/>
      <c r="G278" s="69"/>
      <c r="H278" s="69"/>
      <c r="I278" s="69"/>
    </row>
    <row r="279">
      <c r="E279" s="69"/>
      <c r="F279" s="69"/>
      <c r="G279" s="69"/>
      <c r="H279" s="69"/>
      <c r="I279" s="69"/>
    </row>
    <row r="280">
      <c r="E280" s="69"/>
      <c r="F280" s="69"/>
      <c r="G280" s="69"/>
      <c r="H280" s="69"/>
      <c r="I280" s="69"/>
    </row>
    <row r="281">
      <c r="E281" s="69"/>
      <c r="F281" s="69"/>
      <c r="G281" s="69"/>
      <c r="H281" s="69"/>
      <c r="I281" s="69"/>
    </row>
    <row r="282">
      <c r="E282" s="69"/>
      <c r="F282" s="69"/>
      <c r="G282" s="69"/>
      <c r="H282" s="69"/>
      <c r="I282" s="69"/>
    </row>
    <row r="283">
      <c r="E283" s="69"/>
      <c r="F283" s="69"/>
      <c r="G283" s="69"/>
      <c r="H283" s="69"/>
      <c r="I283" s="69"/>
    </row>
    <row r="284">
      <c r="E284" s="69"/>
      <c r="F284" s="69"/>
      <c r="G284" s="69"/>
      <c r="H284" s="69"/>
      <c r="I284" s="69"/>
    </row>
    <row r="285">
      <c r="E285" s="69"/>
      <c r="F285" s="69"/>
      <c r="G285" s="69"/>
      <c r="H285" s="69"/>
      <c r="I285" s="69"/>
    </row>
    <row r="286">
      <c r="E286" s="69"/>
      <c r="F286" s="69"/>
      <c r="G286" s="69"/>
      <c r="H286" s="69"/>
      <c r="I286" s="69"/>
    </row>
    <row r="287">
      <c r="E287" s="69"/>
      <c r="F287" s="69"/>
      <c r="G287" s="69"/>
      <c r="H287" s="69"/>
      <c r="I287" s="69"/>
    </row>
    <row r="288">
      <c r="E288" s="69"/>
      <c r="F288" s="69"/>
      <c r="G288" s="69"/>
      <c r="H288" s="69"/>
      <c r="I288" s="69"/>
    </row>
    <row r="289">
      <c r="E289" s="69"/>
      <c r="F289" s="69"/>
      <c r="G289" s="69"/>
      <c r="H289" s="69"/>
      <c r="I289" s="69"/>
    </row>
    <row r="290">
      <c r="E290" s="69"/>
      <c r="F290" s="69"/>
      <c r="G290" s="69"/>
      <c r="H290" s="69"/>
      <c r="I290" s="69"/>
    </row>
    <row r="291">
      <c r="E291" s="69"/>
      <c r="F291" s="69"/>
      <c r="G291" s="69"/>
      <c r="H291" s="69"/>
      <c r="I291" s="69"/>
    </row>
    <row r="292">
      <c r="E292" s="69"/>
      <c r="F292" s="69"/>
      <c r="G292" s="69"/>
      <c r="H292" s="69"/>
      <c r="I292" s="69"/>
    </row>
    <row r="293">
      <c r="E293" s="69"/>
      <c r="F293" s="69"/>
      <c r="G293" s="69"/>
      <c r="H293" s="69"/>
      <c r="I293" s="69"/>
    </row>
    <row r="294">
      <c r="E294" s="69"/>
      <c r="F294" s="69"/>
      <c r="G294" s="69"/>
      <c r="H294" s="69"/>
      <c r="I294" s="69"/>
    </row>
    <row r="295">
      <c r="E295" s="69"/>
      <c r="F295" s="69"/>
      <c r="G295" s="69"/>
      <c r="H295" s="69"/>
      <c r="I295" s="69"/>
    </row>
    <row r="296">
      <c r="E296" s="69"/>
      <c r="F296" s="69"/>
      <c r="G296" s="69"/>
      <c r="H296" s="69"/>
      <c r="I296" s="69"/>
    </row>
    <row r="297">
      <c r="E297" s="69"/>
      <c r="F297" s="69"/>
      <c r="G297" s="69"/>
      <c r="H297" s="69"/>
      <c r="I297" s="69"/>
    </row>
    <row r="298">
      <c r="E298" s="69"/>
      <c r="F298" s="69"/>
      <c r="G298" s="69"/>
      <c r="H298" s="69"/>
      <c r="I298" s="69"/>
    </row>
    <row r="299">
      <c r="E299" s="69"/>
      <c r="F299" s="69"/>
      <c r="G299" s="69"/>
      <c r="H299" s="69"/>
      <c r="I299" s="69"/>
    </row>
    <row r="300">
      <c r="E300" s="69"/>
      <c r="F300" s="69"/>
      <c r="G300" s="69"/>
      <c r="H300" s="69"/>
      <c r="I300" s="69"/>
    </row>
    <row r="301">
      <c r="E301" s="69"/>
      <c r="F301" s="69"/>
      <c r="G301" s="69"/>
      <c r="H301" s="69"/>
      <c r="I301" s="69"/>
    </row>
    <row r="302">
      <c r="E302" s="69"/>
      <c r="F302" s="69"/>
      <c r="G302" s="69"/>
      <c r="H302" s="69"/>
      <c r="I302" s="69"/>
    </row>
    <row r="303">
      <c r="E303" s="69"/>
      <c r="F303" s="69"/>
      <c r="G303" s="69"/>
      <c r="H303" s="69"/>
      <c r="I303" s="69"/>
    </row>
    <row r="304">
      <c r="E304" s="69"/>
      <c r="F304" s="69"/>
      <c r="G304" s="69"/>
      <c r="H304" s="69"/>
      <c r="I304" s="69"/>
    </row>
    <row r="305">
      <c r="E305" s="69"/>
      <c r="F305" s="69"/>
      <c r="G305" s="69"/>
      <c r="H305" s="69"/>
      <c r="I305" s="69"/>
    </row>
    <row r="306">
      <c r="E306" s="69"/>
      <c r="F306" s="69"/>
      <c r="G306" s="69"/>
      <c r="H306" s="69"/>
      <c r="I306" s="69"/>
    </row>
    <row r="307">
      <c r="E307" s="69"/>
      <c r="F307" s="69"/>
      <c r="G307" s="69"/>
      <c r="H307" s="69"/>
      <c r="I307" s="69"/>
    </row>
    <row r="308">
      <c r="E308" s="69"/>
      <c r="F308" s="69"/>
      <c r="G308" s="69"/>
      <c r="H308" s="69"/>
      <c r="I308" s="69"/>
    </row>
    <row r="309">
      <c r="E309" s="69"/>
      <c r="F309" s="69"/>
      <c r="G309" s="69"/>
      <c r="H309" s="69"/>
      <c r="I309" s="69"/>
    </row>
    <row r="310">
      <c r="E310" s="69"/>
      <c r="F310" s="69"/>
      <c r="G310" s="69"/>
      <c r="H310" s="69"/>
      <c r="I310" s="69"/>
    </row>
    <row r="311">
      <c r="E311" s="69"/>
      <c r="F311" s="69"/>
      <c r="G311" s="69"/>
      <c r="H311" s="69"/>
      <c r="I311" s="69"/>
    </row>
    <row r="312">
      <c r="E312" s="69"/>
      <c r="F312" s="69"/>
      <c r="G312" s="69"/>
      <c r="H312" s="69"/>
      <c r="I312" s="69"/>
    </row>
    <row r="313">
      <c r="E313" s="69"/>
      <c r="F313" s="69"/>
      <c r="G313" s="69"/>
      <c r="H313" s="69"/>
      <c r="I313" s="69"/>
    </row>
    <row r="314">
      <c r="E314" s="69"/>
      <c r="F314" s="69"/>
      <c r="G314" s="69"/>
      <c r="H314" s="69"/>
      <c r="I314" s="69"/>
    </row>
    <row r="315">
      <c r="E315" s="69"/>
      <c r="F315" s="69"/>
      <c r="G315" s="69"/>
      <c r="H315" s="69"/>
      <c r="I315" s="69"/>
    </row>
    <row r="316">
      <c r="E316" s="69"/>
      <c r="F316" s="69"/>
      <c r="G316" s="69"/>
      <c r="H316" s="69"/>
      <c r="I316" s="69"/>
    </row>
    <row r="317">
      <c r="E317" s="69"/>
      <c r="F317" s="69"/>
      <c r="G317" s="69"/>
      <c r="H317" s="69"/>
      <c r="I317" s="69"/>
    </row>
    <row r="318">
      <c r="E318" s="69"/>
      <c r="F318" s="69"/>
      <c r="G318" s="69"/>
      <c r="H318" s="69"/>
      <c r="I318" s="69"/>
    </row>
    <row r="319">
      <c r="E319" s="69"/>
      <c r="F319" s="69"/>
      <c r="G319" s="69"/>
      <c r="H319" s="69"/>
      <c r="I319" s="69"/>
    </row>
    <row r="320">
      <c r="E320" s="69"/>
      <c r="F320" s="69"/>
      <c r="G320" s="69"/>
      <c r="H320" s="69"/>
      <c r="I320" s="69"/>
    </row>
    <row r="321">
      <c r="E321" s="69"/>
      <c r="F321" s="69"/>
      <c r="G321" s="69"/>
      <c r="H321" s="69"/>
      <c r="I321" s="69"/>
    </row>
    <row r="322">
      <c r="E322" s="69"/>
      <c r="F322" s="69"/>
      <c r="G322" s="69"/>
      <c r="H322" s="69"/>
      <c r="I322" s="69"/>
    </row>
    <row r="323">
      <c r="E323" s="69"/>
      <c r="F323" s="69"/>
      <c r="G323" s="69"/>
      <c r="H323" s="69"/>
      <c r="I323" s="69"/>
    </row>
    <row r="324">
      <c r="E324" s="69"/>
      <c r="F324" s="69"/>
      <c r="G324" s="69"/>
      <c r="H324" s="69"/>
      <c r="I324" s="69"/>
    </row>
    <row r="325">
      <c r="E325" s="69"/>
      <c r="F325" s="69"/>
      <c r="G325" s="69"/>
      <c r="H325" s="69"/>
      <c r="I325" s="69"/>
    </row>
    <row r="326">
      <c r="E326" s="69"/>
      <c r="F326" s="69"/>
      <c r="G326" s="69"/>
      <c r="H326" s="69"/>
      <c r="I326" s="69"/>
    </row>
    <row r="327">
      <c r="E327" s="69"/>
      <c r="F327" s="69"/>
      <c r="G327" s="69"/>
      <c r="H327" s="69"/>
      <c r="I327" s="69"/>
    </row>
    <row r="328">
      <c r="E328" s="69"/>
      <c r="F328" s="69"/>
      <c r="G328" s="69"/>
      <c r="H328" s="69"/>
      <c r="I328" s="69"/>
    </row>
    <row r="329">
      <c r="E329" s="69"/>
      <c r="F329" s="69"/>
      <c r="G329" s="69"/>
      <c r="H329" s="69"/>
      <c r="I329" s="69"/>
    </row>
    <row r="330">
      <c r="E330" s="69"/>
      <c r="F330" s="69"/>
      <c r="G330" s="69"/>
      <c r="H330" s="69"/>
      <c r="I330" s="69"/>
    </row>
    <row r="331">
      <c r="E331" s="69"/>
      <c r="F331" s="69"/>
      <c r="G331" s="69"/>
      <c r="H331" s="69"/>
      <c r="I331" s="69"/>
    </row>
    <row r="332">
      <c r="E332" s="69"/>
      <c r="F332" s="69"/>
      <c r="G332" s="69"/>
      <c r="H332" s="69"/>
      <c r="I332" s="69"/>
    </row>
    <row r="333">
      <c r="E333" s="69"/>
      <c r="F333" s="69"/>
      <c r="G333" s="69"/>
      <c r="H333" s="69"/>
      <c r="I333" s="69"/>
    </row>
    <row r="334">
      <c r="E334" s="69"/>
      <c r="F334" s="69"/>
      <c r="G334" s="69"/>
      <c r="H334" s="69"/>
      <c r="I334" s="69"/>
    </row>
    <row r="335">
      <c r="E335" s="69"/>
      <c r="F335" s="69"/>
      <c r="G335" s="69"/>
      <c r="H335" s="69"/>
      <c r="I335" s="69"/>
    </row>
    <row r="336">
      <c r="E336" s="69"/>
      <c r="F336" s="69"/>
      <c r="G336" s="69"/>
      <c r="H336" s="69"/>
      <c r="I336" s="69"/>
    </row>
    <row r="337">
      <c r="E337" s="69"/>
      <c r="F337" s="69"/>
      <c r="G337" s="69"/>
      <c r="H337" s="69"/>
      <c r="I337" s="69"/>
    </row>
    <row r="338">
      <c r="E338" s="69"/>
      <c r="F338" s="69"/>
      <c r="G338" s="69"/>
      <c r="H338" s="69"/>
      <c r="I338" s="69"/>
    </row>
    <row r="339">
      <c r="E339" s="69"/>
      <c r="F339" s="69"/>
      <c r="G339" s="69"/>
      <c r="H339" s="69"/>
      <c r="I339" s="69"/>
    </row>
    <row r="340">
      <c r="E340" s="69"/>
      <c r="F340" s="69"/>
      <c r="G340" s="69"/>
      <c r="H340" s="69"/>
      <c r="I340" s="69"/>
    </row>
    <row r="341">
      <c r="E341" s="69"/>
      <c r="F341" s="69"/>
      <c r="G341" s="69"/>
      <c r="H341" s="69"/>
      <c r="I341" s="69"/>
    </row>
    <row r="342">
      <c r="E342" s="69"/>
      <c r="F342" s="69"/>
      <c r="G342" s="69"/>
      <c r="H342" s="69"/>
      <c r="I342" s="69"/>
    </row>
    <row r="343">
      <c r="E343" s="69"/>
      <c r="F343" s="69"/>
      <c r="G343" s="69"/>
      <c r="H343" s="69"/>
      <c r="I343" s="69"/>
    </row>
    <row r="344">
      <c r="E344" s="69"/>
      <c r="F344" s="69"/>
      <c r="G344" s="69"/>
      <c r="H344" s="69"/>
      <c r="I344" s="69"/>
    </row>
    <row r="345">
      <c r="E345" s="69"/>
      <c r="F345" s="69"/>
      <c r="G345" s="69"/>
      <c r="H345" s="69"/>
      <c r="I345" s="69"/>
    </row>
    <row r="346">
      <c r="E346" s="69"/>
      <c r="F346" s="69"/>
      <c r="G346" s="69"/>
      <c r="H346" s="69"/>
      <c r="I346" s="69"/>
    </row>
    <row r="347">
      <c r="E347" s="69"/>
      <c r="F347" s="69"/>
      <c r="G347" s="69"/>
      <c r="H347" s="69"/>
      <c r="I347" s="69"/>
    </row>
    <row r="348">
      <c r="E348" s="69"/>
      <c r="F348" s="69"/>
      <c r="G348" s="69"/>
      <c r="H348" s="69"/>
      <c r="I348" s="69"/>
    </row>
    <row r="349">
      <c r="E349" s="69"/>
      <c r="F349" s="69"/>
      <c r="G349" s="69"/>
      <c r="H349" s="69"/>
      <c r="I349" s="69"/>
    </row>
    <row r="350">
      <c r="E350" s="69"/>
      <c r="F350" s="69"/>
      <c r="G350" s="69"/>
      <c r="H350" s="69"/>
      <c r="I350" s="69"/>
    </row>
    <row r="351">
      <c r="E351" s="69"/>
      <c r="F351" s="69"/>
      <c r="G351" s="69"/>
      <c r="H351" s="69"/>
      <c r="I351" s="69"/>
    </row>
    <row r="352">
      <c r="E352" s="69"/>
      <c r="F352" s="69"/>
      <c r="G352" s="69"/>
      <c r="H352" s="69"/>
      <c r="I352" s="69"/>
    </row>
    <row r="353">
      <c r="E353" s="69"/>
      <c r="F353" s="69"/>
      <c r="G353" s="69"/>
      <c r="H353" s="69"/>
      <c r="I353" s="69"/>
    </row>
    <row r="354">
      <c r="E354" s="69"/>
      <c r="F354" s="69"/>
      <c r="G354" s="69"/>
      <c r="H354" s="69"/>
      <c r="I354" s="69"/>
    </row>
    <row r="355">
      <c r="E355" s="69"/>
      <c r="F355" s="69"/>
      <c r="G355" s="69"/>
      <c r="H355" s="69"/>
      <c r="I355" s="69"/>
    </row>
    <row r="356">
      <c r="E356" s="69"/>
      <c r="F356" s="69"/>
      <c r="G356" s="69"/>
      <c r="H356" s="69"/>
      <c r="I356" s="69"/>
    </row>
    <row r="357">
      <c r="E357" s="69"/>
      <c r="F357" s="69"/>
      <c r="G357" s="69"/>
      <c r="H357" s="69"/>
      <c r="I357" s="69"/>
    </row>
    <row r="358">
      <c r="E358" s="69"/>
      <c r="F358" s="69"/>
      <c r="G358" s="69"/>
      <c r="H358" s="69"/>
      <c r="I358" s="69"/>
    </row>
    <row r="359">
      <c r="E359" s="69"/>
      <c r="F359" s="69"/>
      <c r="G359" s="69"/>
      <c r="H359" s="69"/>
      <c r="I359" s="69"/>
    </row>
    <row r="360">
      <c r="E360" s="69"/>
      <c r="F360" s="69"/>
      <c r="G360" s="69"/>
      <c r="H360" s="69"/>
      <c r="I360" s="69"/>
    </row>
    <row r="361">
      <c r="E361" s="69"/>
      <c r="F361" s="69"/>
      <c r="G361" s="69"/>
      <c r="H361" s="69"/>
      <c r="I361" s="69"/>
    </row>
    <row r="362">
      <c r="E362" s="69"/>
      <c r="F362" s="69"/>
      <c r="G362" s="69"/>
      <c r="H362" s="69"/>
      <c r="I362" s="69"/>
    </row>
    <row r="363">
      <c r="E363" s="69"/>
      <c r="F363" s="69"/>
      <c r="G363" s="69"/>
      <c r="H363" s="69"/>
      <c r="I363" s="69"/>
    </row>
    <row r="364">
      <c r="E364" s="69"/>
      <c r="F364" s="69"/>
      <c r="G364" s="69"/>
      <c r="H364" s="69"/>
      <c r="I364" s="69"/>
    </row>
    <row r="365">
      <c r="E365" s="69"/>
      <c r="F365" s="69"/>
      <c r="G365" s="69"/>
      <c r="H365" s="69"/>
      <c r="I365" s="69"/>
    </row>
    <row r="366">
      <c r="E366" s="69"/>
      <c r="F366" s="69"/>
      <c r="G366" s="69"/>
      <c r="H366" s="69"/>
      <c r="I366" s="69"/>
    </row>
    <row r="367">
      <c r="E367" s="69"/>
      <c r="F367" s="69"/>
      <c r="G367" s="69"/>
      <c r="H367" s="69"/>
      <c r="I367" s="69"/>
    </row>
    <row r="368">
      <c r="E368" s="69"/>
      <c r="F368" s="69"/>
      <c r="G368" s="69"/>
      <c r="H368" s="69"/>
      <c r="I368" s="69"/>
    </row>
    <row r="369">
      <c r="E369" s="69"/>
      <c r="F369" s="69"/>
      <c r="G369" s="69"/>
      <c r="H369" s="69"/>
      <c r="I369" s="69"/>
    </row>
    <row r="370">
      <c r="E370" s="69"/>
      <c r="F370" s="69"/>
      <c r="G370" s="69"/>
      <c r="H370" s="69"/>
      <c r="I370" s="69"/>
    </row>
    <row r="371">
      <c r="E371" s="69"/>
      <c r="F371" s="69"/>
      <c r="G371" s="69"/>
      <c r="H371" s="69"/>
      <c r="I371" s="69"/>
    </row>
    <row r="372">
      <c r="E372" s="69"/>
      <c r="F372" s="69"/>
      <c r="G372" s="69"/>
      <c r="H372" s="69"/>
      <c r="I372" s="69"/>
    </row>
    <row r="373">
      <c r="E373" s="69"/>
      <c r="F373" s="69"/>
      <c r="G373" s="69"/>
      <c r="H373" s="69"/>
      <c r="I373" s="69"/>
    </row>
    <row r="374">
      <c r="E374" s="69"/>
      <c r="F374" s="69"/>
      <c r="G374" s="69"/>
      <c r="H374" s="69"/>
      <c r="I374" s="69"/>
    </row>
    <row r="375">
      <c r="E375" s="69"/>
      <c r="F375" s="69"/>
      <c r="G375" s="69"/>
      <c r="H375" s="69"/>
      <c r="I375" s="69"/>
    </row>
    <row r="376">
      <c r="E376" s="69"/>
      <c r="F376" s="69"/>
      <c r="G376" s="69"/>
      <c r="H376" s="69"/>
      <c r="I376" s="69"/>
    </row>
    <row r="377">
      <c r="E377" s="69"/>
      <c r="F377" s="69"/>
      <c r="G377" s="69"/>
      <c r="H377" s="69"/>
      <c r="I377" s="69"/>
    </row>
    <row r="378">
      <c r="E378" s="69"/>
      <c r="F378" s="69"/>
      <c r="G378" s="69"/>
      <c r="H378" s="69"/>
      <c r="I378" s="69"/>
    </row>
    <row r="379">
      <c r="E379" s="69"/>
      <c r="F379" s="69"/>
      <c r="G379" s="69"/>
      <c r="H379" s="69"/>
      <c r="I379" s="69"/>
    </row>
    <row r="380">
      <c r="E380" s="69"/>
      <c r="F380" s="69"/>
      <c r="G380" s="69"/>
      <c r="H380" s="69"/>
      <c r="I380" s="69"/>
    </row>
    <row r="381">
      <c r="E381" s="69"/>
      <c r="F381" s="69"/>
      <c r="G381" s="69"/>
      <c r="H381" s="69"/>
      <c r="I381" s="69"/>
    </row>
    <row r="382">
      <c r="E382" s="69"/>
      <c r="F382" s="69"/>
      <c r="G382" s="69"/>
      <c r="H382" s="69"/>
      <c r="I382" s="69"/>
    </row>
    <row r="383">
      <c r="E383" s="69"/>
      <c r="F383" s="69"/>
      <c r="G383" s="69"/>
      <c r="H383" s="69"/>
      <c r="I383" s="69"/>
    </row>
    <row r="384">
      <c r="E384" s="69"/>
      <c r="F384" s="69"/>
      <c r="G384" s="69"/>
      <c r="H384" s="69"/>
      <c r="I384" s="69"/>
    </row>
    <row r="385">
      <c r="E385" s="69"/>
      <c r="F385" s="69"/>
      <c r="G385" s="69"/>
      <c r="H385" s="69"/>
      <c r="I385" s="69"/>
    </row>
    <row r="386">
      <c r="E386" s="69"/>
      <c r="F386" s="69"/>
      <c r="G386" s="69"/>
      <c r="H386" s="69"/>
      <c r="I386" s="69"/>
    </row>
    <row r="387">
      <c r="E387" s="69"/>
      <c r="F387" s="69"/>
      <c r="G387" s="69"/>
      <c r="H387" s="69"/>
      <c r="I387" s="69"/>
    </row>
    <row r="388">
      <c r="E388" s="69"/>
      <c r="F388" s="69"/>
      <c r="G388" s="69"/>
      <c r="H388" s="69"/>
      <c r="I388" s="69"/>
    </row>
    <row r="389">
      <c r="E389" s="69"/>
      <c r="F389" s="69"/>
      <c r="G389" s="69"/>
      <c r="H389" s="69"/>
      <c r="I389" s="69"/>
    </row>
    <row r="390">
      <c r="E390" s="69"/>
      <c r="F390" s="69"/>
      <c r="G390" s="69"/>
      <c r="H390" s="69"/>
      <c r="I390" s="69"/>
    </row>
    <row r="391">
      <c r="E391" s="69"/>
      <c r="F391" s="69"/>
      <c r="G391" s="69"/>
      <c r="H391" s="69"/>
      <c r="I391" s="69"/>
    </row>
    <row r="392">
      <c r="E392" s="69"/>
      <c r="F392" s="69"/>
      <c r="G392" s="69"/>
      <c r="H392" s="69"/>
      <c r="I392" s="69"/>
    </row>
    <row r="393">
      <c r="E393" s="69"/>
      <c r="F393" s="69"/>
      <c r="G393" s="69"/>
      <c r="H393" s="69"/>
      <c r="I393" s="69"/>
    </row>
    <row r="394">
      <c r="E394" s="69"/>
      <c r="F394" s="69"/>
      <c r="G394" s="69"/>
      <c r="H394" s="69"/>
      <c r="I394" s="69"/>
    </row>
    <row r="395">
      <c r="E395" s="69"/>
      <c r="F395" s="69"/>
      <c r="G395" s="69"/>
      <c r="H395" s="69"/>
      <c r="I395" s="69"/>
    </row>
    <row r="396">
      <c r="E396" s="69"/>
      <c r="F396" s="69"/>
      <c r="G396" s="69"/>
      <c r="H396" s="69"/>
      <c r="I396" s="69"/>
    </row>
    <row r="397">
      <c r="E397" s="69"/>
      <c r="F397" s="69"/>
      <c r="G397" s="69"/>
      <c r="H397" s="69"/>
      <c r="I397" s="69"/>
    </row>
    <row r="398">
      <c r="E398" s="69"/>
      <c r="F398" s="69"/>
      <c r="G398" s="69"/>
      <c r="H398" s="69"/>
      <c r="I398" s="69"/>
    </row>
    <row r="399">
      <c r="E399" s="69"/>
      <c r="F399" s="69"/>
      <c r="G399" s="69"/>
      <c r="H399" s="69"/>
      <c r="I399" s="69"/>
    </row>
    <row r="400">
      <c r="E400" s="69"/>
      <c r="F400" s="69"/>
      <c r="G400" s="69"/>
      <c r="H400" s="69"/>
      <c r="I400" s="69"/>
    </row>
    <row r="401">
      <c r="E401" s="69"/>
      <c r="F401" s="69"/>
      <c r="G401" s="69"/>
      <c r="H401" s="69"/>
      <c r="I401" s="69"/>
    </row>
    <row r="402">
      <c r="E402" s="69"/>
      <c r="F402" s="69"/>
      <c r="G402" s="69"/>
      <c r="H402" s="69"/>
      <c r="I402" s="69"/>
    </row>
    <row r="403">
      <c r="E403" s="69"/>
      <c r="F403" s="69"/>
      <c r="G403" s="69"/>
      <c r="H403" s="69"/>
      <c r="I403" s="69"/>
    </row>
    <row r="404">
      <c r="E404" s="69"/>
      <c r="F404" s="69"/>
      <c r="G404" s="69"/>
      <c r="H404" s="69"/>
      <c r="I404" s="69"/>
    </row>
    <row r="405">
      <c r="E405" s="69"/>
      <c r="F405" s="69"/>
      <c r="G405" s="69"/>
      <c r="H405" s="69"/>
      <c r="I405" s="69"/>
    </row>
    <row r="406">
      <c r="E406" s="69"/>
      <c r="F406" s="69"/>
      <c r="G406" s="69"/>
      <c r="H406" s="69"/>
      <c r="I406" s="69"/>
    </row>
    <row r="407">
      <c r="E407" s="69"/>
      <c r="F407" s="69"/>
      <c r="G407" s="69"/>
      <c r="H407" s="69"/>
      <c r="I407" s="69"/>
    </row>
    <row r="408">
      <c r="E408" s="69"/>
      <c r="F408" s="69"/>
      <c r="G408" s="69"/>
      <c r="H408" s="69"/>
      <c r="I408" s="69"/>
    </row>
    <row r="409">
      <c r="E409" s="69"/>
      <c r="F409" s="69"/>
      <c r="G409" s="69"/>
      <c r="H409" s="69"/>
      <c r="I409" s="69"/>
    </row>
    <row r="410">
      <c r="E410" s="69"/>
      <c r="F410" s="69"/>
      <c r="G410" s="69"/>
      <c r="H410" s="69"/>
      <c r="I410" s="69"/>
    </row>
    <row r="411">
      <c r="E411" s="69"/>
      <c r="F411" s="69"/>
      <c r="G411" s="69"/>
      <c r="H411" s="69"/>
      <c r="I411" s="69"/>
    </row>
    <row r="412">
      <c r="E412" s="69"/>
      <c r="F412" s="69"/>
      <c r="G412" s="69"/>
      <c r="H412" s="69"/>
      <c r="I412" s="69"/>
    </row>
    <row r="413">
      <c r="E413" s="69"/>
      <c r="F413" s="69"/>
      <c r="G413" s="69"/>
      <c r="H413" s="69"/>
      <c r="I413" s="69"/>
    </row>
    <row r="414">
      <c r="E414" s="69"/>
      <c r="F414" s="69"/>
      <c r="G414" s="69"/>
      <c r="H414" s="69"/>
      <c r="I414" s="69"/>
    </row>
    <row r="415">
      <c r="E415" s="69"/>
      <c r="F415" s="69"/>
      <c r="G415" s="69"/>
      <c r="H415" s="69"/>
      <c r="I415" s="69"/>
    </row>
    <row r="416">
      <c r="E416" s="69"/>
      <c r="F416" s="69"/>
      <c r="G416" s="69"/>
      <c r="H416" s="69"/>
      <c r="I416" s="69"/>
    </row>
    <row r="417">
      <c r="E417" s="69"/>
      <c r="F417" s="69"/>
      <c r="G417" s="69"/>
      <c r="H417" s="69"/>
      <c r="I417" s="69"/>
    </row>
    <row r="418">
      <c r="E418" s="69"/>
      <c r="F418" s="69"/>
      <c r="G418" s="69"/>
      <c r="H418" s="69"/>
      <c r="I418" s="69"/>
    </row>
    <row r="419">
      <c r="E419" s="69"/>
      <c r="F419" s="69"/>
      <c r="G419" s="69"/>
      <c r="H419" s="69"/>
      <c r="I419" s="69"/>
    </row>
    <row r="420">
      <c r="E420" s="69"/>
      <c r="F420" s="69"/>
      <c r="G420" s="69"/>
      <c r="H420" s="69"/>
      <c r="I420" s="69"/>
    </row>
    <row r="421">
      <c r="E421" s="69"/>
      <c r="F421" s="69"/>
      <c r="G421" s="69"/>
      <c r="H421" s="69"/>
      <c r="I421" s="69"/>
    </row>
    <row r="422">
      <c r="E422" s="69"/>
      <c r="F422" s="69"/>
      <c r="G422" s="69"/>
      <c r="H422" s="69"/>
      <c r="I422" s="69"/>
    </row>
    <row r="423">
      <c r="E423" s="69"/>
      <c r="F423" s="69"/>
      <c r="G423" s="69"/>
      <c r="H423" s="69"/>
      <c r="I423" s="69"/>
    </row>
    <row r="424">
      <c r="E424" s="69"/>
      <c r="F424" s="69"/>
      <c r="G424" s="69"/>
      <c r="H424" s="69"/>
      <c r="I424" s="69"/>
    </row>
    <row r="425">
      <c r="E425" s="69"/>
      <c r="F425" s="69"/>
      <c r="G425" s="69"/>
      <c r="H425" s="69"/>
      <c r="I425" s="69"/>
    </row>
    <row r="426">
      <c r="E426" s="69"/>
      <c r="F426" s="69"/>
      <c r="G426" s="69"/>
      <c r="H426" s="69"/>
      <c r="I426" s="69"/>
    </row>
    <row r="427">
      <c r="E427" s="69"/>
      <c r="F427" s="69"/>
      <c r="G427" s="69"/>
      <c r="H427" s="69"/>
      <c r="I427" s="69"/>
    </row>
    <row r="428">
      <c r="E428" s="69"/>
      <c r="F428" s="69"/>
      <c r="G428" s="69"/>
      <c r="H428" s="69"/>
      <c r="I428" s="69"/>
    </row>
    <row r="429">
      <c r="E429" s="69"/>
      <c r="F429" s="69"/>
      <c r="G429" s="69"/>
      <c r="H429" s="69"/>
      <c r="I429" s="69"/>
    </row>
    <row r="430">
      <c r="E430" s="69"/>
      <c r="F430" s="69"/>
      <c r="G430" s="69"/>
      <c r="H430" s="69"/>
      <c r="I430" s="69"/>
    </row>
    <row r="431">
      <c r="E431" s="69"/>
      <c r="F431" s="69"/>
      <c r="G431" s="69"/>
      <c r="H431" s="69"/>
      <c r="I431" s="69"/>
    </row>
    <row r="432">
      <c r="E432" s="69"/>
      <c r="F432" s="69"/>
      <c r="G432" s="69"/>
      <c r="H432" s="69"/>
      <c r="I432" s="69"/>
    </row>
    <row r="433">
      <c r="E433" s="69"/>
      <c r="F433" s="69"/>
      <c r="G433" s="69"/>
      <c r="H433" s="69"/>
      <c r="I433" s="69"/>
    </row>
    <row r="434">
      <c r="E434" s="69"/>
      <c r="F434" s="69"/>
      <c r="G434" s="69"/>
      <c r="H434" s="69"/>
      <c r="I434" s="69"/>
    </row>
    <row r="435">
      <c r="E435" s="69"/>
      <c r="F435" s="69"/>
      <c r="G435" s="69"/>
      <c r="H435" s="69"/>
      <c r="I435" s="69"/>
    </row>
    <row r="436">
      <c r="E436" s="69"/>
      <c r="F436" s="69"/>
      <c r="G436" s="69"/>
      <c r="H436" s="69"/>
      <c r="I436" s="69"/>
    </row>
    <row r="437">
      <c r="E437" s="69"/>
      <c r="F437" s="69"/>
      <c r="G437" s="69"/>
      <c r="H437" s="69"/>
      <c r="I437" s="69"/>
    </row>
    <row r="438">
      <c r="E438" s="69"/>
      <c r="F438" s="69"/>
      <c r="G438" s="69"/>
      <c r="H438" s="69"/>
      <c r="I438" s="69"/>
    </row>
    <row r="439">
      <c r="E439" s="69"/>
      <c r="F439" s="69"/>
      <c r="G439" s="69"/>
      <c r="H439" s="69"/>
      <c r="I439" s="69"/>
    </row>
    <row r="440">
      <c r="E440" s="69"/>
      <c r="F440" s="69"/>
      <c r="G440" s="69"/>
      <c r="H440" s="69"/>
      <c r="I440" s="69"/>
    </row>
    <row r="441">
      <c r="E441" s="69"/>
      <c r="F441" s="69"/>
      <c r="G441" s="69"/>
      <c r="H441" s="69"/>
      <c r="I441" s="69"/>
    </row>
    <row r="442">
      <c r="E442" s="69"/>
      <c r="F442" s="69"/>
      <c r="G442" s="69"/>
      <c r="H442" s="69"/>
      <c r="I442" s="69"/>
    </row>
    <row r="443">
      <c r="E443" s="69"/>
      <c r="F443" s="69"/>
      <c r="G443" s="69"/>
      <c r="H443" s="69"/>
      <c r="I443" s="69"/>
    </row>
    <row r="444">
      <c r="E444" s="69"/>
      <c r="F444" s="69"/>
      <c r="G444" s="69"/>
      <c r="H444" s="69"/>
      <c r="I444" s="69"/>
    </row>
    <row r="445">
      <c r="E445" s="69"/>
      <c r="F445" s="69"/>
      <c r="G445" s="69"/>
      <c r="H445" s="69"/>
      <c r="I445" s="69"/>
    </row>
    <row r="446">
      <c r="E446" s="69"/>
      <c r="F446" s="69"/>
      <c r="G446" s="69"/>
      <c r="H446" s="69"/>
      <c r="I446" s="69"/>
    </row>
    <row r="447">
      <c r="E447" s="69"/>
      <c r="F447" s="69"/>
      <c r="G447" s="69"/>
      <c r="H447" s="69"/>
      <c r="I447" s="69"/>
    </row>
    <row r="448">
      <c r="E448" s="69"/>
      <c r="F448" s="69"/>
      <c r="G448" s="69"/>
      <c r="H448" s="69"/>
      <c r="I448" s="69"/>
    </row>
    <row r="449">
      <c r="E449" s="69"/>
      <c r="F449" s="69"/>
      <c r="G449" s="69"/>
      <c r="H449" s="69"/>
      <c r="I449" s="69"/>
    </row>
    <row r="450">
      <c r="E450" s="69"/>
      <c r="F450" s="69"/>
      <c r="G450" s="69"/>
      <c r="H450" s="69"/>
      <c r="I450" s="69"/>
    </row>
    <row r="451">
      <c r="E451" s="69"/>
      <c r="F451" s="69"/>
      <c r="G451" s="69"/>
      <c r="H451" s="69"/>
      <c r="I451" s="69"/>
    </row>
    <row r="452">
      <c r="E452" s="69"/>
      <c r="F452" s="69"/>
      <c r="G452" s="69"/>
      <c r="H452" s="69"/>
      <c r="I452" s="69"/>
    </row>
    <row r="453">
      <c r="E453" s="69"/>
      <c r="F453" s="69"/>
      <c r="G453" s="69"/>
      <c r="H453" s="69"/>
      <c r="I453" s="69"/>
    </row>
    <row r="454">
      <c r="E454" s="69"/>
      <c r="F454" s="69"/>
      <c r="G454" s="69"/>
      <c r="H454" s="69"/>
      <c r="I454" s="69"/>
    </row>
    <row r="455">
      <c r="E455" s="69"/>
      <c r="F455" s="69"/>
      <c r="G455" s="69"/>
      <c r="H455" s="69"/>
      <c r="I455" s="69"/>
    </row>
    <row r="456">
      <c r="E456" s="69"/>
      <c r="F456" s="69"/>
      <c r="G456" s="69"/>
      <c r="H456" s="69"/>
      <c r="I456" s="69"/>
    </row>
    <row r="457">
      <c r="E457" s="69"/>
      <c r="F457" s="69"/>
      <c r="G457" s="69"/>
      <c r="H457" s="69"/>
      <c r="I457" s="69"/>
    </row>
    <row r="458">
      <c r="E458" s="69"/>
      <c r="F458" s="69"/>
      <c r="G458" s="69"/>
      <c r="H458" s="69"/>
      <c r="I458" s="69"/>
    </row>
    <row r="459">
      <c r="E459" s="69"/>
      <c r="F459" s="69"/>
      <c r="G459" s="69"/>
      <c r="H459" s="69"/>
      <c r="I459" s="69"/>
    </row>
    <row r="460">
      <c r="E460" s="69"/>
      <c r="F460" s="69"/>
      <c r="G460" s="69"/>
      <c r="H460" s="69"/>
      <c r="I460" s="69"/>
    </row>
    <row r="461">
      <c r="E461" s="69"/>
      <c r="F461" s="69"/>
      <c r="G461" s="69"/>
      <c r="H461" s="69"/>
      <c r="I461" s="69"/>
    </row>
    <row r="462">
      <c r="E462" s="69"/>
      <c r="F462" s="69"/>
      <c r="G462" s="69"/>
      <c r="H462" s="69"/>
      <c r="I462" s="69"/>
    </row>
    <row r="463">
      <c r="E463" s="69"/>
      <c r="F463" s="69"/>
      <c r="G463" s="69"/>
      <c r="H463" s="69"/>
      <c r="I463" s="69"/>
    </row>
    <row r="464">
      <c r="E464" s="69"/>
      <c r="F464" s="69"/>
      <c r="G464" s="69"/>
      <c r="H464" s="69"/>
      <c r="I464" s="69"/>
    </row>
    <row r="465">
      <c r="E465" s="69"/>
      <c r="F465" s="69"/>
      <c r="G465" s="69"/>
      <c r="H465" s="69"/>
      <c r="I465" s="69"/>
    </row>
    <row r="466">
      <c r="E466" s="69"/>
      <c r="F466" s="69"/>
      <c r="G466" s="69"/>
      <c r="H466" s="69"/>
      <c r="I466" s="69"/>
    </row>
    <row r="467">
      <c r="E467" s="69"/>
      <c r="F467" s="69"/>
      <c r="G467" s="69"/>
      <c r="H467" s="69"/>
      <c r="I467" s="69"/>
    </row>
    <row r="468">
      <c r="E468" s="69"/>
      <c r="F468" s="69"/>
      <c r="G468" s="69"/>
      <c r="H468" s="69"/>
      <c r="I468" s="69"/>
    </row>
    <row r="469">
      <c r="E469" s="69"/>
      <c r="F469" s="69"/>
      <c r="G469" s="69"/>
      <c r="H469" s="69"/>
      <c r="I469" s="69"/>
    </row>
    <row r="470">
      <c r="E470" s="69"/>
      <c r="F470" s="69"/>
      <c r="G470" s="69"/>
      <c r="H470" s="69"/>
      <c r="I470" s="69"/>
    </row>
    <row r="471">
      <c r="E471" s="69"/>
      <c r="F471" s="69"/>
      <c r="G471" s="69"/>
      <c r="H471" s="69"/>
      <c r="I471" s="69"/>
    </row>
    <row r="472">
      <c r="E472" s="69"/>
      <c r="F472" s="69"/>
      <c r="G472" s="69"/>
      <c r="H472" s="69"/>
      <c r="I472" s="69"/>
    </row>
    <row r="473">
      <c r="E473" s="69"/>
      <c r="F473" s="69"/>
      <c r="G473" s="69"/>
      <c r="H473" s="69"/>
      <c r="I473" s="69"/>
    </row>
    <row r="474">
      <c r="E474" s="69"/>
      <c r="F474" s="69"/>
      <c r="G474" s="69"/>
      <c r="H474" s="69"/>
      <c r="I474" s="69"/>
    </row>
    <row r="475">
      <c r="E475" s="69"/>
      <c r="F475" s="69"/>
      <c r="G475" s="69"/>
      <c r="H475" s="69"/>
      <c r="I475" s="69"/>
    </row>
    <row r="476">
      <c r="E476" s="69"/>
      <c r="F476" s="69"/>
      <c r="G476" s="69"/>
      <c r="H476" s="69"/>
      <c r="I476" s="69"/>
    </row>
    <row r="477">
      <c r="E477" s="69"/>
      <c r="F477" s="69"/>
      <c r="G477" s="69"/>
      <c r="H477" s="69"/>
      <c r="I477" s="69"/>
    </row>
    <row r="478">
      <c r="E478" s="69"/>
      <c r="F478" s="69"/>
      <c r="G478" s="69"/>
      <c r="H478" s="69"/>
      <c r="I478" s="69"/>
    </row>
    <row r="479">
      <c r="E479" s="69"/>
      <c r="F479" s="69"/>
      <c r="G479" s="69"/>
      <c r="H479" s="69"/>
      <c r="I479" s="69"/>
    </row>
    <row r="480">
      <c r="E480" s="69"/>
      <c r="F480" s="69"/>
      <c r="G480" s="69"/>
      <c r="H480" s="69"/>
      <c r="I480" s="69"/>
    </row>
    <row r="481">
      <c r="E481" s="69"/>
      <c r="F481" s="69"/>
      <c r="G481" s="69"/>
      <c r="H481" s="69"/>
      <c r="I481" s="69"/>
    </row>
    <row r="482">
      <c r="E482" s="69"/>
      <c r="F482" s="69"/>
      <c r="G482" s="69"/>
      <c r="H482" s="69"/>
      <c r="I482" s="69"/>
    </row>
    <row r="483">
      <c r="E483" s="69"/>
      <c r="F483" s="69"/>
      <c r="G483" s="69"/>
      <c r="H483" s="69"/>
      <c r="I483" s="69"/>
    </row>
    <row r="484">
      <c r="E484" s="69"/>
      <c r="F484" s="69"/>
      <c r="G484" s="69"/>
      <c r="H484" s="69"/>
      <c r="I484" s="69"/>
    </row>
    <row r="485">
      <c r="E485" s="69"/>
      <c r="F485" s="69"/>
      <c r="G485" s="69"/>
      <c r="H485" s="69"/>
      <c r="I485" s="69"/>
    </row>
    <row r="486">
      <c r="E486" s="69"/>
      <c r="F486" s="69"/>
      <c r="G486" s="69"/>
      <c r="H486" s="69"/>
      <c r="I486" s="69"/>
    </row>
    <row r="487">
      <c r="E487" s="69"/>
      <c r="F487" s="69"/>
      <c r="G487" s="69"/>
      <c r="H487" s="69"/>
      <c r="I487" s="69"/>
    </row>
    <row r="488">
      <c r="E488" s="69"/>
      <c r="F488" s="69"/>
      <c r="G488" s="69"/>
      <c r="H488" s="69"/>
      <c r="I488" s="69"/>
    </row>
    <row r="489">
      <c r="E489" s="69"/>
      <c r="F489" s="69"/>
      <c r="G489" s="69"/>
      <c r="H489" s="69"/>
      <c r="I489" s="69"/>
    </row>
    <row r="490">
      <c r="E490" s="69"/>
      <c r="F490" s="69"/>
      <c r="G490" s="69"/>
      <c r="H490" s="69"/>
      <c r="I490" s="69"/>
    </row>
    <row r="491">
      <c r="E491" s="69"/>
      <c r="F491" s="69"/>
      <c r="G491" s="69"/>
      <c r="H491" s="69"/>
      <c r="I491" s="69"/>
    </row>
    <row r="492">
      <c r="E492" s="69"/>
      <c r="F492" s="69"/>
      <c r="G492" s="69"/>
      <c r="H492" s="69"/>
      <c r="I492" s="69"/>
    </row>
    <row r="493">
      <c r="E493" s="69"/>
      <c r="F493" s="69"/>
      <c r="G493" s="69"/>
      <c r="H493" s="69"/>
      <c r="I493" s="69"/>
    </row>
    <row r="494">
      <c r="E494" s="69"/>
      <c r="F494" s="69"/>
      <c r="G494" s="69"/>
      <c r="H494" s="69"/>
      <c r="I494" s="69"/>
    </row>
    <row r="495">
      <c r="E495" s="69"/>
      <c r="F495" s="69"/>
      <c r="G495" s="69"/>
      <c r="H495" s="69"/>
      <c r="I495" s="69"/>
    </row>
    <row r="496">
      <c r="E496" s="69"/>
      <c r="F496" s="69"/>
      <c r="G496" s="69"/>
      <c r="H496" s="69"/>
      <c r="I496" s="69"/>
    </row>
    <row r="497">
      <c r="E497" s="69"/>
      <c r="F497" s="69"/>
      <c r="G497" s="69"/>
      <c r="H497" s="69"/>
      <c r="I497" s="69"/>
    </row>
    <row r="498">
      <c r="E498" s="69"/>
      <c r="F498" s="69"/>
      <c r="G498" s="69"/>
      <c r="H498" s="69"/>
      <c r="I498" s="69"/>
    </row>
    <row r="499">
      <c r="E499" s="69"/>
      <c r="F499" s="69"/>
      <c r="G499" s="69"/>
      <c r="H499" s="69"/>
      <c r="I499" s="69"/>
    </row>
    <row r="500">
      <c r="E500" s="69"/>
      <c r="F500" s="69"/>
      <c r="G500" s="69"/>
      <c r="H500" s="69"/>
      <c r="I500" s="69"/>
    </row>
    <row r="501">
      <c r="E501" s="69"/>
      <c r="F501" s="69"/>
      <c r="G501" s="69"/>
      <c r="H501" s="69"/>
      <c r="I501" s="69"/>
    </row>
    <row r="502">
      <c r="E502" s="69"/>
      <c r="F502" s="69"/>
      <c r="G502" s="69"/>
      <c r="H502" s="69"/>
      <c r="I502" s="69"/>
    </row>
    <row r="503">
      <c r="E503" s="69"/>
      <c r="F503" s="69"/>
      <c r="G503" s="69"/>
      <c r="H503" s="69"/>
      <c r="I503" s="69"/>
    </row>
    <row r="504">
      <c r="E504" s="69"/>
      <c r="F504" s="69"/>
      <c r="G504" s="69"/>
      <c r="H504" s="69"/>
      <c r="I504" s="69"/>
    </row>
    <row r="505">
      <c r="E505" s="69"/>
      <c r="F505" s="69"/>
      <c r="G505" s="69"/>
      <c r="H505" s="69"/>
      <c r="I505" s="69"/>
    </row>
    <row r="506">
      <c r="E506" s="69"/>
      <c r="F506" s="69"/>
      <c r="G506" s="69"/>
      <c r="H506" s="69"/>
      <c r="I506" s="69"/>
    </row>
    <row r="507">
      <c r="E507" s="69"/>
      <c r="F507" s="69"/>
      <c r="G507" s="69"/>
      <c r="H507" s="69"/>
      <c r="I507" s="69"/>
    </row>
    <row r="508">
      <c r="E508" s="69"/>
      <c r="F508" s="69"/>
      <c r="G508" s="69"/>
      <c r="H508" s="69"/>
      <c r="I508" s="69"/>
    </row>
    <row r="509">
      <c r="E509" s="69"/>
      <c r="F509" s="69"/>
      <c r="G509" s="69"/>
      <c r="H509" s="69"/>
      <c r="I509" s="69"/>
    </row>
    <row r="510">
      <c r="E510" s="69"/>
      <c r="F510" s="69"/>
      <c r="G510" s="69"/>
      <c r="H510" s="69"/>
      <c r="I510" s="69"/>
    </row>
    <row r="511">
      <c r="E511" s="69"/>
      <c r="F511" s="69"/>
      <c r="G511" s="69"/>
      <c r="H511" s="69"/>
      <c r="I511" s="69"/>
    </row>
    <row r="512">
      <c r="E512" s="69"/>
      <c r="F512" s="69"/>
      <c r="G512" s="69"/>
      <c r="H512" s="69"/>
      <c r="I512" s="69"/>
    </row>
    <row r="513">
      <c r="E513" s="69"/>
      <c r="F513" s="69"/>
      <c r="G513" s="69"/>
      <c r="H513" s="69"/>
      <c r="I513" s="69"/>
    </row>
    <row r="514">
      <c r="E514" s="69"/>
      <c r="F514" s="69"/>
      <c r="G514" s="69"/>
      <c r="H514" s="69"/>
      <c r="I514" s="69"/>
    </row>
    <row r="515">
      <c r="E515" s="69"/>
      <c r="F515" s="69"/>
      <c r="G515" s="69"/>
      <c r="H515" s="69"/>
      <c r="I515" s="69"/>
    </row>
    <row r="516">
      <c r="E516" s="69"/>
      <c r="F516" s="69"/>
      <c r="G516" s="69"/>
      <c r="H516" s="69"/>
      <c r="I516" s="69"/>
    </row>
    <row r="517">
      <c r="E517" s="69"/>
      <c r="F517" s="69"/>
      <c r="G517" s="69"/>
      <c r="H517" s="69"/>
      <c r="I517" s="69"/>
    </row>
    <row r="518">
      <c r="E518" s="69"/>
      <c r="F518" s="69"/>
      <c r="G518" s="69"/>
      <c r="H518" s="69"/>
      <c r="I518" s="69"/>
    </row>
    <row r="519">
      <c r="E519" s="69"/>
      <c r="F519" s="69"/>
      <c r="G519" s="69"/>
      <c r="H519" s="69"/>
      <c r="I519" s="69"/>
    </row>
    <row r="520">
      <c r="E520" s="69"/>
      <c r="F520" s="69"/>
      <c r="G520" s="69"/>
      <c r="H520" s="69"/>
      <c r="I520" s="69"/>
    </row>
    <row r="521">
      <c r="E521" s="69"/>
      <c r="F521" s="69"/>
      <c r="G521" s="69"/>
      <c r="H521" s="69"/>
      <c r="I521" s="69"/>
    </row>
    <row r="522">
      <c r="E522" s="69"/>
      <c r="F522" s="69"/>
      <c r="G522" s="69"/>
      <c r="H522" s="69"/>
      <c r="I522" s="69"/>
    </row>
    <row r="523">
      <c r="E523" s="69"/>
      <c r="F523" s="69"/>
      <c r="G523" s="69"/>
      <c r="H523" s="69"/>
      <c r="I523" s="69"/>
    </row>
    <row r="524">
      <c r="E524" s="69"/>
      <c r="F524" s="69"/>
      <c r="G524" s="69"/>
      <c r="H524" s="69"/>
      <c r="I524" s="69"/>
    </row>
    <row r="525">
      <c r="E525" s="69"/>
      <c r="F525" s="69"/>
      <c r="G525" s="69"/>
      <c r="H525" s="69"/>
      <c r="I525" s="69"/>
    </row>
    <row r="526">
      <c r="E526" s="69"/>
      <c r="F526" s="69"/>
      <c r="G526" s="69"/>
      <c r="H526" s="69"/>
      <c r="I526" s="69"/>
    </row>
    <row r="527">
      <c r="E527" s="69"/>
      <c r="F527" s="69"/>
      <c r="G527" s="69"/>
      <c r="H527" s="69"/>
      <c r="I527" s="69"/>
    </row>
    <row r="528">
      <c r="E528" s="69"/>
      <c r="F528" s="69"/>
      <c r="G528" s="69"/>
      <c r="H528" s="69"/>
      <c r="I528" s="69"/>
    </row>
    <row r="529">
      <c r="E529" s="69"/>
      <c r="F529" s="69"/>
      <c r="G529" s="69"/>
      <c r="H529" s="69"/>
      <c r="I529" s="69"/>
    </row>
    <row r="530">
      <c r="E530" s="69"/>
      <c r="F530" s="69"/>
      <c r="G530" s="69"/>
      <c r="H530" s="69"/>
      <c r="I530" s="69"/>
    </row>
    <row r="531">
      <c r="E531" s="69"/>
      <c r="F531" s="69"/>
      <c r="G531" s="69"/>
      <c r="H531" s="69"/>
      <c r="I531" s="69"/>
    </row>
    <row r="532">
      <c r="E532" s="69"/>
      <c r="F532" s="69"/>
      <c r="G532" s="69"/>
      <c r="H532" s="69"/>
      <c r="I532" s="69"/>
    </row>
    <row r="533">
      <c r="E533" s="69"/>
      <c r="F533" s="69"/>
      <c r="G533" s="69"/>
      <c r="H533" s="69"/>
      <c r="I533" s="69"/>
    </row>
    <row r="534">
      <c r="E534" s="69"/>
      <c r="F534" s="69"/>
      <c r="G534" s="69"/>
      <c r="H534" s="69"/>
      <c r="I534" s="69"/>
    </row>
    <row r="535">
      <c r="E535" s="69"/>
      <c r="F535" s="69"/>
      <c r="G535" s="69"/>
      <c r="H535" s="69"/>
      <c r="I535" s="69"/>
    </row>
    <row r="536">
      <c r="E536" s="69"/>
      <c r="F536" s="69"/>
      <c r="G536" s="69"/>
      <c r="H536" s="69"/>
      <c r="I536" s="69"/>
    </row>
    <row r="537">
      <c r="E537" s="69"/>
      <c r="F537" s="69"/>
      <c r="G537" s="69"/>
      <c r="H537" s="69"/>
      <c r="I537" s="69"/>
    </row>
    <row r="538">
      <c r="E538" s="69"/>
      <c r="F538" s="69"/>
      <c r="G538" s="69"/>
      <c r="H538" s="69"/>
      <c r="I538" s="69"/>
    </row>
    <row r="539">
      <c r="E539" s="69"/>
      <c r="F539" s="69"/>
      <c r="G539" s="69"/>
      <c r="H539" s="69"/>
      <c r="I539" s="69"/>
    </row>
    <row r="540">
      <c r="E540" s="69"/>
      <c r="F540" s="69"/>
      <c r="G540" s="69"/>
      <c r="H540" s="69"/>
      <c r="I540" s="69"/>
    </row>
    <row r="541">
      <c r="E541" s="69"/>
      <c r="F541" s="69"/>
      <c r="G541" s="69"/>
      <c r="H541" s="69"/>
      <c r="I541" s="69"/>
    </row>
    <row r="542">
      <c r="E542" s="69"/>
      <c r="F542" s="69"/>
      <c r="G542" s="69"/>
      <c r="H542" s="69"/>
      <c r="I542" s="69"/>
    </row>
    <row r="543">
      <c r="E543" s="69"/>
      <c r="F543" s="69"/>
      <c r="G543" s="69"/>
      <c r="H543" s="69"/>
      <c r="I543" s="69"/>
    </row>
    <row r="544">
      <c r="E544" s="69"/>
      <c r="F544" s="69"/>
      <c r="G544" s="69"/>
      <c r="H544" s="69"/>
      <c r="I544" s="69"/>
    </row>
    <row r="545">
      <c r="E545" s="69"/>
      <c r="F545" s="69"/>
      <c r="G545" s="69"/>
      <c r="H545" s="69"/>
      <c r="I545" s="69"/>
    </row>
    <row r="546">
      <c r="E546" s="69"/>
      <c r="F546" s="69"/>
      <c r="G546" s="69"/>
      <c r="H546" s="69"/>
      <c r="I546" s="69"/>
    </row>
    <row r="547">
      <c r="E547" s="69"/>
      <c r="F547" s="69"/>
      <c r="G547" s="69"/>
      <c r="H547" s="69"/>
      <c r="I547" s="69"/>
    </row>
    <row r="548">
      <c r="E548" s="69"/>
      <c r="F548" s="69"/>
      <c r="G548" s="69"/>
      <c r="H548" s="69"/>
      <c r="I548" s="69"/>
    </row>
    <row r="549">
      <c r="E549" s="69"/>
      <c r="F549" s="69"/>
      <c r="G549" s="69"/>
      <c r="H549" s="69"/>
      <c r="I549" s="69"/>
    </row>
    <row r="550">
      <c r="E550" s="69"/>
      <c r="F550" s="69"/>
      <c r="G550" s="69"/>
      <c r="H550" s="69"/>
      <c r="I550" s="69"/>
    </row>
    <row r="551">
      <c r="E551" s="69"/>
      <c r="F551" s="69"/>
      <c r="G551" s="69"/>
      <c r="H551" s="69"/>
      <c r="I551" s="69"/>
    </row>
    <row r="552">
      <c r="E552" s="69"/>
      <c r="F552" s="69"/>
      <c r="G552" s="69"/>
      <c r="H552" s="69"/>
      <c r="I552" s="69"/>
    </row>
    <row r="553">
      <c r="E553" s="69"/>
      <c r="F553" s="69"/>
      <c r="G553" s="69"/>
      <c r="H553" s="69"/>
      <c r="I553" s="69"/>
    </row>
    <row r="554">
      <c r="E554" s="69"/>
      <c r="F554" s="69"/>
      <c r="G554" s="69"/>
      <c r="H554" s="69"/>
      <c r="I554" s="69"/>
    </row>
    <row r="555">
      <c r="E555" s="69"/>
      <c r="F555" s="69"/>
      <c r="G555" s="69"/>
      <c r="H555" s="69"/>
      <c r="I555" s="69"/>
    </row>
    <row r="556">
      <c r="E556" s="69"/>
      <c r="F556" s="69"/>
      <c r="G556" s="69"/>
      <c r="H556" s="69"/>
      <c r="I556" s="69"/>
    </row>
    <row r="557">
      <c r="E557" s="69"/>
      <c r="F557" s="69"/>
      <c r="G557" s="69"/>
      <c r="H557" s="69"/>
      <c r="I557" s="69"/>
    </row>
    <row r="558">
      <c r="E558" s="69"/>
      <c r="F558" s="69"/>
      <c r="G558" s="69"/>
      <c r="H558" s="69"/>
      <c r="I558" s="69"/>
    </row>
    <row r="559">
      <c r="E559" s="69"/>
      <c r="F559" s="69"/>
      <c r="G559" s="69"/>
      <c r="H559" s="69"/>
      <c r="I559" s="69"/>
    </row>
    <row r="560">
      <c r="E560" s="69"/>
      <c r="F560" s="69"/>
      <c r="G560" s="69"/>
      <c r="H560" s="69"/>
      <c r="I560" s="69"/>
    </row>
    <row r="561">
      <c r="E561" s="69"/>
      <c r="F561" s="69"/>
      <c r="G561" s="69"/>
      <c r="H561" s="69"/>
      <c r="I561" s="69"/>
    </row>
    <row r="562">
      <c r="E562" s="69"/>
      <c r="F562" s="69"/>
      <c r="G562" s="69"/>
      <c r="H562" s="69"/>
      <c r="I562" s="69"/>
    </row>
    <row r="563">
      <c r="E563" s="69"/>
      <c r="F563" s="69"/>
      <c r="G563" s="69"/>
      <c r="H563" s="69"/>
      <c r="I563" s="69"/>
    </row>
    <row r="564">
      <c r="E564" s="69"/>
      <c r="F564" s="69"/>
      <c r="G564" s="69"/>
      <c r="H564" s="69"/>
      <c r="I564" s="69"/>
    </row>
    <row r="565">
      <c r="E565" s="69"/>
      <c r="F565" s="69"/>
      <c r="G565" s="69"/>
      <c r="H565" s="69"/>
      <c r="I565" s="69"/>
    </row>
    <row r="566">
      <c r="E566" s="69"/>
      <c r="F566" s="69"/>
      <c r="G566" s="69"/>
      <c r="H566" s="69"/>
      <c r="I566" s="69"/>
    </row>
    <row r="567">
      <c r="E567" s="69"/>
      <c r="F567" s="69"/>
      <c r="G567" s="69"/>
      <c r="H567" s="69"/>
      <c r="I567" s="69"/>
    </row>
    <row r="568">
      <c r="E568" s="69"/>
      <c r="F568" s="69"/>
      <c r="G568" s="69"/>
      <c r="H568" s="69"/>
      <c r="I568" s="69"/>
    </row>
    <row r="569">
      <c r="E569" s="69"/>
      <c r="F569" s="69"/>
      <c r="G569" s="69"/>
      <c r="H569" s="69"/>
      <c r="I569" s="69"/>
    </row>
    <row r="570">
      <c r="E570" s="69"/>
      <c r="F570" s="69"/>
      <c r="G570" s="69"/>
      <c r="H570" s="69"/>
      <c r="I570" s="69"/>
    </row>
    <row r="571">
      <c r="E571" s="69"/>
      <c r="F571" s="69"/>
      <c r="G571" s="69"/>
      <c r="H571" s="69"/>
      <c r="I571" s="69"/>
    </row>
    <row r="572">
      <c r="E572" s="69"/>
      <c r="F572" s="69"/>
      <c r="G572" s="69"/>
      <c r="H572" s="69"/>
      <c r="I572" s="69"/>
    </row>
    <row r="573">
      <c r="E573" s="69"/>
      <c r="F573" s="69"/>
      <c r="G573" s="69"/>
      <c r="H573" s="69"/>
      <c r="I573" s="69"/>
    </row>
    <row r="574">
      <c r="E574" s="69"/>
      <c r="F574" s="69"/>
      <c r="G574" s="69"/>
      <c r="H574" s="69"/>
      <c r="I574" s="69"/>
    </row>
    <row r="575">
      <c r="E575" s="69"/>
      <c r="F575" s="69"/>
      <c r="G575" s="69"/>
      <c r="H575" s="69"/>
      <c r="I575" s="69"/>
    </row>
    <row r="576">
      <c r="E576" s="69"/>
      <c r="F576" s="69"/>
      <c r="G576" s="69"/>
      <c r="H576" s="69"/>
      <c r="I576" s="69"/>
    </row>
    <row r="577">
      <c r="E577" s="69"/>
      <c r="F577" s="69"/>
      <c r="G577" s="69"/>
      <c r="H577" s="69"/>
      <c r="I577" s="69"/>
    </row>
    <row r="578">
      <c r="E578" s="69"/>
      <c r="F578" s="69"/>
      <c r="G578" s="69"/>
      <c r="H578" s="69"/>
      <c r="I578" s="69"/>
    </row>
    <row r="579">
      <c r="E579" s="69"/>
      <c r="F579" s="69"/>
      <c r="G579" s="69"/>
      <c r="H579" s="69"/>
      <c r="I579" s="69"/>
    </row>
    <row r="580">
      <c r="E580" s="69"/>
      <c r="F580" s="69"/>
      <c r="G580" s="69"/>
      <c r="H580" s="69"/>
      <c r="I580" s="69"/>
    </row>
    <row r="581">
      <c r="E581" s="69"/>
      <c r="F581" s="69"/>
      <c r="G581" s="69"/>
      <c r="H581" s="69"/>
      <c r="I581" s="69"/>
    </row>
    <row r="582">
      <c r="E582" s="69"/>
      <c r="F582" s="69"/>
      <c r="G582" s="69"/>
      <c r="H582" s="69"/>
      <c r="I582" s="69"/>
    </row>
    <row r="583">
      <c r="E583" s="69"/>
      <c r="F583" s="69"/>
      <c r="G583" s="69"/>
      <c r="H583" s="69"/>
      <c r="I583" s="69"/>
    </row>
    <row r="584">
      <c r="E584" s="69"/>
      <c r="F584" s="69"/>
      <c r="G584" s="69"/>
      <c r="H584" s="69"/>
      <c r="I584" s="69"/>
    </row>
    <row r="585">
      <c r="E585" s="69"/>
      <c r="F585" s="69"/>
      <c r="G585" s="69"/>
      <c r="H585" s="69"/>
      <c r="I585" s="69"/>
    </row>
    <row r="586">
      <c r="E586" s="69"/>
      <c r="F586" s="69"/>
      <c r="G586" s="69"/>
      <c r="H586" s="69"/>
      <c r="I586" s="69"/>
    </row>
    <row r="587">
      <c r="E587" s="69"/>
      <c r="F587" s="69"/>
      <c r="G587" s="69"/>
      <c r="H587" s="69"/>
      <c r="I587" s="69"/>
    </row>
    <row r="588">
      <c r="E588" s="69"/>
      <c r="F588" s="69"/>
      <c r="G588" s="69"/>
      <c r="H588" s="69"/>
      <c r="I588" s="69"/>
    </row>
    <row r="589">
      <c r="E589" s="69"/>
      <c r="F589" s="69"/>
      <c r="G589" s="69"/>
      <c r="H589" s="69"/>
      <c r="I589" s="69"/>
    </row>
    <row r="590">
      <c r="E590" s="69"/>
      <c r="F590" s="69"/>
      <c r="G590" s="69"/>
      <c r="H590" s="69"/>
      <c r="I590" s="69"/>
    </row>
    <row r="591">
      <c r="E591" s="69"/>
      <c r="F591" s="69"/>
      <c r="G591" s="69"/>
      <c r="H591" s="69"/>
      <c r="I591" s="69"/>
    </row>
    <row r="592">
      <c r="E592" s="69"/>
      <c r="F592" s="69"/>
      <c r="G592" s="69"/>
      <c r="H592" s="69"/>
      <c r="I592" s="69"/>
    </row>
    <row r="593">
      <c r="E593" s="69"/>
      <c r="F593" s="69"/>
      <c r="G593" s="69"/>
      <c r="H593" s="69"/>
      <c r="I593" s="69"/>
    </row>
    <row r="594">
      <c r="E594" s="69"/>
      <c r="F594" s="69"/>
      <c r="G594" s="69"/>
      <c r="H594" s="69"/>
      <c r="I594" s="69"/>
    </row>
    <row r="595">
      <c r="E595" s="69"/>
      <c r="F595" s="69"/>
      <c r="G595" s="69"/>
      <c r="H595" s="69"/>
      <c r="I595" s="69"/>
    </row>
    <row r="596">
      <c r="E596" s="69"/>
      <c r="F596" s="69"/>
      <c r="G596" s="69"/>
      <c r="H596" s="69"/>
      <c r="I596" s="69"/>
    </row>
    <row r="597">
      <c r="E597" s="69"/>
      <c r="F597" s="69"/>
      <c r="G597" s="69"/>
      <c r="H597" s="69"/>
      <c r="I597" s="69"/>
    </row>
    <row r="598">
      <c r="E598" s="69"/>
      <c r="F598" s="69"/>
      <c r="G598" s="69"/>
      <c r="H598" s="69"/>
      <c r="I598" s="69"/>
    </row>
    <row r="599">
      <c r="E599" s="69"/>
      <c r="F599" s="69"/>
      <c r="G599" s="69"/>
      <c r="H599" s="69"/>
      <c r="I599" s="69"/>
    </row>
    <row r="600">
      <c r="E600" s="69"/>
      <c r="F600" s="69"/>
      <c r="G600" s="69"/>
      <c r="H600" s="69"/>
      <c r="I600" s="69"/>
    </row>
    <row r="601">
      <c r="E601" s="69"/>
      <c r="F601" s="69"/>
      <c r="G601" s="69"/>
      <c r="H601" s="69"/>
      <c r="I601" s="69"/>
    </row>
    <row r="602">
      <c r="E602" s="69"/>
      <c r="F602" s="69"/>
      <c r="G602" s="69"/>
      <c r="H602" s="69"/>
      <c r="I602" s="69"/>
    </row>
    <row r="603">
      <c r="E603" s="69"/>
      <c r="F603" s="69"/>
      <c r="G603" s="69"/>
      <c r="H603" s="69"/>
      <c r="I603" s="69"/>
    </row>
    <row r="604">
      <c r="E604" s="69"/>
      <c r="F604" s="69"/>
      <c r="G604" s="69"/>
      <c r="H604" s="69"/>
      <c r="I604" s="69"/>
    </row>
    <row r="605">
      <c r="E605" s="69"/>
      <c r="F605" s="69"/>
      <c r="G605" s="69"/>
      <c r="H605" s="69"/>
      <c r="I605" s="69"/>
    </row>
    <row r="606">
      <c r="E606" s="69"/>
      <c r="F606" s="69"/>
      <c r="G606" s="69"/>
      <c r="H606" s="69"/>
      <c r="I606" s="69"/>
    </row>
    <row r="607">
      <c r="E607" s="69"/>
      <c r="F607" s="69"/>
      <c r="G607" s="69"/>
      <c r="H607" s="69"/>
      <c r="I607" s="69"/>
    </row>
    <row r="608">
      <c r="E608" s="69"/>
      <c r="F608" s="69"/>
      <c r="G608" s="69"/>
      <c r="H608" s="69"/>
      <c r="I608" s="69"/>
    </row>
    <row r="609">
      <c r="E609" s="69"/>
      <c r="F609" s="69"/>
      <c r="G609" s="69"/>
      <c r="H609" s="69"/>
      <c r="I609" s="69"/>
    </row>
    <row r="610">
      <c r="E610" s="69"/>
      <c r="F610" s="69"/>
      <c r="G610" s="69"/>
      <c r="H610" s="69"/>
      <c r="I610" s="69"/>
    </row>
    <row r="611">
      <c r="E611" s="69"/>
      <c r="F611" s="69"/>
      <c r="G611" s="69"/>
      <c r="H611" s="69"/>
      <c r="I611" s="69"/>
    </row>
    <row r="612">
      <c r="E612" s="69"/>
      <c r="F612" s="69"/>
      <c r="G612" s="69"/>
      <c r="H612" s="69"/>
      <c r="I612" s="69"/>
    </row>
    <row r="613">
      <c r="E613" s="69"/>
      <c r="F613" s="69"/>
      <c r="G613" s="69"/>
      <c r="H613" s="69"/>
      <c r="I613" s="69"/>
    </row>
    <row r="614">
      <c r="E614" s="69"/>
      <c r="F614" s="69"/>
      <c r="G614" s="69"/>
      <c r="H614" s="69"/>
      <c r="I614" s="69"/>
    </row>
    <row r="615">
      <c r="E615" s="69"/>
      <c r="F615" s="69"/>
      <c r="G615" s="69"/>
      <c r="H615" s="69"/>
      <c r="I615" s="69"/>
    </row>
    <row r="616">
      <c r="E616" s="69"/>
      <c r="F616" s="69"/>
      <c r="G616" s="69"/>
      <c r="H616" s="69"/>
      <c r="I616" s="69"/>
    </row>
    <row r="617">
      <c r="E617" s="69"/>
      <c r="F617" s="69"/>
      <c r="G617" s="69"/>
      <c r="H617" s="69"/>
      <c r="I617" s="69"/>
    </row>
    <row r="618">
      <c r="E618" s="69"/>
      <c r="F618" s="69"/>
      <c r="G618" s="69"/>
      <c r="H618" s="69"/>
      <c r="I618" s="69"/>
    </row>
    <row r="619">
      <c r="E619" s="69"/>
      <c r="F619" s="69"/>
      <c r="G619" s="69"/>
      <c r="H619" s="69"/>
      <c r="I619" s="69"/>
    </row>
    <row r="620">
      <c r="E620" s="69"/>
      <c r="F620" s="69"/>
      <c r="G620" s="69"/>
      <c r="H620" s="69"/>
      <c r="I620" s="69"/>
    </row>
    <row r="621">
      <c r="E621" s="69"/>
      <c r="F621" s="69"/>
      <c r="G621" s="69"/>
      <c r="H621" s="69"/>
      <c r="I621" s="69"/>
    </row>
    <row r="622">
      <c r="E622" s="69"/>
      <c r="F622" s="69"/>
      <c r="G622" s="69"/>
      <c r="H622" s="69"/>
      <c r="I622" s="69"/>
    </row>
    <row r="623">
      <c r="E623" s="69"/>
      <c r="F623" s="69"/>
      <c r="G623" s="69"/>
      <c r="H623" s="69"/>
      <c r="I623" s="69"/>
    </row>
    <row r="624">
      <c r="E624" s="69"/>
      <c r="F624" s="69"/>
      <c r="G624" s="69"/>
      <c r="H624" s="69"/>
      <c r="I624" s="69"/>
    </row>
    <row r="625">
      <c r="E625" s="69"/>
      <c r="F625" s="69"/>
      <c r="G625" s="69"/>
      <c r="H625" s="69"/>
      <c r="I625" s="69"/>
    </row>
    <row r="626">
      <c r="E626" s="69"/>
      <c r="F626" s="69"/>
      <c r="G626" s="69"/>
      <c r="H626" s="69"/>
      <c r="I626" s="69"/>
    </row>
    <row r="627">
      <c r="E627" s="69"/>
      <c r="F627" s="69"/>
      <c r="G627" s="69"/>
      <c r="H627" s="69"/>
      <c r="I627" s="69"/>
    </row>
    <row r="628">
      <c r="E628" s="69"/>
      <c r="F628" s="69"/>
      <c r="G628" s="69"/>
      <c r="H628" s="69"/>
      <c r="I628" s="69"/>
    </row>
    <row r="629">
      <c r="E629" s="69"/>
      <c r="F629" s="69"/>
      <c r="G629" s="69"/>
      <c r="H629" s="69"/>
      <c r="I629" s="69"/>
    </row>
    <row r="630">
      <c r="E630" s="69"/>
      <c r="F630" s="69"/>
      <c r="G630" s="69"/>
      <c r="H630" s="69"/>
      <c r="I630" s="69"/>
    </row>
    <row r="631">
      <c r="E631" s="69"/>
      <c r="F631" s="69"/>
      <c r="G631" s="69"/>
      <c r="H631" s="69"/>
      <c r="I631" s="69"/>
    </row>
    <row r="632">
      <c r="E632" s="69"/>
      <c r="F632" s="69"/>
      <c r="G632" s="69"/>
      <c r="H632" s="69"/>
      <c r="I632" s="69"/>
    </row>
    <row r="633">
      <c r="E633" s="69"/>
      <c r="F633" s="69"/>
      <c r="G633" s="69"/>
      <c r="H633" s="69"/>
      <c r="I633" s="69"/>
    </row>
    <row r="634">
      <c r="E634" s="69"/>
      <c r="F634" s="69"/>
      <c r="G634" s="69"/>
      <c r="H634" s="69"/>
      <c r="I634" s="69"/>
    </row>
    <row r="635">
      <c r="E635" s="69"/>
      <c r="F635" s="69"/>
      <c r="G635" s="69"/>
      <c r="H635" s="69"/>
      <c r="I635" s="69"/>
    </row>
    <row r="636">
      <c r="E636" s="69"/>
      <c r="F636" s="69"/>
      <c r="G636" s="69"/>
      <c r="H636" s="69"/>
      <c r="I636" s="69"/>
    </row>
    <row r="637">
      <c r="E637" s="69"/>
      <c r="F637" s="69"/>
      <c r="G637" s="69"/>
      <c r="H637" s="69"/>
      <c r="I637" s="69"/>
    </row>
    <row r="638">
      <c r="E638" s="69"/>
      <c r="F638" s="69"/>
      <c r="G638" s="69"/>
      <c r="H638" s="69"/>
      <c r="I638" s="69"/>
    </row>
    <row r="639">
      <c r="E639" s="69"/>
      <c r="F639" s="69"/>
      <c r="G639" s="69"/>
      <c r="H639" s="69"/>
      <c r="I639" s="69"/>
    </row>
    <row r="640">
      <c r="E640" s="69"/>
      <c r="F640" s="69"/>
      <c r="G640" s="69"/>
      <c r="H640" s="69"/>
      <c r="I640" s="69"/>
    </row>
    <row r="641">
      <c r="E641" s="69"/>
      <c r="F641" s="69"/>
      <c r="G641" s="69"/>
      <c r="H641" s="69"/>
      <c r="I641" s="69"/>
    </row>
    <row r="642">
      <c r="E642" s="69"/>
      <c r="F642" s="69"/>
      <c r="G642" s="69"/>
      <c r="H642" s="69"/>
      <c r="I642" s="69"/>
    </row>
    <row r="643">
      <c r="E643" s="69"/>
      <c r="F643" s="69"/>
      <c r="G643" s="69"/>
      <c r="H643" s="69"/>
      <c r="I643" s="69"/>
    </row>
    <row r="644">
      <c r="E644" s="69"/>
      <c r="F644" s="69"/>
      <c r="G644" s="69"/>
      <c r="H644" s="69"/>
      <c r="I644" s="69"/>
    </row>
    <row r="645">
      <c r="E645" s="69"/>
      <c r="F645" s="69"/>
      <c r="G645" s="69"/>
      <c r="H645" s="69"/>
      <c r="I645" s="69"/>
    </row>
    <row r="646">
      <c r="E646" s="69"/>
      <c r="F646" s="69"/>
      <c r="G646" s="69"/>
      <c r="H646" s="69"/>
      <c r="I646" s="69"/>
    </row>
    <row r="647">
      <c r="E647" s="69"/>
      <c r="F647" s="69"/>
      <c r="G647" s="69"/>
      <c r="H647" s="69"/>
      <c r="I647" s="69"/>
    </row>
    <row r="648">
      <c r="E648" s="69"/>
      <c r="F648" s="69"/>
      <c r="G648" s="69"/>
      <c r="H648" s="69"/>
      <c r="I648" s="69"/>
    </row>
    <row r="649">
      <c r="E649" s="69"/>
      <c r="F649" s="69"/>
      <c r="G649" s="69"/>
      <c r="H649" s="69"/>
      <c r="I649" s="69"/>
    </row>
    <row r="650">
      <c r="E650" s="69"/>
      <c r="F650" s="69"/>
      <c r="G650" s="69"/>
      <c r="H650" s="69"/>
      <c r="I650" s="69"/>
    </row>
    <row r="651">
      <c r="E651" s="69"/>
      <c r="F651" s="69"/>
      <c r="G651" s="69"/>
      <c r="H651" s="69"/>
      <c r="I651" s="69"/>
    </row>
    <row r="652">
      <c r="E652" s="69"/>
      <c r="F652" s="69"/>
      <c r="G652" s="69"/>
      <c r="H652" s="69"/>
      <c r="I652" s="69"/>
    </row>
    <row r="653">
      <c r="E653" s="69"/>
      <c r="F653" s="69"/>
      <c r="G653" s="69"/>
      <c r="H653" s="69"/>
      <c r="I653" s="69"/>
    </row>
    <row r="654">
      <c r="E654" s="69"/>
      <c r="F654" s="69"/>
      <c r="G654" s="69"/>
      <c r="H654" s="69"/>
      <c r="I654" s="69"/>
    </row>
    <row r="655">
      <c r="E655" s="69"/>
      <c r="F655" s="69"/>
      <c r="G655" s="69"/>
      <c r="H655" s="69"/>
      <c r="I655" s="69"/>
    </row>
    <row r="656">
      <c r="E656" s="69"/>
      <c r="F656" s="69"/>
      <c r="G656" s="69"/>
      <c r="H656" s="69"/>
      <c r="I656" s="69"/>
    </row>
    <row r="657">
      <c r="E657" s="69"/>
      <c r="F657" s="69"/>
      <c r="G657" s="69"/>
      <c r="H657" s="69"/>
      <c r="I657" s="69"/>
    </row>
    <row r="658">
      <c r="E658" s="69"/>
      <c r="F658" s="69"/>
      <c r="G658" s="69"/>
      <c r="H658" s="69"/>
      <c r="I658" s="69"/>
    </row>
    <row r="659">
      <c r="E659" s="69"/>
      <c r="F659" s="69"/>
      <c r="G659" s="69"/>
      <c r="H659" s="69"/>
      <c r="I659" s="69"/>
    </row>
    <row r="660">
      <c r="E660" s="69"/>
      <c r="F660" s="69"/>
      <c r="G660" s="69"/>
      <c r="H660" s="69"/>
      <c r="I660" s="69"/>
    </row>
    <row r="661">
      <c r="E661" s="69"/>
      <c r="F661" s="69"/>
      <c r="G661" s="69"/>
      <c r="H661" s="69"/>
      <c r="I661" s="69"/>
    </row>
    <row r="662">
      <c r="E662" s="69"/>
      <c r="F662" s="69"/>
      <c r="G662" s="69"/>
      <c r="H662" s="69"/>
      <c r="I662" s="69"/>
    </row>
    <row r="663">
      <c r="E663" s="69"/>
      <c r="F663" s="69"/>
      <c r="G663" s="69"/>
      <c r="H663" s="69"/>
      <c r="I663" s="69"/>
    </row>
    <row r="664">
      <c r="E664" s="69"/>
      <c r="F664" s="69"/>
      <c r="G664" s="69"/>
      <c r="H664" s="69"/>
      <c r="I664" s="69"/>
    </row>
    <row r="665">
      <c r="E665" s="69"/>
      <c r="F665" s="69"/>
      <c r="G665" s="69"/>
      <c r="H665" s="69"/>
      <c r="I665" s="69"/>
    </row>
    <row r="666">
      <c r="E666" s="69"/>
      <c r="F666" s="69"/>
      <c r="G666" s="69"/>
      <c r="H666" s="69"/>
      <c r="I666" s="69"/>
    </row>
    <row r="667">
      <c r="E667" s="69"/>
      <c r="F667" s="69"/>
      <c r="G667" s="69"/>
      <c r="H667" s="69"/>
      <c r="I667" s="69"/>
    </row>
    <row r="668">
      <c r="E668" s="69"/>
      <c r="F668" s="69"/>
      <c r="G668" s="69"/>
      <c r="H668" s="69"/>
      <c r="I668" s="69"/>
    </row>
    <row r="669">
      <c r="E669" s="69"/>
      <c r="F669" s="69"/>
      <c r="G669" s="69"/>
      <c r="H669" s="69"/>
      <c r="I669" s="69"/>
    </row>
    <row r="670">
      <c r="E670" s="69"/>
      <c r="F670" s="69"/>
      <c r="G670" s="69"/>
      <c r="H670" s="69"/>
      <c r="I670" s="69"/>
    </row>
    <row r="671">
      <c r="E671" s="69"/>
      <c r="F671" s="69"/>
      <c r="G671" s="69"/>
      <c r="H671" s="69"/>
      <c r="I671" s="69"/>
    </row>
    <row r="672">
      <c r="E672" s="69"/>
      <c r="F672" s="69"/>
      <c r="G672" s="69"/>
      <c r="H672" s="69"/>
      <c r="I672" s="69"/>
    </row>
    <row r="673">
      <c r="E673" s="69"/>
      <c r="F673" s="69"/>
      <c r="G673" s="69"/>
      <c r="H673" s="69"/>
      <c r="I673" s="69"/>
    </row>
    <row r="674">
      <c r="E674" s="69"/>
      <c r="F674" s="69"/>
      <c r="G674" s="69"/>
      <c r="H674" s="69"/>
      <c r="I674" s="69"/>
    </row>
    <row r="675">
      <c r="E675" s="69"/>
      <c r="F675" s="69"/>
      <c r="G675" s="69"/>
      <c r="H675" s="69"/>
      <c r="I675" s="69"/>
    </row>
    <row r="676">
      <c r="E676" s="69"/>
      <c r="F676" s="69"/>
      <c r="G676" s="69"/>
      <c r="H676" s="69"/>
      <c r="I676" s="69"/>
    </row>
    <row r="677">
      <c r="E677" s="69"/>
      <c r="F677" s="69"/>
      <c r="G677" s="69"/>
      <c r="H677" s="69"/>
      <c r="I677" s="69"/>
    </row>
    <row r="678">
      <c r="E678" s="69"/>
      <c r="F678" s="69"/>
      <c r="G678" s="69"/>
      <c r="H678" s="69"/>
      <c r="I678" s="69"/>
    </row>
    <row r="679">
      <c r="E679" s="69"/>
      <c r="F679" s="69"/>
      <c r="G679" s="69"/>
      <c r="H679" s="69"/>
      <c r="I679" s="69"/>
    </row>
    <row r="680">
      <c r="E680" s="69"/>
      <c r="F680" s="69"/>
      <c r="G680" s="69"/>
      <c r="H680" s="69"/>
      <c r="I680" s="69"/>
    </row>
    <row r="681">
      <c r="E681" s="69"/>
      <c r="F681" s="69"/>
      <c r="G681" s="69"/>
      <c r="H681" s="69"/>
      <c r="I681" s="69"/>
    </row>
    <row r="682">
      <c r="E682" s="69"/>
      <c r="F682" s="69"/>
      <c r="G682" s="69"/>
      <c r="H682" s="69"/>
      <c r="I682" s="69"/>
    </row>
    <row r="683">
      <c r="E683" s="69"/>
      <c r="F683" s="69"/>
      <c r="G683" s="69"/>
      <c r="H683" s="69"/>
      <c r="I683" s="69"/>
    </row>
    <row r="684">
      <c r="E684" s="69"/>
      <c r="F684" s="69"/>
      <c r="G684" s="69"/>
      <c r="H684" s="69"/>
      <c r="I684" s="69"/>
    </row>
    <row r="685">
      <c r="E685" s="69"/>
      <c r="F685" s="69"/>
      <c r="G685" s="69"/>
      <c r="H685" s="69"/>
      <c r="I685" s="69"/>
    </row>
    <row r="686">
      <c r="E686" s="69"/>
      <c r="F686" s="69"/>
      <c r="G686" s="69"/>
      <c r="H686" s="69"/>
      <c r="I686" s="69"/>
    </row>
    <row r="687">
      <c r="E687" s="69"/>
      <c r="F687" s="69"/>
      <c r="G687" s="69"/>
      <c r="H687" s="69"/>
      <c r="I687" s="69"/>
    </row>
    <row r="688">
      <c r="E688" s="69"/>
      <c r="F688" s="69"/>
      <c r="G688" s="69"/>
      <c r="H688" s="69"/>
      <c r="I688" s="69"/>
    </row>
    <row r="689">
      <c r="E689" s="69"/>
      <c r="F689" s="69"/>
      <c r="G689" s="69"/>
      <c r="H689" s="69"/>
      <c r="I689" s="69"/>
    </row>
    <row r="690">
      <c r="E690" s="69"/>
      <c r="F690" s="69"/>
      <c r="G690" s="69"/>
      <c r="H690" s="69"/>
      <c r="I690" s="69"/>
    </row>
    <row r="691">
      <c r="E691" s="69"/>
      <c r="F691" s="69"/>
      <c r="G691" s="69"/>
      <c r="H691" s="69"/>
      <c r="I691" s="69"/>
    </row>
    <row r="692">
      <c r="E692" s="69"/>
      <c r="F692" s="69"/>
      <c r="G692" s="69"/>
      <c r="H692" s="69"/>
      <c r="I692" s="69"/>
    </row>
    <row r="693">
      <c r="E693" s="69"/>
      <c r="F693" s="69"/>
      <c r="G693" s="69"/>
      <c r="H693" s="69"/>
      <c r="I693" s="69"/>
    </row>
    <row r="694">
      <c r="E694" s="69"/>
      <c r="F694" s="69"/>
      <c r="G694" s="69"/>
      <c r="H694" s="69"/>
      <c r="I694" s="69"/>
    </row>
    <row r="695">
      <c r="E695" s="69"/>
      <c r="F695" s="69"/>
      <c r="G695" s="69"/>
      <c r="H695" s="69"/>
      <c r="I695" s="69"/>
    </row>
    <row r="696">
      <c r="E696" s="69"/>
      <c r="F696" s="69"/>
      <c r="G696" s="69"/>
      <c r="H696" s="69"/>
      <c r="I696" s="69"/>
    </row>
    <row r="697">
      <c r="E697" s="69"/>
      <c r="F697" s="69"/>
      <c r="G697" s="69"/>
      <c r="H697" s="69"/>
      <c r="I697" s="69"/>
    </row>
    <row r="698">
      <c r="E698" s="69"/>
      <c r="F698" s="69"/>
      <c r="G698" s="69"/>
      <c r="H698" s="69"/>
      <c r="I698" s="69"/>
    </row>
    <row r="699">
      <c r="E699" s="69"/>
      <c r="F699" s="69"/>
      <c r="G699" s="69"/>
      <c r="H699" s="69"/>
      <c r="I699" s="69"/>
    </row>
    <row r="700">
      <c r="E700" s="69"/>
      <c r="F700" s="69"/>
      <c r="G700" s="69"/>
      <c r="H700" s="69"/>
      <c r="I700" s="69"/>
    </row>
    <row r="701">
      <c r="E701" s="69"/>
      <c r="F701" s="69"/>
      <c r="G701" s="69"/>
      <c r="H701" s="69"/>
      <c r="I701" s="69"/>
    </row>
    <row r="702">
      <c r="E702" s="69"/>
      <c r="F702" s="69"/>
      <c r="G702" s="69"/>
      <c r="H702" s="69"/>
      <c r="I702" s="69"/>
    </row>
    <row r="703">
      <c r="E703" s="69"/>
      <c r="F703" s="69"/>
      <c r="G703" s="69"/>
      <c r="H703" s="69"/>
      <c r="I703" s="69"/>
    </row>
    <row r="704">
      <c r="E704" s="69"/>
      <c r="F704" s="69"/>
      <c r="G704" s="69"/>
      <c r="H704" s="69"/>
      <c r="I704" s="69"/>
    </row>
    <row r="705">
      <c r="E705" s="69"/>
      <c r="F705" s="69"/>
      <c r="G705" s="69"/>
      <c r="H705" s="69"/>
      <c r="I705" s="69"/>
    </row>
    <row r="706">
      <c r="E706" s="69"/>
      <c r="F706" s="69"/>
      <c r="G706" s="69"/>
      <c r="H706" s="69"/>
      <c r="I706" s="69"/>
    </row>
    <row r="707">
      <c r="E707" s="69"/>
      <c r="F707" s="69"/>
      <c r="G707" s="69"/>
      <c r="H707" s="69"/>
      <c r="I707" s="69"/>
    </row>
    <row r="708">
      <c r="E708" s="69"/>
      <c r="F708" s="69"/>
      <c r="G708" s="69"/>
      <c r="H708" s="69"/>
      <c r="I708" s="69"/>
    </row>
    <row r="709">
      <c r="E709" s="69"/>
      <c r="F709" s="69"/>
      <c r="G709" s="69"/>
      <c r="H709" s="69"/>
      <c r="I709" s="69"/>
    </row>
    <row r="710">
      <c r="E710" s="69"/>
      <c r="F710" s="69"/>
      <c r="G710" s="69"/>
      <c r="H710" s="69"/>
      <c r="I710" s="69"/>
    </row>
    <row r="711">
      <c r="E711" s="69"/>
      <c r="F711" s="69"/>
      <c r="G711" s="69"/>
      <c r="H711" s="69"/>
      <c r="I711" s="69"/>
    </row>
    <row r="712">
      <c r="E712" s="69"/>
      <c r="F712" s="69"/>
      <c r="G712" s="69"/>
      <c r="H712" s="69"/>
      <c r="I712" s="69"/>
    </row>
    <row r="713">
      <c r="E713" s="69"/>
      <c r="F713" s="69"/>
      <c r="G713" s="69"/>
      <c r="H713" s="69"/>
      <c r="I713" s="69"/>
    </row>
    <row r="714">
      <c r="E714" s="69"/>
      <c r="F714" s="69"/>
      <c r="G714" s="69"/>
      <c r="H714" s="69"/>
      <c r="I714" s="69"/>
    </row>
    <row r="715">
      <c r="E715" s="69"/>
      <c r="F715" s="69"/>
      <c r="G715" s="69"/>
      <c r="H715" s="69"/>
      <c r="I715" s="69"/>
    </row>
    <row r="716">
      <c r="E716" s="69"/>
      <c r="F716" s="69"/>
      <c r="G716" s="69"/>
      <c r="H716" s="69"/>
      <c r="I716" s="69"/>
    </row>
    <row r="717">
      <c r="E717" s="69"/>
      <c r="F717" s="69"/>
      <c r="G717" s="69"/>
      <c r="H717" s="69"/>
      <c r="I717" s="69"/>
    </row>
    <row r="718">
      <c r="E718" s="69"/>
      <c r="F718" s="69"/>
      <c r="G718" s="69"/>
      <c r="H718" s="69"/>
      <c r="I718" s="69"/>
    </row>
    <row r="719">
      <c r="E719" s="69"/>
      <c r="F719" s="69"/>
      <c r="G719" s="69"/>
      <c r="H719" s="69"/>
      <c r="I719" s="69"/>
    </row>
    <row r="720">
      <c r="E720" s="69"/>
      <c r="F720" s="69"/>
      <c r="G720" s="69"/>
      <c r="H720" s="69"/>
      <c r="I720" s="69"/>
    </row>
    <row r="721">
      <c r="E721" s="69"/>
      <c r="F721" s="69"/>
      <c r="G721" s="69"/>
      <c r="H721" s="69"/>
      <c r="I721" s="69"/>
    </row>
    <row r="722">
      <c r="E722" s="69"/>
      <c r="F722" s="69"/>
      <c r="G722" s="69"/>
      <c r="H722" s="69"/>
      <c r="I722" s="69"/>
    </row>
    <row r="723">
      <c r="E723" s="69"/>
      <c r="F723" s="69"/>
      <c r="G723" s="69"/>
      <c r="H723" s="69"/>
      <c r="I723" s="69"/>
    </row>
    <row r="724">
      <c r="E724" s="69"/>
      <c r="F724" s="69"/>
      <c r="G724" s="69"/>
      <c r="H724" s="69"/>
      <c r="I724" s="69"/>
    </row>
    <row r="725">
      <c r="E725" s="69"/>
      <c r="F725" s="69"/>
      <c r="G725" s="69"/>
      <c r="H725" s="69"/>
      <c r="I725" s="69"/>
    </row>
    <row r="726">
      <c r="E726" s="69"/>
      <c r="F726" s="69"/>
      <c r="G726" s="69"/>
      <c r="H726" s="69"/>
      <c r="I726" s="69"/>
    </row>
    <row r="727">
      <c r="E727" s="69"/>
      <c r="F727" s="69"/>
      <c r="G727" s="69"/>
      <c r="H727" s="69"/>
      <c r="I727" s="69"/>
    </row>
    <row r="728">
      <c r="E728" s="69"/>
      <c r="F728" s="69"/>
      <c r="G728" s="69"/>
      <c r="H728" s="69"/>
      <c r="I728" s="69"/>
    </row>
    <row r="729">
      <c r="E729" s="69"/>
      <c r="F729" s="69"/>
      <c r="G729" s="69"/>
      <c r="H729" s="69"/>
      <c r="I729" s="69"/>
    </row>
    <row r="730">
      <c r="E730" s="69"/>
      <c r="F730" s="69"/>
      <c r="G730" s="69"/>
      <c r="H730" s="69"/>
      <c r="I730" s="69"/>
    </row>
    <row r="731">
      <c r="E731" s="69"/>
      <c r="F731" s="69"/>
      <c r="G731" s="69"/>
      <c r="H731" s="69"/>
      <c r="I731" s="69"/>
    </row>
    <row r="732">
      <c r="E732" s="69"/>
      <c r="F732" s="69"/>
      <c r="G732" s="69"/>
      <c r="H732" s="69"/>
      <c r="I732" s="69"/>
    </row>
    <row r="733">
      <c r="E733" s="69"/>
      <c r="F733" s="69"/>
      <c r="G733" s="69"/>
      <c r="H733" s="69"/>
      <c r="I733" s="69"/>
    </row>
    <row r="734">
      <c r="E734" s="69"/>
      <c r="F734" s="69"/>
      <c r="G734" s="69"/>
      <c r="H734" s="69"/>
      <c r="I734" s="69"/>
    </row>
    <row r="735">
      <c r="E735" s="69"/>
      <c r="F735" s="69"/>
      <c r="G735" s="69"/>
      <c r="H735" s="69"/>
      <c r="I735" s="69"/>
    </row>
    <row r="736">
      <c r="E736" s="69"/>
      <c r="F736" s="69"/>
      <c r="G736" s="69"/>
      <c r="H736" s="69"/>
      <c r="I736" s="69"/>
    </row>
    <row r="737">
      <c r="E737" s="69"/>
      <c r="F737" s="69"/>
      <c r="G737" s="69"/>
      <c r="H737" s="69"/>
      <c r="I737" s="69"/>
    </row>
    <row r="738">
      <c r="E738" s="69"/>
      <c r="F738" s="69"/>
      <c r="G738" s="69"/>
      <c r="H738" s="69"/>
      <c r="I738" s="69"/>
    </row>
    <row r="739">
      <c r="E739" s="69"/>
      <c r="F739" s="69"/>
      <c r="G739" s="69"/>
      <c r="H739" s="69"/>
      <c r="I739" s="69"/>
    </row>
    <row r="740">
      <c r="E740" s="69"/>
      <c r="F740" s="69"/>
      <c r="G740" s="69"/>
      <c r="H740" s="69"/>
      <c r="I740" s="69"/>
    </row>
    <row r="741">
      <c r="E741" s="69"/>
      <c r="F741" s="69"/>
      <c r="G741" s="69"/>
      <c r="H741" s="69"/>
      <c r="I741" s="69"/>
    </row>
    <row r="742">
      <c r="E742" s="69"/>
      <c r="F742" s="69"/>
      <c r="G742" s="69"/>
      <c r="H742" s="69"/>
      <c r="I742" s="69"/>
    </row>
    <row r="743">
      <c r="E743" s="69"/>
      <c r="F743" s="69"/>
      <c r="G743" s="69"/>
      <c r="H743" s="69"/>
      <c r="I743" s="69"/>
    </row>
    <row r="744">
      <c r="E744" s="69"/>
      <c r="F744" s="69"/>
      <c r="G744" s="69"/>
      <c r="H744" s="69"/>
      <c r="I744" s="69"/>
    </row>
    <row r="745">
      <c r="E745" s="69"/>
      <c r="F745" s="69"/>
      <c r="G745" s="69"/>
      <c r="H745" s="69"/>
      <c r="I745" s="69"/>
    </row>
    <row r="746">
      <c r="E746" s="69"/>
      <c r="F746" s="69"/>
      <c r="G746" s="69"/>
      <c r="H746" s="69"/>
      <c r="I746" s="69"/>
    </row>
    <row r="747">
      <c r="E747" s="69"/>
      <c r="F747" s="69"/>
      <c r="G747" s="69"/>
      <c r="H747" s="69"/>
      <c r="I747" s="69"/>
    </row>
    <row r="748">
      <c r="E748" s="69"/>
      <c r="F748" s="69"/>
      <c r="G748" s="69"/>
      <c r="H748" s="69"/>
      <c r="I748" s="69"/>
    </row>
    <row r="749">
      <c r="E749" s="69"/>
      <c r="F749" s="69"/>
      <c r="G749" s="69"/>
      <c r="H749" s="69"/>
      <c r="I749" s="69"/>
    </row>
    <row r="750">
      <c r="E750" s="69"/>
      <c r="F750" s="69"/>
      <c r="G750" s="69"/>
      <c r="H750" s="69"/>
      <c r="I750" s="69"/>
    </row>
    <row r="751">
      <c r="E751" s="69"/>
      <c r="F751" s="69"/>
      <c r="G751" s="69"/>
      <c r="H751" s="69"/>
      <c r="I751" s="69"/>
    </row>
    <row r="752">
      <c r="E752" s="69"/>
      <c r="F752" s="69"/>
      <c r="G752" s="69"/>
      <c r="H752" s="69"/>
      <c r="I752" s="69"/>
    </row>
    <row r="753">
      <c r="E753" s="69"/>
      <c r="F753" s="69"/>
      <c r="G753" s="69"/>
      <c r="H753" s="69"/>
      <c r="I753" s="69"/>
    </row>
    <row r="754">
      <c r="E754" s="69"/>
      <c r="F754" s="69"/>
      <c r="G754" s="69"/>
      <c r="H754" s="69"/>
      <c r="I754" s="69"/>
    </row>
    <row r="755">
      <c r="E755" s="69"/>
      <c r="F755" s="69"/>
      <c r="G755" s="69"/>
      <c r="H755" s="69"/>
      <c r="I755" s="69"/>
    </row>
    <row r="756">
      <c r="E756" s="69"/>
      <c r="F756" s="69"/>
      <c r="G756" s="69"/>
      <c r="H756" s="69"/>
      <c r="I756" s="69"/>
    </row>
    <row r="757">
      <c r="E757" s="69"/>
      <c r="F757" s="69"/>
      <c r="G757" s="69"/>
      <c r="H757" s="69"/>
      <c r="I757" s="69"/>
    </row>
    <row r="758">
      <c r="E758" s="69"/>
      <c r="F758" s="69"/>
      <c r="G758" s="69"/>
      <c r="H758" s="69"/>
      <c r="I758" s="69"/>
    </row>
    <row r="759">
      <c r="E759" s="69"/>
      <c r="F759" s="69"/>
      <c r="G759" s="69"/>
      <c r="H759" s="69"/>
      <c r="I759" s="69"/>
    </row>
    <row r="760">
      <c r="E760" s="69"/>
      <c r="F760" s="69"/>
      <c r="G760" s="69"/>
      <c r="H760" s="69"/>
      <c r="I760" s="69"/>
    </row>
    <row r="761">
      <c r="E761" s="69"/>
      <c r="F761" s="69"/>
      <c r="G761" s="69"/>
      <c r="H761" s="69"/>
      <c r="I761" s="69"/>
    </row>
    <row r="762">
      <c r="E762" s="69"/>
      <c r="F762" s="69"/>
      <c r="G762" s="69"/>
      <c r="H762" s="69"/>
      <c r="I762" s="69"/>
    </row>
    <row r="763">
      <c r="E763" s="69"/>
      <c r="F763" s="69"/>
      <c r="G763" s="69"/>
      <c r="H763" s="69"/>
      <c r="I763" s="69"/>
    </row>
    <row r="764">
      <c r="E764" s="69"/>
      <c r="F764" s="69"/>
      <c r="G764" s="69"/>
      <c r="H764" s="69"/>
      <c r="I764" s="69"/>
    </row>
    <row r="765">
      <c r="E765" s="69"/>
      <c r="F765" s="69"/>
      <c r="G765" s="69"/>
      <c r="H765" s="69"/>
      <c r="I765" s="69"/>
    </row>
    <row r="766">
      <c r="E766" s="69"/>
      <c r="F766" s="69"/>
      <c r="G766" s="69"/>
      <c r="H766" s="69"/>
      <c r="I766" s="69"/>
    </row>
    <row r="767">
      <c r="E767" s="69"/>
      <c r="F767" s="69"/>
      <c r="G767" s="69"/>
      <c r="H767" s="69"/>
      <c r="I767" s="69"/>
    </row>
    <row r="768">
      <c r="E768" s="69"/>
      <c r="F768" s="69"/>
      <c r="G768" s="69"/>
      <c r="H768" s="69"/>
      <c r="I768" s="69"/>
    </row>
    <row r="769">
      <c r="E769" s="69"/>
      <c r="F769" s="69"/>
      <c r="G769" s="69"/>
      <c r="H769" s="69"/>
      <c r="I769" s="69"/>
    </row>
    <row r="770">
      <c r="E770" s="69"/>
      <c r="F770" s="69"/>
      <c r="G770" s="69"/>
      <c r="H770" s="69"/>
      <c r="I770" s="69"/>
    </row>
    <row r="771">
      <c r="E771" s="69"/>
      <c r="F771" s="69"/>
      <c r="G771" s="69"/>
      <c r="H771" s="69"/>
      <c r="I771" s="69"/>
    </row>
    <row r="772">
      <c r="E772" s="69"/>
      <c r="F772" s="69"/>
      <c r="G772" s="69"/>
      <c r="H772" s="69"/>
      <c r="I772" s="69"/>
    </row>
    <row r="773">
      <c r="E773" s="69"/>
      <c r="F773" s="69"/>
      <c r="G773" s="69"/>
      <c r="H773" s="69"/>
      <c r="I773" s="69"/>
    </row>
    <row r="774">
      <c r="E774" s="69"/>
      <c r="F774" s="69"/>
      <c r="G774" s="69"/>
      <c r="H774" s="69"/>
      <c r="I774" s="69"/>
    </row>
    <row r="775">
      <c r="E775" s="69"/>
      <c r="F775" s="69"/>
      <c r="G775" s="69"/>
      <c r="H775" s="69"/>
      <c r="I775" s="69"/>
    </row>
    <row r="776">
      <c r="E776" s="69"/>
      <c r="F776" s="69"/>
      <c r="G776" s="69"/>
      <c r="H776" s="69"/>
      <c r="I776" s="69"/>
    </row>
    <row r="777">
      <c r="E777" s="69"/>
      <c r="F777" s="69"/>
      <c r="G777" s="69"/>
      <c r="H777" s="69"/>
      <c r="I777" s="69"/>
    </row>
    <row r="778">
      <c r="E778" s="69"/>
      <c r="F778" s="69"/>
      <c r="G778" s="69"/>
      <c r="H778" s="69"/>
      <c r="I778" s="69"/>
    </row>
    <row r="779">
      <c r="E779" s="69"/>
      <c r="F779" s="69"/>
      <c r="G779" s="69"/>
      <c r="H779" s="69"/>
      <c r="I779" s="69"/>
    </row>
    <row r="780">
      <c r="E780" s="69"/>
      <c r="F780" s="69"/>
      <c r="G780" s="69"/>
      <c r="H780" s="69"/>
      <c r="I780" s="69"/>
    </row>
    <row r="781">
      <c r="E781" s="69"/>
      <c r="F781" s="69"/>
      <c r="G781" s="69"/>
      <c r="H781" s="69"/>
      <c r="I781" s="69"/>
    </row>
    <row r="782">
      <c r="E782" s="69"/>
      <c r="F782" s="69"/>
      <c r="G782" s="69"/>
      <c r="H782" s="69"/>
      <c r="I782" s="69"/>
    </row>
    <row r="783">
      <c r="E783" s="69"/>
      <c r="F783" s="69"/>
      <c r="G783" s="69"/>
      <c r="H783" s="69"/>
      <c r="I783" s="69"/>
    </row>
    <row r="784">
      <c r="E784" s="69"/>
      <c r="F784" s="69"/>
      <c r="G784" s="69"/>
      <c r="H784" s="69"/>
      <c r="I784" s="69"/>
    </row>
    <row r="785">
      <c r="E785" s="69"/>
      <c r="F785" s="69"/>
      <c r="G785" s="69"/>
      <c r="H785" s="69"/>
      <c r="I785" s="69"/>
    </row>
    <row r="786">
      <c r="E786" s="69"/>
      <c r="F786" s="69"/>
      <c r="G786" s="69"/>
      <c r="H786" s="69"/>
      <c r="I786" s="69"/>
    </row>
    <row r="787">
      <c r="E787" s="69"/>
      <c r="F787" s="69"/>
      <c r="G787" s="69"/>
      <c r="H787" s="69"/>
      <c r="I787" s="69"/>
    </row>
    <row r="788">
      <c r="E788" s="69"/>
      <c r="F788" s="69"/>
      <c r="G788" s="69"/>
      <c r="H788" s="69"/>
      <c r="I788" s="69"/>
    </row>
    <row r="789">
      <c r="E789" s="69"/>
      <c r="F789" s="69"/>
      <c r="G789" s="69"/>
      <c r="H789" s="69"/>
      <c r="I789" s="69"/>
    </row>
    <row r="790">
      <c r="E790" s="69"/>
      <c r="F790" s="69"/>
      <c r="G790" s="69"/>
      <c r="H790" s="69"/>
      <c r="I790" s="69"/>
    </row>
    <row r="791">
      <c r="E791" s="69"/>
      <c r="F791" s="69"/>
      <c r="G791" s="69"/>
      <c r="H791" s="69"/>
      <c r="I791" s="69"/>
    </row>
    <row r="792">
      <c r="E792" s="69"/>
      <c r="F792" s="69"/>
      <c r="G792" s="69"/>
      <c r="H792" s="69"/>
      <c r="I792" s="69"/>
    </row>
    <row r="793">
      <c r="E793" s="69"/>
      <c r="F793" s="69"/>
      <c r="G793" s="69"/>
      <c r="H793" s="69"/>
      <c r="I793" s="69"/>
    </row>
    <row r="794">
      <c r="E794" s="69"/>
      <c r="F794" s="69"/>
      <c r="G794" s="69"/>
      <c r="H794" s="69"/>
      <c r="I794" s="69"/>
    </row>
    <row r="795">
      <c r="E795" s="69"/>
      <c r="F795" s="69"/>
      <c r="G795" s="69"/>
      <c r="H795" s="69"/>
      <c r="I795" s="69"/>
    </row>
    <row r="796">
      <c r="E796" s="69"/>
      <c r="F796" s="69"/>
      <c r="G796" s="69"/>
      <c r="H796" s="69"/>
      <c r="I796" s="69"/>
    </row>
    <row r="797">
      <c r="E797" s="69"/>
      <c r="F797" s="69"/>
      <c r="G797" s="69"/>
      <c r="H797" s="69"/>
      <c r="I797" s="69"/>
    </row>
    <row r="798">
      <c r="E798" s="69"/>
      <c r="F798" s="69"/>
      <c r="G798" s="69"/>
      <c r="H798" s="69"/>
      <c r="I798" s="69"/>
    </row>
    <row r="799">
      <c r="E799" s="69"/>
      <c r="F799" s="69"/>
      <c r="G799" s="69"/>
      <c r="H799" s="69"/>
      <c r="I799" s="69"/>
    </row>
    <row r="800">
      <c r="E800" s="69"/>
      <c r="F800" s="69"/>
      <c r="G800" s="69"/>
      <c r="H800" s="69"/>
      <c r="I800" s="69"/>
    </row>
    <row r="801">
      <c r="E801" s="69"/>
      <c r="F801" s="69"/>
      <c r="G801" s="69"/>
      <c r="H801" s="69"/>
      <c r="I801" s="69"/>
    </row>
    <row r="802">
      <c r="E802" s="69"/>
      <c r="F802" s="69"/>
      <c r="G802" s="69"/>
      <c r="H802" s="69"/>
      <c r="I802" s="69"/>
    </row>
    <row r="803">
      <c r="E803" s="69"/>
      <c r="F803" s="69"/>
      <c r="G803" s="69"/>
      <c r="H803" s="69"/>
      <c r="I803" s="69"/>
    </row>
    <row r="804">
      <c r="E804" s="69"/>
      <c r="F804" s="69"/>
      <c r="G804" s="69"/>
      <c r="H804" s="69"/>
      <c r="I804" s="69"/>
    </row>
    <row r="805">
      <c r="E805" s="69"/>
      <c r="F805" s="69"/>
      <c r="G805" s="69"/>
      <c r="H805" s="69"/>
      <c r="I805" s="69"/>
    </row>
    <row r="806">
      <c r="E806" s="69"/>
      <c r="F806" s="69"/>
      <c r="G806" s="69"/>
      <c r="H806" s="69"/>
      <c r="I806" s="69"/>
    </row>
    <row r="807">
      <c r="E807" s="69"/>
      <c r="F807" s="69"/>
      <c r="G807" s="69"/>
      <c r="H807" s="69"/>
      <c r="I807" s="69"/>
    </row>
    <row r="808">
      <c r="E808" s="69"/>
      <c r="F808" s="69"/>
      <c r="G808" s="69"/>
      <c r="H808" s="69"/>
      <c r="I808" s="69"/>
    </row>
    <row r="809">
      <c r="E809" s="69"/>
      <c r="F809" s="69"/>
      <c r="G809" s="69"/>
      <c r="H809" s="69"/>
      <c r="I809" s="69"/>
    </row>
    <row r="810">
      <c r="E810" s="69"/>
      <c r="F810" s="69"/>
      <c r="G810" s="69"/>
      <c r="H810" s="69"/>
      <c r="I810" s="69"/>
    </row>
    <row r="811">
      <c r="E811" s="69"/>
      <c r="F811" s="69"/>
      <c r="G811" s="69"/>
      <c r="H811" s="69"/>
      <c r="I811" s="69"/>
    </row>
    <row r="812">
      <c r="E812" s="69"/>
      <c r="F812" s="69"/>
      <c r="G812" s="69"/>
      <c r="H812" s="69"/>
      <c r="I812" s="69"/>
    </row>
    <row r="813">
      <c r="E813" s="69"/>
      <c r="F813" s="69"/>
      <c r="G813" s="69"/>
      <c r="H813" s="69"/>
      <c r="I813" s="69"/>
    </row>
    <row r="814">
      <c r="E814" s="69"/>
      <c r="F814" s="69"/>
      <c r="G814" s="69"/>
      <c r="H814" s="69"/>
      <c r="I814" s="69"/>
    </row>
    <row r="815">
      <c r="E815" s="69"/>
      <c r="F815" s="69"/>
      <c r="G815" s="69"/>
      <c r="H815" s="69"/>
      <c r="I815" s="69"/>
    </row>
    <row r="816">
      <c r="E816" s="69"/>
      <c r="F816" s="69"/>
      <c r="G816" s="69"/>
      <c r="H816" s="69"/>
      <c r="I816" s="69"/>
    </row>
    <row r="817">
      <c r="E817" s="69"/>
      <c r="F817" s="69"/>
      <c r="G817" s="69"/>
      <c r="H817" s="69"/>
      <c r="I817" s="69"/>
    </row>
    <row r="818">
      <c r="E818" s="69"/>
      <c r="F818" s="69"/>
      <c r="G818" s="69"/>
      <c r="H818" s="69"/>
      <c r="I818" s="69"/>
    </row>
    <row r="819">
      <c r="E819" s="69"/>
      <c r="F819" s="69"/>
      <c r="G819" s="69"/>
      <c r="H819" s="69"/>
      <c r="I819" s="69"/>
    </row>
    <row r="820">
      <c r="E820" s="69"/>
      <c r="F820" s="69"/>
      <c r="G820" s="69"/>
      <c r="H820" s="69"/>
      <c r="I820" s="69"/>
    </row>
    <row r="821">
      <c r="E821" s="69"/>
      <c r="F821" s="69"/>
      <c r="G821" s="69"/>
      <c r="H821" s="69"/>
      <c r="I821" s="69"/>
    </row>
    <row r="822">
      <c r="E822" s="69"/>
      <c r="F822" s="69"/>
      <c r="G822" s="69"/>
      <c r="H822" s="69"/>
      <c r="I822" s="69"/>
    </row>
    <row r="823">
      <c r="E823" s="69"/>
      <c r="F823" s="69"/>
      <c r="G823" s="69"/>
      <c r="H823" s="69"/>
      <c r="I823" s="69"/>
    </row>
    <row r="824">
      <c r="E824" s="69"/>
      <c r="F824" s="69"/>
      <c r="G824" s="69"/>
      <c r="H824" s="69"/>
      <c r="I824" s="69"/>
    </row>
    <row r="825">
      <c r="E825" s="69"/>
      <c r="F825" s="69"/>
      <c r="G825" s="69"/>
      <c r="H825" s="69"/>
      <c r="I825" s="69"/>
    </row>
    <row r="826">
      <c r="E826" s="69"/>
      <c r="F826" s="69"/>
      <c r="G826" s="69"/>
      <c r="H826" s="69"/>
      <c r="I826" s="69"/>
    </row>
    <row r="827">
      <c r="E827" s="69"/>
      <c r="F827" s="69"/>
      <c r="G827" s="69"/>
      <c r="H827" s="69"/>
      <c r="I827" s="69"/>
    </row>
    <row r="828">
      <c r="E828" s="69"/>
      <c r="F828" s="69"/>
      <c r="G828" s="69"/>
      <c r="H828" s="69"/>
      <c r="I828" s="69"/>
    </row>
    <row r="829">
      <c r="E829" s="69"/>
      <c r="F829" s="69"/>
      <c r="G829" s="69"/>
      <c r="H829" s="69"/>
      <c r="I829" s="69"/>
    </row>
    <row r="830">
      <c r="E830" s="69"/>
      <c r="F830" s="69"/>
      <c r="G830" s="69"/>
      <c r="H830" s="69"/>
      <c r="I830" s="69"/>
    </row>
    <row r="831">
      <c r="E831" s="69"/>
      <c r="F831" s="69"/>
      <c r="G831" s="69"/>
      <c r="H831" s="69"/>
      <c r="I831" s="69"/>
    </row>
    <row r="832">
      <c r="E832" s="69"/>
      <c r="F832" s="69"/>
      <c r="G832" s="69"/>
      <c r="H832" s="69"/>
      <c r="I832" s="69"/>
    </row>
    <row r="833">
      <c r="E833" s="69"/>
      <c r="F833" s="69"/>
      <c r="G833" s="69"/>
      <c r="H833" s="69"/>
      <c r="I833" s="69"/>
    </row>
    <row r="834">
      <c r="E834" s="69"/>
      <c r="F834" s="69"/>
      <c r="G834" s="69"/>
      <c r="H834" s="69"/>
      <c r="I834" s="69"/>
    </row>
    <row r="835">
      <c r="E835" s="69"/>
      <c r="F835" s="69"/>
      <c r="G835" s="69"/>
      <c r="H835" s="69"/>
      <c r="I835" s="69"/>
    </row>
    <row r="836">
      <c r="E836" s="69"/>
      <c r="F836" s="69"/>
      <c r="G836" s="69"/>
      <c r="H836" s="69"/>
      <c r="I836" s="69"/>
    </row>
    <row r="837">
      <c r="E837" s="69"/>
      <c r="F837" s="69"/>
      <c r="G837" s="69"/>
      <c r="H837" s="69"/>
      <c r="I837" s="69"/>
    </row>
    <row r="838">
      <c r="E838" s="69"/>
      <c r="F838" s="69"/>
      <c r="G838" s="69"/>
      <c r="H838" s="69"/>
      <c r="I838" s="69"/>
    </row>
    <row r="839">
      <c r="E839" s="69"/>
      <c r="F839" s="69"/>
      <c r="G839" s="69"/>
      <c r="H839" s="69"/>
      <c r="I839" s="69"/>
    </row>
    <row r="840">
      <c r="E840" s="69"/>
      <c r="F840" s="69"/>
      <c r="G840" s="69"/>
      <c r="H840" s="69"/>
      <c r="I840" s="69"/>
    </row>
    <row r="841">
      <c r="E841" s="69"/>
      <c r="F841" s="69"/>
      <c r="G841" s="69"/>
      <c r="H841" s="69"/>
      <c r="I841" s="69"/>
    </row>
    <row r="842">
      <c r="E842" s="69"/>
      <c r="F842" s="69"/>
      <c r="G842" s="69"/>
      <c r="H842" s="69"/>
      <c r="I842" s="69"/>
    </row>
    <row r="843">
      <c r="E843" s="69"/>
      <c r="F843" s="69"/>
      <c r="G843" s="69"/>
      <c r="H843" s="69"/>
      <c r="I843" s="69"/>
    </row>
    <row r="844">
      <c r="E844" s="69"/>
      <c r="F844" s="69"/>
      <c r="G844" s="69"/>
      <c r="H844" s="69"/>
      <c r="I844" s="69"/>
    </row>
    <row r="845">
      <c r="E845" s="69"/>
      <c r="F845" s="69"/>
      <c r="G845" s="69"/>
      <c r="H845" s="69"/>
      <c r="I845" s="69"/>
    </row>
    <row r="846">
      <c r="E846" s="69"/>
      <c r="F846" s="69"/>
      <c r="G846" s="69"/>
      <c r="H846" s="69"/>
      <c r="I846" s="69"/>
    </row>
    <row r="847">
      <c r="E847" s="69"/>
      <c r="F847" s="69"/>
      <c r="G847" s="69"/>
      <c r="H847" s="69"/>
      <c r="I847" s="69"/>
    </row>
    <row r="848">
      <c r="E848" s="69"/>
      <c r="F848" s="69"/>
      <c r="G848" s="69"/>
      <c r="H848" s="69"/>
      <c r="I848" s="69"/>
    </row>
    <row r="849">
      <c r="E849" s="69"/>
      <c r="F849" s="69"/>
      <c r="G849" s="69"/>
      <c r="H849" s="69"/>
      <c r="I849" s="69"/>
    </row>
    <row r="850">
      <c r="E850" s="69"/>
      <c r="F850" s="69"/>
      <c r="G850" s="69"/>
      <c r="H850" s="69"/>
      <c r="I850" s="69"/>
    </row>
    <row r="851">
      <c r="E851" s="69"/>
      <c r="F851" s="69"/>
      <c r="G851" s="69"/>
      <c r="H851" s="69"/>
      <c r="I851" s="69"/>
    </row>
    <row r="852">
      <c r="E852" s="69"/>
      <c r="F852" s="69"/>
      <c r="G852" s="69"/>
      <c r="H852" s="69"/>
      <c r="I852" s="69"/>
    </row>
    <row r="853">
      <c r="E853" s="69"/>
      <c r="F853" s="69"/>
      <c r="G853" s="69"/>
      <c r="H853" s="69"/>
      <c r="I853" s="69"/>
    </row>
    <row r="854">
      <c r="E854" s="69"/>
      <c r="F854" s="69"/>
      <c r="G854" s="69"/>
      <c r="H854" s="69"/>
      <c r="I854" s="69"/>
    </row>
    <row r="855">
      <c r="E855" s="69"/>
      <c r="F855" s="69"/>
      <c r="G855" s="69"/>
      <c r="H855" s="69"/>
      <c r="I855" s="69"/>
    </row>
    <row r="856">
      <c r="E856" s="69"/>
      <c r="F856" s="69"/>
      <c r="G856" s="69"/>
      <c r="H856" s="69"/>
      <c r="I856" s="69"/>
    </row>
    <row r="857">
      <c r="E857" s="69"/>
      <c r="F857" s="69"/>
      <c r="G857" s="69"/>
      <c r="H857" s="69"/>
      <c r="I857" s="69"/>
    </row>
    <row r="858">
      <c r="E858" s="69"/>
      <c r="F858" s="69"/>
      <c r="G858" s="69"/>
      <c r="H858" s="69"/>
      <c r="I858" s="69"/>
    </row>
    <row r="859">
      <c r="E859" s="69"/>
      <c r="F859" s="69"/>
      <c r="G859" s="69"/>
      <c r="H859" s="69"/>
      <c r="I859" s="69"/>
    </row>
    <row r="860">
      <c r="E860" s="69"/>
      <c r="F860" s="69"/>
      <c r="G860" s="69"/>
      <c r="H860" s="69"/>
      <c r="I860" s="69"/>
    </row>
    <row r="861">
      <c r="E861" s="69"/>
      <c r="F861" s="69"/>
      <c r="G861" s="69"/>
      <c r="H861" s="69"/>
      <c r="I861" s="69"/>
    </row>
    <row r="862">
      <c r="E862" s="69"/>
      <c r="F862" s="69"/>
      <c r="G862" s="69"/>
      <c r="H862" s="69"/>
      <c r="I862" s="69"/>
    </row>
    <row r="863">
      <c r="E863" s="69"/>
      <c r="F863" s="69"/>
      <c r="G863" s="69"/>
      <c r="H863" s="69"/>
      <c r="I863" s="69"/>
    </row>
    <row r="864">
      <c r="E864" s="69"/>
      <c r="F864" s="69"/>
      <c r="G864" s="69"/>
      <c r="H864" s="69"/>
      <c r="I864" s="69"/>
    </row>
    <row r="865">
      <c r="E865" s="69"/>
      <c r="F865" s="69"/>
      <c r="G865" s="69"/>
      <c r="H865" s="69"/>
      <c r="I865" s="69"/>
    </row>
    <row r="866">
      <c r="E866" s="69"/>
      <c r="F866" s="69"/>
      <c r="G866" s="69"/>
      <c r="H866" s="69"/>
      <c r="I866" s="69"/>
    </row>
    <row r="867">
      <c r="E867" s="69"/>
      <c r="F867" s="69"/>
      <c r="G867" s="69"/>
      <c r="H867" s="69"/>
      <c r="I867" s="69"/>
    </row>
    <row r="868">
      <c r="E868" s="69"/>
      <c r="F868" s="69"/>
      <c r="G868" s="69"/>
      <c r="H868" s="69"/>
      <c r="I868" s="69"/>
    </row>
    <row r="869">
      <c r="E869" s="69"/>
      <c r="F869" s="69"/>
      <c r="G869" s="69"/>
      <c r="H869" s="69"/>
      <c r="I869" s="69"/>
    </row>
    <row r="870">
      <c r="E870" s="69"/>
      <c r="F870" s="69"/>
      <c r="G870" s="69"/>
      <c r="H870" s="69"/>
      <c r="I870" s="69"/>
    </row>
    <row r="871">
      <c r="E871" s="69"/>
      <c r="F871" s="69"/>
      <c r="G871" s="69"/>
      <c r="H871" s="69"/>
      <c r="I871" s="69"/>
    </row>
    <row r="872">
      <c r="E872" s="69"/>
      <c r="F872" s="69"/>
      <c r="G872" s="69"/>
      <c r="H872" s="69"/>
      <c r="I872" s="69"/>
    </row>
    <row r="873">
      <c r="E873" s="69"/>
      <c r="F873" s="69"/>
      <c r="G873" s="69"/>
      <c r="H873" s="69"/>
      <c r="I873" s="69"/>
    </row>
    <row r="874">
      <c r="E874" s="69"/>
      <c r="F874" s="69"/>
      <c r="G874" s="69"/>
      <c r="H874" s="69"/>
      <c r="I874" s="69"/>
    </row>
    <row r="875">
      <c r="E875" s="69"/>
      <c r="F875" s="69"/>
      <c r="G875" s="69"/>
      <c r="H875" s="69"/>
      <c r="I875" s="69"/>
    </row>
    <row r="876">
      <c r="E876" s="69"/>
      <c r="F876" s="69"/>
      <c r="G876" s="69"/>
      <c r="H876" s="69"/>
      <c r="I876" s="69"/>
    </row>
    <row r="877">
      <c r="E877" s="69"/>
      <c r="F877" s="69"/>
      <c r="G877" s="69"/>
      <c r="H877" s="69"/>
      <c r="I877" s="69"/>
    </row>
    <row r="878">
      <c r="E878" s="69"/>
      <c r="F878" s="69"/>
      <c r="G878" s="69"/>
      <c r="H878" s="69"/>
      <c r="I878" s="69"/>
    </row>
    <row r="879">
      <c r="E879" s="69"/>
      <c r="F879" s="69"/>
      <c r="G879" s="69"/>
      <c r="H879" s="69"/>
      <c r="I879" s="69"/>
    </row>
    <row r="880">
      <c r="E880" s="69"/>
      <c r="F880" s="69"/>
      <c r="G880" s="69"/>
      <c r="H880" s="69"/>
      <c r="I880" s="69"/>
    </row>
    <row r="881">
      <c r="E881" s="69"/>
      <c r="F881" s="69"/>
      <c r="G881" s="69"/>
      <c r="H881" s="69"/>
      <c r="I881" s="69"/>
    </row>
    <row r="882">
      <c r="E882" s="69"/>
      <c r="F882" s="69"/>
      <c r="G882" s="69"/>
      <c r="H882" s="69"/>
      <c r="I882" s="69"/>
    </row>
    <row r="883">
      <c r="E883" s="69"/>
      <c r="F883" s="69"/>
      <c r="G883" s="69"/>
      <c r="H883" s="69"/>
      <c r="I883" s="69"/>
    </row>
    <row r="884">
      <c r="E884" s="69"/>
      <c r="F884" s="69"/>
      <c r="G884" s="69"/>
      <c r="H884" s="69"/>
      <c r="I884" s="69"/>
    </row>
    <row r="885">
      <c r="E885" s="69"/>
      <c r="F885" s="69"/>
      <c r="G885" s="69"/>
      <c r="H885" s="69"/>
      <c r="I885" s="69"/>
    </row>
    <row r="886">
      <c r="E886" s="69"/>
      <c r="F886" s="69"/>
      <c r="G886" s="69"/>
      <c r="H886" s="69"/>
      <c r="I886" s="69"/>
    </row>
    <row r="887">
      <c r="E887" s="69"/>
      <c r="F887" s="69"/>
      <c r="G887" s="69"/>
      <c r="H887" s="69"/>
      <c r="I887" s="69"/>
    </row>
    <row r="888">
      <c r="E888" s="69"/>
      <c r="F888" s="69"/>
      <c r="G888" s="69"/>
      <c r="H888" s="69"/>
      <c r="I888" s="69"/>
    </row>
    <row r="889">
      <c r="E889" s="69"/>
      <c r="F889" s="69"/>
      <c r="G889" s="69"/>
      <c r="H889" s="69"/>
      <c r="I889" s="69"/>
    </row>
    <row r="890">
      <c r="E890" s="69"/>
      <c r="F890" s="69"/>
      <c r="G890" s="69"/>
      <c r="H890" s="69"/>
      <c r="I890" s="69"/>
    </row>
    <row r="891">
      <c r="E891" s="69"/>
      <c r="F891" s="69"/>
      <c r="G891" s="69"/>
      <c r="H891" s="69"/>
      <c r="I891" s="69"/>
    </row>
    <row r="892">
      <c r="E892" s="69"/>
      <c r="F892" s="69"/>
      <c r="G892" s="69"/>
      <c r="H892" s="69"/>
      <c r="I892" s="69"/>
    </row>
    <row r="893">
      <c r="E893" s="69"/>
      <c r="F893" s="69"/>
      <c r="G893" s="69"/>
      <c r="H893" s="69"/>
      <c r="I893" s="69"/>
    </row>
    <row r="894">
      <c r="E894" s="69"/>
      <c r="F894" s="69"/>
      <c r="G894" s="69"/>
      <c r="H894" s="69"/>
      <c r="I894" s="69"/>
    </row>
    <row r="895">
      <c r="E895" s="69"/>
      <c r="F895" s="69"/>
      <c r="G895" s="69"/>
      <c r="H895" s="69"/>
      <c r="I895" s="69"/>
    </row>
    <row r="896">
      <c r="E896" s="69"/>
      <c r="F896" s="69"/>
      <c r="G896" s="69"/>
      <c r="H896" s="69"/>
      <c r="I896" s="69"/>
    </row>
    <row r="897">
      <c r="E897" s="69"/>
      <c r="F897" s="69"/>
      <c r="G897" s="69"/>
      <c r="H897" s="69"/>
      <c r="I897" s="69"/>
    </row>
    <row r="898">
      <c r="E898" s="69"/>
      <c r="F898" s="69"/>
      <c r="G898" s="69"/>
      <c r="H898" s="69"/>
      <c r="I898" s="69"/>
    </row>
    <row r="899">
      <c r="E899" s="69"/>
      <c r="F899" s="69"/>
      <c r="G899" s="69"/>
      <c r="H899" s="69"/>
      <c r="I899" s="69"/>
    </row>
    <row r="900">
      <c r="E900" s="69"/>
      <c r="F900" s="69"/>
      <c r="G900" s="69"/>
      <c r="H900" s="69"/>
      <c r="I900" s="69"/>
    </row>
    <row r="901">
      <c r="E901" s="69"/>
      <c r="F901" s="69"/>
      <c r="G901" s="69"/>
      <c r="H901" s="69"/>
      <c r="I901" s="69"/>
    </row>
    <row r="902">
      <c r="E902" s="69"/>
      <c r="F902" s="69"/>
      <c r="G902" s="69"/>
      <c r="H902" s="69"/>
      <c r="I902" s="69"/>
    </row>
    <row r="903">
      <c r="E903" s="69"/>
      <c r="F903" s="69"/>
      <c r="G903" s="69"/>
      <c r="H903" s="69"/>
      <c r="I903" s="69"/>
    </row>
    <row r="904">
      <c r="E904" s="69"/>
      <c r="F904" s="69"/>
      <c r="G904" s="69"/>
      <c r="H904" s="69"/>
      <c r="I904" s="69"/>
    </row>
    <row r="905">
      <c r="E905" s="69"/>
      <c r="F905" s="69"/>
      <c r="G905" s="69"/>
      <c r="H905" s="69"/>
      <c r="I905" s="69"/>
    </row>
    <row r="906">
      <c r="E906" s="69"/>
      <c r="F906" s="69"/>
      <c r="G906" s="69"/>
      <c r="H906" s="69"/>
      <c r="I906" s="69"/>
    </row>
    <row r="907">
      <c r="E907" s="69"/>
      <c r="F907" s="69"/>
      <c r="G907" s="69"/>
      <c r="H907" s="69"/>
      <c r="I907" s="69"/>
    </row>
    <row r="908">
      <c r="E908" s="69"/>
      <c r="F908" s="69"/>
      <c r="G908" s="69"/>
      <c r="H908" s="69"/>
      <c r="I908" s="69"/>
    </row>
    <row r="909">
      <c r="E909" s="69"/>
      <c r="F909" s="69"/>
      <c r="G909" s="69"/>
      <c r="H909" s="69"/>
      <c r="I909" s="69"/>
    </row>
    <row r="910">
      <c r="E910" s="69"/>
      <c r="F910" s="69"/>
      <c r="G910" s="69"/>
      <c r="H910" s="69"/>
      <c r="I910" s="69"/>
    </row>
    <row r="911">
      <c r="E911" s="69"/>
      <c r="F911" s="69"/>
      <c r="G911" s="69"/>
      <c r="H911" s="69"/>
      <c r="I911" s="69"/>
    </row>
    <row r="912">
      <c r="E912" s="69"/>
      <c r="F912" s="69"/>
      <c r="G912" s="69"/>
      <c r="H912" s="69"/>
      <c r="I912" s="69"/>
    </row>
    <row r="913">
      <c r="E913" s="69"/>
      <c r="F913" s="69"/>
      <c r="G913" s="69"/>
      <c r="H913" s="69"/>
      <c r="I913" s="69"/>
    </row>
    <row r="914">
      <c r="E914" s="69"/>
      <c r="F914" s="69"/>
      <c r="G914" s="69"/>
      <c r="H914" s="69"/>
      <c r="I914" s="69"/>
    </row>
    <row r="915">
      <c r="E915" s="69"/>
      <c r="F915" s="69"/>
      <c r="G915" s="69"/>
      <c r="H915" s="69"/>
      <c r="I915" s="69"/>
    </row>
    <row r="916">
      <c r="E916" s="69"/>
      <c r="F916" s="69"/>
      <c r="G916" s="69"/>
      <c r="H916" s="69"/>
      <c r="I916" s="69"/>
    </row>
    <row r="917">
      <c r="E917" s="69"/>
      <c r="F917" s="69"/>
      <c r="G917" s="69"/>
      <c r="H917" s="69"/>
      <c r="I917" s="69"/>
    </row>
    <row r="918">
      <c r="E918" s="69"/>
      <c r="F918" s="69"/>
      <c r="G918" s="69"/>
      <c r="H918" s="69"/>
      <c r="I918" s="69"/>
    </row>
    <row r="919">
      <c r="E919" s="69"/>
      <c r="F919" s="69"/>
      <c r="G919" s="69"/>
      <c r="H919" s="69"/>
      <c r="I919" s="69"/>
    </row>
    <row r="920">
      <c r="E920" s="69"/>
      <c r="F920" s="69"/>
      <c r="G920" s="69"/>
      <c r="H920" s="69"/>
      <c r="I920" s="69"/>
    </row>
    <row r="921">
      <c r="E921" s="69"/>
      <c r="F921" s="69"/>
      <c r="G921" s="69"/>
      <c r="H921" s="69"/>
      <c r="I921" s="69"/>
    </row>
    <row r="922">
      <c r="E922" s="69"/>
      <c r="F922" s="69"/>
      <c r="G922" s="69"/>
      <c r="H922" s="69"/>
      <c r="I922" s="69"/>
    </row>
    <row r="923">
      <c r="E923" s="69"/>
      <c r="F923" s="69"/>
      <c r="G923" s="69"/>
      <c r="H923" s="69"/>
      <c r="I923" s="69"/>
    </row>
    <row r="924">
      <c r="E924" s="69"/>
      <c r="F924" s="69"/>
      <c r="G924" s="69"/>
      <c r="H924" s="69"/>
      <c r="I924" s="69"/>
    </row>
    <row r="925">
      <c r="E925" s="69"/>
      <c r="F925" s="69"/>
      <c r="G925" s="69"/>
      <c r="H925" s="69"/>
      <c r="I925" s="69"/>
    </row>
    <row r="926">
      <c r="E926" s="69"/>
      <c r="F926" s="69"/>
      <c r="G926" s="69"/>
      <c r="H926" s="69"/>
      <c r="I926" s="69"/>
    </row>
    <row r="927">
      <c r="E927" s="69"/>
      <c r="F927" s="69"/>
      <c r="G927" s="69"/>
      <c r="H927" s="69"/>
      <c r="I927" s="69"/>
    </row>
    <row r="928">
      <c r="E928" s="69"/>
      <c r="F928" s="69"/>
      <c r="G928" s="69"/>
      <c r="H928" s="69"/>
      <c r="I928" s="69"/>
    </row>
    <row r="929">
      <c r="E929" s="69"/>
      <c r="F929" s="69"/>
      <c r="G929" s="69"/>
      <c r="H929" s="69"/>
      <c r="I929" s="69"/>
    </row>
    <row r="930">
      <c r="E930" s="69"/>
      <c r="F930" s="69"/>
      <c r="G930" s="69"/>
      <c r="H930" s="69"/>
      <c r="I930" s="69"/>
    </row>
    <row r="931">
      <c r="E931" s="69"/>
      <c r="F931" s="69"/>
      <c r="G931" s="69"/>
      <c r="H931" s="69"/>
      <c r="I931" s="69"/>
    </row>
    <row r="932">
      <c r="E932" s="69"/>
      <c r="F932" s="69"/>
      <c r="G932" s="69"/>
      <c r="H932" s="69"/>
      <c r="I932" s="69"/>
    </row>
    <row r="933">
      <c r="E933" s="69"/>
      <c r="F933" s="69"/>
      <c r="G933" s="69"/>
      <c r="H933" s="69"/>
      <c r="I933" s="69"/>
    </row>
    <row r="934">
      <c r="E934" s="69"/>
      <c r="F934" s="69"/>
      <c r="G934" s="69"/>
      <c r="H934" s="69"/>
      <c r="I934" s="69"/>
    </row>
    <row r="935">
      <c r="E935" s="69"/>
      <c r="F935" s="69"/>
      <c r="G935" s="69"/>
      <c r="H935" s="69"/>
      <c r="I935" s="69"/>
    </row>
    <row r="936">
      <c r="E936" s="69"/>
      <c r="F936" s="69"/>
      <c r="G936" s="69"/>
      <c r="H936" s="69"/>
      <c r="I936" s="69"/>
    </row>
    <row r="937">
      <c r="E937" s="69"/>
      <c r="F937" s="69"/>
      <c r="G937" s="69"/>
      <c r="H937" s="69"/>
      <c r="I937" s="69"/>
    </row>
    <row r="938">
      <c r="E938" s="69"/>
      <c r="F938" s="69"/>
      <c r="G938" s="69"/>
      <c r="H938" s="69"/>
      <c r="I938" s="69"/>
    </row>
    <row r="939">
      <c r="E939" s="69"/>
      <c r="F939" s="69"/>
      <c r="G939" s="69"/>
      <c r="H939" s="69"/>
      <c r="I939" s="69"/>
    </row>
    <row r="940">
      <c r="E940" s="69"/>
      <c r="F940" s="69"/>
      <c r="G940" s="69"/>
      <c r="H940" s="69"/>
      <c r="I940" s="69"/>
    </row>
    <row r="941">
      <c r="E941" s="69"/>
      <c r="F941" s="69"/>
      <c r="G941" s="69"/>
      <c r="H941" s="69"/>
      <c r="I941" s="69"/>
    </row>
    <row r="942">
      <c r="E942" s="69"/>
      <c r="F942" s="69"/>
      <c r="G942" s="69"/>
      <c r="H942" s="69"/>
      <c r="I942" s="69"/>
    </row>
    <row r="943">
      <c r="E943" s="69"/>
      <c r="F943" s="69"/>
      <c r="G943" s="69"/>
      <c r="H943" s="69"/>
      <c r="I943" s="69"/>
    </row>
    <row r="944">
      <c r="E944" s="69"/>
      <c r="F944" s="69"/>
      <c r="G944" s="69"/>
      <c r="H944" s="69"/>
      <c r="I944" s="69"/>
    </row>
    <row r="945">
      <c r="E945" s="69"/>
      <c r="F945" s="69"/>
      <c r="G945" s="69"/>
      <c r="H945" s="69"/>
      <c r="I945" s="69"/>
    </row>
    <row r="946">
      <c r="E946" s="69"/>
      <c r="F946" s="69"/>
      <c r="G946" s="69"/>
      <c r="H946" s="69"/>
      <c r="I946" s="69"/>
    </row>
    <row r="947">
      <c r="E947" s="69"/>
      <c r="F947" s="69"/>
      <c r="G947" s="69"/>
      <c r="H947" s="69"/>
      <c r="I947" s="69"/>
    </row>
    <row r="948">
      <c r="E948" s="69"/>
      <c r="F948" s="69"/>
      <c r="G948" s="69"/>
      <c r="H948" s="69"/>
      <c r="I948" s="69"/>
    </row>
    <row r="949">
      <c r="E949" s="69"/>
      <c r="F949" s="69"/>
      <c r="G949" s="69"/>
      <c r="H949" s="69"/>
      <c r="I949" s="69"/>
    </row>
    <row r="950">
      <c r="E950" s="69"/>
      <c r="F950" s="69"/>
      <c r="G950" s="69"/>
      <c r="H950" s="69"/>
      <c r="I950" s="69"/>
    </row>
    <row r="951">
      <c r="E951" s="69"/>
      <c r="F951" s="69"/>
      <c r="G951" s="69"/>
      <c r="H951" s="69"/>
      <c r="I951" s="69"/>
    </row>
    <row r="952">
      <c r="E952" s="69"/>
      <c r="F952" s="69"/>
      <c r="G952" s="69"/>
      <c r="H952" s="69"/>
      <c r="I952" s="69"/>
    </row>
    <row r="953">
      <c r="E953" s="69"/>
      <c r="F953" s="69"/>
      <c r="G953" s="69"/>
      <c r="H953" s="69"/>
      <c r="I953" s="69"/>
    </row>
    <row r="954">
      <c r="E954" s="69"/>
      <c r="F954" s="69"/>
      <c r="G954" s="69"/>
      <c r="H954" s="69"/>
      <c r="I954" s="69"/>
    </row>
    <row r="955">
      <c r="E955" s="69"/>
      <c r="F955" s="69"/>
      <c r="G955" s="69"/>
      <c r="H955" s="69"/>
      <c r="I955" s="69"/>
    </row>
    <row r="956">
      <c r="E956" s="69"/>
      <c r="F956" s="69"/>
      <c r="G956" s="69"/>
      <c r="H956" s="69"/>
      <c r="I956" s="69"/>
    </row>
    <row r="957">
      <c r="E957" s="69"/>
      <c r="F957" s="69"/>
      <c r="G957" s="69"/>
      <c r="H957" s="69"/>
      <c r="I957" s="69"/>
    </row>
    <row r="958">
      <c r="E958" s="69"/>
      <c r="F958" s="69"/>
      <c r="G958" s="69"/>
      <c r="H958" s="69"/>
      <c r="I958" s="69"/>
    </row>
    <row r="959">
      <c r="E959" s="69"/>
      <c r="F959" s="69"/>
      <c r="G959" s="69"/>
      <c r="H959" s="69"/>
      <c r="I959" s="69"/>
    </row>
    <row r="960">
      <c r="E960" s="69"/>
      <c r="F960" s="69"/>
      <c r="G960" s="69"/>
      <c r="H960" s="69"/>
      <c r="I960" s="69"/>
    </row>
    <row r="961">
      <c r="E961" s="69"/>
      <c r="F961" s="69"/>
      <c r="G961" s="69"/>
      <c r="H961" s="69"/>
      <c r="I961" s="69"/>
    </row>
    <row r="962">
      <c r="E962" s="69"/>
      <c r="F962" s="69"/>
      <c r="G962" s="69"/>
      <c r="H962" s="69"/>
      <c r="I962" s="69"/>
    </row>
    <row r="963">
      <c r="E963" s="69"/>
      <c r="F963" s="69"/>
      <c r="G963" s="69"/>
      <c r="H963" s="69"/>
      <c r="I963" s="69"/>
    </row>
    <row r="964">
      <c r="E964" s="69"/>
      <c r="F964" s="69"/>
      <c r="G964" s="69"/>
      <c r="H964" s="69"/>
      <c r="I964" s="69"/>
    </row>
    <row r="965">
      <c r="E965" s="69"/>
      <c r="F965" s="69"/>
      <c r="G965" s="69"/>
      <c r="H965" s="69"/>
      <c r="I965" s="69"/>
    </row>
    <row r="966">
      <c r="E966" s="69"/>
      <c r="F966" s="69"/>
      <c r="G966" s="69"/>
      <c r="H966" s="69"/>
      <c r="I966" s="69"/>
    </row>
    <row r="967">
      <c r="E967" s="69"/>
      <c r="F967" s="69"/>
      <c r="G967" s="69"/>
      <c r="H967" s="69"/>
      <c r="I967" s="69"/>
    </row>
    <row r="968">
      <c r="E968" s="69"/>
      <c r="F968" s="69"/>
      <c r="G968" s="69"/>
      <c r="H968" s="69"/>
      <c r="I968" s="69"/>
    </row>
    <row r="969">
      <c r="E969" s="69"/>
      <c r="F969" s="69"/>
      <c r="G969" s="69"/>
      <c r="H969" s="69"/>
      <c r="I969" s="69"/>
    </row>
    <row r="970">
      <c r="E970" s="69"/>
      <c r="F970" s="69"/>
      <c r="G970" s="69"/>
      <c r="H970" s="69"/>
      <c r="I970" s="69"/>
    </row>
    <row r="971">
      <c r="E971" s="69"/>
      <c r="F971" s="69"/>
      <c r="G971" s="69"/>
      <c r="H971" s="69"/>
      <c r="I971" s="69"/>
    </row>
    <row r="972">
      <c r="E972" s="69"/>
      <c r="F972" s="69"/>
      <c r="G972" s="69"/>
      <c r="H972" s="69"/>
      <c r="I972" s="69"/>
    </row>
    <row r="973">
      <c r="E973" s="69"/>
      <c r="F973" s="69"/>
      <c r="G973" s="69"/>
      <c r="H973" s="69"/>
      <c r="I973" s="69"/>
    </row>
    <row r="974">
      <c r="E974" s="69"/>
      <c r="F974" s="69"/>
      <c r="G974" s="69"/>
      <c r="H974" s="69"/>
      <c r="I974" s="69"/>
    </row>
    <row r="975">
      <c r="E975" s="69"/>
      <c r="F975" s="69"/>
      <c r="G975" s="69"/>
      <c r="H975" s="69"/>
      <c r="I975" s="69"/>
    </row>
    <row r="976">
      <c r="E976" s="69"/>
      <c r="F976" s="69"/>
      <c r="G976" s="69"/>
      <c r="H976" s="69"/>
      <c r="I976" s="69"/>
    </row>
    <row r="977">
      <c r="E977" s="69"/>
      <c r="F977" s="69"/>
      <c r="G977" s="69"/>
      <c r="H977" s="69"/>
      <c r="I977" s="69"/>
    </row>
    <row r="978">
      <c r="E978" s="69"/>
      <c r="F978" s="69"/>
      <c r="G978" s="69"/>
      <c r="H978" s="69"/>
      <c r="I978" s="69"/>
    </row>
    <row r="979">
      <c r="E979" s="69"/>
      <c r="F979" s="69"/>
      <c r="G979" s="69"/>
      <c r="H979" s="69"/>
      <c r="I979" s="69"/>
    </row>
    <row r="980">
      <c r="E980" s="69"/>
      <c r="F980" s="69"/>
      <c r="G980" s="69"/>
      <c r="H980" s="69"/>
      <c r="I980" s="69"/>
    </row>
    <row r="981">
      <c r="E981" s="69"/>
      <c r="F981" s="69"/>
      <c r="G981" s="69"/>
      <c r="H981" s="69"/>
      <c r="I981" s="69"/>
    </row>
    <row r="982">
      <c r="E982" s="69"/>
      <c r="F982" s="69"/>
      <c r="G982" s="69"/>
      <c r="H982" s="69"/>
      <c r="I982" s="69"/>
    </row>
    <row r="983">
      <c r="E983" s="69"/>
      <c r="F983" s="69"/>
      <c r="G983" s="69"/>
      <c r="H983" s="69"/>
      <c r="I983" s="69"/>
    </row>
    <row r="984">
      <c r="E984" s="69"/>
      <c r="F984" s="69"/>
      <c r="G984" s="69"/>
      <c r="H984" s="69"/>
      <c r="I984" s="69"/>
    </row>
    <row r="985">
      <c r="E985" s="69"/>
      <c r="F985" s="69"/>
      <c r="G985" s="69"/>
      <c r="H985" s="69"/>
      <c r="I985" s="69"/>
    </row>
    <row r="986">
      <c r="E986" s="69"/>
      <c r="F986" s="69"/>
      <c r="G986" s="69"/>
      <c r="H986" s="69"/>
      <c r="I986" s="69"/>
    </row>
    <row r="987">
      <c r="E987" s="69"/>
      <c r="F987" s="69"/>
      <c r="G987" s="69"/>
      <c r="H987" s="69"/>
      <c r="I987" s="69"/>
    </row>
    <row r="988">
      <c r="E988" s="69"/>
      <c r="F988" s="69"/>
      <c r="G988" s="69"/>
      <c r="H988" s="69"/>
      <c r="I988" s="69"/>
    </row>
    <row r="989">
      <c r="E989" s="69"/>
      <c r="F989" s="69"/>
      <c r="G989" s="69"/>
      <c r="H989" s="69"/>
      <c r="I989" s="69"/>
    </row>
    <row r="990">
      <c r="E990" s="69"/>
      <c r="F990" s="69"/>
      <c r="G990" s="69"/>
      <c r="H990" s="69"/>
      <c r="I990" s="69"/>
    </row>
    <row r="991">
      <c r="E991" s="69"/>
      <c r="F991" s="69"/>
      <c r="G991" s="69"/>
      <c r="H991" s="69"/>
      <c r="I991" s="69"/>
    </row>
    <row r="992">
      <c r="E992" s="69"/>
      <c r="F992" s="69"/>
      <c r="G992" s="69"/>
      <c r="H992" s="69"/>
      <c r="I992" s="69"/>
    </row>
    <row r="993">
      <c r="E993" s="69"/>
      <c r="F993" s="69"/>
      <c r="G993" s="69"/>
      <c r="H993" s="69"/>
      <c r="I993" s="69"/>
    </row>
    <row r="994">
      <c r="E994" s="69"/>
      <c r="F994" s="69"/>
      <c r="G994" s="69"/>
      <c r="H994" s="69"/>
      <c r="I994" s="69"/>
    </row>
    <row r="995">
      <c r="E995" s="69"/>
      <c r="F995" s="69"/>
      <c r="G995" s="69"/>
      <c r="H995" s="69"/>
      <c r="I995" s="69"/>
    </row>
    <row r="996">
      <c r="E996" s="69"/>
      <c r="F996" s="69"/>
      <c r="G996" s="69"/>
      <c r="H996" s="69"/>
      <c r="I996" s="69"/>
    </row>
    <row r="997">
      <c r="E997" s="69"/>
      <c r="F997" s="69"/>
      <c r="G997" s="69"/>
      <c r="H997" s="69"/>
      <c r="I997" s="69"/>
    </row>
    <row r="998">
      <c r="E998" s="69"/>
      <c r="F998" s="69"/>
      <c r="G998" s="69"/>
      <c r="H998" s="69"/>
      <c r="I998" s="69"/>
    </row>
    <row r="999">
      <c r="E999" s="69"/>
      <c r="F999" s="69"/>
      <c r="G999" s="69"/>
      <c r="H999" s="69"/>
      <c r="I999" s="69"/>
    </row>
    <row r="1000">
      <c r="E1000" s="69"/>
      <c r="F1000" s="69"/>
      <c r="G1000" s="69"/>
      <c r="H1000" s="69"/>
      <c r="I1000" s="69"/>
    </row>
  </sheetData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/>
    </row>
    <row r="2">
      <c r="A2" s="30"/>
      <c r="M2" s="30"/>
    </row>
    <row r="3">
      <c r="M3" s="29">
        <f>IFERROR(__xludf.DUMMYFUNCTION("QUERY('Helper Sheet 1'!G2:I1501,""SELECT H WHERE G='""&amp;Dashboard!D28&amp;""'"")"),4.0)</f>
        <v>4</v>
      </c>
    </row>
    <row r="4">
      <c r="M4" s="29">
        <f>IFERROR(__xludf.DUMMYFUNCTION("QUERY('Helper Sheet 1'!G2:I1501,""SELECT I WHERE G='""&amp;Dashboard!D28&amp;""'"")"),6.0)</f>
        <v>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3" t="s">
        <v>88</v>
      </c>
      <c r="B1" s="83" t="s">
        <v>29</v>
      </c>
      <c r="C1" s="83" t="s">
        <v>89</v>
      </c>
      <c r="D1" s="83" t="s">
        <v>90</v>
      </c>
      <c r="E1" s="102" t="s">
        <v>91</v>
      </c>
      <c r="F1" s="78" t="s">
        <v>92</v>
      </c>
      <c r="G1" s="83" t="s">
        <v>93</v>
      </c>
      <c r="H1" s="83" t="s">
        <v>94</v>
      </c>
      <c r="I1" s="83" t="s">
        <v>95</v>
      </c>
      <c r="J1" s="102" t="str">
        <f>IFERROR(__xludf.DUMMYFUNCTION("if(AND(Dashboard!B16=""All"",Dashboard!B21=""All""),QUERY(Dataset!A:L,""SELECT A"",1),QUERY(Dataset!A:Y,""SELECT A "" &amp; IF(COUNTBLANK(Formulas!B2:B3)=2,"""","" WHERE "" &amp; TEXTJOIN("" AND "",TRUE,Formulas!B2:B3))))"),"Maturity Date")</f>
        <v>Maturity Date</v>
      </c>
      <c r="K1" s="103" t="str">
        <f>IFERROR(__xludf.DUMMYFUNCTION("QUERY(J1:J19833,""SELECT MONTH(J)+1"",1)"),"sum(month(Maturity Date)1())")</f>
        <v>sum(month(Maturity Date)1())</v>
      </c>
      <c r="L1" s="104" t="str">
        <f>IFERROR(__xludf.DUMMYFUNCTION("QUERY(J1:J19833,""SELECT YEAR(J)"",1)"),"year(Maturity Date)")</f>
        <v>year(Maturity Date)</v>
      </c>
      <c r="M1" s="30" t="str">
        <f>IFERROR(__xludf.DUMMYFUNCTION("IF(OR(Dashboard!B26=""Yearly"",Dashboard!B26=""Quarterly""),QUERY(N2:N5,""SELECT *"",1), index(QUERY(K2:L19833,""SELECT L WHERE K=""&amp; MONTH(DATEVALUE(Dashboard!D28&amp;""1""))&amp;""
"",1),,1))"),"2023")</f>
        <v>2023</v>
      </c>
      <c r="N1" s="84" t="s">
        <v>96</v>
      </c>
      <c r="O1" s="83" t="s">
        <v>97</v>
      </c>
      <c r="P1" s="83" t="s">
        <v>98</v>
      </c>
      <c r="R1" s="84" t="s">
        <v>99</v>
      </c>
      <c r="S1" s="84" t="s">
        <v>100</v>
      </c>
      <c r="T1" s="64" t="s">
        <v>31</v>
      </c>
    </row>
    <row r="2">
      <c r="A2" s="105" t="str">
        <f>IFERROR(__xludf.DUMMYFUNCTION(" ARRAYFORMULA(TEXT(UNIQUE(K2:K19833)*29,""MMMM""))"),"March")</f>
        <v>March</v>
      </c>
      <c r="B2" s="64" t="s">
        <v>37</v>
      </c>
      <c r="C2" s="83" t="str">
        <f>IFERROR(__xludf.DUMMYFUNCTION("IF(OR(Dashboard!B26=""Yearly"",Dashboard!B26=""Quarterly""),QUERY(N2:N5,""SELECT *"",1), QUERY(K2:L19833,""SELECT L WHERE K=""&amp; MONTH(DATEVALUE(Dashboard!D28&amp;""1""))&amp;""
""))"),"2023")</f>
        <v>2023</v>
      </c>
      <c r="D2" s="86" t="str">
        <f>IFERROR(__xludf.DUMMYFUNCTION("FILTER(A2:C19833,A1:C1=Dashboard!B26)"),"Q1")</f>
        <v>Q1</v>
      </c>
      <c r="E2" s="106" t="str">
        <f>IFERROR(__xludf.DUMMYFUNCTION("IF(Dashboard!B26=""Yearly"",""N/A"",IF(Dashboard!B26=""Quarterly"",QUERY(N2:N5,""SELECT *"",1),QUERY(K2:L19833,""SELECT L WHERE K=""&amp; MONTH(DATEVALUE(Dashboard!D28&amp;""1""))&amp;""
"")))"),"2023")</f>
        <v>2023</v>
      </c>
      <c r="F2" s="30">
        <f>IFERROR(__xludf.DUMMYFUNCTION("INDEX(QUERY(Dataset!A1:L19833,""SELECT YEAR(A) WHERE MONTH(A)+1 &gt;= ""&amp;O2&amp;"" AND MONTH(A)+1 &lt;= ""&amp;P2&amp;"""",1),2,1)"),2023.0)</f>
        <v>2023</v>
      </c>
      <c r="G2" s="64" t="s">
        <v>37</v>
      </c>
      <c r="H2" s="74">
        <v>1.0</v>
      </c>
      <c r="I2" s="64">
        <v>3.0</v>
      </c>
      <c r="J2" s="107">
        <f>IFERROR(__xludf.DUMMYFUNCTION("""COMPUTED_VALUE"""),44995.0)</f>
        <v>44995</v>
      </c>
      <c r="K2" s="102">
        <f>IFERROR(__xludf.DUMMYFUNCTION("""COMPUTED_VALUE"""),3.0)</f>
        <v>3</v>
      </c>
      <c r="L2" s="108">
        <f>IFERROR(__xludf.DUMMYFUNCTION("""COMPUTED_VALUE"""),2023.0)</f>
        <v>2023</v>
      </c>
      <c r="M2" s="29">
        <f>IFERROR(__xludf.DUMMYFUNCTION("""COMPUTED_VALUE"""),2024.0)</f>
        <v>2024</v>
      </c>
      <c r="N2" s="84">
        <v>2023.0</v>
      </c>
      <c r="O2" s="86">
        <f>IF(Dashboard!D28="Q1",1,IF(Dashboard!D28="Q2",4,IF(Dashboard!D28="Q3",7,10)))</f>
        <v>4</v>
      </c>
      <c r="P2" s="86">
        <f>IF(Dashboard!D28="Q1",3,IF(Dashboard!D28="Q2",6,IF(Dashboard!D28="Q3",9,12)))</f>
        <v>6</v>
      </c>
      <c r="R2" s="109" t="s">
        <v>26</v>
      </c>
      <c r="S2" s="84" t="s">
        <v>26</v>
      </c>
      <c r="T2" s="65" t="str">
        <f> IF(Dashboard!B16="All","","C = '"&amp; Dashboard!B16&amp;"'")</f>
        <v/>
      </c>
    </row>
    <row r="3">
      <c r="A3" s="74" t="str">
        <f>IFERROR(__xludf.DUMMYFUNCTION("""COMPUTED_VALUE"""),"April")</f>
        <v>April</v>
      </c>
      <c r="B3" s="64" t="s">
        <v>30</v>
      </c>
      <c r="C3" s="83">
        <f>IFERROR(__xludf.DUMMYFUNCTION("""COMPUTED_VALUE"""),2024.0)</f>
        <v>2024</v>
      </c>
      <c r="D3" s="86" t="str">
        <f>IFERROR(__xludf.DUMMYFUNCTION("""COMPUTED_VALUE"""),"Q2")</f>
        <v>Q2</v>
      </c>
      <c r="E3" s="106">
        <f>IFERROR(__xludf.DUMMYFUNCTION("""COMPUTED_VALUE"""),2024.0)</f>
        <v>2024</v>
      </c>
      <c r="F3" s="30"/>
      <c r="G3" s="64" t="s">
        <v>30</v>
      </c>
      <c r="H3" s="74">
        <v>4.0</v>
      </c>
      <c r="I3" s="64">
        <v>6.0</v>
      </c>
      <c r="J3" s="107">
        <f>IFERROR(__xludf.DUMMYFUNCTION("""COMPUTED_VALUE"""),45005.0)</f>
        <v>45005</v>
      </c>
      <c r="K3" s="102">
        <f>IFERROR(__xludf.DUMMYFUNCTION("""COMPUTED_VALUE"""),3.0)</f>
        <v>3</v>
      </c>
      <c r="L3" s="108">
        <f>IFERROR(__xludf.DUMMYFUNCTION("""COMPUTED_VALUE"""),2023.0)</f>
        <v>2023</v>
      </c>
      <c r="M3" s="29">
        <f>IFERROR(__xludf.DUMMYFUNCTION("""COMPUTED_VALUE"""),2025.0)</f>
        <v>2025</v>
      </c>
      <c r="N3" s="84">
        <v>2024.0</v>
      </c>
      <c r="R3" s="110" t="str">
        <f>IFERROR(__xludf.DUMMYFUNCTION("UNIQUE(Dataset!C2:C19833)"),"Kotak")</f>
        <v>Kotak</v>
      </c>
      <c r="S3" s="104" t="str">
        <f>IFERROR(__xludf.DUMMYFUNCTION("UNIQUE(Dataset!H2:H19833)"),"Anjali")</f>
        <v>Anjali</v>
      </c>
      <c r="T3" s="65" t="str">
        <f>IF(Dashboard!B21="All","","H = '"&amp; Dashboard!B21&amp;"'")</f>
        <v/>
      </c>
    </row>
    <row r="4">
      <c r="A4" s="74" t="str">
        <f>IFERROR(__xludf.DUMMYFUNCTION("""COMPUTED_VALUE"""),"May")</f>
        <v>May</v>
      </c>
      <c r="B4" s="64" t="s">
        <v>38</v>
      </c>
      <c r="C4" s="83">
        <f>IFERROR(__xludf.DUMMYFUNCTION("""COMPUTED_VALUE"""),2025.0)</f>
        <v>2025</v>
      </c>
      <c r="D4" s="86" t="str">
        <f>IFERROR(__xludf.DUMMYFUNCTION("""COMPUTED_VALUE"""),"Q3")</f>
        <v>Q3</v>
      </c>
      <c r="E4" s="106">
        <f>IFERROR(__xludf.DUMMYFUNCTION("""COMPUTED_VALUE"""),2025.0)</f>
        <v>2025</v>
      </c>
      <c r="F4" s="30"/>
      <c r="G4" s="64" t="s">
        <v>38</v>
      </c>
      <c r="H4" s="74">
        <v>7.0</v>
      </c>
      <c r="I4" s="64">
        <v>9.0</v>
      </c>
      <c r="J4" s="107">
        <f>IFERROR(__xludf.DUMMYFUNCTION("""COMPUTED_VALUE"""),45015.0)</f>
        <v>45015</v>
      </c>
      <c r="K4" s="102">
        <f>IFERROR(__xludf.DUMMYFUNCTION("""COMPUTED_VALUE"""),3.0)</f>
        <v>3</v>
      </c>
      <c r="L4" s="108">
        <f>IFERROR(__xludf.DUMMYFUNCTION("""COMPUTED_VALUE"""),2023.0)</f>
        <v>2023</v>
      </c>
      <c r="M4" s="29">
        <f>IFERROR(__xludf.DUMMYFUNCTION("""COMPUTED_VALUE"""),2026.0)</f>
        <v>2026</v>
      </c>
      <c r="N4" s="84">
        <v>2025.0</v>
      </c>
      <c r="R4" s="110" t="str">
        <f>IFERROR(__xludf.DUMMYFUNCTION("""COMPUTED_VALUE"""),"SBI")</f>
        <v>SBI</v>
      </c>
      <c r="S4" s="104" t="str">
        <f>IFERROR(__xludf.DUMMYFUNCTION("""COMPUTED_VALUE"""),"Vicky")</f>
        <v>Vicky</v>
      </c>
    </row>
    <row r="5">
      <c r="A5" s="74" t="str">
        <f>IFERROR(__xludf.DUMMYFUNCTION("""COMPUTED_VALUE"""),"June")</f>
        <v>June</v>
      </c>
      <c r="B5" s="64" t="s">
        <v>101</v>
      </c>
      <c r="C5" s="83">
        <f>IFERROR(__xludf.DUMMYFUNCTION("""COMPUTED_VALUE"""),2026.0)</f>
        <v>2026</v>
      </c>
      <c r="D5" s="86" t="str">
        <f>IFERROR(__xludf.DUMMYFUNCTION("""COMPUTED_VALUE"""),"Q4")</f>
        <v>Q4</v>
      </c>
      <c r="E5" s="106">
        <f>IFERROR(__xludf.DUMMYFUNCTION("""COMPUTED_VALUE"""),2026.0)</f>
        <v>2026</v>
      </c>
      <c r="F5" s="30"/>
      <c r="G5" s="64" t="s">
        <v>101</v>
      </c>
      <c r="H5" s="74">
        <v>10.0</v>
      </c>
      <c r="I5" s="111">
        <v>12.0</v>
      </c>
      <c r="J5" s="107">
        <f>IFERROR(__xludf.DUMMYFUNCTION("""COMPUTED_VALUE"""),45025.0)</f>
        <v>45025</v>
      </c>
      <c r="K5" s="102">
        <f>IFERROR(__xludf.DUMMYFUNCTION("""COMPUTED_VALUE"""),4.0)</f>
        <v>4</v>
      </c>
      <c r="L5" s="108">
        <f>IFERROR(__xludf.DUMMYFUNCTION("""COMPUTED_VALUE"""),2023.0)</f>
        <v>2023</v>
      </c>
      <c r="N5" s="84">
        <v>2026.0</v>
      </c>
      <c r="R5" s="110" t="str">
        <f>IFERROR(__xludf.DUMMYFUNCTION("""COMPUTED_VALUE"""),"HSBC")</f>
        <v>HSBC</v>
      </c>
      <c r="S5" s="112"/>
    </row>
    <row r="6">
      <c r="A6" s="74" t="str">
        <f>IFERROR(__xludf.DUMMYFUNCTION("""COMPUTED_VALUE"""),"July")</f>
        <v>July</v>
      </c>
      <c r="C6" s="88"/>
      <c r="D6" s="86"/>
      <c r="E6" s="32"/>
      <c r="H6" s="105"/>
      <c r="J6" s="107">
        <f>IFERROR(__xludf.DUMMYFUNCTION("""COMPUTED_VALUE"""),45037.0)</f>
        <v>45037</v>
      </c>
      <c r="K6" s="102">
        <f>IFERROR(__xludf.DUMMYFUNCTION("""COMPUTED_VALUE"""),4.0)</f>
        <v>4</v>
      </c>
      <c r="L6" s="108">
        <f>IFERROR(__xludf.DUMMYFUNCTION("""COMPUTED_VALUE"""),2023.0)</f>
        <v>2023</v>
      </c>
      <c r="R6" s="31"/>
      <c r="S6" s="112"/>
    </row>
    <row r="7">
      <c r="A7" s="74" t="str">
        <f>IFERROR(__xludf.DUMMYFUNCTION("""COMPUTED_VALUE"""),"August")</f>
        <v>August</v>
      </c>
      <c r="C7" s="88"/>
      <c r="D7" s="86"/>
      <c r="E7" s="32"/>
      <c r="H7" s="105"/>
      <c r="J7" s="107">
        <f>IFERROR(__xludf.DUMMYFUNCTION("""COMPUTED_VALUE"""),45049.0)</f>
        <v>45049</v>
      </c>
      <c r="K7" s="102">
        <f>IFERROR(__xludf.DUMMYFUNCTION("""COMPUTED_VALUE"""),5.0)</f>
        <v>5</v>
      </c>
      <c r="L7" s="108">
        <f>IFERROR(__xludf.DUMMYFUNCTION("""COMPUTED_VALUE"""),2023.0)</f>
        <v>2023</v>
      </c>
      <c r="R7" s="31"/>
      <c r="S7" s="112"/>
    </row>
    <row r="8">
      <c r="A8" s="74" t="str">
        <f>IFERROR(__xludf.DUMMYFUNCTION("""COMPUTED_VALUE"""),"September")</f>
        <v>September</v>
      </c>
      <c r="C8" s="88"/>
      <c r="D8" s="86"/>
      <c r="E8" s="32"/>
      <c r="H8" s="32"/>
      <c r="J8" s="107">
        <f>IFERROR(__xludf.DUMMYFUNCTION("""COMPUTED_VALUE"""),45061.0)</f>
        <v>45061</v>
      </c>
      <c r="K8" s="86">
        <f>IFERROR(__xludf.DUMMYFUNCTION("""COMPUTED_VALUE"""),5.0)</f>
        <v>5</v>
      </c>
      <c r="L8" s="108">
        <f>IFERROR(__xludf.DUMMYFUNCTION("""COMPUTED_VALUE"""),2023.0)</f>
        <v>2023</v>
      </c>
      <c r="R8" s="31"/>
      <c r="S8" s="112"/>
    </row>
    <row r="9">
      <c r="A9" s="74" t="str">
        <f>IFERROR(__xludf.DUMMYFUNCTION("""COMPUTED_VALUE"""),"October")</f>
        <v>October</v>
      </c>
      <c r="C9" s="88"/>
      <c r="D9" s="86"/>
      <c r="E9" s="32"/>
      <c r="H9" s="105"/>
      <c r="J9" s="107">
        <f>IFERROR(__xludf.DUMMYFUNCTION("""COMPUTED_VALUE"""),45073.0)</f>
        <v>45073</v>
      </c>
      <c r="K9" s="102">
        <f>IFERROR(__xludf.DUMMYFUNCTION("""COMPUTED_VALUE"""),5.0)</f>
        <v>5</v>
      </c>
      <c r="L9" s="108">
        <f>IFERROR(__xludf.DUMMYFUNCTION("""COMPUTED_VALUE"""),2023.0)</f>
        <v>2023</v>
      </c>
      <c r="R9" s="31"/>
      <c r="S9" s="112"/>
    </row>
    <row r="10">
      <c r="A10" s="74" t="str">
        <f>IFERROR(__xludf.DUMMYFUNCTION("""COMPUTED_VALUE"""),"November")</f>
        <v>November</v>
      </c>
      <c r="C10" s="88"/>
      <c r="D10" s="86"/>
      <c r="E10" s="32"/>
      <c r="H10" s="105"/>
      <c r="J10" s="107">
        <f>IFERROR(__xludf.DUMMYFUNCTION("""COMPUTED_VALUE"""),45085.0)</f>
        <v>45085</v>
      </c>
      <c r="K10" s="102">
        <f>IFERROR(__xludf.DUMMYFUNCTION("""COMPUTED_VALUE"""),6.0)</f>
        <v>6</v>
      </c>
      <c r="L10" s="108">
        <f>IFERROR(__xludf.DUMMYFUNCTION("""COMPUTED_VALUE"""),2023.0)</f>
        <v>2023</v>
      </c>
      <c r="R10" s="31"/>
      <c r="S10" s="112"/>
    </row>
    <row r="11">
      <c r="A11" s="74" t="str">
        <f>IFERROR(__xludf.DUMMYFUNCTION("""COMPUTED_VALUE"""),"December")</f>
        <v>December</v>
      </c>
      <c r="C11" s="88"/>
      <c r="D11" s="86"/>
      <c r="E11" s="32"/>
      <c r="H11" s="105"/>
      <c r="J11" s="107">
        <f>IFERROR(__xludf.DUMMYFUNCTION("""COMPUTED_VALUE"""),45097.0)</f>
        <v>45097</v>
      </c>
      <c r="K11" s="86">
        <f>IFERROR(__xludf.DUMMYFUNCTION("""COMPUTED_VALUE"""),6.0)</f>
        <v>6</v>
      </c>
      <c r="L11" s="108">
        <f>IFERROR(__xludf.DUMMYFUNCTION("""COMPUTED_VALUE"""),2023.0)</f>
        <v>2023</v>
      </c>
      <c r="R11" s="31"/>
      <c r="S11" s="112"/>
    </row>
    <row r="12">
      <c r="A12" s="74" t="str">
        <f>IFERROR(__xludf.DUMMYFUNCTION("""COMPUTED_VALUE"""),"January")</f>
        <v>January</v>
      </c>
      <c r="C12" s="88"/>
      <c r="D12" s="86"/>
      <c r="E12" s="32"/>
      <c r="H12" s="105"/>
      <c r="J12" s="107">
        <f>IFERROR(__xludf.DUMMYFUNCTION("""COMPUTED_VALUE"""),45109.0)</f>
        <v>45109</v>
      </c>
      <c r="K12" s="86">
        <f>IFERROR(__xludf.DUMMYFUNCTION("""COMPUTED_VALUE"""),7.0)</f>
        <v>7</v>
      </c>
      <c r="L12" s="108">
        <f>IFERROR(__xludf.DUMMYFUNCTION("""COMPUTED_VALUE"""),2023.0)</f>
        <v>2023</v>
      </c>
      <c r="R12" s="31"/>
      <c r="S12" s="112"/>
    </row>
    <row r="13">
      <c r="A13" s="74" t="str">
        <f>IFERROR(__xludf.DUMMYFUNCTION("""COMPUTED_VALUE"""),"February")</f>
        <v>February</v>
      </c>
      <c r="C13" s="88"/>
      <c r="D13" s="86"/>
      <c r="E13" s="32"/>
      <c r="H13" s="105"/>
      <c r="J13" s="107">
        <f>IFERROR(__xludf.DUMMYFUNCTION("""COMPUTED_VALUE"""),45121.0)</f>
        <v>45121</v>
      </c>
      <c r="K13" s="86">
        <f>IFERROR(__xludf.DUMMYFUNCTION("""COMPUTED_VALUE"""),7.0)</f>
        <v>7</v>
      </c>
      <c r="L13" s="108">
        <f>IFERROR(__xludf.DUMMYFUNCTION("""COMPUTED_VALUE"""),2023.0)</f>
        <v>2023</v>
      </c>
      <c r="R13" s="31"/>
      <c r="S13" s="112"/>
    </row>
    <row r="14">
      <c r="A14" s="105" t="str">
        <f>IFERROR(__xludf.DUMMYFUNCTION("""COMPUTED_VALUE"""),"December")</f>
        <v>December</v>
      </c>
      <c r="C14" s="88"/>
      <c r="D14" s="86"/>
      <c r="E14" s="32"/>
      <c r="H14" s="105"/>
      <c r="J14" s="107">
        <f>IFERROR(__xludf.DUMMYFUNCTION("""COMPUTED_VALUE"""),45133.0)</f>
        <v>45133</v>
      </c>
      <c r="K14" s="86">
        <f>IFERROR(__xludf.DUMMYFUNCTION("""COMPUTED_VALUE"""),7.0)</f>
        <v>7</v>
      </c>
      <c r="L14" s="108">
        <f>IFERROR(__xludf.DUMMYFUNCTION("""COMPUTED_VALUE"""),2023.0)</f>
        <v>2023</v>
      </c>
      <c r="R14" s="31"/>
      <c r="S14" s="112"/>
    </row>
    <row r="15">
      <c r="A15" s="105"/>
      <c r="C15" s="88"/>
      <c r="D15" s="86"/>
      <c r="E15" s="32"/>
      <c r="F15" s="101"/>
      <c r="H15" s="105"/>
      <c r="J15" s="107">
        <f>IFERROR(__xludf.DUMMYFUNCTION("""COMPUTED_VALUE"""),45145.0)</f>
        <v>45145</v>
      </c>
      <c r="K15" s="86">
        <f>IFERROR(__xludf.DUMMYFUNCTION("""COMPUTED_VALUE"""),8.0)</f>
        <v>8</v>
      </c>
      <c r="L15" s="108">
        <f>IFERROR(__xludf.DUMMYFUNCTION("""COMPUTED_VALUE"""),2023.0)</f>
        <v>2023</v>
      </c>
      <c r="R15" s="31"/>
      <c r="S15" s="112"/>
    </row>
    <row r="16">
      <c r="A16" s="105"/>
      <c r="C16" s="88"/>
      <c r="D16" s="86"/>
      <c r="E16" s="32"/>
      <c r="G16" s="113"/>
      <c r="H16" s="105"/>
      <c r="J16" s="107">
        <f>IFERROR(__xludf.DUMMYFUNCTION("""COMPUTED_VALUE"""),45157.0)</f>
        <v>45157</v>
      </c>
      <c r="K16" s="86">
        <f>IFERROR(__xludf.DUMMYFUNCTION("""COMPUTED_VALUE"""),8.0)</f>
        <v>8</v>
      </c>
      <c r="L16" s="108">
        <f>IFERROR(__xludf.DUMMYFUNCTION("""COMPUTED_VALUE"""),2023.0)</f>
        <v>2023</v>
      </c>
      <c r="R16" s="31"/>
      <c r="S16" s="112"/>
    </row>
    <row r="17">
      <c r="A17" s="105"/>
      <c r="C17" s="88"/>
      <c r="D17" s="86"/>
      <c r="E17" s="32"/>
      <c r="H17" s="105"/>
      <c r="J17" s="107">
        <f>IFERROR(__xludf.DUMMYFUNCTION("""COMPUTED_VALUE"""),45169.0)</f>
        <v>45169</v>
      </c>
      <c r="K17" s="86">
        <f>IFERROR(__xludf.DUMMYFUNCTION("""COMPUTED_VALUE"""),8.0)</f>
        <v>8</v>
      </c>
      <c r="L17" s="108">
        <f>IFERROR(__xludf.DUMMYFUNCTION("""COMPUTED_VALUE"""),2023.0)</f>
        <v>2023</v>
      </c>
      <c r="R17" s="31"/>
      <c r="S17" s="112"/>
    </row>
    <row r="18">
      <c r="A18" s="105"/>
      <c r="C18" s="88"/>
      <c r="D18" s="86"/>
      <c r="E18" s="32"/>
      <c r="H18" s="105"/>
      <c r="J18" s="107">
        <f>IFERROR(__xludf.DUMMYFUNCTION("""COMPUTED_VALUE"""),45181.0)</f>
        <v>45181</v>
      </c>
      <c r="K18" s="86">
        <f>IFERROR(__xludf.DUMMYFUNCTION("""COMPUTED_VALUE"""),9.0)</f>
        <v>9</v>
      </c>
      <c r="L18" s="108">
        <f>IFERROR(__xludf.DUMMYFUNCTION("""COMPUTED_VALUE"""),2023.0)</f>
        <v>2023</v>
      </c>
      <c r="R18" s="31"/>
      <c r="S18" s="112"/>
    </row>
    <row r="19">
      <c r="A19" s="105"/>
      <c r="C19" s="88"/>
      <c r="D19" s="86"/>
      <c r="E19" s="32"/>
      <c r="H19" s="105"/>
      <c r="J19" s="107">
        <f>IFERROR(__xludf.DUMMYFUNCTION("""COMPUTED_VALUE"""),45193.0)</f>
        <v>45193</v>
      </c>
      <c r="K19" s="102">
        <f>IFERROR(__xludf.DUMMYFUNCTION("""COMPUTED_VALUE"""),9.0)</f>
        <v>9</v>
      </c>
      <c r="L19" s="108">
        <f>IFERROR(__xludf.DUMMYFUNCTION("""COMPUTED_VALUE"""),2023.0)</f>
        <v>2023</v>
      </c>
      <c r="R19" s="31"/>
      <c r="S19" s="112"/>
    </row>
    <row r="20">
      <c r="A20" s="105"/>
      <c r="C20" s="88"/>
      <c r="D20" s="86"/>
      <c r="E20" s="32"/>
      <c r="H20" s="105"/>
      <c r="J20" s="107">
        <f>IFERROR(__xludf.DUMMYFUNCTION("""COMPUTED_VALUE"""),45205.0)</f>
        <v>45205</v>
      </c>
      <c r="K20" s="102">
        <f>IFERROR(__xludf.DUMMYFUNCTION("""COMPUTED_VALUE"""),10.0)</f>
        <v>10</v>
      </c>
      <c r="L20" s="108">
        <f>IFERROR(__xludf.DUMMYFUNCTION("""COMPUTED_VALUE"""),2023.0)</f>
        <v>2023</v>
      </c>
      <c r="R20" s="31"/>
      <c r="S20" s="112"/>
    </row>
    <row r="21">
      <c r="A21" s="105"/>
      <c r="C21" s="88"/>
      <c r="D21" s="86"/>
      <c r="E21" s="32"/>
      <c r="H21" s="105"/>
      <c r="J21" s="107">
        <f>IFERROR(__xludf.DUMMYFUNCTION("""COMPUTED_VALUE"""),45217.0)</f>
        <v>45217</v>
      </c>
      <c r="K21" s="102">
        <f>IFERROR(__xludf.DUMMYFUNCTION("""COMPUTED_VALUE"""),10.0)</f>
        <v>10</v>
      </c>
      <c r="L21" s="108">
        <f>IFERROR(__xludf.DUMMYFUNCTION("""COMPUTED_VALUE"""),2023.0)</f>
        <v>2023</v>
      </c>
      <c r="R21" s="31"/>
      <c r="S21" s="112"/>
    </row>
    <row r="22">
      <c r="A22" s="105"/>
      <c r="C22" s="88"/>
      <c r="D22" s="86"/>
      <c r="E22" s="32"/>
      <c r="H22" s="105"/>
      <c r="J22" s="107">
        <f>IFERROR(__xludf.DUMMYFUNCTION("""COMPUTED_VALUE"""),45229.0)</f>
        <v>45229</v>
      </c>
      <c r="K22" s="102">
        <f>IFERROR(__xludf.DUMMYFUNCTION("""COMPUTED_VALUE"""),10.0)</f>
        <v>10</v>
      </c>
      <c r="L22" s="108">
        <f>IFERROR(__xludf.DUMMYFUNCTION("""COMPUTED_VALUE"""),2023.0)</f>
        <v>2023</v>
      </c>
      <c r="R22" s="31"/>
      <c r="S22" s="112"/>
    </row>
    <row r="23">
      <c r="A23" s="105"/>
      <c r="C23" s="88"/>
      <c r="D23" s="86"/>
      <c r="E23" s="32"/>
      <c r="H23" s="105"/>
      <c r="J23" s="107">
        <f>IFERROR(__xludf.DUMMYFUNCTION("""COMPUTED_VALUE"""),45241.0)</f>
        <v>45241</v>
      </c>
      <c r="K23" s="102">
        <f>IFERROR(__xludf.DUMMYFUNCTION("""COMPUTED_VALUE"""),11.0)</f>
        <v>11</v>
      </c>
      <c r="L23" s="108">
        <f>IFERROR(__xludf.DUMMYFUNCTION("""COMPUTED_VALUE"""),2023.0)</f>
        <v>2023</v>
      </c>
      <c r="R23" s="31"/>
      <c r="S23" s="112"/>
    </row>
    <row r="24">
      <c r="A24" s="105"/>
      <c r="C24" s="88"/>
      <c r="D24" s="86"/>
      <c r="E24" s="32"/>
      <c r="H24" s="105"/>
      <c r="J24" s="107">
        <f>IFERROR(__xludf.DUMMYFUNCTION("""COMPUTED_VALUE"""),45253.0)</f>
        <v>45253</v>
      </c>
      <c r="K24" s="102">
        <f>IFERROR(__xludf.DUMMYFUNCTION("""COMPUTED_VALUE"""),11.0)</f>
        <v>11</v>
      </c>
      <c r="L24" s="108">
        <f>IFERROR(__xludf.DUMMYFUNCTION("""COMPUTED_VALUE"""),2023.0)</f>
        <v>2023</v>
      </c>
      <c r="R24" s="31"/>
      <c r="S24" s="112"/>
    </row>
    <row r="25">
      <c r="A25" s="105"/>
      <c r="C25" s="88"/>
      <c r="D25" s="86"/>
      <c r="E25" s="32"/>
      <c r="H25" s="105"/>
      <c r="J25" s="107">
        <f>IFERROR(__xludf.DUMMYFUNCTION("""COMPUTED_VALUE"""),45265.0)</f>
        <v>45265</v>
      </c>
      <c r="K25" s="102">
        <f>IFERROR(__xludf.DUMMYFUNCTION("""COMPUTED_VALUE"""),12.0)</f>
        <v>12</v>
      </c>
      <c r="L25" s="108">
        <f>IFERROR(__xludf.DUMMYFUNCTION("""COMPUTED_VALUE"""),2023.0)</f>
        <v>2023</v>
      </c>
      <c r="R25" s="31"/>
      <c r="S25" s="112"/>
    </row>
    <row r="26">
      <c r="A26" s="105"/>
      <c r="C26" s="88"/>
      <c r="D26" s="86"/>
      <c r="E26" s="32"/>
      <c r="H26" s="105"/>
      <c r="J26" s="107">
        <f>IFERROR(__xludf.DUMMYFUNCTION("""COMPUTED_VALUE"""),45277.0)</f>
        <v>45277</v>
      </c>
      <c r="K26" s="102">
        <f>IFERROR(__xludf.DUMMYFUNCTION("""COMPUTED_VALUE"""),12.0)</f>
        <v>12</v>
      </c>
      <c r="L26" s="108">
        <f>IFERROR(__xludf.DUMMYFUNCTION("""COMPUTED_VALUE"""),2023.0)</f>
        <v>2023</v>
      </c>
      <c r="R26" s="31"/>
      <c r="S26" s="112"/>
    </row>
    <row r="27">
      <c r="A27" s="105"/>
      <c r="C27" s="88"/>
      <c r="D27" s="86"/>
      <c r="E27" s="32"/>
      <c r="H27" s="105"/>
      <c r="J27" s="107">
        <f>IFERROR(__xludf.DUMMYFUNCTION("""COMPUTED_VALUE"""),45289.0)</f>
        <v>45289</v>
      </c>
      <c r="K27" s="102">
        <f>IFERROR(__xludf.DUMMYFUNCTION("""COMPUTED_VALUE"""),12.0)</f>
        <v>12</v>
      </c>
      <c r="L27" s="108">
        <f>IFERROR(__xludf.DUMMYFUNCTION("""COMPUTED_VALUE"""),2023.0)</f>
        <v>2023</v>
      </c>
      <c r="R27" s="31"/>
      <c r="S27" s="112"/>
    </row>
    <row r="28">
      <c r="A28" s="105"/>
      <c r="C28" s="88"/>
      <c r="D28" s="86"/>
      <c r="E28" s="32"/>
      <c r="H28" s="105"/>
      <c r="J28" s="107">
        <f>IFERROR(__xludf.DUMMYFUNCTION("""COMPUTED_VALUE"""),45301.0)</f>
        <v>45301</v>
      </c>
      <c r="K28" s="102">
        <f>IFERROR(__xludf.DUMMYFUNCTION("""COMPUTED_VALUE"""),1.0)</f>
        <v>1</v>
      </c>
      <c r="L28" s="108">
        <f>IFERROR(__xludf.DUMMYFUNCTION("""COMPUTED_VALUE"""),2024.0)</f>
        <v>2024</v>
      </c>
      <c r="R28" s="31"/>
      <c r="S28" s="112"/>
    </row>
    <row r="29">
      <c r="A29" s="105"/>
      <c r="C29" s="88"/>
      <c r="D29" s="86"/>
      <c r="E29" s="32"/>
      <c r="H29" s="105"/>
      <c r="J29" s="107">
        <f>IFERROR(__xludf.DUMMYFUNCTION("""COMPUTED_VALUE"""),45313.0)</f>
        <v>45313</v>
      </c>
      <c r="K29" s="102">
        <f>IFERROR(__xludf.DUMMYFUNCTION("""COMPUTED_VALUE"""),1.0)</f>
        <v>1</v>
      </c>
      <c r="L29" s="108">
        <f>IFERROR(__xludf.DUMMYFUNCTION("""COMPUTED_VALUE"""),2024.0)</f>
        <v>2024</v>
      </c>
      <c r="R29" s="31"/>
      <c r="S29" s="112"/>
    </row>
    <row r="30">
      <c r="A30" s="105"/>
      <c r="C30" s="88"/>
      <c r="D30" s="86"/>
      <c r="E30" s="32"/>
      <c r="H30" s="105"/>
      <c r="J30" s="107">
        <f>IFERROR(__xludf.DUMMYFUNCTION("""COMPUTED_VALUE"""),45325.0)</f>
        <v>45325</v>
      </c>
      <c r="K30" s="102">
        <f>IFERROR(__xludf.DUMMYFUNCTION("""COMPUTED_VALUE"""),2.0)</f>
        <v>2</v>
      </c>
      <c r="L30" s="108">
        <f>IFERROR(__xludf.DUMMYFUNCTION("""COMPUTED_VALUE"""),2024.0)</f>
        <v>2024</v>
      </c>
      <c r="R30" s="31"/>
      <c r="S30" s="112"/>
    </row>
    <row r="31">
      <c r="A31" s="105"/>
      <c r="C31" s="88"/>
      <c r="D31" s="86"/>
      <c r="E31" s="32"/>
      <c r="H31" s="105"/>
      <c r="J31" s="107">
        <f>IFERROR(__xludf.DUMMYFUNCTION("""COMPUTED_VALUE"""),45337.0)</f>
        <v>45337</v>
      </c>
      <c r="K31" s="102">
        <f>IFERROR(__xludf.DUMMYFUNCTION("""COMPUTED_VALUE"""),2.0)</f>
        <v>2</v>
      </c>
      <c r="L31" s="108">
        <f>IFERROR(__xludf.DUMMYFUNCTION("""COMPUTED_VALUE"""),2024.0)</f>
        <v>2024</v>
      </c>
      <c r="R31" s="31"/>
      <c r="S31" s="112"/>
    </row>
    <row r="32">
      <c r="A32" s="105"/>
      <c r="C32" s="88"/>
      <c r="D32" s="86"/>
      <c r="E32" s="32"/>
      <c r="H32" s="105"/>
      <c r="J32" s="107">
        <f>IFERROR(__xludf.DUMMYFUNCTION("""COMPUTED_VALUE"""),45349.0)</f>
        <v>45349</v>
      </c>
      <c r="K32" s="102">
        <f>IFERROR(__xludf.DUMMYFUNCTION("""COMPUTED_VALUE"""),2.0)</f>
        <v>2</v>
      </c>
      <c r="L32" s="108">
        <f>IFERROR(__xludf.DUMMYFUNCTION("""COMPUTED_VALUE"""),2024.0)</f>
        <v>2024</v>
      </c>
      <c r="R32" s="31"/>
      <c r="S32" s="112"/>
    </row>
    <row r="33">
      <c r="A33" s="105"/>
      <c r="C33" s="88"/>
      <c r="D33" s="86"/>
      <c r="E33" s="32"/>
      <c r="H33" s="105"/>
      <c r="J33" s="107">
        <f>IFERROR(__xludf.DUMMYFUNCTION("""COMPUTED_VALUE"""),45361.0)</f>
        <v>45361</v>
      </c>
      <c r="K33" s="102">
        <f>IFERROR(__xludf.DUMMYFUNCTION("""COMPUTED_VALUE"""),3.0)</f>
        <v>3</v>
      </c>
      <c r="L33" s="108">
        <f>IFERROR(__xludf.DUMMYFUNCTION("""COMPUTED_VALUE"""),2024.0)</f>
        <v>2024</v>
      </c>
      <c r="R33" s="31"/>
      <c r="S33" s="112"/>
    </row>
    <row r="34">
      <c r="A34" s="105"/>
      <c r="C34" s="88"/>
      <c r="D34" s="86"/>
      <c r="E34" s="32"/>
      <c r="H34" s="105"/>
      <c r="J34" s="107">
        <f>IFERROR(__xludf.DUMMYFUNCTION("""COMPUTED_VALUE"""),45373.0)</f>
        <v>45373</v>
      </c>
      <c r="K34" s="102">
        <f>IFERROR(__xludf.DUMMYFUNCTION("""COMPUTED_VALUE"""),3.0)</f>
        <v>3</v>
      </c>
      <c r="L34" s="108">
        <f>IFERROR(__xludf.DUMMYFUNCTION("""COMPUTED_VALUE"""),2024.0)</f>
        <v>2024</v>
      </c>
      <c r="R34" s="31"/>
      <c r="S34" s="112"/>
    </row>
    <row r="35">
      <c r="A35" s="105"/>
      <c r="C35" s="88"/>
      <c r="D35" s="86"/>
      <c r="E35" s="32"/>
      <c r="H35" s="105"/>
      <c r="J35" s="107">
        <f>IFERROR(__xludf.DUMMYFUNCTION("""COMPUTED_VALUE"""),45385.0)</f>
        <v>45385</v>
      </c>
      <c r="K35" s="102">
        <f>IFERROR(__xludf.DUMMYFUNCTION("""COMPUTED_VALUE"""),4.0)</f>
        <v>4</v>
      </c>
      <c r="L35" s="108">
        <f>IFERROR(__xludf.DUMMYFUNCTION("""COMPUTED_VALUE"""),2024.0)</f>
        <v>2024</v>
      </c>
      <c r="R35" s="31"/>
      <c r="S35" s="112"/>
    </row>
    <row r="36">
      <c r="A36" s="105"/>
      <c r="C36" s="88"/>
      <c r="D36" s="86"/>
      <c r="E36" s="32"/>
      <c r="H36" s="105"/>
      <c r="J36" s="107">
        <f>IFERROR(__xludf.DUMMYFUNCTION("""COMPUTED_VALUE"""),45397.0)</f>
        <v>45397</v>
      </c>
      <c r="K36" s="102">
        <f>IFERROR(__xludf.DUMMYFUNCTION("""COMPUTED_VALUE"""),4.0)</f>
        <v>4</v>
      </c>
      <c r="L36" s="108">
        <f>IFERROR(__xludf.DUMMYFUNCTION("""COMPUTED_VALUE"""),2024.0)</f>
        <v>2024</v>
      </c>
      <c r="R36" s="31"/>
      <c r="S36" s="112"/>
    </row>
    <row r="37">
      <c r="A37" s="105"/>
      <c r="C37" s="88"/>
      <c r="D37" s="86"/>
      <c r="E37" s="32"/>
      <c r="H37" s="105"/>
      <c r="J37" s="107">
        <f>IFERROR(__xludf.DUMMYFUNCTION("""COMPUTED_VALUE"""),45409.0)</f>
        <v>45409</v>
      </c>
      <c r="K37" s="102">
        <f>IFERROR(__xludf.DUMMYFUNCTION("""COMPUTED_VALUE"""),4.0)</f>
        <v>4</v>
      </c>
      <c r="L37" s="108">
        <f>IFERROR(__xludf.DUMMYFUNCTION("""COMPUTED_VALUE"""),2024.0)</f>
        <v>2024</v>
      </c>
      <c r="R37" s="31"/>
      <c r="S37" s="112"/>
    </row>
    <row r="38">
      <c r="A38" s="105"/>
      <c r="C38" s="88"/>
      <c r="D38" s="86"/>
      <c r="E38" s="32"/>
      <c r="H38" s="105"/>
      <c r="J38" s="107">
        <f>IFERROR(__xludf.DUMMYFUNCTION("""COMPUTED_VALUE"""),45421.0)</f>
        <v>45421</v>
      </c>
      <c r="K38" s="102">
        <f>IFERROR(__xludf.DUMMYFUNCTION("""COMPUTED_VALUE"""),5.0)</f>
        <v>5</v>
      </c>
      <c r="L38" s="108">
        <f>IFERROR(__xludf.DUMMYFUNCTION("""COMPUTED_VALUE"""),2024.0)</f>
        <v>2024</v>
      </c>
      <c r="R38" s="31"/>
      <c r="S38" s="112"/>
    </row>
    <row r="39">
      <c r="A39" s="105"/>
      <c r="C39" s="88"/>
      <c r="D39" s="86"/>
      <c r="E39" s="32"/>
      <c r="H39" s="105"/>
      <c r="J39" s="107">
        <f>IFERROR(__xludf.DUMMYFUNCTION("""COMPUTED_VALUE"""),45433.0)</f>
        <v>45433</v>
      </c>
      <c r="K39" s="102">
        <f>IFERROR(__xludf.DUMMYFUNCTION("""COMPUTED_VALUE"""),5.0)</f>
        <v>5</v>
      </c>
      <c r="L39" s="108">
        <f>IFERROR(__xludf.DUMMYFUNCTION("""COMPUTED_VALUE"""),2024.0)</f>
        <v>2024</v>
      </c>
      <c r="R39" s="31"/>
      <c r="S39" s="112"/>
    </row>
    <row r="40">
      <c r="A40" s="105"/>
      <c r="C40" s="88"/>
      <c r="D40" s="86"/>
      <c r="E40" s="32"/>
      <c r="H40" s="105"/>
      <c r="J40" s="107">
        <f>IFERROR(__xludf.DUMMYFUNCTION("""COMPUTED_VALUE"""),45445.0)</f>
        <v>45445</v>
      </c>
      <c r="K40" s="102">
        <f>IFERROR(__xludf.DUMMYFUNCTION("""COMPUTED_VALUE"""),6.0)</f>
        <v>6</v>
      </c>
      <c r="L40" s="108">
        <f>IFERROR(__xludf.DUMMYFUNCTION("""COMPUTED_VALUE"""),2024.0)</f>
        <v>2024</v>
      </c>
      <c r="R40" s="31"/>
      <c r="S40" s="112"/>
    </row>
    <row r="41">
      <c r="A41" s="105"/>
      <c r="C41" s="88"/>
      <c r="D41" s="86"/>
      <c r="E41" s="32"/>
      <c r="H41" s="105"/>
      <c r="J41" s="107">
        <f>IFERROR(__xludf.DUMMYFUNCTION("""COMPUTED_VALUE"""),45457.0)</f>
        <v>45457</v>
      </c>
      <c r="K41" s="102">
        <f>IFERROR(__xludf.DUMMYFUNCTION("""COMPUTED_VALUE"""),6.0)</f>
        <v>6</v>
      </c>
      <c r="L41" s="108">
        <f>IFERROR(__xludf.DUMMYFUNCTION("""COMPUTED_VALUE"""),2024.0)</f>
        <v>2024</v>
      </c>
      <c r="R41" s="31"/>
      <c r="S41" s="112"/>
    </row>
    <row r="42">
      <c r="A42" s="105"/>
      <c r="C42" s="88"/>
      <c r="D42" s="86"/>
      <c r="E42" s="32"/>
      <c r="H42" s="105"/>
      <c r="J42" s="107">
        <f>IFERROR(__xludf.DUMMYFUNCTION("""COMPUTED_VALUE"""),45469.0)</f>
        <v>45469</v>
      </c>
      <c r="K42" s="102">
        <f>IFERROR(__xludf.DUMMYFUNCTION("""COMPUTED_VALUE"""),6.0)</f>
        <v>6</v>
      </c>
      <c r="L42" s="108">
        <f>IFERROR(__xludf.DUMMYFUNCTION("""COMPUTED_VALUE"""),2024.0)</f>
        <v>2024</v>
      </c>
      <c r="R42" s="31"/>
      <c r="S42" s="112"/>
    </row>
    <row r="43">
      <c r="A43" s="105"/>
      <c r="C43" s="88"/>
      <c r="D43" s="86"/>
      <c r="E43" s="32"/>
      <c r="H43" s="105"/>
      <c r="J43" s="107">
        <f>IFERROR(__xludf.DUMMYFUNCTION("""COMPUTED_VALUE"""),45481.0)</f>
        <v>45481</v>
      </c>
      <c r="K43" s="102">
        <f>IFERROR(__xludf.DUMMYFUNCTION("""COMPUTED_VALUE"""),7.0)</f>
        <v>7</v>
      </c>
      <c r="L43" s="108">
        <f>IFERROR(__xludf.DUMMYFUNCTION("""COMPUTED_VALUE"""),2024.0)</f>
        <v>2024</v>
      </c>
      <c r="R43" s="31"/>
      <c r="S43" s="112"/>
    </row>
    <row r="44">
      <c r="A44" s="105"/>
      <c r="C44" s="88"/>
      <c r="D44" s="86"/>
      <c r="E44" s="32"/>
      <c r="H44" s="105"/>
      <c r="J44" s="107">
        <f>IFERROR(__xludf.DUMMYFUNCTION("""COMPUTED_VALUE"""),45493.0)</f>
        <v>45493</v>
      </c>
      <c r="K44" s="102">
        <f>IFERROR(__xludf.DUMMYFUNCTION("""COMPUTED_VALUE"""),7.0)</f>
        <v>7</v>
      </c>
      <c r="L44" s="108">
        <f>IFERROR(__xludf.DUMMYFUNCTION("""COMPUTED_VALUE"""),2024.0)</f>
        <v>2024</v>
      </c>
      <c r="R44" s="31"/>
      <c r="S44" s="112"/>
    </row>
    <row r="45">
      <c r="A45" s="105"/>
      <c r="C45" s="88"/>
      <c r="D45" s="86"/>
      <c r="E45" s="32"/>
      <c r="H45" s="105"/>
      <c r="J45" s="107">
        <f>IFERROR(__xludf.DUMMYFUNCTION("""COMPUTED_VALUE"""),45505.0)</f>
        <v>45505</v>
      </c>
      <c r="K45" s="102">
        <f>IFERROR(__xludf.DUMMYFUNCTION("""COMPUTED_VALUE"""),8.0)</f>
        <v>8</v>
      </c>
      <c r="L45" s="108">
        <f>IFERROR(__xludf.DUMMYFUNCTION("""COMPUTED_VALUE"""),2024.0)</f>
        <v>2024</v>
      </c>
      <c r="R45" s="31"/>
      <c r="S45" s="112"/>
    </row>
    <row r="46">
      <c r="A46" s="105"/>
      <c r="C46" s="88"/>
      <c r="D46" s="86"/>
      <c r="E46" s="32"/>
      <c r="H46" s="105"/>
      <c r="J46" s="107">
        <f>IFERROR(__xludf.DUMMYFUNCTION("""COMPUTED_VALUE"""),45517.0)</f>
        <v>45517</v>
      </c>
      <c r="K46" s="102">
        <f>IFERROR(__xludf.DUMMYFUNCTION("""COMPUTED_VALUE"""),8.0)</f>
        <v>8</v>
      </c>
      <c r="L46" s="108">
        <f>IFERROR(__xludf.DUMMYFUNCTION("""COMPUTED_VALUE"""),2024.0)</f>
        <v>2024</v>
      </c>
      <c r="R46" s="31"/>
      <c r="S46" s="112"/>
    </row>
    <row r="47">
      <c r="A47" s="105"/>
      <c r="C47" s="88"/>
      <c r="D47" s="86"/>
      <c r="E47" s="32"/>
      <c r="H47" s="105"/>
      <c r="J47" s="107">
        <f>IFERROR(__xludf.DUMMYFUNCTION("""COMPUTED_VALUE"""),45529.0)</f>
        <v>45529</v>
      </c>
      <c r="K47" s="102">
        <f>IFERROR(__xludf.DUMMYFUNCTION("""COMPUTED_VALUE"""),8.0)</f>
        <v>8</v>
      </c>
      <c r="L47" s="108">
        <f>IFERROR(__xludf.DUMMYFUNCTION("""COMPUTED_VALUE"""),2024.0)</f>
        <v>2024</v>
      </c>
      <c r="R47" s="31"/>
      <c r="S47" s="112"/>
    </row>
    <row r="48">
      <c r="A48" s="105"/>
      <c r="C48" s="88"/>
      <c r="D48" s="86"/>
      <c r="E48" s="32"/>
      <c r="H48" s="105"/>
      <c r="J48" s="107">
        <f>IFERROR(__xludf.DUMMYFUNCTION("""COMPUTED_VALUE"""),45541.0)</f>
        <v>45541</v>
      </c>
      <c r="K48" s="102">
        <f>IFERROR(__xludf.DUMMYFUNCTION("""COMPUTED_VALUE"""),9.0)</f>
        <v>9</v>
      </c>
      <c r="L48" s="108">
        <f>IFERROR(__xludf.DUMMYFUNCTION("""COMPUTED_VALUE"""),2024.0)</f>
        <v>2024</v>
      </c>
      <c r="R48" s="31"/>
      <c r="S48" s="112"/>
    </row>
    <row r="49">
      <c r="A49" s="105"/>
      <c r="C49" s="88"/>
      <c r="D49" s="86"/>
      <c r="E49" s="32"/>
      <c r="H49" s="105"/>
      <c r="J49" s="107">
        <f>IFERROR(__xludf.DUMMYFUNCTION("""COMPUTED_VALUE"""),45553.0)</f>
        <v>45553</v>
      </c>
      <c r="K49" s="102">
        <f>IFERROR(__xludf.DUMMYFUNCTION("""COMPUTED_VALUE"""),9.0)</f>
        <v>9</v>
      </c>
      <c r="L49" s="108">
        <f>IFERROR(__xludf.DUMMYFUNCTION("""COMPUTED_VALUE"""),2024.0)</f>
        <v>2024</v>
      </c>
      <c r="R49" s="31"/>
      <c r="S49" s="112"/>
    </row>
    <row r="50">
      <c r="A50" s="105"/>
      <c r="C50" s="88"/>
      <c r="D50" s="86"/>
      <c r="E50" s="32"/>
      <c r="H50" s="105"/>
      <c r="J50" s="107">
        <f>IFERROR(__xludf.DUMMYFUNCTION("""COMPUTED_VALUE"""),45565.0)</f>
        <v>45565</v>
      </c>
      <c r="K50" s="102">
        <f>IFERROR(__xludf.DUMMYFUNCTION("""COMPUTED_VALUE"""),9.0)</f>
        <v>9</v>
      </c>
      <c r="L50" s="108">
        <f>IFERROR(__xludf.DUMMYFUNCTION("""COMPUTED_VALUE"""),2024.0)</f>
        <v>2024</v>
      </c>
      <c r="R50" s="31"/>
      <c r="S50" s="112"/>
    </row>
    <row r="51">
      <c r="A51" s="105"/>
      <c r="C51" s="88"/>
      <c r="D51" s="86"/>
      <c r="E51" s="32"/>
      <c r="H51" s="105"/>
      <c r="J51" s="107">
        <f>IFERROR(__xludf.DUMMYFUNCTION("""COMPUTED_VALUE"""),45577.0)</f>
        <v>45577</v>
      </c>
      <c r="K51" s="102">
        <f>IFERROR(__xludf.DUMMYFUNCTION("""COMPUTED_VALUE"""),10.0)</f>
        <v>10</v>
      </c>
      <c r="L51" s="108">
        <f>IFERROR(__xludf.DUMMYFUNCTION("""COMPUTED_VALUE"""),2024.0)</f>
        <v>2024</v>
      </c>
      <c r="R51" s="31"/>
      <c r="S51" s="112"/>
    </row>
    <row r="52">
      <c r="A52" s="105"/>
      <c r="C52" s="88"/>
      <c r="D52" s="86"/>
      <c r="E52" s="32"/>
      <c r="H52" s="105"/>
      <c r="J52" s="107">
        <f>IFERROR(__xludf.DUMMYFUNCTION("""COMPUTED_VALUE"""),45589.0)</f>
        <v>45589</v>
      </c>
      <c r="K52" s="102">
        <f>IFERROR(__xludf.DUMMYFUNCTION("""COMPUTED_VALUE"""),10.0)</f>
        <v>10</v>
      </c>
      <c r="L52" s="108">
        <f>IFERROR(__xludf.DUMMYFUNCTION("""COMPUTED_VALUE"""),2024.0)</f>
        <v>2024</v>
      </c>
      <c r="R52" s="31"/>
      <c r="S52" s="112"/>
    </row>
    <row r="53">
      <c r="A53" s="105"/>
      <c r="C53" s="88"/>
      <c r="D53" s="86"/>
      <c r="E53" s="32"/>
      <c r="H53" s="105"/>
      <c r="J53" s="107">
        <f>IFERROR(__xludf.DUMMYFUNCTION("""COMPUTED_VALUE"""),45601.0)</f>
        <v>45601</v>
      </c>
      <c r="K53" s="102">
        <f>IFERROR(__xludf.DUMMYFUNCTION("""COMPUTED_VALUE"""),11.0)</f>
        <v>11</v>
      </c>
      <c r="L53" s="108">
        <f>IFERROR(__xludf.DUMMYFUNCTION("""COMPUTED_VALUE"""),2024.0)</f>
        <v>2024</v>
      </c>
      <c r="R53" s="31"/>
      <c r="S53" s="112"/>
    </row>
    <row r="54">
      <c r="A54" s="105"/>
      <c r="C54" s="88"/>
      <c r="D54" s="86"/>
      <c r="E54" s="32"/>
      <c r="H54" s="105"/>
      <c r="J54" s="107">
        <f>IFERROR(__xludf.DUMMYFUNCTION("""COMPUTED_VALUE"""),45613.0)</f>
        <v>45613</v>
      </c>
      <c r="K54" s="102">
        <f>IFERROR(__xludf.DUMMYFUNCTION("""COMPUTED_VALUE"""),11.0)</f>
        <v>11</v>
      </c>
      <c r="L54" s="108">
        <f>IFERROR(__xludf.DUMMYFUNCTION("""COMPUTED_VALUE"""),2024.0)</f>
        <v>2024</v>
      </c>
      <c r="R54" s="31"/>
      <c r="S54" s="112"/>
    </row>
    <row r="55">
      <c r="A55" s="105"/>
      <c r="C55" s="88"/>
      <c r="D55" s="86"/>
      <c r="E55" s="32"/>
      <c r="H55" s="105"/>
      <c r="J55" s="107">
        <f>IFERROR(__xludf.DUMMYFUNCTION("""COMPUTED_VALUE"""),45625.0)</f>
        <v>45625</v>
      </c>
      <c r="K55" s="102">
        <f>IFERROR(__xludf.DUMMYFUNCTION("""COMPUTED_VALUE"""),11.0)</f>
        <v>11</v>
      </c>
      <c r="L55" s="108">
        <f>IFERROR(__xludf.DUMMYFUNCTION("""COMPUTED_VALUE"""),2024.0)</f>
        <v>2024</v>
      </c>
      <c r="R55" s="31"/>
      <c r="S55" s="112"/>
    </row>
    <row r="56">
      <c r="A56" s="105"/>
      <c r="C56" s="88"/>
      <c r="D56" s="86"/>
      <c r="E56" s="32"/>
      <c r="H56" s="105"/>
      <c r="J56" s="107">
        <f>IFERROR(__xludf.DUMMYFUNCTION("""COMPUTED_VALUE"""),45637.0)</f>
        <v>45637</v>
      </c>
      <c r="K56" s="102">
        <f>IFERROR(__xludf.DUMMYFUNCTION("""COMPUTED_VALUE"""),12.0)</f>
        <v>12</v>
      </c>
      <c r="L56" s="108">
        <f>IFERROR(__xludf.DUMMYFUNCTION("""COMPUTED_VALUE"""),2024.0)</f>
        <v>2024</v>
      </c>
      <c r="R56" s="31"/>
      <c r="S56" s="112"/>
    </row>
    <row r="57">
      <c r="A57" s="105"/>
      <c r="C57" s="88"/>
      <c r="D57" s="86"/>
      <c r="E57" s="32"/>
      <c r="H57" s="105"/>
      <c r="J57" s="107">
        <f>IFERROR(__xludf.DUMMYFUNCTION("""COMPUTED_VALUE"""),45649.0)</f>
        <v>45649</v>
      </c>
      <c r="K57" s="102">
        <f>IFERROR(__xludf.DUMMYFUNCTION("""COMPUTED_VALUE"""),12.0)</f>
        <v>12</v>
      </c>
      <c r="L57" s="108">
        <f>IFERROR(__xludf.DUMMYFUNCTION("""COMPUTED_VALUE"""),2024.0)</f>
        <v>2024</v>
      </c>
      <c r="R57" s="31"/>
      <c r="S57" s="112"/>
    </row>
    <row r="58">
      <c r="A58" s="105"/>
      <c r="C58" s="88"/>
      <c r="D58" s="86"/>
      <c r="E58" s="32"/>
      <c r="H58" s="105"/>
      <c r="J58" s="107">
        <f>IFERROR(__xludf.DUMMYFUNCTION("""COMPUTED_VALUE"""),45661.0)</f>
        <v>45661</v>
      </c>
      <c r="K58" s="102">
        <f>IFERROR(__xludf.DUMMYFUNCTION("""COMPUTED_VALUE"""),1.0)</f>
        <v>1</v>
      </c>
      <c r="L58" s="108">
        <f>IFERROR(__xludf.DUMMYFUNCTION("""COMPUTED_VALUE"""),2025.0)</f>
        <v>2025</v>
      </c>
      <c r="R58" s="31"/>
      <c r="S58" s="112"/>
    </row>
    <row r="59">
      <c r="A59" s="105"/>
      <c r="C59" s="88"/>
      <c r="D59" s="86"/>
      <c r="E59" s="32"/>
      <c r="H59" s="105"/>
      <c r="J59" s="107">
        <f>IFERROR(__xludf.DUMMYFUNCTION("""COMPUTED_VALUE"""),45673.0)</f>
        <v>45673</v>
      </c>
      <c r="K59" s="102">
        <f>IFERROR(__xludf.DUMMYFUNCTION("""COMPUTED_VALUE"""),1.0)</f>
        <v>1</v>
      </c>
      <c r="L59" s="108">
        <f>IFERROR(__xludf.DUMMYFUNCTION("""COMPUTED_VALUE"""),2025.0)</f>
        <v>2025</v>
      </c>
      <c r="R59" s="31"/>
      <c r="S59" s="112"/>
    </row>
    <row r="60">
      <c r="A60" s="105"/>
      <c r="C60" s="88"/>
      <c r="D60" s="86"/>
      <c r="E60" s="32"/>
      <c r="H60" s="105"/>
      <c r="J60" s="107">
        <f>IFERROR(__xludf.DUMMYFUNCTION("""COMPUTED_VALUE"""),45685.0)</f>
        <v>45685</v>
      </c>
      <c r="K60" s="102">
        <f>IFERROR(__xludf.DUMMYFUNCTION("""COMPUTED_VALUE"""),1.0)</f>
        <v>1</v>
      </c>
      <c r="L60" s="108">
        <f>IFERROR(__xludf.DUMMYFUNCTION("""COMPUTED_VALUE"""),2025.0)</f>
        <v>2025</v>
      </c>
      <c r="R60" s="31"/>
      <c r="S60" s="112"/>
    </row>
    <row r="61">
      <c r="A61" s="105"/>
      <c r="C61" s="88"/>
      <c r="D61" s="86"/>
      <c r="E61" s="32"/>
      <c r="H61" s="105"/>
      <c r="J61" s="107">
        <f>IFERROR(__xludf.DUMMYFUNCTION("""COMPUTED_VALUE"""),45697.0)</f>
        <v>45697</v>
      </c>
      <c r="K61" s="102">
        <f>IFERROR(__xludf.DUMMYFUNCTION("""COMPUTED_VALUE"""),2.0)</f>
        <v>2</v>
      </c>
      <c r="L61" s="108">
        <f>IFERROR(__xludf.DUMMYFUNCTION("""COMPUTED_VALUE"""),2025.0)</f>
        <v>2025</v>
      </c>
      <c r="R61" s="31"/>
      <c r="S61" s="112"/>
    </row>
    <row r="62">
      <c r="A62" s="105"/>
      <c r="C62" s="88"/>
      <c r="D62" s="86"/>
      <c r="E62" s="32"/>
      <c r="H62" s="105"/>
      <c r="J62" s="107">
        <f>IFERROR(__xludf.DUMMYFUNCTION("""COMPUTED_VALUE"""),45709.0)</f>
        <v>45709</v>
      </c>
      <c r="K62" s="102">
        <f>IFERROR(__xludf.DUMMYFUNCTION("""COMPUTED_VALUE"""),2.0)</f>
        <v>2</v>
      </c>
      <c r="L62" s="108">
        <f>IFERROR(__xludf.DUMMYFUNCTION("""COMPUTED_VALUE"""),2025.0)</f>
        <v>2025</v>
      </c>
      <c r="R62" s="31"/>
      <c r="S62" s="112"/>
    </row>
    <row r="63">
      <c r="A63" s="105"/>
      <c r="C63" s="88"/>
      <c r="D63" s="86"/>
      <c r="E63" s="32"/>
      <c r="H63" s="105"/>
      <c r="J63" s="107">
        <f>IFERROR(__xludf.DUMMYFUNCTION("""COMPUTED_VALUE"""),45721.0)</f>
        <v>45721</v>
      </c>
      <c r="K63" s="102">
        <f>IFERROR(__xludf.DUMMYFUNCTION("""COMPUTED_VALUE"""),3.0)</f>
        <v>3</v>
      </c>
      <c r="L63" s="108">
        <f>IFERROR(__xludf.DUMMYFUNCTION("""COMPUTED_VALUE"""),2025.0)</f>
        <v>2025</v>
      </c>
      <c r="R63" s="31"/>
      <c r="S63" s="112"/>
    </row>
    <row r="64">
      <c r="A64" s="105"/>
      <c r="C64" s="88"/>
      <c r="D64" s="86"/>
      <c r="E64" s="32"/>
      <c r="H64" s="105"/>
      <c r="J64" s="107">
        <f>IFERROR(__xludf.DUMMYFUNCTION("""COMPUTED_VALUE"""),45733.0)</f>
        <v>45733</v>
      </c>
      <c r="K64" s="102">
        <f>IFERROR(__xludf.DUMMYFUNCTION("""COMPUTED_VALUE"""),3.0)</f>
        <v>3</v>
      </c>
      <c r="L64" s="108">
        <f>IFERROR(__xludf.DUMMYFUNCTION("""COMPUTED_VALUE"""),2025.0)</f>
        <v>2025</v>
      </c>
      <c r="R64" s="31"/>
      <c r="S64" s="112"/>
    </row>
    <row r="65">
      <c r="A65" s="105"/>
      <c r="C65" s="88"/>
      <c r="D65" s="86"/>
      <c r="E65" s="32"/>
      <c r="H65" s="105"/>
      <c r="J65" s="107">
        <f>IFERROR(__xludf.DUMMYFUNCTION("""COMPUTED_VALUE"""),45745.0)</f>
        <v>45745</v>
      </c>
      <c r="K65" s="102">
        <f>IFERROR(__xludf.DUMMYFUNCTION("""COMPUTED_VALUE"""),3.0)</f>
        <v>3</v>
      </c>
      <c r="L65" s="108">
        <f>IFERROR(__xludf.DUMMYFUNCTION("""COMPUTED_VALUE"""),2025.0)</f>
        <v>2025</v>
      </c>
      <c r="R65" s="31"/>
      <c r="S65" s="112"/>
    </row>
    <row r="66">
      <c r="A66" s="105"/>
      <c r="C66" s="88"/>
      <c r="D66" s="86"/>
      <c r="E66" s="32"/>
      <c r="H66" s="105"/>
      <c r="J66" s="107">
        <f>IFERROR(__xludf.DUMMYFUNCTION("""COMPUTED_VALUE"""),45757.0)</f>
        <v>45757</v>
      </c>
      <c r="K66" s="102">
        <f>IFERROR(__xludf.DUMMYFUNCTION("""COMPUTED_VALUE"""),4.0)</f>
        <v>4</v>
      </c>
      <c r="L66" s="108">
        <f>IFERROR(__xludf.DUMMYFUNCTION("""COMPUTED_VALUE"""),2025.0)</f>
        <v>2025</v>
      </c>
      <c r="R66" s="31"/>
      <c r="S66" s="112"/>
    </row>
    <row r="67">
      <c r="A67" s="105"/>
      <c r="C67" s="88"/>
      <c r="D67" s="86"/>
      <c r="E67" s="32"/>
      <c r="H67" s="105"/>
      <c r="J67" s="107">
        <f>IFERROR(__xludf.DUMMYFUNCTION("""COMPUTED_VALUE"""),45769.0)</f>
        <v>45769</v>
      </c>
      <c r="K67" s="102">
        <f>IFERROR(__xludf.DUMMYFUNCTION("""COMPUTED_VALUE"""),4.0)</f>
        <v>4</v>
      </c>
      <c r="L67" s="108">
        <f>IFERROR(__xludf.DUMMYFUNCTION("""COMPUTED_VALUE"""),2025.0)</f>
        <v>2025</v>
      </c>
      <c r="R67" s="31"/>
      <c r="S67" s="112"/>
    </row>
    <row r="68">
      <c r="A68" s="105"/>
      <c r="C68" s="88"/>
      <c r="D68" s="86"/>
      <c r="E68" s="32"/>
      <c r="H68" s="105"/>
      <c r="J68" s="107">
        <f>IFERROR(__xludf.DUMMYFUNCTION("""COMPUTED_VALUE"""),45781.0)</f>
        <v>45781</v>
      </c>
      <c r="K68" s="102">
        <f>IFERROR(__xludf.DUMMYFUNCTION("""COMPUTED_VALUE"""),5.0)</f>
        <v>5</v>
      </c>
      <c r="L68" s="108">
        <f>IFERROR(__xludf.DUMMYFUNCTION("""COMPUTED_VALUE"""),2025.0)</f>
        <v>2025</v>
      </c>
      <c r="R68" s="31"/>
      <c r="S68" s="112"/>
    </row>
    <row r="69">
      <c r="A69" s="105"/>
      <c r="C69" s="88"/>
      <c r="D69" s="86"/>
      <c r="E69" s="32"/>
      <c r="H69" s="105"/>
      <c r="J69" s="107">
        <f>IFERROR(__xludf.DUMMYFUNCTION("""COMPUTED_VALUE"""),45793.0)</f>
        <v>45793</v>
      </c>
      <c r="K69" s="102">
        <f>IFERROR(__xludf.DUMMYFUNCTION("""COMPUTED_VALUE"""),5.0)</f>
        <v>5</v>
      </c>
      <c r="L69" s="108">
        <f>IFERROR(__xludf.DUMMYFUNCTION("""COMPUTED_VALUE"""),2025.0)</f>
        <v>2025</v>
      </c>
      <c r="R69" s="31"/>
      <c r="S69" s="112"/>
    </row>
    <row r="70">
      <c r="A70" s="105"/>
      <c r="C70" s="88"/>
      <c r="D70" s="86"/>
      <c r="E70" s="32"/>
      <c r="H70" s="105"/>
      <c r="J70" s="107">
        <f>IFERROR(__xludf.DUMMYFUNCTION("""COMPUTED_VALUE"""),45805.0)</f>
        <v>45805</v>
      </c>
      <c r="K70" s="102">
        <f>IFERROR(__xludf.DUMMYFUNCTION("""COMPUTED_VALUE"""),5.0)</f>
        <v>5</v>
      </c>
      <c r="L70" s="108">
        <f>IFERROR(__xludf.DUMMYFUNCTION("""COMPUTED_VALUE"""),2025.0)</f>
        <v>2025</v>
      </c>
      <c r="R70" s="31"/>
      <c r="S70" s="112"/>
    </row>
    <row r="71">
      <c r="A71" s="105"/>
      <c r="C71" s="88"/>
      <c r="D71" s="86"/>
      <c r="E71" s="32"/>
      <c r="H71" s="105"/>
      <c r="J71" s="107">
        <f>IFERROR(__xludf.DUMMYFUNCTION("""COMPUTED_VALUE"""),45817.0)</f>
        <v>45817</v>
      </c>
      <c r="K71" s="102">
        <f>IFERROR(__xludf.DUMMYFUNCTION("""COMPUTED_VALUE"""),6.0)</f>
        <v>6</v>
      </c>
      <c r="L71" s="108">
        <f>IFERROR(__xludf.DUMMYFUNCTION("""COMPUTED_VALUE"""),2025.0)</f>
        <v>2025</v>
      </c>
      <c r="R71" s="31"/>
      <c r="S71" s="112"/>
    </row>
    <row r="72">
      <c r="A72" s="105"/>
      <c r="C72" s="88"/>
      <c r="D72" s="86"/>
      <c r="E72" s="32"/>
      <c r="H72" s="105"/>
      <c r="J72" s="107">
        <f>IFERROR(__xludf.DUMMYFUNCTION("""COMPUTED_VALUE"""),45829.0)</f>
        <v>45829</v>
      </c>
      <c r="K72" s="102">
        <f>IFERROR(__xludf.DUMMYFUNCTION("""COMPUTED_VALUE"""),6.0)</f>
        <v>6</v>
      </c>
      <c r="L72" s="108">
        <f>IFERROR(__xludf.DUMMYFUNCTION("""COMPUTED_VALUE"""),2025.0)</f>
        <v>2025</v>
      </c>
      <c r="R72" s="31"/>
      <c r="S72" s="112"/>
    </row>
    <row r="73">
      <c r="A73" s="105"/>
      <c r="C73" s="88"/>
      <c r="D73" s="86"/>
      <c r="E73" s="32"/>
      <c r="H73" s="105"/>
      <c r="J73" s="107">
        <f>IFERROR(__xludf.DUMMYFUNCTION("""COMPUTED_VALUE"""),45841.0)</f>
        <v>45841</v>
      </c>
      <c r="K73" s="102">
        <f>IFERROR(__xludf.DUMMYFUNCTION("""COMPUTED_VALUE"""),7.0)</f>
        <v>7</v>
      </c>
      <c r="L73" s="108">
        <f>IFERROR(__xludf.DUMMYFUNCTION("""COMPUTED_VALUE"""),2025.0)</f>
        <v>2025</v>
      </c>
      <c r="R73" s="31"/>
      <c r="S73" s="112"/>
    </row>
    <row r="74">
      <c r="A74" s="105"/>
      <c r="C74" s="88"/>
      <c r="D74" s="86"/>
      <c r="E74" s="32"/>
      <c r="H74" s="105"/>
      <c r="J74" s="107">
        <f>IFERROR(__xludf.DUMMYFUNCTION("""COMPUTED_VALUE"""),45853.0)</f>
        <v>45853</v>
      </c>
      <c r="K74" s="102">
        <f>IFERROR(__xludf.DUMMYFUNCTION("""COMPUTED_VALUE"""),7.0)</f>
        <v>7</v>
      </c>
      <c r="L74" s="108">
        <f>IFERROR(__xludf.DUMMYFUNCTION("""COMPUTED_VALUE"""),2025.0)</f>
        <v>2025</v>
      </c>
      <c r="R74" s="31"/>
      <c r="S74" s="112"/>
    </row>
    <row r="75">
      <c r="A75" s="105"/>
      <c r="C75" s="88"/>
      <c r="D75" s="86"/>
      <c r="E75" s="32"/>
      <c r="H75" s="105"/>
      <c r="J75" s="107">
        <f>IFERROR(__xludf.DUMMYFUNCTION("""COMPUTED_VALUE"""),45865.0)</f>
        <v>45865</v>
      </c>
      <c r="K75" s="102">
        <f>IFERROR(__xludf.DUMMYFUNCTION("""COMPUTED_VALUE"""),7.0)</f>
        <v>7</v>
      </c>
      <c r="L75" s="108">
        <f>IFERROR(__xludf.DUMMYFUNCTION("""COMPUTED_VALUE"""),2025.0)</f>
        <v>2025</v>
      </c>
      <c r="R75" s="31"/>
      <c r="S75" s="112"/>
    </row>
    <row r="76">
      <c r="A76" s="105"/>
      <c r="C76" s="88"/>
      <c r="D76" s="86"/>
      <c r="E76" s="32"/>
      <c r="H76" s="105"/>
      <c r="J76" s="107">
        <f>IFERROR(__xludf.DUMMYFUNCTION("""COMPUTED_VALUE"""),45877.0)</f>
        <v>45877</v>
      </c>
      <c r="K76" s="102">
        <f>IFERROR(__xludf.DUMMYFUNCTION("""COMPUTED_VALUE"""),8.0)</f>
        <v>8</v>
      </c>
      <c r="L76" s="108">
        <f>IFERROR(__xludf.DUMMYFUNCTION("""COMPUTED_VALUE"""),2025.0)</f>
        <v>2025</v>
      </c>
      <c r="R76" s="31"/>
      <c r="S76" s="112"/>
    </row>
    <row r="77">
      <c r="A77" s="105"/>
      <c r="C77" s="88"/>
      <c r="D77" s="86"/>
      <c r="E77" s="32"/>
      <c r="H77" s="105"/>
      <c r="J77" s="107">
        <f>IFERROR(__xludf.DUMMYFUNCTION("""COMPUTED_VALUE"""),45889.0)</f>
        <v>45889</v>
      </c>
      <c r="K77" s="102">
        <f>IFERROR(__xludf.DUMMYFUNCTION("""COMPUTED_VALUE"""),8.0)</f>
        <v>8</v>
      </c>
      <c r="L77" s="108">
        <f>IFERROR(__xludf.DUMMYFUNCTION("""COMPUTED_VALUE"""),2025.0)</f>
        <v>2025</v>
      </c>
      <c r="R77" s="31"/>
      <c r="S77" s="112"/>
    </row>
    <row r="78">
      <c r="A78" s="105"/>
      <c r="C78" s="88"/>
      <c r="D78" s="86"/>
      <c r="E78" s="32"/>
      <c r="H78" s="105"/>
      <c r="J78" s="107">
        <f>IFERROR(__xludf.DUMMYFUNCTION("""COMPUTED_VALUE"""),45901.0)</f>
        <v>45901</v>
      </c>
      <c r="K78" s="102">
        <f>IFERROR(__xludf.DUMMYFUNCTION("""COMPUTED_VALUE"""),9.0)</f>
        <v>9</v>
      </c>
      <c r="L78" s="108">
        <f>IFERROR(__xludf.DUMMYFUNCTION("""COMPUTED_VALUE"""),2025.0)</f>
        <v>2025</v>
      </c>
      <c r="R78" s="31"/>
      <c r="S78" s="112"/>
    </row>
    <row r="79">
      <c r="A79" s="105"/>
      <c r="C79" s="88"/>
      <c r="D79" s="86"/>
      <c r="E79" s="32"/>
      <c r="H79" s="105"/>
      <c r="J79" s="107">
        <f>IFERROR(__xludf.DUMMYFUNCTION("""COMPUTED_VALUE"""),45913.0)</f>
        <v>45913</v>
      </c>
      <c r="K79" s="102">
        <f>IFERROR(__xludf.DUMMYFUNCTION("""COMPUTED_VALUE"""),9.0)</f>
        <v>9</v>
      </c>
      <c r="L79" s="108">
        <f>IFERROR(__xludf.DUMMYFUNCTION("""COMPUTED_VALUE"""),2025.0)</f>
        <v>2025</v>
      </c>
      <c r="R79" s="31"/>
      <c r="S79" s="112"/>
    </row>
    <row r="80">
      <c r="A80" s="105"/>
      <c r="C80" s="88"/>
      <c r="D80" s="86"/>
      <c r="E80" s="32"/>
      <c r="H80" s="105"/>
      <c r="J80" s="107">
        <f>IFERROR(__xludf.DUMMYFUNCTION("""COMPUTED_VALUE"""),45925.0)</f>
        <v>45925</v>
      </c>
      <c r="K80" s="102">
        <f>IFERROR(__xludf.DUMMYFUNCTION("""COMPUTED_VALUE"""),9.0)</f>
        <v>9</v>
      </c>
      <c r="L80" s="108">
        <f>IFERROR(__xludf.DUMMYFUNCTION("""COMPUTED_VALUE"""),2025.0)</f>
        <v>2025</v>
      </c>
      <c r="R80" s="31"/>
      <c r="S80" s="112"/>
    </row>
    <row r="81">
      <c r="A81" s="105"/>
      <c r="C81" s="88"/>
      <c r="D81" s="86"/>
      <c r="E81" s="32"/>
      <c r="H81" s="105"/>
      <c r="J81" s="107">
        <f>IFERROR(__xludf.DUMMYFUNCTION("""COMPUTED_VALUE"""),45937.0)</f>
        <v>45937</v>
      </c>
      <c r="K81" s="102">
        <f>IFERROR(__xludf.DUMMYFUNCTION("""COMPUTED_VALUE"""),10.0)</f>
        <v>10</v>
      </c>
      <c r="L81" s="108">
        <f>IFERROR(__xludf.DUMMYFUNCTION("""COMPUTED_VALUE"""),2025.0)</f>
        <v>2025</v>
      </c>
      <c r="R81" s="31"/>
      <c r="S81" s="112"/>
    </row>
    <row r="82">
      <c r="A82" s="105"/>
      <c r="C82" s="88"/>
      <c r="D82" s="86"/>
      <c r="E82" s="32"/>
      <c r="H82" s="105"/>
      <c r="J82" s="107">
        <f>IFERROR(__xludf.DUMMYFUNCTION("""COMPUTED_VALUE"""),45949.0)</f>
        <v>45949</v>
      </c>
      <c r="K82" s="102">
        <f>IFERROR(__xludf.DUMMYFUNCTION("""COMPUTED_VALUE"""),10.0)</f>
        <v>10</v>
      </c>
      <c r="L82" s="108">
        <f>IFERROR(__xludf.DUMMYFUNCTION("""COMPUTED_VALUE"""),2025.0)</f>
        <v>2025</v>
      </c>
      <c r="R82" s="31"/>
      <c r="S82" s="112"/>
    </row>
    <row r="83">
      <c r="A83" s="105"/>
      <c r="C83" s="88"/>
      <c r="D83" s="86"/>
      <c r="E83" s="32"/>
      <c r="H83" s="105"/>
      <c r="J83" s="107">
        <f>IFERROR(__xludf.DUMMYFUNCTION("""COMPUTED_VALUE"""),45961.0)</f>
        <v>45961</v>
      </c>
      <c r="K83" s="102">
        <f>IFERROR(__xludf.DUMMYFUNCTION("""COMPUTED_VALUE"""),10.0)</f>
        <v>10</v>
      </c>
      <c r="L83" s="108">
        <f>IFERROR(__xludf.DUMMYFUNCTION("""COMPUTED_VALUE"""),2025.0)</f>
        <v>2025</v>
      </c>
      <c r="R83" s="31"/>
      <c r="S83" s="112"/>
    </row>
    <row r="84">
      <c r="A84" s="105"/>
      <c r="C84" s="88"/>
      <c r="D84" s="86"/>
      <c r="E84" s="32"/>
      <c r="H84" s="105"/>
      <c r="J84" s="107">
        <f>IFERROR(__xludf.DUMMYFUNCTION("""COMPUTED_VALUE"""),45973.0)</f>
        <v>45973</v>
      </c>
      <c r="K84" s="102">
        <f>IFERROR(__xludf.DUMMYFUNCTION("""COMPUTED_VALUE"""),11.0)</f>
        <v>11</v>
      </c>
      <c r="L84" s="108">
        <f>IFERROR(__xludf.DUMMYFUNCTION("""COMPUTED_VALUE"""),2025.0)</f>
        <v>2025</v>
      </c>
      <c r="R84" s="31"/>
      <c r="S84" s="112"/>
    </row>
    <row r="85">
      <c r="A85" s="105"/>
      <c r="C85" s="88"/>
      <c r="D85" s="86"/>
      <c r="E85" s="32"/>
      <c r="H85" s="105"/>
      <c r="J85" s="107">
        <f>IFERROR(__xludf.DUMMYFUNCTION("""COMPUTED_VALUE"""),45985.0)</f>
        <v>45985</v>
      </c>
      <c r="K85" s="102">
        <f>IFERROR(__xludf.DUMMYFUNCTION("""COMPUTED_VALUE"""),11.0)</f>
        <v>11</v>
      </c>
      <c r="L85" s="108">
        <f>IFERROR(__xludf.DUMMYFUNCTION("""COMPUTED_VALUE"""),2025.0)</f>
        <v>2025</v>
      </c>
      <c r="R85" s="31"/>
      <c r="S85" s="112"/>
    </row>
    <row r="86">
      <c r="A86" s="105"/>
      <c r="C86" s="88"/>
      <c r="D86" s="86"/>
      <c r="E86" s="32"/>
      <c r="H86" s="105"/>
      <c r="J86" s="107">
        <f>IFERROR(__xludf.DUMMYFUNCTION("""COMPUTED_VALUE"""),45997.0)</f>
        <v>45997</v>
      </c>
      <c r="K86" s="102">
        <f>IFERROR(__xludf.DUMMYFUNCTION("""COMPUTED_VALUE"""),12.0)</f>
        <v>12</v>
      </c>
      <c r="L86" s="108">
        <f>IFERROR(__xludf.DUMMYFUNCTION("""COMPUTED_VALUE"""),2025.0)</f>
        <v>2025</v>
      </c>
      <c r="R86" s="31"/>
      <c r="S86" s="112"/>
    </row>
    <row r="87">
      <c r="A87" s="105"/>
      <c r="C87" s="88"/>
      <c r="D87" s="86"/>
      <c r="E87" s="32"/>
      <c r="H87" s="105"/>
      <c r="J87" s="107">
        <f>IFERROR(__xludf.DUMMYFUNCTION("""COMPUTED_VALUE"""),46009.0)</f>
        <v>46009</v>
      </c>
      <c r="K87" s="102">
        <f>IFERROR(__xludf.DUMMYFUNCTION("""COMPUTED_VALUE"""),12.0)</f>
        <v>12</v>
      </c>
      <c r="L87" s="108">
        <f>IFERROR(__xludf.DUMMYFUNCTION("""COMPUTED_VALUE"""),2025.0)</f>
        <v>2025</v>
      </c>
      <c r="R87" s="31"/>
      <c r="S87" s="112"/>
    </row>
    <row r="88">
      <c r="A88" s="105"/>
      <c r="C88" s="88"/>
      <c r="D88" s="86"/>
      <c r="E88" s="32"/>
      <c r="H88" s="105"/>
      <c r="J88" s="107">
        <f>IFERROR(__xludf.DUMMYFUNCTION("""COMPUTED_VALUE"""),46021.0)</f>
        <v>46021</v>
      </c>
      <c r="K88" s="102">
        <f>IFERROR(__xludf.DUMMYFUNCTION("""COMPUTED_VALUE"""),12.0)</f>
        <v>12</v>
      </c>
      <c r="L88" s="108">
        <f>IFERROR(__xludf.DUMMYFUNCTION("""COMPUTED_VALUE"""),2025.0)</f>
        <v>2025</v>
      </c>
      <c r="R88" s="31"/>
      <c r="S88" s="112"/>
    </row>
    <row r="89">
      <c r="A89" s="105"/>
      <c r="C89" s="88"/>
      <c r="D89" s="86"/>
      <c r="E89" s="32"/>
      <c r="H89" s="105"/>
      <c r="J89" s="107">
        <f>IFERROR(__xludf.DUMMYFUNCTION("""COMPUTED_VALUE"""),46033.0)</f>
        <v>46033</v>
      </c>
      <c r="K89" s="102">
        <f>IFERROR(__xludf.DUMMYFUNCTION("""COMPUTED_VALUE"""),1.0)</f>
        <v>1</v>
      </c>
      <c r="L89" s="108">
        <f>IFERROR(__xludf.DUMMYFUNCTION("""COMPUTED_VALUE"""),2026.0)</f>
        <v>2026</v>
      </c>
      <c r="R89" s="31"/>
      <c r="S89" s="112"/>
    </row>
    <row r="90">
      <c r="A90" s="105"/>
      <c r="C90" s="88"/>
      <c r="D90" s="86"/>
      <c r="E90" s="32"/>
      <c r="H90" s="105"/>
      <c r="J90" s="107">
        <f>IFERROR(__xludf.DUMMYFUNCTION("""COMPUTED_VALUE"""),46045.0)</f>
        <v>46045</v>
      </c>
      <c r="K90" s="102">
        <f>IFERROR(__xludf.DUMMYFUNCTION("""COMPUTED_VALUE"""),1.0)</f>
        <v>1</v>
      </c>
      <c r="L90" s="108">
        <f>IFERROR(__xludf.DUMMYFUNCTION("""COMPUTED_VALUE"""),2026.0)</f>
        <v>2026</v>
      </c>
      <c r="R90" s="31"/>
      <c r="S90" s="112"/>
    </row>
    <row r="91">
      <c r="A91" s="105"/>
      <c r="C91" s="88"/>
      <c r="D91" s="86"/>
      <c r="E91" s="32"/>
      <c r="H91" s="105"/>
      <c r="J91" s="107">
        <f>IFERROR(__xludf.DUMMYFUNCTION("""COMPUTED_VALUE"""),46057.0)</f>
        <v>46057</v>
      </c>
      <c r="K91" s="102">
        <f>IFERROR(__xludf.DUMMYFUNCTION("""COMPUTED_VALUE"""),2.0)</f>
        <v>2</v>
      </c>
      <c r="L91" s="108">
        <f>IFERROR(__xludf.DUMMYFUNCTION("""COMPUTED_VALUE"""),2026.0)</f>
        <v>2026</v>
      </c>
      <c r="R91" s="31"/>
      <c r="S91" s="112"/>
    </row>
    <row r="92">
      <c r="A92" s="105"/>
      <c r="C92" s="88"/>
      <c r="D92" s="86"/>
      <c r="E92" s="32"/>
      <c r="H92" s="105"/>
      <c r="J92" s="107">
        <f>IFERROR(__xludf.DUMMYFUNCTION("""COMPUTED_VALUE"""),46069.0)</f>
        <v>46069</v>
      </c>
      <c r="K92" s="102">
        <f>IFERROR(__xludf.DUMMYFUNCTION("""COMPUTED_VALUE"""),2.0)</f>
        <v>2</v>
      </c>
      <c r="L92" s="108">
        <f>IFERROR(__xludf.DUMMYFUNCTION("""COMPUTED_VALUE"""),2026.0)</f>
        <v>2026</v>
      </c>
      <c r="R92" s="31"/>
      <c r="S92" s="112"/>
    </row>
    <row r="93">
      <c r="A93" s="105"/>
      <c r="C93" s="88"/>
      <c r="D93" s="86"/>
      <c r="E93" s="32"/>
      <c r="H93" s="105"/>
      <c r="J93" s="107">
        <f>IFERROR(__xludf.DUMMYFUNCTION("""COMPUTED_VALUE"""),46081.0)</f>
        <v>46081</v>
      </c>
      <c r="K93" s="102">
        <f>IFERROR(__xludf.DUMMYFUNCTION("""COMPUTED_VALUE"""),2.0)</f>
        <v>2</v>
      </c>
      <c r="L93" s="108">
        <f>IFERROR(__xludf.DUMMYFUNCTION("""COMPUTED_VALUE"""),2026.0)</f>
        <v>2026</v>
      </c>
      <c r="R93" s="31"/>
      <c r="S93" s="112"/>
    </row>
    <row r="94">
      <c r="A94" s="105"/>
      <c r="C94" s="88"/>
      <c r="D94" s="86"/>
      <c r="E94" s="32"/>
      <c r="H94" s="105"/>
      <c r="J94" s="107">
        <f>IFERROR(__xludf.DUMMYFUNCTION("""COMPUTED_VALUE"""),46093.0)</f>
        <v>46093</v>
      </c>
      <c r="K94" s="102">
        <f>IFERROR(__xludf.DUMMYFUNCTION("""COMPUTED_VALUE"""),3.0)</f>
        <v>3</v>
      </c>
      <c r="L94" s="108">
        <f>IFERROR(__xludf.DUMMYFUNCTION("""COMPUTED_VALUE"""),2026.0)</f>
        <v>2026</v>
      </c>
      <c r="R94" s="31"/>
      <c r="S94" s="112"/>
    </row>
    <row r="95">
      <c r="A95" s="105"/>
      <c r="C95" s="88"/>
      <c r="D95" s="86"/>
      <c r="E95" s="32"/>
      <c r="H95" s="105"/>
      <c r="J95" s="107">
        <f>IFERROR(__xludf.DUMMYFUNCTION("""COMPUTED_VALUE"""),46105.0)</f>
        <v>46105</v>
      </c>
      <c r="K95" s="102">
        <f>IFERROR(__xludf.DUMMYFUNCTION("""COMPUTED_VALUE"""),3.0)</f>
        <v>3</v>
      </c>
      <c r="L95" s="108">
        <f>IFERROR(__xludf.DUMMYFUNCTION("""COMPUTED_VALUE"""),2026.0)</f>
        <v>2026</v>
      </c>
      <c r="R95" s="31"/>
      <c r="S95" s="112"/>
    </row>
    <row r="96">
      <c r="A96" s="105"/>
      <c r="C96" s="88"/>
      <c r="D96" s="86"/>
      <c r="E96" s="32"/>
      <c r="H96" s="105"/>
      <c r="J96" s="107">
        <f>IFERROR(__xludf.DUMMYFUNCTION("""COMPUTED_VALUE"""),46117.0)</f>
        <v>46117</v>
      </c>
      <c r="K96" s="102">
        <f>IFERROR(__xludf.DUMMYFUNCTION("""COMPUTED_VALUE"""),4.0)</f>
        <v>4</v>
      </c>
      <c r="L96" s="108">
        <f>IFERROR(__xludf.DUMMYFUNCTION("""COMPUTED_VALUE"""),2026.0)</f>
        <v>2026</v>
      </c>
      <c r="R96" s="31"/>
      <c r="S96" s="112"/>
    </row>
    <row r="97">
      <c r="A97" s="105"/>
      <c r="C97" s="88"/>
      <c r="D97" s="86"/>
      <c r="E97" s="32"/>
      <c r="H97" s="105"/>
      <c r="J97" s="107">
        <f>IFERROR(__xludf.DUMMYFUNCTION("""COMPUTED_VALUE"""),46129.0)</f>
        <v>46129</v>
      </c>
      <c r="K97" s="102">
        <f>IFERROR(__xludf.DUMMYFUNCTION("""COMPUTED_VALUE"""),4.0)</f>
        <v>4</v>
      </c>
      <c r="L97" s="108">
        <f>IFERROR(__xludf.DUMMYFUNCTION("""COMPUTED_VALUE"""),2026.0)</f>
        <v>2026</v>
      </c>
      <c r="R97" s="31"/>
      <c r="S97" s="112"/>
    </row>
    <row r="98">
      <c r="A98" s="105"/>
      <c r="C98" s="88"/>
      <c r="D98" s="86"/>
      <c r="E98" s="32"/>
      <c r="H98" s="105"/>
      <c r="J98" s="107">
        <f>IFERROR(__xludf.DUMMYFUNCTION("""COMPUTED_VALUE"""),46141.0)</f>
        <v>46141</v>
      </c>
      <c r="K98" s="102">
        <f>IFERROR(__xludf.DUMMYFUNCTION("""COMPUTED_VALUE"""),4.0)</f>
        <v>4</v>
      </c>
      <c r="L98" s="108">
        <f>IFERROR(__xludf.DUMMYFUNCTION("""COMPUTED_VALUE"""),2026.0)</f>
        <v>2026</v>
      </c>
      <c r="R98" s="31"/>
      <c r="S98" s="112"/>
    </row>
    <row r="99">
      <c r="A99" s="105"/>
      <c r="C99" s="88"/>
      <c r="D99" s="86"/>
      <c r="E99" s="32"/>
      <c r="H99" s="105"/>
      <c r="J99" s="107">
        <f>IFERROR(__xludf.DUMMYFUNCTION("""COMPUTED_VALUE"""),46153.0)</f>
        <v>46153</v>
      </c>
      <c r="K99" s="102">
        <f>IFERROR(__xludf.DUMMYFUNCTION("""COMPUTED_VALUE"""),5.0)</f>
        <v>5</v>
      </c>
      <c r="L99" s="108">
        <f>IFERROR(__xludf.DUMMYFUNCTION("""COMPUTED_VALUE"""),2026.0)</f>
        <v>2026</v>
      </c>
      <c r="R99" s="31"/>
      <c r="S99" s="112"/>
    </row>
    <row r="100">
      <c r="A100" s="105"/>
      <c r="C100" s="88"/>
      <c r="D100" s="86"/>
      <c r="E100" s="32"/>
      <c r="H100" s="105"/>
      <c r="J100" s="107">
        <f>IFERROR(__xludf.DUMMYFUNCTION("""COMPUTED_VALUE"""),46165.0)</f>
        <v>46165</v>
      </c>
      <c r="K100" s="102">
        <f>IFERROR(__xludf.DUMMYFUNCTION("""COMPUTED_VALUE"""),5.0)</f>
        <v>5</v>
      </c>
      <c r="L100" s="108">
        <f>IFERROR(__xludf.DUMMYFUNCTION("""COMPUTED_VALUE"""),2026.0)</f>
        <v>2026</v>
      </c>
      <c r="R100" s="31"/>
      <c r="S100" s="112"/>
    </row>
    <row r="101">
      <c r="A101" s="105"/>
      <c r="C101" s="88"/>
      <c r="D101" s="86"/>
      <c r="E101" s="32"/>
      <c r="H101" s="105"/>
      <c r="J101" s="107">
        <f>IFERROR(__xludf.DUMMYFUNCTION("""COMPUTED_VALUE"""),46177.0)</f>
        <v>46177</v>
      </c>
      <c r="K101" s="102">
        <f>IFERROR(__xludf.DUMMYFUNCTION("""COMPUTED_VALUE"""),6.0)</f>
        <v>6</v>
      </c>
      <c r="L101" s="108">
        <f>IFERROR(__xludf.DUMMYFUNCTION("""COMPUTED_VALUE"""),2026.0)</f>
        <v>2026</v>
      </c>
      <c r="R101" s="31"/>
      <c r="S101" s="112"/>
    </row>
    <row r="102">
      <c r="A102" s="105"/>
      <c r="C102" s="88"/>
      <c r="D102" s="86"/>
      <c r="E102" s="32"/>
      <c r="H102" s="105"/>
      <c r="J102" s="107"/>
      <c r="K102" s="102"/>
      <c r="L102" s="108"/>
      <c r="R102" s="31"/>
      <c r="S102" s="112"/>
    </row>
    <row r="103">
      <c r="A103" s="105"/>
      <c r="C103" s="88"/>
      <c r="D103" s="86"/>
      <c r="E103" s="32"/>
      <c r="H103" s="105"/>
      <c r="J103" s="107"/>
      <c r="K103" s="102"/>
      <c r="L103" s="108"/>
      <c r="R103" s="31"/>
      <c r="S103" s="112"/>
    </row>
    <row r="104">
      <c r="A104" s="105"/>
      <c r="C104" s="88"/>
      <c r="D104" s="86"/>
      <c r="E104" s="32"/>
      <c r="H104" s="105"/>
      <c r="J104" s="107"/>
      <c r="K104" s="102"/>
      <c r="L104" s="108"/>
      <c r="R104" s="31"/>
      <c r="S104" s="112"/>
    </row>
    <row r="105">
      <c r="A105" s="105"/>
      <c r="C105" s="88"/>
      <c r="D105" s="86"/>
      <c r="E105" s="32"/>
      <c r="H105" s="105"/>
      <c r="J105" s="107"/>
      <c r="K105" s="102"/>
      <c r="L105" s="108"/>
      <c r="R105" s="31"/>
      <c r="S105" s="112"/>
    </row>
    <row r="106">
      <c r="A106" s="105"/>
      <c r="C106" s="88"/>
      <c r="D106" s="86"/>
      <c r="E106" s="32"/>
      <c r="H106" s="105"/>
      <c r="J106" s="107"/>
      <c r="K106" s="102"/>
      <c r="L106" s="108"/>
      <c r="R106" s="31"/>
      <c r="S106" s="112"/>
    </row>
    <row r="107">
      <c r="A107" s="105"/>
      <c r="C107" s="88"/>
      <c r="D107" s="86"/>
      <c r="E107" s="32"/>
      <c r="H107" s="105"/>
      <c r="J107" s="107"/>
      <c r="K107" s="102"/>
      <c r="L107" s="108"/>
      <c r="R107" s="31"/>
      <c r="S107" s="112"/>
    </row>
    <row r="108">
      <c r="A108" s="105"/>
      <c r="C108" s="88"/>
      <c r="D108" s="86"/>
      <c r="E108" s="32"/>
      <c r="H108" s="105"/>
      <c r="J108" s="107"/>
      <c r="K108" s="102"/>
      <c r="L108" s="108"/>
      <c r="R108" s="31"/>
      <c r="S108" s="112"/>
    </row>
    <row r="109">
      <c r="A109" s="105"/>
      <c r="C109" s="88"/>
      <c r="D109" s="86"/>
      <c r="E109" s="32"/>
      <c r="H109" s="105"/>
      <c r="J109" s="107"/>
      <c r="K109" s="102"/>
      <c r="L109" s="108"/>
      <c r="R109" s="31"/>
      <c r="S109" s="112"/>
    </row>
    <row r="110">
      <c r="A110" s="105"/>
      <c r="C110" s="88"/>
      <c r="D110" s="86"/>
      <c r="E110" s="32"/>
      <c r="H110" s="105"/>
      <c r="J110" s="107"/>
      <c r="K110" s="102"/>
      <c r="L110" s="108"/>
      <c r="R110" s="31"/>
      <c r="S110" s="112"/>
    </row>
    <row r="111">
      <c r="A111" s="105"/>
      <c r="C111" s="88"/>
      <c r="D111" s="86"/>
      <c r="E111" s="32"/>
      <c r="H111" s="105"/>
      <c r="J111" s="107"/>
      <c r="K111" s="102"/>
      <c r="L111" s="108"/>
      <c r="R111" s="31"/>
      <c r="S111" s="112"/>
    </row>
    <row r="112">
      <c r="A112" s="105"/>
      <c r="C112" s="88"/>
      <c r="D112" s="86"/>
      <c r="E112" s="32"/>
      <c r="H112" s="105"/>
      <c r="J112" s="107"/>
      <c r="K112" s="102"/>
      <c r="L112" s="108"/>
      <c r="R112" s="31"/>
      <c r="S112" s="112"/>
    </row>
    <row r="113">
      <c r="A113" s="105"/>
      <c r="C113" s="88"/>
      <c r="D113" s="86"/>
      <c r="E113" s="32"/>
      <c r="H113" s="105"/>
      <c r="J113" s="107"/>
      <c r="K113" s="102"/>
      <c r="L113" s="108"/>
      <c r="R113" s="31"/>
      <c r="S113" s="112"/>
    </row>
    <row r="114">
      <c r="A114" s="105"/>
      <c r="C114" s="88"/>
      <c r="D114" s="86"/>
      <c r="E114" s="32"/>
      <c r="H114" s="105"/>
      <c r="J114" s="107"/>
      <c r="K114" s="102"/>
      <c r="L114" s="108"/>
      <c r="R114" s="31"/>
      <c r="S114" s="112"/>
    </row>
    <row r="115">
      <c r="A115" s="105"/>
      <c r="C115" s="88"/>
      <c r="D115" s="86"/>
      <c r="E115" s="32"/>
      <c r="H115" s="105"/>
      <c r="J115" s="107"/>
      <c r="K115" s="102"/>
      <c r="L115" s="108"/>
      <c r="R115" s="31"/>
      <c r="S115" s="112"/>
    </row>
    <row r="116">
      <c r="A116" s="105"/>
      <c r="C116" s="88"/>
      <c r="D116" s="86"/>
      <c r="E116" s="32"/>
      <c r="H116" s="105"/>
      <c r="J116" s="107"/>
      <c r="K116" s="102"/>
      <c r="L116" s="108"/>
      <c r="R116" s="31"/>
      <c r="S116" s="112"/>
    </row>
    <row r="117">
      <c r="A117" s="105"/>
      <c r="C117" s="88"/>
      <c r="D117" s="86"/>
      <c r="E117" s="32"/>
      <c r="H117" s="105"/>
      <c r="J117" s="107"/>
      <c r="K117" s="102"/>
      <c r="L117" s="108"/>
      <c r="R117" s="31"/>
      <c r="S117" s="112"/>
    </row>
    <row r="118">
      <c r="A118" s="105"/>
      <c r="C118" s="88"/>
      <c r="D118" s="86"/>
      <c r="E118" s="32"/>
      <c r="H118" s="105"/>
      <c r="J118" s="107"/>
      <c r="K118" s="102"/>
      <c r="L118" s="108"/>
      <c r="R118" s="31"/>
      <c r="S118" s="112"/>
    </row>
    <row r="119">
      <c r="A119" s="105"/>
      <c r="C119" s="88"/>
      <c r="D119" s="86"/>
      <c r="E119" s="32"/>
      <c r="H119" s="105"/>
      <c r="J119" s="107"/>
      <c r="K119" s="102"/>
      <c r="L119" s="108"/>
      <c r="R119" s="31"/>
      <c r="S119" s="112"/>
    </row>
    <row r="120">
      <c r="A120" s="105"/>
      <c r="C120" s="88"/>
      <c r="D120" s="86"/>
      <c r="E120" s="32"/>
      <c r="H120" s="105"/>
      <c r="J120" s="107"/>
      <c r="K120" s="102"/>
      <c r="L120" s="108"/>
      <c r="R120" s="31"/>
      <c r="S120" s="112"/>
    </row>
    <row r="121">
      <c r="A121" s="105"/>
      <c r="C121" s="88"/>
      <c r="D121" s="86"/>
      <c r="E121" s="32"/>
      <c r="H121" s="105"/>
      <c r="J121" s="107"/>
      <c r="K121" s="102"/>
      <c r="L121" s="108"/>
      <c r="R121" s="31"/>
      <c r="S121" s="112"/>
    </row>
    <row r="122">
      <c r="A122" s="105"/>
      <c r="C122" s="88"/>
      <c r="D122" s="86"/>
      <c r="E122" s="32"/>
      <c r="H122" s="105"/>
      <c r="J122" s="107"/>
      <c r="K122" s="102"/>
      <c r="L122" s="108"/>
      <c r="R122" s="31"/>
      <c r="S122" s="112"/>
    </row>
    <row r="123">
      <c r="A123" s="105"/>
      <c r="C123" s="88"/>
      <c r="D123" s="86"/>
      <c r="E123" s="32"/>
      <c r="H123" s="105"/>
      <c r="J123" s="107"/>
      <c r="K123" s="102"/>
      <c r="L123" s="108"/>
      <c r="R123" s="31"/>
      <c r="S123" s="112"/>
    </row>
    <row r="124">
      <c r="A124" s="105"/>
      <c r="C124" s="88"/>
      <c r="D124" s="86"/>
      <c r="E124" s="32"/>
      <c r="H124" s="105"/>
      <c r="J124" s="107"/>
      <c r="K124" s="102"/>
      <c r="L124" s="108"/>
      <c r="R124" s="31"/>
      <c r="S124" s="112"/>
    </row>
    <row r="125">
      <c r="A125" s="105"/>
      <c r="C125" s="88"/>
      <c r="D125" s="86"/>
      <c r="E125" s="32"/>
      <c r="H125" s="105"/>
      <c r="J125" s="107"/>
      <c r="K125" s="102"/>
      <c r="L125" s="108"/>
      <c r="R125" s="31"/>
      <c r="S125" s="112"/>
    </row>
    <row r="126">
      <c r="A126" s="105"/>
      <c r="C126" s="88"/>
      <c r="D126" s="86"/>
      <c r="E126" s="32"/>
      <c r="H126" s="105"/>
      <c r="J126" s="107"/>
      <c r="K126" s="102"/>
      <c r="L126" s="108"/>
      <c r="R126" s="31"/>
      <c r="S126" s="112"/>
    </row>
    <row r="127">
      <c r="A127" s="105"/>
      <c r="C127" s="88"/>
      <c r="D127" s="86"/>
      <c r="E127" s="32"/>
      <c r="H127" s="105"/>
      <c r="J127" s="107"/>
      <c r="K127" s="102"/>
      <c r="L127" s="108"/>
      <c r="R127" s="31"/>
      <c r="S127" s="112"/>
    </row>
    <row r="128">
      <c r="A128" s="105"/>
      <c r="C128" s="88"/>
      <c r="D128" s="86"/>
      <c r="E128" s="32"/>
      <c r="H128" s="105"/>
      <c r="J128" s="107"/>
      <c r="K128" s="102"/>
      <c r="L128" s="108"/>
      <c r="R128" s="31"/>
      <c r="S128" s="112"/>
    </row>
    <row r="129">
      <c r="A129" s="105"/>
      <c r="C129" s="88"/>
      <c r="D129" s="86"/>
      <c r="E129" s="32"/>
      <c r="H129" s="105"/>
      <c r="J129" s="107"/>
      <c r="K129" s="102"/>
      <c r="L129" s="108"/>
      <c r="R129" s="31"/>
      <c r="S129" s="112"/>
    </row>
    <row r="130">
      <c r="A130" s="105"/>
      <c r="C130" s="88"/>
      <c r="D130" s="86"/>
      <c r="E130" s="32"/>
      <c r="H130" s="105"/>
      <c r="J130" s="107"/>
      <c r="K130" s="102"/>
      <c r="L130" s="108"/>
      <c r="R130" s="31"/>
      <c r="S130" s="112"/>
    </row>
    <row r="131">
      <c r="A131" s="105"/>
      <c r="C131" s="88"/>
      <c r="D131" s="86"/>
      <c r="E131" s="32"/>
      <c r="H131" s="105"/>
      <c r="J131" s="107"/>
      <c r="K131" s="102"/>
      <c r="L131" s="108"/>
      <c r="R131" s="31"/>
      <c r="S131" s="112"/>
    </row>
    <row r="132">
      <c r="A132" s="105"/>
      <c r="C132" s="88"/>
      <c r="D132" s="86"/>
      <c r="E132" s="32"/>
      <c r="H132" s="105"/>
      <c r="J132" s="107"/>
      <c r="K132" s="102"/>
      <c r="L132" s="108"/>
      <c r="R132" s="31"/>
      <c r="S132" s="112"/>
    </row>
    <row r="133">
      <c r="A133" s="105"/>
      <c r="C133" s="88"/>
      <c r="D133" s="86"/>
      <c r="E133" s="32"/>
      <c r="H133" s="105"/>
      <c r="J133" s="107"/>
      <c r="K133" s="102"/>
      <c r="L133" s="108"/>
      <c r="R133" s="31"/>
      <c r="S133" s="112"/>
    </row>
    <row r="134">
      <c r="A134" s="105"/>
      <c r="C134" s="88"/>
      <c r="D134" s="86"/>
      <c r="E134" s="32"/>
      <c r="H134" s="105"/>
      <c r="J134" s="107"/>
      <c r="K134" s="102"/>
      <c r="L134" s="108"/>
      <c r="R134" s="31"/>
      <c r="S134" s="112"/>
    </row>
    <row r="135">
      <c r="A135" s="105"/>
      <c r="C135" s="88"/>
      <c r="D135" s="86"/>
      <c r="E135" s="32"/>
      <c r="H135" s="105"/>
      <c r="J135" s="107"/>
      <c r="K135" s="102"/>
      <c r="L135" s="108"/>
      <c r="R135" s="31"/>
      <c r="S135" s="112"/>
    </row>
    <row r="136">
      <c r="A136" s="105"/>
      <c r="C136" s="88"/>
      <c r="D136" s="86"/>
      <c r="E136" s="32"/>
      <c r="H136" s="105"/>
      <c r="J136" s="107"/>
      <c r="K136" s="102"/>
      <c r="L136" s="108"/>
      <c r="R136" s="31"/>
      <c r="S136" s="112"/>
    </row>
    <row r="137">
      <c r="A137" s="105"/>
      <c r="C137" s="88"/>
      <c r="D137" s="86"/>
      <c r="E137" s="32"/>
      <c r="H137" s="105"/>
      <c r="J137" s="107"/>
      <c r="K137" s="102"/>
      <c r="L137" s="108"/>
      <c r="R137" s="31"/>
      <c r="S137" s="112"/>
    </row>
    <row r="138">
      <c r="A138" s="105"/>
      <c r="C138" s="88"/>
      <c r="D138" s="86"/>
      <c r="E138" s="32"/>
      <c r="H138" s="105"/>
      <c r="J138" s="107"/>
      <c r="K138" s="102"/>
      <c r="L138" s="108"/>
      <c r="R138" s="31"/>
      <c r="S138" s="112"/>
    </row>
    <row r="139">
      <c r="A139" s="105"/>
      <c r="C139" s="88"/>
      <c r="D139" s="86"/>
      <c r="E139" s="32"/>
      <c r="H139" s="105"/>
      <c r="J139" s="107"/>
      <c r="K139" s="102"/>
      <c r="L139" s="108"/>
      <c r="R139" s="31"/>
      <c r="S139" s="112"/>
    </row>
    <row r="140">
      <c r="A140" s="105"/>
      <c r="C140" s="88"/>
      <c r="D140" s="86"/>
      <c r="E140" s="32"/>
      <c r="H140" s="105"/>
      <c r="J140" s="107"/>
      <c r="K140" s="102"/>
      <c r="L140" s="108"/>
      <c r="R140" s="31"/>
      <c r="S140" s="112"/>
    </row>
    <row r="141">
      <c r="A141" s="105"/>
      <c r="C141" s="88"/>
      <c r="D141" s="86"/>
      <c r="E141" s="32"/>
      <c r="H141" s="105"/>
      <c r="J141" s="107"/>
      <c r="K141" s="102"/>
      <c r="L141" s="108"/>
      <c r="R141" s="31"/>
      <c r="S141" s="112"/>
    </row>
    <row r="142">
      <c r="A142" s="105"/>
      <c r="C142" s="88"/>
      <c r="D142" s="86"/>
      <c r="E142" s="32"/>
      <c r="H142" s="105"/>
      <c r="J142" s="107"/>
      <c r="K142" s="102"/>
      <c r="L142" s="108"/>
      <c r="R142" s="31"/>
      <c r="S142" s="112"/>
    </row>
    <row r="143">
      <c r="A143" s="105"/>
      <c r="C143" s="88"/>
      <c r="D143" s="86"/>
      <c r="E143" s="32"/>
      <c r="H143" s="105"/>
      <c r="J143" s="107"/>
      <c r="K143" s="102"/>
      <c r="L143" s="108"/>
      <c r="R143" s="31"/>
      <c r="S143" s="112"/>
    </row>
    <row r="144">
      <c r="A144" s="105"/>
      <c r="C144" s="88"/>
      <c r="D144" s="86"/>
      <c r="E144" s="32"/>
      <c r="H144" s="105"/>
      <c r="J144" s="107"/>
      <c r="K144" s="102"/>
      <c r="L144" s="108"/>
      <c r="R144" s="31"/>
      <c r="S144" s="112"/>
    </row>
    <row r="145">
      <c r="A145" s="105"/>
      <c r="C145" s="88"/>
      <c r="D145" s="86"/>
      <c r="E145" s="32"/>
      <c r="H145" s="105"/>
      <c r="J145" s="107"/>
      <c r="K145" s="102"/>
      <c r="L145" s="108"/>
      <c r="R145" s="31"/>
      <c r="S145" s="112"/>
    </row>
    <row r="146">
      <c r="A146" s="105"/>
      <c r="C146" s="88"/>
      <c r="D146" s="86"/>
      <c r="E146" s="32"/>
      <c r="H146" s="105"/>
      <c r="J146" s="107"/>
      <c r="K146" s="102"/>
      <c r="L146" s="108"/>
      <c r="R146" s="31"/>
      <c r="S146" s="112"/>
    </row>
    <row r="147">
      <c r="A147" s="105"/>
      <c r="C147" s="88"/>
      <c r="D147" s="86"/>
      <c r="E147" s="32"/>
      <c r="H147" s="105"/>
      <c r="J147" s="107"/>
      <c r="K147" s="102"/>
      <c r="L147" s="108"/>
      <c r="R147" s="31"/>
      <c r="S147" s="112"/>
    </row>
    <row r="148">
      <c r="A148" s="105"/>
      <c r="C148" s="88"/>
      <c r="D148" s="86"/>
      <c r="E148" s="32"/>
      <c r="H148" s="105"/>
      <c r="J148" s="107"/>
      <c r="K148" s="102"/>
      <c r="L148" s="108"/>
      <c r="R148" s="31"/>
      <c r="S148" s="112"/>
    </row>
    <row r="149">
      <c r="A149" s="105"/>
      <c r="C149" s="88"/>
      <c r="D149" s="86"/>
      <c r="E149" s="32"/>
      <c r="H149" s="105"/>
      <c r="J149" s="107"/>
      <c r="K149" s="102"/>
      <c r="L149" s="108"/>
      <c r="R149" s="31"/>
      <c r="S149" s="112"/>
    </row>
    <row r="150">
      <c r="A150" s="105"/>
      <c r="C150" s="88"/>
      <c r="D150" s="86"/>
      <c r="E150" s="32"/>
      <c r="H150" s="105"/>
      <c r="J150" s="107"/>
      <c r="K150" s="102"/>
      <c r="L150" s="108"/>
      <c r="R150" s="31"/>
      <c r="S150" s="112"/>
    </row>
    <row r="151">
      <c r="A151" s="105"/>
      <c r="C151" s="88"/>
      <c r="D151" s="86"/>
      <c r="E151" s="32"/>
      <c r="H151" s="105"/>
      <c r="J151" s="107"/>
      <c r="K151" s="102"/>
      <c r="L151" s="108"/>
      <c r="R151" s="31"/>
      <c r="S151" s="112"/>
    </row>
    <row r="152">
      <c r="A152" s="105"/>
      <c r="C152" s="88"/>
      <c r="D152" s="86"/>
      <c r="E152" s="32"/>
      <c r="H152" s="105"/>
      <c r="J152" s="107"/>
      <c r="K152" s="102"/>
      <c r="L152" s="108"/>
      <c r="R152" s="31"/>
      <c r="S152" s="112"/>
    </row>
    <row r="153">
      <c r="A153" s="105"/>
      <c r="C153" s="88"/>
      <c r="D153" s="86"/>
      <c r="E153" s="32"/>
      <c r="H153" s="105"/>
      <c r="J153" s="107"/>
      <c r="K153" s="102"/>
      <c r="L153" s="108"/>
      <c r="R153" s="31"/>
      <c r="S153" s="112"/>
    </row>
    <row r="154">
      <c r="A154" s="105"/>
      <c r="C154" s="88"/>
      <c r="D154" s="86"/>
      <c r="E154" s="32"/>
      <c r="H154" s="105"/>
      <c r="J154" s="107"/>
      <c r="K154" s="102"/>
      <c r="L154" s="108"/>
      <c r="R154" s="31"/>
      <c r="S154" s="112"/>
    </row>
    <row r="155">
      <c r="A155" s="105"/>
      <c r="C155" s="88"/>
      <c r="D155" s="86"/>
      <c r="E155" s="32"/>
      <c r="H155" s="105"/>
      <c r="J155" s="107"/>
      <c r="K155" s="102"/>
      <c r="L155" s="108"/>
      <c r="R155" s="31"/>
      <c r="S155" s="112"/>
    </row>
    <row r="156">
      <c r="A156" s="105"/>
      <c r="C156" s="88"/>
      <c r="D156" s="86"/>
      <c r="E156" s="32"/>
      <c r="H156" s="105"/>
      <c r="J156" s="107"/>
      <c r="K156" s="102"/>
      <c r="L156" s="108"/>
      <c r="R156" s="31"/>
      <c r="S156" s="112"/>
    </row>
    <row r="157">
      <c r="A157" s="105"/>
      <c r="C157" s="88"/>
      <c r="D157" s="86"/>
      <c r="E157" s="32"/>
      <c r="H157" s="105"/>
      <c r="J157" s="107"/>
      <c r="K157" s="102"/>
      <c r="L157" s="108"/>
      <c r="R157" s="31"/>
      <c r="S157" s="112"/>
    </row>
    <row r="158">
      <c r="A158" s="105"/>
      <c r="C158" s="88"/>
      <c r="D158" s="86"/>
      <c r="E158" s="32"/>
      <c r="H158" s="105"/>
      <c r="J158" s="107"/>
      <c r="K158" s="102"/>
      <c r="L158" s="108"/>
      <c r="R158" s="31"/>
      <c r="S158" s="112"/>
    </row>
    <row r="159">
      <c r="A159" s="105"/>
      <c r="C159" s="88"/>
      <c r="D159" s="86"/>
      <c r="E159" s="32"/>
      <c r="H159" s="105"/>
      <c r="J159" s="107"/>
      <c r="K159" s="102"/>
      <c r="L159" s="108"/>
      <c r="R159" s="31"/>
      <c r="S159" s="112"/>
    </row>
    <row r="160">
      <c r="A160" s="105"/>
      <c r="C160" s="88"/>
      <c r="D160" s="86"/>
      <c r="E160" s="32"/>
      <c r="H160" s="105"/>
      <c r="J160" s="107"/>
      <c r="K160" s="102"/>
      <c r="L160" s="108"/>
      <c r="R160" s="31"/>
      <c r="S160" s="112"/>
    </row>
    <row r="161">
      <c r="A161" s="105"/>
      <c r="C161" s="88"/>
      <c r="D161" s="86"/>
      <c r="E161" s="32"/>
      <c r="H161" s="105"/>
      <c r="J161" s="107"/>
      <c r="K161" s="102"/>
      <c r="L161" s="108"/>
      <c r="R161" s="31"/>
      <c r="S161" s="112"/>
    </row>
    <row r="162">
      <c r="A162" s="105"/>
      <c r="C162" s="88"/>
      <c r="D162" s="86"/>
      <c r="E162" s="32"/>
      <c r="H162" s="105"/>
      <c r="J162" s="107"/>
      <c r="K162" s="102"/>
      <c r="L162" s="108"/>
      <c r="R162" s="31"/>
      <c r="S162" s="112"/>
    </row>
    <row r="163">
      <c r="A163" s="105"/>
      <c r="C163" s="88"/>
      <c r="D163" s="86"/>
      <c r="E163" s="32"/>
      <c r="H163" s="105"/>
      <c r="J163" s="107"/>
      <c r="K163" s="102"/>
      <c r="L163" s="108"/>
      <c r="R163" s="31"/>
      <c r="S163" s="112"/>
    </row>
    <row r="164">
      <c r="A164" s="105"/>
      <c r="C164" s="88"/>
      <c r="D164" s="86"/>
      <c r="E164" s="32"/>
      <c r="H164" s="105"/>
      <c r="J164" s="107"/>
      <c r="K164" s="102"/>
      <c r="L164" s="108"/>
      <c r="R164" s="31"/>
      <c r="S164" s="112"/>
    </row>
    <row r="165">
      <c r="A165" s="105"/>
      <c r="C165" s="88"/>
      <c r="D165" s="86"/>
      <c r="E165" s="32"/>
      <c r="H165" s="105"/>
      <c r="J165" s="107"/>
      <c r="K165" s="102"/>
      <c r="L165" s="108"/>
      <c r="R165" s="31"/>
      <c r="S165" s="112"/>
    </row>
    <row r="166">
      <c r="A166" s="105"/>
      <c r="C166" s="88"/>
      <c r="D166" s="86"/>
      <c r="E166" s="32"/>
      <c r="H166" s="105"/>
      <c r="J166" s="107"/>
      <c r="K166" s="102"/>
      <c r="L166" s="108"/>
      <c r="R166" s="31"/>
      <c r="S166" s="112"/>
    </row>
    <row r="167">
      <c r="A167" s="105"/>
      <c r="C167" s="88"/>
      <c r="D167" s="86"/>
      <c r="E167" s="32"/>
      <c r="H167" s="105"/>
      <c r="J167" s="107"/>
      <c r="K167" s="102"/>
      <c r="L167" s="108"/>
      <c r="R167" s="31"/>
      <c r="S167" s="112"/>
    </row>
    <row r="168">
      <c r="A168" s="105"/>
      <c r="C168" s="88"/>
      <c r="D168" s="86"/>
      <c r="E168" s="32"/>
      <c r="H168" s="105"/>
      <c r="J168" s="107"/>
      <c r="K168" s="102"/>
      <c r="L168" s="108"/>
      <c r="R168" s="31"/>
      <c r="S168" s="112"/>
    </row>
    <row r="169">
      <c r="A169" s="105"/>
      <c r="C169" s="88"/>
      <c r="D169" s="86"/>
      <c r="E169" s="32"/>
      <c r="H169" s="105"/>
      <c r="J169" s="107"/>
      <c r="K169" s="102"/>
      <c r="L169" s="108"/>
      <c r="R169" s="31"/>
      <c r="S169" s="112"/>
    </row>
    <row r="170">
      <c r="A170" s="105"/>
      <c r="C170" s="88"/>
      <c r="D170" s="86"/>
      <c r="E170" s="32"/>
      <c r="H170" s="105"/>
      <c r="J170" s="107"/>
      <c r="K170" s="102"/>
      <c r="L170" s="108"/>
      <c r="R170" s="31"/>
      <c r="S170" s="112"/>
    </row>
    <row r="171">
      <c r="A171" s="105"/>
      <c r="C171" s="88"/>
      <c r="D171" s="86"/>
      <c r="E171" s="32"/>
      <c r="H171" s="105"/>
      <c r="J171" s="107"/>
      <c r="K171" s="102"/>
      <c r="L171" s="108"/>
      <c r="R171" s="31"/>
      <c r="S171" s="112"/>
    </row>
    <row r="172">
      <c r="A172" s="105"/>
      <c r="C172" s="88"/>
      <c r="D172" s="86"/>
      <c r="E172" s="32"/>
      <c r="H172" s="105"/>
      <c r="J172" s="107"/>
      <c r="K172" s="102"/>
      <c r="L172" s="108"/>
      <c r="R172" s="31"/>
      <c r="S172" s="112"/>
    </row>
    <row r="173">
      <c r="A173" s="105"/>
      <c r="C173" s="88"/>
      <c r="D173" s="86"/>
      <c r="E173" s="32"/>
      <c r="H173" s="105"/>
      <c r="J173" s="107"/>
      <c r="K173" s="102"/>
      <c r="L173" s="108"/>
      <c r="R173" s="31"/>
      <c r="S173" s="112"/>
    </row>
    <row r="174">
      <c r="A174" s="105"/>
      <c r="C174" s="88"/>
      <c r="D174" s="86"/>
      <c r="E174" s="32"/>
      <c r="H174" s="105"/>
      <c r="J174" s="107"/>
      <c r="K174" s="102"/>
      <c r="L174" s="108"/>
      <c r="R174" s="31"/>
      <c r="S174" s="112"/>
    </row>
    <row r="175">
      <c r="A175" s="105"/>
      <c r="C175" s="88"/>
      <c r="D175" s="86"/>
      <c r="E175" s="32"/>
      <c r="H175" s="105"/>
      <c r="J175" s="107"/>
      <c r="K175" s="102"/>
      <c r="L175" s="108"/>
      <c r="R175" s="31"/>
      <c r="S175" s="112"/>
    </row>
    <row r="176">
      <c r="A176" s="105"/>
      <c r="C176" s="88"/>
      <c r="D176" s="86"/>
      <c r="E176" s="32"/>
      <c r="H176" s="105"/>
      <c r="J176" s="107"/>
      <c r="K176" s="102"/>
      <c r="L176" s="108"/>
      <c r="R176" s="31"/>
      <c r="S176" s="112"/>
    </row>
    <row r="177">
      <c r="A177" s="105"/>
      <c r="C177" s="88"/>
      <c r="D177" s="86"/>
      <c r="E177" s="32"/>
      <c r="H177" s="105"/>
      <c r="J177" s="107"/>
      <c r="K177" s="102"/>
      <c r="L177" s="108"/>
      <c r="R177" s="31"/>
      <c r="S177" s="112"/>
    </row>
    <row r="178">
      <c r="A178" s="105"/>
      <c r="C178" s="88"/>
      <c r="D178" s="86"/>
      <c r="E178" s="32"/>
      <c r="H178" s="105"/>
      <c r="J178" s="107"/>
      <c r="K178" s="102"/>
      <c r="L178" s="108"/>
      <c r="R178" s="31"/>
      <c r="S178" s="112"/>
    </row>
    <row r="179">
      <c r="A179" s="105"/>
      <c r="C179" s="88"/>
      <c r="D179" s="86"/>
      <c r="E179" s="32"/>
      <c r="H179" s="105"/>
      <c r="J179" s="107"/>
      <c r="K179" s="102"/>
      <c r="L179" s="108"/>
      <c r="R179" s="31"/>
      <c r="S179" s="112"/>
    </row>
    <row r="180">
      <c r="A180" s="105"/>
      <c r="C180" s="88"/>
      <c r="D180" s="86"/>
      <c r="E180" s="32"/>
      <c r="H180" s="105"/>
      <c r="J180" s="107"/>
      <c r="K180" s="102"/>
      <c r="L180" s="108"/>
      <c r="R180" s="31"/>
      <c r="S180" s="112"/>
    </row>
    <row r="181">
      <c r="A181" s="105"/>
      <c r="C181" s="88"/>
      <c r="D181" s="86"/>
      <c r="E181" s="32"/>
      <c r="H181" s="105"/>
      <c r="J181" s="107"/>
      <c r="K181" s="102"/>
      <c r="L181" s="108"/>
      <c r="R181" s="31"/>
      <c r="S181" s="112"/>
    </row>
    <row r="182">
      <c r="A182" s="105"/>
      <c r="C182" s="88"/>
      <c r="D182" s="86"/>
      <c r="E182" s="32"/>
      <c r="H182" s="105"/>
      <c r="J182" s="107"/>
      <c r="K182" s="102"/>
      <c r="L182" s="108"/>
      <c r="R182" s="31"/>
      <c r="S182" s="112"/>
    </row>
    <row r="183">
      <c r="A183" s="105"/>
      <c r="C183" s="88"/>
      <c r="D183" s="86"/>
      <c r="E183" s="32"/>
      <c r="H183" s="105"/>
      <c r="J183" s="107"/>
      <c r="K183" s="102"/>
      <c r="L183" s="108"/>
      <c r="R183" s="31"/>
      <c r="S183" s="112"/>
    </row>
    <row r="184">
      <c r="A184" s="105"/>
      <c r="C184" s="88"/>
      <c r="D184" s="86"/>
      <c r="E184" s="32"/>
      <c r="H184" s="105"/>
      <c r="J184" s="107"/>
      <c r="K184" s="102"/>
      <c r="L184" s="108"/>
      <c r="R184" s="31"/>
      <c r="S184" s="112"/>
    </row>
    <row r="185">
      <c r="A185" s="105"/>
      <c r="C185" s="88"/>
      <c r="D185" s="86"/>
      <c r="E185" s="32"/>
      <c r="H185" s="105"/>
      <c r="J185" s="107"/>
      <c r="K185" s="102"/>
      <c r="L185" s="108"/>
      <c r="R185" s="31"/>
      <c r="S185" s="112"/>
    </row>
    <row r="186">
      <c r="A186" s="105"/>
      <c r="C186" s="88"/>
      <c r="D186" s="86"/>
      <c r="E186" s="32"/>
      <c r="H186" s="105"/>
      <c r="J186" s="107"/>
      <c r="K186" s="102"/>
      <c r="L186" s="108"/>
      <c r="R186" s="31"/>
      <c r="S186" s="112"/>
    </row>
    <row r="187">
      <c r="A187" s="105"/>
      <c r="C187" s="88"/>
      <c r="D187" s="86"/>
      <c r="E187" s="32"/>
      <c r="H187" s="105"/>
      <c r="J187" s="107"/>
      <c r="K187" s="102"/>
      <c r="L187" s="108"/>
      <c r="R187" s="31"/>
      <c r="S187" s="112"/>
    </row>
    <row r="188">
      <c r="A188" s="105"/>
      <c r="C188" s="88"/>
      <c r="D188" s="86"/>
      <c r="E188" s="32"/>
      <c r="H188" s="105"/>
      <c r="J188" s="107"/>
      <c r="K188" s="102"/>
      <c r="L188" s="108"/>
      <c r="R188" s="31"/>
      <c r="S188" s="112"/>
    </row>
    <row r="189">
      <c r="A189" s="105"/>
      <c r="C189" s="88"/>
      <c r="D189" s="86"/>
      <c r="E189" s="32"/>
      <c r="H189" s="105"/>
      <c r="J189" s="107"/>
      <c r="K189" s="102"/>
      <c r="L189" s="108"/>
      <c r="R189" s="31"/>
      <c r="S189" s="112"/>
    </row>
    <row r="190">
      <c r="A190" s="105"/>
      <c r="C190" s="88"/>
      <c r="D190" s="86"/>
      <c r="E190" s="32"/>
      <c r="H190" s="105"/>
      <c r="J190" s="107"/>
      <c r="K190" s="102"/>
      <c r="L190" s="108"/>
      <c r="R190" s="31"/>
      <c r="S190" s="112"/>
    </row>
    <row r="191">
      <c r="A191" s="105"/>
      <c r="C191" s="88"/>
      <c r="D191" s="86"/>
      <c r="E191" s="32"/>
      <c r="H191" s="105"/>
      <c r="J191" s="107"/>
      <c r="K191" s="102"/>
      <c r="L191" s="108"/>
      <c r="R191" s="31"/>
      <c r="S191" s="112"/>
    </row>
    <row r="192">
      <c r="A192" s="105"/>
      <c r="C192" s="88"/>
      <c r="D192" s="86"/>
      <c r="E192" s="32"/>
      <c r="H192" s="105"/>
      <c r="J192" s="107"/>
      <c r="K192" s="102"/>
      <c r="L192" s="108"/>
      <c r="R192" s="31"/>
      <c r="S192" s="112"/>
    </row>
    <row r="193">
      <c r="A193" s="105"/>
      <c r="C193" s="88"/>
      <c r="D193" s="86"/>
      <c r="E193" s="32"/>
      <c r="H193" s="105"/>
      <c r="J193" s="107"/>
      <c r="K193" s="102"/>
      <c r="L193" s="108"/>
      <c r="R193" s="31"/>
      <c r="S193" s="112"/>
    </row>
    <row r="194">
      <c r="A194" s="105"/>
      <c r="C194" s="88"/>
      <c r="D194" s="86"/>
      <c r="E194" s="32"/>
      <c r="H194" s="105"/>
      <c r="J194" s="107"/>
      <c r="K194" s="102"/>
      <c r="L194" s="108"/>
      <c r="R194" s="31"/>
      <c r="S194" s="112"/>
    </row>
    <row r="195">
      <c r="A195" s="105"/>
      <c r="C195" s="88"/>
      <c r="D195" s="86"/>
      <c r="E195" s="32"/>
      <c r="H195" s="105"/>
      <c r="J195" s="107"/>
      <c r="K195" s="102"/>
      <c r="L195" s="108"/>
      <c r="R195" s="31"/>
      <c r="S195" s="112"/>
    </row>
    <row r="196">
      <c r="A196" s="105"/>
      <c r="C196" s="88"/>
      <c r="D196" s="86"/>
      <c r="E196" s="32"/>
      <c r="H196" s="105"/>
      <c r="J196" s="107"/>
      <c r="K196" s="102"/>
      <c r="L196" s="108"/>
      <c r="R196" s="31"/>
      <c r="S196" s="112"/>
    </row>
    <row r="197">
      <c r="A197" s="105"/>
      <c r="C197" s="88"/>
      <c r="D197" s="86"/>
      <c r="E197" s="32"/>
      <c r="H197" s="105"/>
      <c r="J197" s="107"/>
      <c r="K197" s="102"/>
      <c r="L197" s="108"/>
      <c r="R197" s="31"/>
      <c r="S197" s="112"/>
    </row>
    <row r="198">
      <c r="A198" s="105"/>
      <c r="C198" s="88"/>
      <c r="D198" s="86"/>
      <c r="E198" s="32"/>
      <c r="H198" s="105"/>
      <c r="J198" s="107"/>
      <c r="K198" s="102"/>
      <c r="L198" s="108"/>
      <c r="R198" s="31"/>
      <c r="S198" s="112"/>
    </row>
    <row r="199">
      <c r="A199" s="105"/>
      <c r="C199" s="88"/>
      <c r="D199" s="86"/>
      <c r="E199" s="32"/>
      <c r="H199" s="105"/>
      <c r="J199" s="107"/>
      <c r="K199" s="102"/>
      <c r="L199" s="108"/>
      <c r="R199" s="31"/>
      <c r="S199" s="112"/>
    </row>
    <row r="200">
      <c r="A200" s="105"/>
      <c r="C200" s="88"/>
      <c r="D200" s="86"/>
      <c r="E200" s="32"/>
      <c r="H200" s="105"/>
      <c r="J200" s="107"/>
      <c r="K200" s="102"/>
      <c r="L200" s="108"/>
      <c r="R200" s="31"/>
      <c r="S200" s="112"/>
    </row>
    <row r="201">
      <c r="A201" s="105"/>
      <c r="C201" s="88"/>
      <c r="D201" s="86"/>
      <c r="E201" s="32"/>
      <c r="H201" s="105"/>
      <c r="J201" s="107"/>
      <c r="K201" s="102"/>
      <c r="L201" s="108"/>
      <c r="R201" s="31"/>
      <c r="S201" s="112"/>
    </row>
    <row r="202">
      <c r="A202" s="105"/>
      <c r="C202" s="88"/>
      <c r="D202" s="86"/>
      <c r="E202" s="32"/>
      <c r="H202" s="105"/>
      <c r="J202" s="107"/>
      <c r="K202" s="102"/>
      <c r="L202" s="108"/>
      <c r="R202" s="31"/>
      <c r="S202" s="112"/>
    </row>
    <row r="203">
      <c r="A203" s="105"/>
      <c r="C203" s="88"/>
      <c r="D203" s="86"/>
      <c r="E203" s="32"/>
      <c r="H203" s="105"/>
      <c r="J203" s="107"/>
      <c r="K203" s="102"/>
      <c r="L203" s="108"/>
      <c r="R203" s="31"/>
      <c r="S203" s="112"/>
    </row>
    <row r="204">
      <c r="A204" s="105"/>
      <c r="C204" s="88"/>
      <c r="D204" s="86"/>
      <c r="E204" s="32"/>
      <c r="H204" s="105"/>
      <c r="J204" s="107"/>
      <c r="K204" s="102"/>
      <c r="L204" s="108"/>
      <c r="R204" s="31"/>
      <c r="S204" s="112"/>
    </row>
    <row r="205">
      <c r="A205" s="105"/>
      <c r="C205" s="88"/>
      <c r="D205" s="86"/>
      <c r="E205" s="32"/>
      <c r="H205" s="105"/>
      <c r="J205" s="107"/>
      <c r="K205" s="102"/>
      <c r="L205" s="108"/>
      <c r="R205" s="31"/>
      <c r="S205" s="112"/>
    </row>
    <row r="206">
      <c r="A206" s="105"/>
      <c r="C206" s="88"/>
      <c r="D206" s="86"/>
      <c r="E206" s="32"/>
      <c r="H206" s="105"/>
      <c r="J206" s="107"/>
      <c r="K206" s="102"/>
      <c r="L206" s="108"/>
      <c r="R206" s="31"/>
      <c r="S206" s="112"/>
    </row>
    <row r="207">
      <c r="A207" s="105"/>
      <c r="C207" s="88"/>
      <c r="D207" s="86"/>
      <c r="E207" s="32"/>
      <c r="H207" s="105"/>
      <c r="J207" s="107"/>
      <c r="K207" s="102"/>
      <c r="L207" s="108"/>
      <c r="R207" s="31"/>
      <c r="S207" s="112"/>
    </row>
    <row r="208">
      <c r="A208" s="105"/>
      <c r="C208" s="88"/>
      <c r="D208" s="86"/>
      <c r="E208" s="32"/>
      <c r="H208" s="105"/>
      <c r="J208" s="107"/>
      <c r="K208" s="102"/>
      <c r="L208" s="108"/>
      <c r="R208" s="31"/>
      <c r="S208" s="112"/>
    </row>
    <row r="209">
      <c r="A209" s="105"/>
      <c r="C209" s="88"/>
      <c r="D209" s="86"/>
      <c r="E209" s="32"/>
      <c r="H209" s="105"/>
      <c r="J209" s="107"/>
      <c r="K209" s="102"/>
      <c r="L209" s="108"/>
      <c r="R209" s="31"/>
      <c r="S209" s="112"/>
    </row>
    <row r="210">
      <c r="A210" s="105"/>
      <c r="C210" s="88"/>
      <c r="D210" s="86"/>
      <c r="E210" s="32"/>
      <c r="H210" s="105"/>
      <c r="J210" s="107"/>
      <c r="K210" s="102"/>
      <c r="L210" s="108"/>
      <c r="R210" s="31"/>
      <c r="S210" s="112"/>
    </row>
    <row r="211">
      <c r="A211" s="105"/>
      <c r="C211" s="88"/>
      <c r="D211" s="86"/>
      <c r="E211" s="32"/>
      <c r="H211" s="105"/>
      <c r="J211" s="107"/>
      <c r="K211" s="102"/>
      <c r="L211" s="108"/>
      <c r="R211" s="31"/>
      <c r="S211" s="112"/>
    </row>
    <row r="212">
      <c r="A212" s="105"/>
      <c r="C212" s="88"/>
      <c r="D212" s="86"/>
      <c r="E212" s="32"/>
      <c r="H212" s="105"/>
      <c r="J212" s="107"/>
      <c r="K212" s="102"/>
      <c r="L212" s="108"/>
      <c r="R212" s="31"/>
      <c r="S212" s="112"/>
    </row>
    <row r="213">
      <c r="A213" s="105"/>
      <c r="C213" s="88"/>
      <c r="D213" s="86"/>
      <c r="E213" s="32"/>
      <c r="H213" s="105"/>
      <c r="J213" s="107"/>
      <c r="K213" s="102"/>
      <c r="L213" s="108"/>
      <c r="R213" s="31"/>
      <c r="S213" s="112"/>
    </row>
    <row r="214">
      <c r="A214" s="105"/>
      <c r="C214" s="88"/>
      <c r="D214" s="86"/>
      <c r="E214" s="32"/>
      <c r="H214" s="105"/>
      <c r="J214" s="107"/>
      <c r="K214" s="102"/>
      <c r="L214" s="108"/>
      <c r="R214" s="31"/>
      <c r="S214" s="112"/>
    </row>
    <row r="215">
      <c r="A215" s="105"/>
      <c r="C215" s="88"/>
      <c r="D215" s="86"/>
      <c r="E215" s="32"/>
      <c r="H215" s="105"/>
      <c r="J215" s="107"/>
      <c r="K215" s="102"/>
      <c r="L215" s="108"/>
      <c r="R215" s="31"/>
      <c r="S215" s="112"/>
    </row>
    <row r="216">
      <c r="A216" s="105"/>
      <c r="C216" s="88"/>
      <c r="D216" s="86"/>
      <c r="E216" s="32"/>
      <c r="H216" s="105"/>
      <c r="J216" s="107"/>
      <c r="K216" s="102"/>
      <c r="L216" s="108"/>
      <c r="R216" s="31"/>
      <c r="S216" s="112"/>
    </row>
    <row r="217">
      <c r="A217" s="105"/>
      <c r="C217" s="88"/>
      <c r="D217" s="86"/>
      <c r="E217" s="32"/>
      <c r="H217" s="105"/>
      <c r="J217" s="107"/>
      <c r="K217" s="102"/>
      <c r="L217" s="108"/>
      <c r="R217" s="31"/>
      <c r="S217" s="112"/>
    </row>
    <row r="218">
      <c r="A218" s="105"/>
      <c r="C218" s="88"/>
      <c r="D218" s="86"/>
      <c r="E218" s="32"/>
      <c r="H218" s="105"/>
      <c r="J218" s="107"/>
      <c r="K218" s="102"/>
      <c r="L218" s="108"/>
      <c r="R218" s="31"/>
      <c r="S218" s="112"/>
    </row>
    <row r="219">
      <c r="A219" s="105"/>
      <c r="C219" s="88"/>
      <c r="D219" s="86"/>
      <c r="E219" s="32"/>
      <c r="H219" s="105"/>
      <c r="J219" s="107"/>
      <c r="K219" s="102"/>
      <c r="L219" s="108"/>
      <c r="R219" s="31"/>
      <c r="S219" s="112"/>
    </row>
    <row r="220">
      <c r="A220" s="105"/>
      <c r="C220" s="88"/>
      <c r="D220" s="86"/>
      <c r="E220" s="32"/>
      <c r="H220" s="105"/>
      <c r="J220" s="107"/>
      <c r="K220" s="102"/>
      <c r="L220" s="108"/>
      <c r="R220" s="31"/>
      <c r="S220" s="112"/>
    </row>
    <row r="221">
      <c r="A221" s="105"/>
      <c r="C221" s="88"/>
      <c r="D221" s="86"/>
      <c r="E221" s="32"/>
      <c r="H221" s="105"/>
      <c r="J221" s="107"/>
      <c r="K221" s="102"/>
      <c r="L221" s="108"/>
      <c r="R221" s="31"/>
      <c r="S221" s="112"/>
    </row>
    <row r="222">
      <c r="A222" s="105"/>
      <c r="C222" s="88"/>
      <c r="D222" s="86"/>
      <c r="E222" s="32"/>
      <c r="H222" s="105"/>
      <c r="J222" s="107"/>
      <c r="K222" s="102"/>
      <c r="L222" s="108"/>
      <c r="R222" s="31"/>
      <c r="S222" s="112"/>
    </row>
    <row r="223">
      <c r="A223" s="105"/>
      <c r="C223" s="88"/>
      <c r="D223" s="86"/>
      <c r="E223" s="32"/>
      <c r="H223" s="105"/>
      <c r="J223" s="107"/>
      <c r="K223" s="102"/>
      <c r="L223" s="108"/>
      <c r="R223" s="31"/>
      <c r="S223" s="112"/>
    </row>
    <row r="224">
      <c r="A224" s="105"/>
      <c r="C224" s="88"/>
      <c r="D224" s="86"/>
      <c r="E224" s="32"/>
      <c r="H224" s="105"/>
      <c r="J224" s="107"/>
      <c r="K224" s="102"/>
      <c r="L224" s="108"/>
      <c r="R224" s="31"/>
      <c r="S224" s="112"/>
    </row>
    <row r="225">
      <c r="A225" s="105"/>
      <c r="C225" s="88"/>
      <c r="D225" s="86"/>
      <c r="E225" s="32"/>
      <c r="H225" s="105"/>
      <c r="J225" s="107"/>
      <c r="K225" s="102"/>
      <c r="L225" s="108"/>
      <c r="R225" s="31"/>
      <c r="S225" s="112"/>
    </row>
    <row r="226">
      <c r="A226" s="105"/>
      <c r="C226" s="88"/>
      <c r="D226" s="86"/>
      <c r="E226" s="32"/>
      <c r="H226" s="105"/>
      <c r="J226" s="107"/>
      <c r="K226" s="102"/>
      <c r="L226" s="108"/>
      <c r="R226" s="31"/>
      <c r="S226" s="112"/>
    </row>
    <row r="227">
      <c r="A227" s="105"/>
      <c r="C227" s="88"/>
      <c r="D227" s="86"/>
      <c r="E227" s="32"/>
      <c r="H227" s="105"/>
      <c r="J227" s="107"/>
      <c r="K227" s="102"/>
      <c r="L227" s="108"/>
      <c r="R227" s="31"/>
      <c r="S227" s="112"/>
    </row>
    <row r="228">
      <c r="A228" s="105"/>
      <c r="C228" s="88"/>
      <c r="D228" s="86"/>
      <c r="E228" s="32"/>
      <c r="H228" s="105"/>
      <c r="J228" s="107"/>
      <c r="K228" s="102"/>
      <c r="L228" s="108"/>
      <c r="R228" s="31"/>
      <c r="S228" s="112"/>
    </row>
    <row r="229">
      <c r="A229" s="105"/>
      <c r="C229" s="88"/>
      <c r="D229" s="86"/>
      <c r="E229" s="32"/>
      <c r="H229" s="105"/>
      <c r="J229" s="107"/>
      <c r="K229" s="102"/>
      <c r="L229" s="108"/>
      <c r="R229" s="31"/>
      <c r="S229" s="112"/>
    </row>
    <row r="230">
      <c r="A230" s="105"/>
      <c r="C230" s="88"/>
      <c r="D230" s="86"/>
      <c r="E230" s="32"/>
      <c r="H230" s="105"/>
      <c r="J230" s="107"/>
      <c r="K230" s="102"/>
      <c r="L230" s="108"/>
      <c r="R230" s="31"/>
      <c r="S230" s="112"/>
    </row>
    <row r="231">
      <c r="A231" s="105"/>
      <c r="C231" s="88"/>
      <c r="D231" s="86"/>
      <c r="E231" s="32"/>
      <c r="H231" s="105"/>
      <c r="J231" s="107"/>
      <c r="K231" s="102"/>
      <c r="L231" s="108"/>
      <c r="R231" s="31"/>
      <c r="S231" s="112"/>
    </row>
    <row r="232">
      <c r="A232" s="105"/>
      <c r="C232" s="88"/>
      <c r="D232" s="86"/>
      <c r="E232" s="32"/>
      <c r="H232" s="105"/>
      <c r="J232" s="107"/>
      <c r="K232" s="102"/>
      <c r="L232" s="108"/>
      <c r="R232" s="31"/>
      <c r="S232" s="112"/>
    </row>
    <row r="233">
      <c r="A233" s="105"/>
      <c r="C233" s="88"/>
      <c r="D233" s="86"/>
      <c r="E233" s="32"/>
      <c r="H233" s="105"/>
      <c r="J233" s="107"/>
      <c r="K233" s="102"/>
      <c r="L233" s="108"/>
      <c r="R233" s="31"/>
      <c r="S233" s="112"/>
    </row>
    <row r="234">
      <c r="A234" s="105"/>
      <c r="C234" s="88"/>
      <c r="D234" s="86"/>
      <c r="E234" s="32"/>
      <c r="H234" s="105"/>
      <c r="J234" s="107"/>
      <c r="K234" s="102"/>
      <c r="L234" s="108"/>
      <c r="R234" s="31"/>
      <c r="S234" s="112"/>
    </row>
    <row r="235">
      <c r="A235" s="105"/>
      <c r="C235" s="88"/>
      <c r="D235" s="86"/>
      <c r="E235" s="32"/>
      <c r="H235" s="105"/>
      <c r="J235" s="107"/>
      <c r="K235" s="102"/>
      <c r="L235" s="108"/>
      <c r="R235" s="31"/>
      <c r="S235" s="112"/>
    </row>
    <row r="236">
      <c r="A236" s="105"/>
      <c r="C236" s="88"/>
      <c r="D236" s="86"/>
      <c r="E236" s="32"/>
      <c r="H236" s="105"/>
      <c r="J236" s="107"/>
      <c r="K236" s="102"/>
      <c r="L236" s="108"/>
      <c r="R236" s="31"/>
      <c r="S236" s="112"/>
    </row>
    <row r="237">
      <c r="A237" s="105"/>
      <c r="C237" s="88"/>
      <c r="D237" s="86"/>
      <c r="E237" s="32"/>
      <c r="H237" s="105"/>
      <c r="J237" s="107"/>
      <c r="K237" s="102"/>
      <c r="L237" s="108"/>
      <c r="R237" s="31"/>
      <c r="S237" s="112"/>
    </row>
    <row r="238">
      <c r="A238" s="105"/>
      <c r="C238" s="88"/>
      <c r="D238" s="86"/>
      <c r="E238" s="32"/>
      <c r="H238" s="105"/>
      <c r="J238" s="107"/>
      <c r="K238" s="102"/>
      <c r="L238" s="108"/>
      <c r="R238" s="31"/>
      <c r="S238" s="112"/>
    </row>
    <row r="239">
      <c r="A239" s="105"/>
      <c r="C239" s="88"/>
      <c r="D239" s="86"/>
      <c r="E239" s="32"/>
      <c r="H239" s="105"/>
      <c r="J239" s="107"/>
      <c r="K239" s="102"/>
      <c r="L239" s="108"/>
      <c r="R239" s="31"/>
      <c r="S239" s="112"/>
    </row>
    <row r="240">
      <c r="A240" s="105"/>
      <c r="C240" s="88"/>
      <c r="D240" s="86"/>
      <c r="E240" s="32"/>
      <c r="H240" s="105"/>
      <c r="J240" s="107"/>
      <c r="K240" s="102"/>
      <c r="L240" s="108"/>
      <c r="R240" s="31"/>
      <c r="S240" s="112"/>
    </row>
    <row r="241">
      <c r="A241" s="105"/>
      <c r="C241" s="88"/>
      <c r="D241" s="86"/>
      <c r="E241" s="32"/>
      <c r="H241" s="105"/>
      <c r="J241" s="107"/>
      <c r="K241" s="102"/>
      <c r="L241" s="108"/>
      <c r="R241" s="31"/>
      <c r="S241" s="112"/>
    </row>
    <row r="242">
      <c r="A242" s="105"/>
      <c r="C242" s="88"/>
      <c r="D242" s="86"/>
      <c r="E242" s="32"/>
      <c r="H242" s="105"/>
      <c r="J242" s="107"/>
      <c r="K242" s="102"/>
      <c r="L242" s="108"/>
      <c r="R242" s="31"/>
      <c r="S242" s="112"/>
    </row>
    <row r="243">
      <c r="A243" s="105"/>
      <c r="C243" s="88"/>
      <c r="D243" s="86"/>
      <c r="E243" s="32"/>
      <c r="H243" s="105"/>
      <c r="J243" s="107"/>
      <c r="K243" s="102"/>
      <c r="L243" s="108"/>
      <c r="R243" s="31"/>
      <c r="S243" s="112"/>
    </row>
    <row r="244">
      <c r="A244" s="105"/>
      <c r="C244" s="88"/>
      <c r="D244" s="86"/>
      <c r="E244" s="32"/>
      <c r="H244" s="105"/>
      <c r="J244" s="107"/>
      <c r="K244" s="102"/>
      <c r="L244" s="108"/>
      <c r="R244" s="31"/>
      <c r="S244" s="112"/>
    </row>
    <row r="245">
      <c r="A245" s="105"/>
      <c r="C245" s="88"/>
      <c r="D245" s="86"/>
      <c r="E245" s="32"/>
      <c r="H245" s="105"/>
      <c r="J245" s="107"/>
      <c r="K245" s="102"/>
      <c r="L245" s="108"/>
      <c r="R245" s="31"/>
      <c r="S245" s="112"/>
    </row>
    <row r="246">
      <c r="A246" s="105"/>
      <c r="C246" s="88"/>
      <c r="D246" s="86"/>
      <c r="E246" s="32"/>
      <c r="H246" s="105"/>
      <c r="J246" s="107"/>
      <c r="K246" s="102"/>
      <c r="L246" s="108"/>
      <c r="R246" s="31"/>
      <c r="S246" s="112"/>
    </row>
    <row r="247">
      <c r="A247" s="105"/>
      <c r="C247" s="88"/>
      <c r="D247" s="86"/>
      <c r="E247" s="32"/>
      <c r="H247" s="105"/>
      <c r="J247" s="107"/>
      <c r="K247" s="102"/>
      <c r="L247" s="108"/>
      <c r="R247" s="31"/>
      <c r="S247" s="112"/>
    </row>
    <row r="248">
      <c r="A248" s="105"/>
      <c r="C248" s="88"/>
      <c r="D248" s="86"/>
      <c r="E248" s="32"/>
      <c r="H248" s="105"/>
      <c r="J248" s="107"/>
      <c r="K248" s="102"/>
      <c r="L248" s="108"/>
      <c r="R248" s="31"/>
      <c r="S248" s="112"/>
    </row>
    <row r="249">
      <c r="A249" s="105"/>
      <c r="C249" s="88"/>
      <c r="D249" s="86"/>
      <c r="E249" s="32"/>
      <c r="H249" s="105"/>
      <c r="J249" s="107"/>
      <c r="K249" s="102"/>
      <c r="L249" s="108"/>
      <c r="R249" s="31"/>
      <c r="S249" s="112"/>
    </row>
    <row r="250">
      <c r="A250" s="105"/>
      <c r="C250" s="88"/>
      <c r="D250" s="86"/>
      <c r="E250" s="32"/>
      <c r="H250" s="105"/>
      <c r="J250" s="107"/>
      <c r="K250" s="102"/>
      <c r="L250" s="108"/>
      <c r="R250" s="31"/>
      <c r="S250" s="112"/>
    </row>
    <row r="251">
      <c r="A251" s="105"/>
      <c r="C251" s="88"/>
      <c r="D251" s="86"/>
      <c r="E251" s="32"/>
      <c r="H251" s="105"/>
      <c r="J251" s="107"/>
      <c r="K251" s="102"/>
      <c r="L251" s="108"/>
      <c r="R251" s="31"/>
      <c r="S251" s="112"/>
    </row>
    <row r="252">
      <c r="A252" s="105"/>
      <c r="C252" s="88"/>
      <c r="D252" s="86"/>
      <c r="E252" s="32"/>
      <c r="H252" s="105"/>
      <c r="J252" s="107"/>
      <c r="K252" s="102"/>
      <c r="L252" s="108"/>
      <c r="R252" s="31"/>
      <c r="S252" s="112"/>
    </row>
    <row r="253">
      <c r="A253" s="105"/>
      <c r="C253" s="88"/>
      <c r="D253" s="86"/>
      <c r="E253" s="32"/>
      <c r="H253" s="105"/>
      <c r="J253" s="107"/>
      <c r="K253" s="102"/>
      <c r="L253" s="108"/>
      <c r="R253" s="31"/>
      <c r="S253" s="112"/>
    </row>
    <row r="254">
      <c r="A254" s="105"/>
      <c r="C254" s="88"/>
      <c r="D254" s="86"/>
      <c r="E254" s="32"/>
      <c r="H254" s="105"/>
      <c r="J254" s="107"/>
      <c r="K254" s="102"/>
      <c r="L254" s="108"/>
      <c r="R254" s="31"/>
      <c r="S254" s="112"/>
    </row>
    <row r="255">
      <c r="A255" s="105"/>
      <c r="C255" s="88"/>
      <c r="D255" s="86"/>
      <c r="E255" s="32"/>
      <c r="H255" s="105"/>
      <c r="J255" s="107"/>
      <c r="K255" s="102"/>
      <c r="L255" s="108"/>
      <c r="R255" s="31"/>
      <c r="S255" s="112"/>
    </row>
    <row r="256">
      <c r="A256" s="105"/>
      <c r="C256" s="88"/>
      <c r="D256" s="86"/>
      <c r="E256" s="32"/>
      <c r="H256" s="105"/>
      <c r="J256" s="107"/>
      <c r="K256" s="102"/>
      <c r="L256" s="108"/>
      <c r="R256" s="31"/>
      <c r="S256" s="112"/>
    </row>
    <row r="257">
      <c r="A257" s="105"/>
      <c r="C257" s="88"/>
      <c r="D257" s="86"/>
      <c r="E257" s="32"/>
      <c r="H257" s="105"/>
      <c r="J257" s="107"/>
      <c r="K257" s="102"/>
      <c r="L257" s="108"/>
      <c r="R257" s="31"/>
      <c r="S257" s="112"/>
    </row>
    <row r="258">
      <c r="A258" s="105"/>
      <c r="C258" s="88"/>
      <c r="D258" s="86"/>
      <c r="E258" s="32"/>
      <c r="H258" s="105"/>
      <c r="J258" s="107"/>
      <c r="K258" s="102"/>
      <c r="L258" s="108"/>
      <c r="R258" s="31"/>
      <c r="S258" s="112"/>
    </row>
    <row r="259">
      <c r="A259" s="105"/>
      <c r="C259" s="88"/>
      <c r="D259" s="86"/>
      <c r="E259" s="32"/>
      <c r="H259" s="105"/>
      <c r="J259" s="107"/>
      <c r="K259" s="102"/>
      <c r="L259" s="108"/>
      <c r="R259" s="31"/>
      <c r="S259" s="112"/>
    </row>
    <row r="260">
      <c r="A260" s="105"/>
      <c r="C260" s="88"/>
      <c r="D260" s="86"/>
      <c r="E260" s="32"/>
      <c r="H260" s="105"/>
      <c r="J260" s="107"/>
      <c r="K260" s="102"/>
      <c r="L260" s="108"/>
      <c r="R260" s="31"/>
      <c r="S260" s="112"/>
    </row>
    <row r="261">
      <c r="A261" s="105"/>
      <c r="C261" s="88"/>
      <c r="D261" s="86"/>
      <c r="E261" s="32"/>
      <c r="H261" s="105"/>
      <c r="J261" s="107"/>
      <c r="K261" s="102"/>
      <c r="L261" s="108"/>
      <c r="R261" s="31"/>
      <c r="S261" s="112"/>
    </row>
    <row r="262">
      <c r="A262" s="105"/>
      <c r="C262" s="88"/>
      <c r="D262" s="86"/>
      <c r="E262" s="32"/>
      <c r="H262" s="105"/>
      <c r="J262" s="107"/>
      <c r="K262" s="102"/>
      <c r="L262" s="108"/>
      <c r="R262" s="31"/>
      <c r="S262" s="112"/>
    </row>
    <row r="263">
      <c r="A263" s="105"/>
      <c r="C263" s="88"/>
      <c r="D263" s="86"/>
      <c r="E263" s="32"/>
      <c r="H263" s="105"/>
      <c r="J263" s="107"/>
      <c r="K263" s="102"/>
      <c r="L263" s="108"/>
      <c r="R263" s="31"/>
      <c r="S263" s="112"/>
    </row>
    <row r="264">
      <c r="A264" s="105"/>
      <c r="C264" s="88"/>
      <c r="D264" s="86"/>
      <c r="E264" s="32"/>
      <c r="H264" s="105"/>
      <c r="J264" s="107"/>
      <c r="K264" s="102"/>
      <c r="L264" s="108"/>
      <c r="R264" s="31"/>
      <c r="S264" s="112"/>
    </row>
    <row r="265">
      <c r="A265" s="105"/>
      <c r="C265" s="88"/>
      <c r="D265" s="86"/>
      <c r="E265" s="32"/>
      <c r="H265" s="105"/>
      <c r="J265" s="107"/>
      <c r="K265" s="102"/>
      <c r="L265" s="108"/>
      <c r="R265" s="31"/>
      <c r="S265" s="112"/>
    </row>
    <row r="266">
      <c r="A266" s="105"/>
      <c r="C266" s="88"/>
      <c r="D266" s="86"/>
      <c r="E266" s="32"/>
      <c r="H266" s="105"/>
      <c r="J266" s="107"/>
      <c r="K266" s="102"/>
      <c r="L266" s="108"/>
      <c r="R266" s="31"/>
      <c r="S266" s="112"/>
    </row>
    <row r="267">
      <c r="A267" s="105"/>
      <c r="C267" s="88"/>
      <c r="D267" s="86"/>
      <c r="E267" s="32"/>
      <c r="H267" s="105"/>
      <c r="J267" s="107"/>
      <c r="K267" s="102"/>
      <c r="L267" s="108"/>
      <c r="R267" s="31"/>
      <c r="S267" s="112"/>
    </row>
    <row r="268">
      <c r="A268" s="105"/>
      <c r="C268" s="88"/>
      <c r="D268" s="86"/>
      <c r="E268" s="32"/>
      <c r="H268" s="105"/>
      <c r="J268" s="107"/>
      <c r="K268" s="102"/>
      <c r="L268" s="108"/>
      <c r="R268" s="31"/>
      <c r="S268" s="112"/>
    </row>
    <row r="269">
      <c r="A269" s="105"/>
      <c r="C269" s="88"/>
      <c r="D269" s="86"/>
      <c r="E269" s="32"/>
      <c r="H269" s="105"/>
      <c r="J269" s="107"/>
      <c r="K269" s="102"/>
      <c r="L269" s="108"/>
      <c r="R269" s="31"/>
      <c r="S269" s="112"/>
    </row>
    <row r="270">
      <c r="A270" s="105"/>
      <c r="C270" s="88"/>
      <c r="D270" s="86"/>
      <c r="E270" s="32"/>
      <c r="H270" s="105"/>
      <c r="J270" s="107"/>
      <c r="K270" s="102"/>
      <c r="L270" s="108"/>
      <c r="R270" s="31"/>
      <c r="S270" s="112"/>
    </row>
    <row r="271">
      <c r="A271" s="105"/>
      <c r="C271" s="88"/>
      <c r="D271" s="86"/>
      <c r="E271" s="32"/>
      <c r="H271" s="105"/>
      <c r="J271" s="107"/>
      <c r="K271" s="102"/>
      <c r="L271" s="108"/>
      <c r="R271" s="31"/>
      <c r="S271" s="112"/>
    </row>
    <row r="272">
      <c r="A272" s="105"/>
      <c r="C272" s="88"/>
      <c r="D272" s="86"/>
      <c r="E272" s="32"/>
      <c r="H272" s="105"/>
      <c r="J272" s="107"/>
      <c r="K272" s="102"/>
      <c r="L272" s="108"/>
      <c r="R272" s="31"/>
      <c r="S272" s="112"/>
    </row>
    <row r="273">
      <c r="A273" s="105"/>
      <c r="C273" s="88"/>
      <c r="D273" s="86"/>
      <c r="E273" s="32"/>
      <c r="H273" s="105"/>
      <c r="J273" s="107"/>
      <c r="K273" s="102"/>
      <c r="L273" s="108"/>
      <c r="R273" s="31"/>
      <c r="S273" s="112"/>
    </row>
    <row r="274">
      <c r="A274" s="105"/>
      <c r="C274" s="88"/>
      <c r="D274" s="86"/>
      <c r="E274" s="32"/>
      <c r="H274" s="105"/>
      <c r="J274" s="107"/>
      <c r="K274" s="102"/>
      <c r="L274" s="108"/>
      <c r="R274" s="31"/>
      <c r="S274" s="112"/>
    </row>
    <row r="275">
      <c r="A275" s="105"/>
      <c r="C275" s="88"/>
      <c r="D275" s="86"/>
      <c r="E275" s="32"/>
      <c r="H275" s="105"/>
      <c r="J275" s="107"/>
      <c r="K275" s="102"/>
      <c r="L275" s="108"/>
      <c r="R275" s="31"/>
      <c r="S275" s="112"/>
    </row>
    <row r="276">
      <c r="A276" s="105"/>
      <c r="C276" s="88"/>
      <c r="D276" s="86"/>
      <c r="E276" s="32"/>
      <c r="H276" s="105"/>
      <c r="J276" s="107"/>
      <c r="K276" s="102"/>
      <c r="L276" s="108"/>
      <c r="R276" s="31"/>
      <c r="S276" s="112"/>
    </row>
    <row r="277">
      <c r="A277" s="105"/>
      <c r="C277" s="88"/>
      <c r="D277" s="86"/>
      <c r="E277" s="32"/>
      <c r="H277" s="105"/>
      <c r="J277" s="107"/>
      <c r="K277" s="102"/>
      <c r="L277" s="108"/>
      <c r="R277" s="31"/>
      <c r="S277" s="112"/>
    </row>
    <row r="278">
      <c r="A278" s="105"/>
      <c r="C278" s="88"/>
      <c r="D278" s="86"/>
      <c r="E278" s="32"/>
      <c r="H278" s="105"/>
      <c r="J278" s="107"/>
      <c r="K278" s="102"/>
      <c r="L278" s="108"/>
      <c r="R278" s="31"/>
      <c r="S278" s="112"/>
    </row>
    <row r="279">
      <c r="A279" s="105"/>
      <c r="C279" s="88"/>
      <c r="D279" s="86"/>
      <c r="E279" s="32"/>
      <c r="H279" s="105"/>
      <c r="J279" s="107"/>
      <c r="K279" s="102"/>
      <c r="L279" s="108"/>
      <c r="R279" s="31"/>
      <c r="S279" s="112"/>
    </row>
    <row r="280">
      <c r="A280" s="105"/>
      <c r="C280" s="88"/>
      <c r="D280" s="86"/>
      <c r="E280" s="32"/>
      <c r="H280" s="105"/>
      <c r="J280" s="107"/>
      <c r="K280" s="102"/>
      <c r="L280" s="108"/>
      <c r="R280" s="31"/>
      <c r="S280" s="112"/>
    </row>
    <row r="281">
      <c r="A281" s="105"/>
      <c r="C281" s="88"/>
      <c r="D281" s="86"/>
      <c r="E281" s="32"/>
      <c r="H281" s="105"/>
      <c r="J281" s="107"/>
      <c r="K281" s="102"/>
      <c r="L281" s="108"/>
      <c r="R281" s="31"/>
      <c r="S281" s="112"/>
    </row>
    <row r="282">
      <c r="A282" s="105"/>
      <c r="C282" s="88"/>
      <c r="D282" s="86"/>
      <c r="E282" s="32"/>
      <c r="H282" s="105"/>
      <c r="J282" s="107"/>
      <c r="K282" s="102"/>
      <c r="L282" s="108"/>
      <c r="R282" s="31"/>
      <c r="S282" s="112"/>
    </row>
    <row r="283">
      <c r="A283" s="105"/>
      <c r="C283" s="88"/>
      <c r="D283" s="86"/>
      <c r="E283" s="32"/>
      <c r="H283" s="105"/>
      <c r="J283" s="107"/>
      <c r="K283" s="102"/>
      <c r="L283" s="108"/>
      <c r="R283" s="31"/>
      <c r="S283" s="112"/>
    </row>
    <row r="284">
      <c r="A284" s="105"/>
      <c r="C284" s="88"/>
      <c r="D284" s="86"/>
      <c r="E284" s="32"/>
      <c r="H284" s="105"/>
      <c r="J284" s="107"/>
      <c r="K284" s="102"/>
      <c r="L284" s="108"/>
      <c r="R284" s="31"/>
      <c r="S284" s="112"/>
    </row>
    <row r="285">
      <c r="A285" s="105"/>
      <c r="C285" s="88"/>
      <c r="D285" s="86"/>
      <c r="E285" s="32"/>
      <c r="H285" s="105"/>
      <c r="J285" s="107"/>
      <c r="K285" s="102"/>
      <c r="L285" s="108"/>
      <c r="R285" s="31"/>
      <c r="S285" s="112"/>
    </row>
    <row r="286">
      <c r="A286" s="105"/>
      <c r="C286" s="88"/>
      <c r="D286" s="86"/>
      <c r="E286" s="32"/>
      <c r="H286" s="105"/>
      <c r="J286" s="107"/>
      <c r="K286" s="102"/>
      <c r="L286" s="108"/>
      <c r="R286" s="31"/>
      <c r="S286" s="112"/>
    </row>
    <row r="287">
      <c r="A287" s="105"/>
      <c r="C287" s="88"/>
      <c r="D287" s="86"/>
      <c r="E287" s="32"/>
      <c r="H287" s="105"/>
      <c r="J287" s="107"/>
      <c r="K287" s="102"/>
      <c r="L287" s="108"/>
      <c r="R287" s="31"/>
      <c r="S287" s="112"/>
    </row>
    <row r="288">
      <c r="A288" s="105"/>
      <c r="C288" s="88"/>
      <c r="D288" s="86"/>
      <c r="E288" s="32"/>
      <c r="H288" s="105"/>
      <c r="J288" s="107"/>
      <c r="K288" s="102"/>
      <c r="L288" s="108"/>
      <c r="R288" s="31"/>
      <c r="S288" s="112"/>
    </row>
    <row r="289">
      <c r="A289" s="105"/>
      <c r="C289" s="88"/>
      <c r="D289" s="86"/>
      <c r="E289" s="32"/>
      <c r="H289" s="105"/>
      <c r="J289" s="107"/>
      <c r="K289" s="102"/>
      <c r="L289" s="108"/>
      <c r="R289" s="31"/>
      <c r="S289" s="112"/>
    </row>
    <row r="290">
      <c r="A290" s="105"/>
      <c r="C290" s="88"/>
      <c r="D290" s="86"/>
      <c r="E290" s="32"/>
      <c r="H290" s="105"/>
      <c r="J290" s="107"/>
      <c r="K290" s="102"/>
      <c r="L290" s="108"/>
      <c r="R290" s="31"/>
      <c r="S290" s="112"/>
    </row>
    <row r="291">
      <c r="A291" s="105"/>
      <c r="C291" s="88"/>
      <c r="D291" s="86"/>
      <c r="E291" s="32"/>
      <c r="H291" s="105"/>
      <c r="J291" s="107"/>
      <c r="K291" s="102"/>
      <c r="L291" s="108"/>
      <c r="R291" s="31"/>
      <c r="S291" s="112"/>
    </row>
    <row r="292">
      <c r="A292" s="105"/>
      <c r="C292" s="88"/>
      <c r="D292" s="86"/>
      <c r="E292" s="32"/>
      <c r="H292" s="105"/>
      <c r="J292" s="107"/>
      <c r="K292" s="102"/>
      <c r="L292" s="108"/>
      <c r="R292" s="31"/>
      <c r="S292" s="112"/>
    </row>
    <row r="293">
      <c r="A293" s="105"/>
      <c r="C293" s="88"/>
      <c r="D293" s="86"/>
      <c r="E293" s="32"/>
      <c r="H293" s="105"/>
      <c r="J293" s="107"/>
      <c r="K293" s="102"/>
      <c r="L293" s="108"/>
      <c r="R293" s="31"/>
      <c r="S293" s="112"/>
    </row>
    <row r="294">
      <c r="A294" s="105"/>
      <c r="C294" s="88"/>
      <c r="D294" s="86"/>
      <c r="E294" s="32"/>
      <c r="H294" s="105"/>
      <c r="J294" s="107"/>
      <c r="K294" s="102"/>
      <c r="L294" s="108"/>
      <c r="R294" s="31"/>
      <c r="S294" s="112"/>
    </row>
    <row r="295">
      <c r="A295" s="105"/>
      <c r="C295" s="88"/>
      <c r="D295" s="86"/>
      <c r="E295" s="32"/>
      <c r="H295" s="105"/>
      <c r="J295" s="107"/>
      <c r="K295" s="102"/>
      <c r="L295" s="108"/>
      <c r="R295" s="31"/>
      <c r="S295" s="112"/>
    </row>
    <row r="296">
      <c r="A296" s="105"/>
      <c r="C296" s="88"/>
      <c r="D296" s="86"/>
      <c r="E296" s="32"/>
      <c r="H296" s="105"/>
      <c r="J296" s="107"/>
      <c r="K296" s="102"/>
      <c r="L296" s="108"/>
      <c r="R296" s="31"/>
      <c r="S296" s="112"/>
    </row>
    <row r="297">
      <c r="A297" s="105"/>
      <c r="C297" s="88"/>
      <c r="D297" s="86"/>
      <c r="E297" s="32"/>
      <c r="H297" s="105"/>
      <c r="J297" s="107"/>
      <c r="K297" s="102"/>
      <c r="L297" s="108"/>
      <c r="R297" s="31"/>
      <c r="S297" s="112"/>
    </row>
    <row r="298">
      <c r="A298" s="105"/>
      <c r="C298" s="88"/>
      <c r="D298" s="86"/>
      <c r="E298" s="32"/>
      <c r="H298" s="105"/>
      <c r="J298" s="107"/>
      <c r="K298" s="102"/>
      <c r="L298" s="108"/>
      <c r="R298" s="31"/>
      <c r="S298" s="112"/>
    </row>
    <row r="299">
      <c r="A299" s="105"/>
      <c r="C299" s="88"/>
      <c r="D299" s="86"/>
      <c r="E299" s="32"/>
      <c r="H299" s="105"/>
      <c r="J299" s="107"/>
      <c r="K299" s="102"/>
      <c r="L299" s="108"/>
      <c r="R299" s="31"/>
      <c r="S299" s="112"/>
    </row>
    <row r="300">
      <c r="A300" s="105"/>
      <c r="C300" s="88"/>
      <c r="D300" s="86"/>
      <c r="E300" s="32"/>
      <c r="H300" s="105"/>
      <c r="J300" s="107"/>
      <c r="K300" s="102"/>
      <c r="L300" s="108"/>
      <c r="R300" s="31"/>
      <c r="S300" s="112"/>
    </row>
    <row r="301">
      <c r="A301" s="105"/>
      <c r="C301" s="88"/>
      <c r="D301" s="86"/>
      <c r="E301" s="32"/>
      <c r="H301" s="105"/>
      <c r="J301" s="107"/>
      <c r="K301" s="102"/>
      <c r="L301" s="108"/>
      <c r="R301" s="31"/>
      <c r="S301" s="112"/>
    </row>
    <row r="302">
      <c r="A302" s="105"/>
      <c r="C302" s="88"/>
      <c r="D302" s="86"/>
      <c r="E302" s="32"/>
      <c r="H302" s="105"/>
      <c r="J302" s="107"/>
      <c r="K302" s="102"/>
      <c r="L302" s="108"/>
      <c r="R302" s="31"/>
      <c r="S302" s="112"/>
    </row>
    <row r="303">
      <c r="A303" s="105"/>
      <c r="C303" s="88"/>
      <c r="D303" s="86"/>
      <c r="E303" s="32"/>
      <c r="H303" s="105"/>
      <c r="J303" s="107"/>
      <c r="K303" s="102"/>
      <c r="L303" s="108"/>
      <c r="R303" s="31"/>
      <c r="S303" s="112"/>
    </row>
    <row r="304">
      <c r="A304" s="105"/>
      <c r="C304" s="88"/>
      <c r="D304" s="86"/>
      <c r="E304" s="32"/>
      <c r="H304" s="105"/>
      <c r="J304" s="107"/>
      <c r="K304" s="102"/>
      <c r="L304" s="108"/>
      <c r="R304" s="31"/>
      <c r="S304" s="112"/>
    </row>
    <row r="305">
      <c r="A305" s="105"/>
      <c r="C305" s="88"/>
      <c r="D305" s="86"/>
      <c r="E305" s="32"/>
      <c r="H305" s="105"/>
      <c r="J305" s="107"/>
      <c r="K305" s="102"/>
      <c r="L305" s="108"/>
      <c r="R305" s="31"/>
      <c r="S305" s="112"/>
    </row>
    <row r="306">
      <c r="A306" s="105"/>
      <c r="C306" s="88"/>
      <c r="D306" s="86"/>
      <c r="E306" s="32"/>
      <c r="H306" s="105"/>
      <c r="J306" s="107"/>
      <c r="K306" s="102"/>
      <c r="L306" s="108"/>
      <c r="R306" s="31"/>
      <c r="S306" s="112"/>
    </row>
    <row r="307">
      <c r="A307" s="105"/>
      <c r="C307" s="88"/>
      <c r="D307" s="86"/>
      <c r="E307" s="32"/>
      <c r="H307" s="105"/>
      <c r="J307" s="107"/>
      <c r="K307" s="102"/>
      <c r="L307" s="108"/>
      <c r="R307" s="31"/>
      <c r="S307" s="112"/>
    </row>
    <row r="308">
      <c r="A308" s="105"/>
      <c r="C308" s="88"/>
      <c r="D308" s="86"/>
      <c r="E308" s="32"/>
      <c r="H308" s="105"/>
      <c r="J308" s="107"/>
      <c r="K308" s="102"/>
      <c r="L308" s="108"/>
      <c r="R308" s="31"/>
      <c r="S308" s="112"/>
    </row>
    <row r="309">
      <c r="A309" s="105"/>
      <c r="C309" s="88"/>
      <c r="D309" s="86"/>
      <c r="E309" s="32"/>
      <c r="H309" s="105"/>
      <c r="J309" s="107"/>
      <c r="K309" s="102"/>
      <c r="L309" s="108"/>
      <c r="R309" s="31"/>
      <c r="S309" s="112"/>
    </row>
    <row r="310">
      <c r="A310" s="105"/>
      <c r="C310" s="88"/>
      <c r="D310" s="86"/>
      <c r="E310" s="32"/>
      <c r="H310" s="105"/>
      <c r="J310" s="107"/>
      <c r="K310" s="102"/>
      <c r="L310" s="108"/>
      <c r="R310" s="31"/>
      <c r="S310" s="112"/>
    </row>
    <row r="311">
      <c r="A311" s="105"/>
      <c r="C311" s="88"/>
      <c r="D311" s="86"/>
      <c r="E311" s="32"/>
      <c r="H311" s="105"/>
      <c r="J311" s="107"/>
      <c r="K311" s="102"/>
      <c r="L311" s="108"/>
      <c r="R311" s="31"/>
      <c r="S311" s="112"/>
    </row>
    <row r="312">
      <c r="A312" s="105"/>
      <c r="C312" s="88"/>
      <c r="D312" s="86"/>
      <c r="E312" s="32"/>
      <c r="H312" s="105"/>
      <c r="J312" s="107"/>
      <c r="K312" s="102"/>
      <c r="L312" s="108"/>
      <c r="R312" s="31"/>
      <c r="S312" s="112"/>
    </row>
    <row r="313">
      <c r="A313" s="105"/>
      <c r="C313" s="88"/>
      <c r="D313" s="86"/>
      <c r="E313" s="32"/>
      <c r="H313" s="105"/>
      <c r="J313" s="107"/>
      <c r="K313" s="102"/>
      <c r="L313" s="108"/>
      <c r="R313" s="31"/>
      <c r="S313" s="112"/>
    </row>
    <row r="314">
      <c r="A314" s="105"/>
      <c r="C314" s="88"/>
      <c r="D314" s="86"/>
      <c r="E314" s="32"/>
      <c r="H314" s="105"/>
      <c r="J314" s="107"/>
      <c r="K314" s="102"/>
      <c r="L314" s="108"/>
      <c r="R314" s="31"/>
      <c r="S314" s="112"/>
    </row>
    <row r="315">
      <c r="A315" s="105"/>
      <c r="C315" s="88"/>
      <c r="D315" s="86"/>
      <c r="E315" s="32"/>
      <c r="H315" s="105"/>
      <c r="J315" s="107"/>
      <c r="K315" s="102"/>
      <c r="L315" s="108"/>
      <c r="R315" s="31"/>
      <c r="S315" s="112"/>
    </row>
    <row r="316">
      <c r="A316" s="105"/>
      <c r="C316" s="88"/>
      <c r="D316" s="86"/>
      <c r="E316" s="32"/>
      <c r="H316" s="105"/>
      <c r="J316" s="107"/>
      <c r="K316" s="102"/>
      <c r="L316" s="108"/>
      <c r="R316" s="31"/>
      <c r="S316" s="112"/>
    </row>
    <row r="317">
      <c r="A317" s="105"/>
      <c r="C317" s="88"/>
      <c r="D317" s="86"/>
      <c r="E317" s="32"/>
      <c r="H317" s="105"/>
      <c r="J317" s="107"/>
      <c r="K317" s="102"/>
      <c r="L317" s="108"/>
      <c r="R317" s="31"/>
      <c r="S317" s="112"/>
    </row>
    <row r="318">
      <c r="A318" s="105"/>
      <c r="C318" s="88"/>
      <c r="D318" s="86"/>
      <c r="E318" s="32"/>
      <c r="H318" s="105"/>
      <c r="J318" s="107"/>
      <c r="K318" s="102"/>
      <c r="L318" s="108"/>
      <c r="R318" s="31"/>
      <c r="S318" s="112"/>
    </row>
    <row r="319">
      <c r="A319" s="105"/>
      <c r="C319" s="88"/>
      <c r="D319" s="86"/>
      <c r="E319" s="32"/>
      <c r="H319" s="105"/>
      <c r="J319" s="107"/>
      <c r="K319" s="102"/>
      <c r="L319" s="108"/>
      <c r="R319" s="31"/>
      <c r="S319" s="112"/>
    </row>
    <row r="320">
      <c r="A320" s="105"/>
      <c r="C320" s="88"/>
      <c r="D320" s="86"/>
      <c r="E320" s="32"/>
      <c r="H320" s="105"/>
      <c r="J320" s="107"/>
      <c r="K320" s="102"/>
      <c r="L320" s="108"/>
      <c r="R320" s="31"/>
      <c r="S320" s="112"/>
    </row>
    <row r="321">
      <c r="A321" s="105"/>
      <c r="C321" s="88"/>
      <c r="D321" s="86"/>
      <c r="E321" s="32"/>
      <c r="H321" s="105"/>
      <c r="J321" s="107"/>
      <c r="K321" s="102"/>
      <c r="L321" s="108"/>
      <c r="R321" s="31"/>
      <c r="S321" s="112"/>
    </row>
    <row r="322">
      <c r="A322" s="105"/>
      <c r="C322" s="88"/>
      <c r="D322" s="86"/>
      <c r="E322" s="32"/>
      <c r="H322" s="105"/>
      <c r="J322" s="107"/>
      <c r="K322" s="102"/>
      <c r="L322" s="108"/>
      <c r="R322" s="31"/>
      <c r="S322" s="112"/>
    </row>
    <row r="323">
      <c r="A323" s="105"/>
      <c r="C323" s="88"/>
      <c r="D323" s="86"/>
      <c r="E323" s="32"/>
      <c r="H323" s="105"/>
      <c r="J323" s="107"/>
      <c r="K323" s="102"/>
      <c r="L323" s="108"/>
      <c r="R323" s="31"/>
      <c r="S323" s="112"/>
    </row>
    <row r="324">
      <c r="A324" s="105"/>
      <c r="C324" s="88"/>
      <c r="D324" s="86"/>
      <c r="E324" s="32"/>
      <c r="H324" s="105"/>
      <c r="J324" s="107"/>
      <c r="K324" s="102"/>
      <c r="L324" s="108"/>
      <c r="R324" s="31"/>
      <c r="S324" s="112"/>
    </row>
    <row r="325">
      <c r="A325" s="105"/>
      <c r="C325" s="88"/>
      <c r="D325" s="86"/>
      <c r="E325" s="32"/>
      <c r="H325" s="105"/>
      <c r="J325" s="107"/>
      <c r="K325" s="102"/>
      <c r="L325" s="108"/>
      <c r="R325" s="31"/>
      <c r="S325" s="112"/>
    </row>
    <row r="326">
      <c r="A326" s="105"/>
      <c r="C326" s="88"/>
      <c r="D326" s="86"/>
      <c r="E326" s="32"/>
      <c r="H326" s="105"/>
      <c r="J326" s="107"/>
      <c r="K326" s="102"/>
      <c r="L326" s="108"/>
      <c r="R326" s="31"/>
      <c r="S326" s="112"/>
    </row>
    <row r="327">
      <c r="A327" s="105"/>
      <c r="C327" s="88"/>
      <c r="D327" s="86"/>
      <c r="E327" s="32"/>
      <c r="H327" s="105"/>
      <c r="J327" s="107"/>
      <c r="K327" s="102"/>
      <c r="L327" s="108"/>
      <c r="R327" s="31"/>
      <c r="S327" s="112"/>
    </row>
    <row r="328">
      <c r="A328" s="105"/>
      <c r="C328" s="88"/>
      <c r="D328" s="86"/>
      <c r="E328" s="32"/>
      <c r="H328" s="105"/>
      <c r="J328" s="107"/>
      <c r="K328" s="102"/>
      <c r="L328" s="108"/>
      <c r="R328" s="31"/>
      <c r="S328" s="112"/>
    </row>
    <row r="329">
      <c r="A329" s="105"/>
      <c r="C329" s="88"/>
      <c r="D329" s="86"/>
      <c r="E329" s="32"/>
      <c r="H329" s="105"/>
      <c r="J329" s="107"/>
      <c r="K329" s="102"/>
      <c r="L329" s="108"/>
      <c r="R329" s="31"/>
      <c r="S329" s="112"/>
    </row>
    <row r="330">
      <c r="A330" s="105"/>
      <c r="C330" s="88"/>
      <c r="D330" s="86"/>
      <c r="E330" s="32"/>
      <c r="H330" s="105"/>
      <c r="J330" s="107"/>
      <c r="K330" s="102"/>
      <c r="L330" s="108"/>
      <c r="R330" s="31"/>
      <c r="S330" s="112"/>
    </row>
    <row r="331">
      <c r="A331" s="105"/>
      <c r="C331" s="88"/>
      <c r="D331" s="86"/>
      <c r="E331" s="32"/>
      <c r="H331" s="105"/>
      <c r="J331" s="107"/>
      <c r="K331" s="102"/>
      <c r="L331" s="108"/>
      <c r="R331" s="31"/>
      <c r="S331" s="112"/>
    </row>
    <row r="332">
      <c r="A332" s="105"/>
      <c r="C332" s="88"/>
      <c r="D332" s="86"/>
      <c r="E332" s="32"/>
      <c r="H332" s="105"/>
      <c r="J332" s="107"/>
      <c r="K332" s="102"/>
      <c r="L332" s="108"/>
      <c r="R332" s="31"/>
      <c r="S332" s="112"/>
    </row>
    <row r="333">
      <c r="A333" s="105"/>
      <c r="C333" s="88"/>
      <c r="D333" s="86"/>
      <c r="E333" s="32"/>
      <c r="H333" s="105"/>
      <c r="J333" s="107"/>
      <c r="K333" s="102"/>
      <c r="L333" s="108"/>
      <c r="R333" s="31"/>
      <c r="S333" s="112"/>
    </row>
    <row r="334">
      <c r="A334" s="105"/>
      <c r="C334" s="88"/>
      <c r="D334" s="86"/>
      <c r="E334" s="32"/>
      <c r="H334" s="105"/>
      <c r="J334" s="107"/>
      <c r="K334" s="102"/>
      <c r="L334" s="108"/>
      <c r="R334" s="31"/>
      <c r="S334" s="112"/>
    </row>
    <row r="335">
      <c r="A335" s="105"/>
      <c r="C335" s="88"/>
      <c r="D335" s="86"/>
      <c r="E335" s="32"/>
      <c r="H335" s="105"/>
      <c r="J335" s="107"/>
      <c r="K335" s="102"/>
      <c r="L335" s="108"/>
      <c r="R335" s="31"/>
      <c r="S335" s="112"/>
    </row>
    <row r="336">
      <c r="A336" s="105"/>
      <c r="C336" s="88"/>
      <c r="D336" s="86"/>
      <c r="E336" s="32"/>
      <c r="H336" s="105"/>
      <c r="J336" s="107"/>
      <c r="K336" s="102"/>
      <c r="L336" s="108"/>
      <c r="R336" s="31"/>
      <c r="S336" s="112"/>
    </row>
    <row r="337">
      <c r="A337" s="105"/>
      <c r="C337" s="88"/>
      <c r="D337" s="86"/>
      <c r="E337" s="32"/>
      <c r="H337" s="105"/>
      <c r="J337" s="107"/>
      <c r="K337" s="102"/>
      <c r="L337" s="108"/>
      <c r="R337" s="31"/>
      <c r="S337" s="112"/>
    </row>
    <row r="338">
      <c r="A338" s="105"/>
      <c r="C338" s="88"/>
      <c r="D338" s="86"/>
      <c r="E338" s="32"/>
      <c r="H338" s="105"/>
      <c r="J338" s="107"/>
      <c r="K338" s="102"/>
      <c r="L338" s="108"/>
      <c r="R338" s="31"/>
      <c r="S338" s="112"/>
    </row>
    <row r="339">
      <c r="A339" s="105"/>
      <c r="C339" s="88"/>
      <c r="D339" s="86"/>
      <c r="E339" s="32"/>
      <c r="H339" s="105"/>
      <c r="J339" s="107"/>
      <c r="K339" s="102"/>
      <c r="L339" s="108"/>
      <c r="R339" s="31"/>
      <c r="S339" s="112"/>
    </row>
    <row r="340">
      <c r="A340" s="105"/>
      <c r="C340" s="88"/>
      <c r="D340" s="86"/>
      <c r="E340" s="32"/>
      <c r="H340" s="105"/>
      <c r="J340" s="107"/>
      <c r="K340" s="102"/>
      <c r="L340" s="108"/>
      <c r="R340" s="31"/>
      <c r="S340" s="112"/>
    </row>
    <row r="341">
      <c r="A341" s="105"/>
      <c r="C341" s="88"/>
      <c r="D341" s="86"/>
      <c r="E341" s="32"/>
      <c r="H341" s="105"/>
      <c r="J341" s="107"/>
      <c r="K341" s="102"/>
      <c r="L341" s="108"/>
      <c r="R341" s="31"/>
      <c r="S341" s="112"/>
    </row>
    <row r="342">
      <c r="A342" s="105"/>
      <c r="C342" s="88"/>
      <c r="D342" s="86"/>
      <c r="E342" s="32"/>
      <c r="H342" s="105"/>
      <c r="J342" s="107"/>
      <c r="K342" s="102"/>
      <c r="L342" s="108"/>
      <c r="R342" s="31"/>
      <c r="S342" s="112"/>
    </row>
    <row r="343">
      <c r="A343" s="105"/>
      <c r="C343" s="88"/>
      <c r="D343" s="86"/>
      <c r="E343" s="32"/>
      <c r="H343" s="105"/>
      <c r="J343" s="107"/>
      <c r="K343" s="102"/>
      <c r="L343" s="108"/>
      <c r="R343" s="31"/>
      <c r="S343" s="112"/>
    </row>
    <row r="344">
      <c r="A344" s="105"/>
      <c r="C344" s="88"/>
      <c r="D344" s="86"/>
      <c r="E344" s="32"/>
      <c r="H344" s="105"/>
      <c r="J344" s="107"/>
      <c r="K344" s="102"/>
      <c r="L344" s="108"/>
      <c r="R344" s="31"/>
      <c r="S344" s="112"/>
    </row>
    <row r="345">
      <c r="A345" s="105"/>
      <c r="C345" s="88"/>
      <c r="D345" s="86"/>
      <c r="E345" s="32"/>
      <c r="H345" s="105"/>
      <c r="J345" s="107"/>
      <c r="K345" s="102"/>
      <c r="L345" s="108"/>
      <c r="R345" s="31"/>
      <c r="S345" s="112"/>
    </row>
    <row r="346">
      <c r="A346" s="105"/>
      <c r="C346" s="88"/>
      <c r="D346" s="86"/>
      <c r="E346" s="32"/>
      <c r="H346" s="105"/>
      <c r="J346" s="107"/>
      <c r="K346" s="102"/>
      <c r="L346" s="108"/>
      <c r="R346" s="31"/>
      <c r="S346" s="112"/>
    </row>
    <row r="347">
      <c r="A347" s="105"/>
      <c r="C347" s="88"/>
      <c r="D347" s="86"/>
      <c r="E347" s="32"/>
      <c r="H347" s="105"/>
      <c r="J347" s="107"/>
      <c r="K347" s="102"/>
      <c r="L347" s="108"/>
      <c r="R347" s="31"/>
      <c r="S347" s="112"/>
    </row>
    <row r="348">
      <c r="A348" s="105"/>
      <c r="C348" s="88"/>
      <c r="D348" s="86"/>
      <c r="E348" s="32"/>
      <c r="H348" s="105"/>
      <c r="J348" s="107"/>
      <c r="K348" s="102"/>
      <c r="L348" s="108"/>
      <c r="R348" s="31"/>
      <c r="S348" s="112"/>
    </row>
    <row r="349">
      <c r="A349" s="105"/>
      <c r="C349" s="88"/>
      <c r="D349" s="86"/>
      <c r="E349" s="32"/>
      <c r="H349" s="105"/>
      <c r="J349" s="107"/>
      <c r="K349" s="102"/>
      <c r="L349" s="108"/>
      <c r="R349" s="31"/>
      <c r="S349" s="112"/>
    </row>
    <row r="350">
      <c r="A350" s="105"/>
      <c r="C350" s="88"/>
      <c r="D350" s="86"/>
      <c r="E350" s="32"/>
      <c r="H350" s="105"/>
      <c r="J350" s="107"/>
      <c r="K350" s="102"/>
      <c r="L350" s="108"/>
      <c r="R350" s="31"/>
      <c r="S350" s="112"/>
    </row>
    <row r="351">
      <c r="A351" s="105"/>
      <c r="C351" s="88"/>
      <c r="D351" s="86"/>
      <c r="E351" s="32"/>
      <c r="H351" s="105"/>
      <c r="J351" s="107"/>
      <c r="K351" s="102"/>
      <c r="L351" s="108"/>
      <c r="R351" s="31"/>
      <c r="S351" s="112"/>
    </row>
    <row r="352">
      <c r="A352" s="105"/>
      <c r="C352" s="88"/>
      <c r="D352" s="86"/>
      <c r="E352" s="32"/>
      <c r="H352" s="105"/>
      <c r="J352" s="107"/>
      <c r="K352" s="102"/>
      <c r="L352" s="108"/>
      <c r="R352" s="31"/>
      <c r="S352" s="112"/>
    </row>
    <row r="353">
      <c r="A353" s="105"/>
      <c r="C353" s="88"/>
      <c r="D353" s="86"/>
      <c r="E353" s="32"/>
      <c r="H353" s="105"/>
      <c r="J353" s="107"/>
      <c r="K353" s="102"/>
      <c r="L353" s="108"/>
      <c r="R353" s="31"/>
      <c r="S353" s="112"/>
    </row>
    <row r="354">
      <c r="A354" s="105"/>
      <c r="C354" s="88"/>
      <c r="D354" s="86"/>
      <c r="E354" s="32"/>
      <c r="H354" s="105"/>
      <c r="J354" s="107"/>
      <c r="K354" s="102"/>
      <c r="L354" s="108"/>
      <c r="R354" s="31"/>
      <c r="S354" s="112"/>
    </row>
    <row r="355">
      <c r="A355" s="105"/>
      <c r="C355" s="88"/>
      <c r="D355" s="86"/>
      <c r="E355" s="32"/>
      <c r="H355" s="105"/>
      <c r="J355" s="107"/>
      <c r="K355" s="102"/>
      <c r="L355" s="108"/>
      <c r="R355" s="31"/>
      <c r="S355" s="112"/>
    </row>
    <row r="356">
      <c r="A356" s="105"/>
      <c r="C356" s="88"/>
      <c r="D356" s="86"/>
      <c r="E356" s="32"/>
      <c r="H356" s="105"/>
      <c r="J356" s="107"/>
      <c r="K356" s="102"/>
      <c r="L356" s="108"/>
      <c r="R356" s="31"/>
      <c r="S356" s="112"/>
    </row>
    <row r="357">
      <c r="A357" s="105"/>
      <c r="C357" s="88"/>
      <c r="D357" s="86"/>
      <c r="E357" s="32"/>
      <c r="H357" s="105"/>
      <c r="J357" s="107"/>
      <c r="K357" s="102"/>
      <c r="L357" s="108"/>
      <c r="R357" s="31"/>
      <c r="S357" s="112"/>
    </row>
    <row r="358">
      <c r="A358" s="105"/>
      <c r="C358" s="88"/>
      <c r="D358" s="86"/>
      <c r="E358" s="32"/>
      <c r="H358" s="105"/>
      <c r="J358" s="107"/>
      <c r="K358" s="102"/>
      <c r="L358" s="108"/>
      <c r="R358" s="31"/>
      <c r="S358" s="112"/>
    </row>
    <row r="359">
      <c r="A359" s="105"/>
      <c r="C359" s="88"/>
      <c r="D359" s="86"/>
      <c r="E359" s="32"/>
      <c r="H359" s="105"/>
      <c r="J359" s="107"/>
      <c r="K359" s="102"/>
      <c r="L359" s="108"/>
      <c r="R359" s="31"/>
      <c r="S359" s="112"/>
    </row>
    <row r="360">
      <c r="A360" s="105"/>
      <c r="C360" s="88"/>
      <c r="D360" s="86"/>
      <c r="E360" s="32"/>
      <c r="H360" s="105"/>
      <c r="J360" s="107"/>
      <c r="K360" s="102"/>
      <c r="L360" s="108"/>
      <c r="R360" s="31"/>
      <c r="S360" s="112"/>
    </row>
    <row r="361">
      <c r="A361" s="105"/>
      <c r="C361" s="88"/>
      <c r="D361" s="86"/>
      <c r="E361" s="32"/>
      <c r="H361" s="105"/>
      <c r="J361" s="107"/>
      <c r="K361" s="102"/>
      <c r="L361" s="108"/>
      <c r="R361" s="31"/>
      <c r="S361" s="112"/>
    </row>
    <row r="362">
      <c r="A362" s="105"/>
      <c r="C362" s="88"/>
      <c r="D362" s="86"/>
      <c r="E362" s="32"/>
      <c r="H362" s="105"/>
      <c r="J362" s="107"/>
      <c r="K362" s="102"/>
      <c r="L362" s="108"/>
      <c r="R362" s="31"/>
      <c r="S362" s="112"/>
    </row>
    <row r="363">
      <c r="A363" s="105"/>
      <c r="C363" s="88"/>
      <c r="D363" s="86"/>
      <c r="E363" s="32"/>
      <c r="H363" s="105"/>
      <c r="J363" s="107"/>
      <c r="K363" s="102"/>
      <c r="L363" s="108"/>
      <c r="R363" s="31"/>
      <c r="S363" s="112"/>
    </row>
    <row r="364">
      <c r="A364" s="105"/>
      <c r="C364" s="88"/>
      <c r="D364" s="86"/>
      <c r="E364" s="32"/>
      <c r="H364" s="105"/>
      <c r="J364" s="107"/>
      <c r="K364" s="102"/>
      <c r="L364" s="108"/>
      <c r="R364" s="31"/>
      <c r="S364" s="112"/>
    </row>
    <row r="365">
      <c r="A365" s="105"/>
      <c r="C365" s="88"/>
      <c r="D365" s="86"/>
      <c r="E365" s="32"/>
      <c r="H365" s="105"/>
      <c r="J365" s="107"/>
      <c r="K365" s="102"/>
      <c r="L365" s="108"/>
      <c r="R365" s="31"/>
      <c r="S365" s="112"/>
    </row>
    <row r="366">
      <c r="A366" s="105"/>
      <c r="C366" s="88"/>
      <c r="D366" s="86"/>
      <c r="E366" s="32"/>
      <c r="H366" s="105"/>
      <c r="J366" s="107"/>
      <c r="K366" s="102"/>
      <c r="L366" s="108"/>
      <c r="R366" s="31"/>
      <c r="S366" s="112"/>
    </row>
    <row r="367">
      <c r="A367" s="105"/>
      <c r="C367" s="88"/>
      <c r="D367" s="86"/>
      <c r="E367" s="32"/>
      <c r="H367" s="105"/>
      <c r="J367" s="107"/>
      <c r="K367" s="102"/>
      <c r="L367" s="108"/>
      <c r="R367" s="31"/>
      <c r="S367" s="112"/>
    </row>
    <row r="368">
      <c r="A368" s="105"/>
      <c r="C368" s="88"/>
      <c r="D368" s="86"/>
      <c r="E368" s="32"/>
      <c r="H368" s="105"/>
      <c r="J368" s="107"/>
      <c r="K368" s="102"/>
      <c r="L368" s="108"/>
      <c r="R368" s="31"/>
      <c r="S368" s="112"/>
    </row>
    <row r="369">
      <c r="A369" s="105"/>
      <c r="C369" s="88"/>
      <c r="D369" s="86"/>
      <c r="E369" s="32"/>
      <c r="H369" s="105"/>
      <c r="J369" s="107"/>
      <c r="K369" s="102"/>
      <c r="L369" s="108"/>
      <c r="R369" s="31"/>
      <c r="S369" s="112"/>
    </row>
    <row r="370">
      <c r="A370" s="105"/>
      <c r="C370" s="88"/>
      <c r="D370" s="86"/>
      <c r="E370" s="32"/>
      <c r="H370" s="105"/>
      <c r="J370" s="107"/>
      <c r="K370" s="102"/>
      <c r="L370" s="108"/>
      <c r="R370" s="31"/>
      <c r="S370" s="112"/>
    </row>
    <row r="371">
      <c r="A371" s="105"/>
      <c r="C371" s="88"/>
      <c r="D371" s="86"/>
      <c r="E371" s="32"/>
      <c r="H371" s="105"/>
      <c r="J371" s="107"/>
      <c r="K371" s="102"/>
      <c r="L371" s="108"/>
      <c r="R371" s="31"/>
      <c r="S371" s="112"/>
    </row>
    <row r="372">
      <c r="A372" s="105"/>
      <c r="C372" s="88"/>
      <c r="D372" s="86"/>
      <c r="E372" s="32"/>
      <c r="H372" s="105"/>
      <c r="J372" s="107"/>
      <c r="K372" s="102"/>
      <c r="L372" s="108"/>
      <c r="R372" s="31"/>
      <c r="S372" s="112"/>
    </row>
    <row r="373">
      <c r="A373" s="105"/>
      <c r="C373" s="88"/>
      <c r="D373" s="86"/>
      <c r="E373" s="32"/>
      <c r="H373" s="105"/>
      <c r="J373" s="107"/>
      <c r="K373" s="102"/>
      <c r="L373" s="108"/>
      <c r="R373" s="31"/>
      <c r="S373" s="112"/>
    </row>
    <row r="374">
      <c r="A374" s="105"/>
      <c r="C374" s="88"/>
      <c r="D374" s="86"/>
      <c r="E374" s="32"/>
      <c r="H374" s="105"/>
      <c r="J374" s="107"/>
      <c r="K374" s="102"/>
      <c r="L374" s="108"/>
      <c r="R374" s="31"/>
      <c r="S374" s="112"/>
    </row>
    <row r="375">
      <c r="A375" s="105"/>
      <c r="C375" s="88"/>
      <c r="D375" s="86"/>
      <c r="E375" s="32"/>
      <c r="H375" s="105"/>
      <c r="J375" s="107"/>
      <c r="K375" s="102"/>
      <c r="L375" s="108"/>
      <c r="R375" s="31"/>
      <c r="S375" s="112"/>
    </row>
    <row r="376">
      <c r="A376" s="105"/>
      <c r="C376" s="88"/>
      <c r="D376" s="86"/>
      <c r="E376" s="32"/>
      <c r="H376" s="105"/>
      <c r="J376" s="107"/>
      <c r="K376" s="102"/>
      <c r="L376" s="108"/>
      <c r="R376" s="31"/>
      <c r="S376" s="112"/>
    </row>
    <row r="377">
      <c r="A377" s="105"/>
      <c r="C377" s="88"/>
      <c r="D377" s="86"/>
      <c r="E377" s="32"/>
      <c r="H377" s="105"/>
      <c r="J377" s="107"/>
      <c r="K377" s="102"/>
      <c r="L377" s="108"/>
      <c r="R377" s="31"/>
      <c r="S377" s="112"/>
    </row>
    <row r="378">
      <c r="A378" s="105"/>
      <c r="C378" s="88"/>
      <c r="D378" s="86"/>
      <c r="E378" s="32"/>
      <c r="H378" s="105"/>
      <c r="J378" s="107"/>
      <c r="K378" s="102"/>
      <c r="L378" s="108"/>
      <c r="R378" s="31"/>
      <c r="S378" s="112"/>
    </row>
    <row r="379">
      <c r="A379" s="105"/>
      <c r="C379" s="88"/>
      <c r="D379" s="86"/>
      <c r="E379" s="32"/>
      <c r="H379" s="105"/>
      <c r="J379" s="107"/>
      <c r="K379" s="102"/>
      <c r="L379" s="108"/>
      <c r="R379" s="31"/>
      <c r="S379" s="112"/>
    </row>
    <row r="380">
      <c r="A380" s="105"/>
      <c r="C380" s="88"/>
      <c r="D380" s="86"/>
      <c r="E380" s="32"/>
      <c r="H380" s="105"/>
      <c r="J380" s="107"/>
      <c r="K380" s="102"/>
      <c r="L380" s="108"/>
      <c r="R380" s="31"/>
      <c r="S380" s="112"/>
    </row>
    <row r="381">
      <c r="A381" s="105"/>
      <c r="C381" s="88"/>
      <c r="D381" s="86"/>
      <c r="E381" s="32"/>
      <c r="H381" s="105"/>
      <c r="J381" s="107"/>
      <c r="K381" s="102"/>
      <c r="L381" s="108"/>
      <c r="R381" s="31"/>
      <c r="S381" s="112"/>
    </row>
    <row r="382">
      <c r="A382" s="105"/>
      <c r="C382" s="88"/>
      <c r="D382" s="86"/>
      <c r="E382" s="32"/>
      <c r="H382" s="105"/>
      <c r="J382" s="107"/>
      <c r="K382" s="102"/>
      <c r="L382" s="108"/>
      <c r="R382" s="31"/>
      <c r="S382" s="112"/>
    </row>
    <row r="383">
      <c r="A383" s="105"/>
      <c r="C383" s="88"/>
      <c r="D383" s="86"/>
      <c r="E383" s="32"/>
      <c r="H383" s="105"/>
      <c r="J383" s="107"/>
      <c r="K383" s="102"/>
      <c r="L383" s="108"/>
      <c r="R383" s="31"/>
      <c r="S383" s="112"/>
    </row>
    <row r="384">
      <c r="A384" s="105"/>
      <c r="C384" s="88"/>
      <c r="D384" s="86"/>
      <c r="E384" s="32"/>
      <c r="H384" s="105"/>
      <c r="J384" s="107"/>
      <c r="K384" s="102"/>
      <c r="L384" s="108"/>
      <c r="R384" s="31"/>
      <c r="S384" s="112"/>
    </row>
    <row r="385">
      <c r="A385" s="105"/>
      <c r="C385" s="88"/>
      <c r="D385" s="86"/>
      <c r="E385" s="32"/>
      <c r="H385" s="105"/>
      <c r="J385" s="107"/>
      <c r="K385" s="102"/>
      <c r="L385" s="108"/>
      <c r="R385" s="31"/>
      <c r="S385" s="112"/>
    </row>
    <row r="386">
      <c r="A386" s="105"/>
      <c r="C386" s="88"/>
      <c r="D386" s="86"/>
      <c r="E386" s="32"/>
      <c r="H386" s="105"/>
      <c r="J386" s="107"/>
      <c r="K386" s="102"/>
      <c r="L386" s="108"/>
      <c r="R386" s="31"/>
      <c r="S386" s="112"/>
    </row>
    <row r="387">
      <c r="A387" s="105"/>
      <c r="C387" s="88"/>
      <c r="D387" s="86"/>
      <c r="E387" s="32"/>
      <c r="H387" s="105"/>
      <c r="J387" s="107"/>
      <c r="K387" s="102"/>
      <c r="L387" s="108"/>
      <c r="R387" s="31"/>
      <c r="S387" s="112"/>
    </row>
    <row r="388">
      <c r="A388" s="105"/>
      <c r="C388" s="88"/>
      <c r="D388" s="86"/>
      <c r="E388" s="32"/>
      <c r="H388" s="105"/>
      <c r="J388" s="107"/>
      <c r="K388" s="102"/>
      <c r="L388" s="108"/>
      <c r="R388" s="31"/>
      <c r="S388" s="112"/>
    </row>
    <row r="389">
      <c r="A389" s="105"/>
      <c r="C389" s="88"/>
      <c r="D389" s="86"/>
      <c r="E389" s="32"/>
      <c r="H389" s="105"/>
      <c r="J389" s="107"/>
      <c r="K389" s="102"/>
      <c r="L389" s="108"/>
      <c r="R389" s="31"/>
      <c r="S389" s="112"/>
    </row>
    <row r="390">
      <c r="A390" s="105"/>
      <c r="C390" s="88"/>
      <c r="D390" s="86"/>
      <c r="E390" s="32"/>
      <c r="H390" s="105"/>
      <c r="J390" s="107"/>
      <c r="K390" s="102"/>
      <c r="L390" s="108"/>
      <c r="R390" s="31"/>
      <c r="S390" s="112"/>
    </row>
    <row r="391">
      <c r="A391" s="105"/>
      <c r="C391" s="88"/>
      <c r="D391" s="86"/>
      <c r="E391" s="32"/>
      <c r="H391" s="105"/>
      <c r="J391" s="107"/>
      <c r="K391" s="102"/>
      <c r="L391" s="108"/>
      <c r="R391" s="31"/>
      <c r="S391" s="112"/>
    </row>
    <row r="392">
      <c r="A392" s="105"/>
      <c r="C392" s="88"/>
      <c r="D392" s="86"/>
      <c r="E392" s="32"/>
      <c r="H392" s="105"/>
      <c r="J392" s="107"/>
      <c r="K392" s="102"/>
      <c r="L392" s="108"/>
      <c r="R392" s="31"/>
      <c r="S392" s="112"/>
    </row>
    <row r="393">
      <c r="A393" s="105"/>
      <c r="C393" s="88"/>
      <c r="D393" s="86"/>
      <c r="E393" s="32"/>
      <c r="H393" s="105"/>
      <c r="J393" s="107"/>
      <c r="K393" s="102"/>
      <c r="L393" s="108"/>
      <c r="R393" s="31"/>
      <c r="S393" s="112"/>
    </row>
    <row r="394">
      <c r="A394" s="105"/>
      <c r="C394" s="88"/>
      <c r="D394" s="86"/>
      <c r="E394" s="32"/>
      <c r="H394" s="105"/>
      <c r="J394" s="107"/>
      <c r="K394" s="102"/>
      <c r="L394" s="108"/>
      <c r="R394" s="31"/>
      <c r="S394" s="112"/>
    </row>
    <row r="395">
      <c r="A395" s="105"/>
      <c r="C395" s="88"/>
      <c r="D395" s="86"/>
      <c r="E395" s="32"/>
      <c r="H395" s="105"/>
      <c r="J395" s="107"/>
      <c r="K395" s="102"/>
      <c r="L395" s="108"/>
      <c r="R395" s="31"/>
      <c r="S395" s="112"/>
    </row>
    <row r="396">
      <c r="A396" s="105"/>
      <c r="C396" s="88"/>
      <c r="D396" s="86"/>
      <c r="E396" s="32"/>
      <c r="H396" s="105"/>
      <c r="J396" s="107"/>
      <c r="K396" s="102"/>
      <c r="L396" s="108"/>
      <c r="R396" s="31"/>
      <c r="S396" s="112"/>
    </row>
    <row r="397">
      <c r="A397" s="105"/>
      <c r="C397" s="88"/>
      <c r="D397" s="86"/>
      <c r="E397" s="32"/>
      <c r="H397" s="105"/>
      <c r="J397" s="107"/>
      <c r="K397" s="102"/>
      <c r="L397" s="108"/>
      <c r="R397" s="31"/>
      <c r="S397" s="112"/>
    </row>
    <row r="398">
      <c r="A398" s="105"/>
      <c r="C398" s="88"/>
      <c r="D398" s="86"/>
      <c r="E398" s="32"/>
      <c r="H398" s="105"/>
      <c r="J398" s="107"/>
      <c r="K398" s="102"/>
      <c r="L398" s="108"/>
      <c r="R398" s="31"/>
      <c r="S398" s="112"/>
    </row>
    <row r="399">
      <c r="A399" s="105"/>
      <c r="C399" s="88"/>
      <c r="D399" s="86"/>
      <c r="E399" s="32"/>
      <c r="H399" s="105"/>
      <c r="J399" s="107"/>
      <c r="K399" s="102"/>
      <c r="L399" s="108"/>
      <c r="R399" s="31"/>
      <c r="S399" s="112"/>
    </row>
    <row r="400">
      <c r="A400" s="105"/>
      <c r="C400" s="88"/>
      <c r="D400" s="86"/>
      <c r="E400" s="32"/>
      <c r="H400" s="105"/>
      <c r="J400" s="107"/>
      <c r="K400" s="102"/>
      <c r="L400" s="108"/>
      <c r="R400" s="31"/>
      <c r="S400" s="112"/>
    </row>
    <row r="401">
      <c r="A401" s="105"/>
      <c r="C401" s="88"/>
      <c r="D401" s="86"/>
      <c r="E401" s="32"/>
      <c r="H401" s="105"/>
      <c r="J401" s="107"/>
      <c r="K401" s="102"/>
      <c r="L401" s="108"/>
      <c r="R401" s="31"/>
      <c r="S401" s="112"/>
    </row>
    <row r="402">
      <c r="A402" s="105"/>
      <c r="C402" s="88"/>
      <c r="D402" s="86"/>
      <c r="E402" s="32"/>
      <c r="H402" s="105"/>
      <c r="J402" s="107"/>
      <c r="K402" s="102"/>
      <c r="L402" s="108"/>
      <c r="R402" s="31"/>
      <c r="S402" s="112"/>
    </row>
    <row r="403">
      <c r="A403" s="105"/>
      <c r="C403" s="88"/>
      <c r="D403" s="86"/>
      <c r="E403" s="32"/>
      <c r="H403" s="105"/>
      <c r="J403" s="107"/>
      <c r="K403" s="102"/>
      <c r="L403" s="108"/>
      <c r="R403" s="31"/>
      <c r="S403" s="112"/>
    </row>
    <row r="404">
      <c r="A404" s="105"/>
      <c r="C404" s="88"/>
      <c r="D404" s="86"/>
      <c r="E404" s="32"/>
      <c r="H404" s="105"/>
      <c r="J404" s="107"/>
      <c r="K404" s="102"/>
      <c r="L404" s="108"/>
      <c r="R404" s="31"/>
      <c r="S404" s="112"/>
    </row>
    <row r="405">
      <c r="A405" s="105"/>
      <c r="C405" s="88"/>
      <c r="D405" s="86"/>
      <c r="E405" s="32"/>
      <c r="H405" s="105"/>
      <c r="J405" s="107"/>
      <c r="K405" s="102"/>
      <c r="L405" s="108"/>
      <c r="R405" s="31"/>
      <c r="S405" s="112"/>
    </row>
    <row r="406">
      <c r="A406" s="105"/>
      <c r="C406" s="88"/>
      <c r="D406" s="86"/>
      <c r="E406" s="32"/>
      <c r="H406" s="105"/>
      <c r="J406" s="107"/>
      <c r="K406" s="102"/>
      <c r="L406" s="108"/>
      <c r="R406" s="31"/>
      <c r="S406" s="112"/>
    </row>
    <row r="407">
      <c r="A407" s="105"/>
      <c r="C407" s="88"/>
      <c r="D407" s="86"/>
      <c r="E407" s="32"/>
      <c r="H407" s="105"/>
      <c r="J407" s="107"/>
      <c r="K407" s="102"/>
      <c r="L407" s="108"/>
      <c r="R407" s="31"/>
      <c r="S407" s="112"/>
    </row>
    <row r="408">
      <c r="A408" s="105"/>
      <c r="C408" s="88"/>
      <c r="D408" s="86"/>
      <c r="E408" s="32"/>
      <c r="H408" s="105"/>
      <c r="J408" s="107"/>
      <c r="K408" s="102"/>
      <c r="L408" s="108"/>
      <c r="R408" s="31"/>
      <c r="S408" s="112"/>
    </row>
    <row r="409">
      <c r="A409" s="105"/>
      <c r="C409" s="88"/>
      <c r="D409" s="86"/>
      <c r="E409" s="32"/>
      <c r="H409" s="105"/>
      <c r="J409" s="107"/>
      <c r="K409" s="102"/>
      <c r="L409" s="108"/>
      <c r="R409" s="31"/>
      <c r="S409" s="112"/>
    </row>
    <row r="410">
      <c r="A410" s="105"/>
      <c r="C410" s="88"/>
      <c r="D410" s="86"/>
      <c r="E410" s="32"/>
      <c r="H410" s="105"/>
      <c r="J410" s="107"/>
      <c r="K410" s="102"/>
      <c r="L410" s="108"/>
      <c r="R410" s="31"/>
      <c r="S410" s="112"/>
    </row>
    <row r="411">
      <c r="A411" s="105"/>
      <c r="C411" s="88"/>
      <c r="D411" s="86"/>
      <c r="E411" s="32"/>
      <c r="H411" s="105"/>
      <c r="J411" s="107"/>
      <c r="K411" s="102"/>
      <c r="L411" s="108"/>
      <c r="R411" s="31"/>
      <c r="S411" s="112"/>
    </row>
    <row r="412">
      <c r="A412" s="105"/>
      <c r="C412" s="88"/>
      <c r="D412" s="86"/>
      <c r="E412" s="32"/>
      <c r="H412" s="105"/>
      <c r="J412" s="107"/>
      <c r="K412" s="102"/>
      <c r="L412" s="108"/>
      <c r="R412" s="31"/>
      <c r="S412" s="112"/>
    </row>
    <row r="413">
      <c r="A413" s="105"/>
      <c r="C413" s="88"/>
      <c r="D413" s="86"/>
      <c r="E413" s="32"/>
      <c r="H413" s="105"/>
      <c r="J413" s="107"/>
      <c r="K413" s="102"/>
      <c r="L413" s="108"/>
      <c r="R413" s="31"/>
      <c r="S413" s="112"/>
    </row>
    <row r="414">
      <c r="A414" s="105"/>
      <c r="C414" s="88"/>
      <c r="D414" s="86"/>
      <c r="E414" s="32"/>
      <c r="H414" s="105"/>
      <c r="J414" s="107"/>
      <c r="K414" s="102"/>
      <c r="L414" s="108"/>
      <c r="R414" s="31"/>
      <c r="S414" s="112"/>
    </row>
    <row r="415">
      <c r="A415" s="105"/>
      <c r="C415" s="88"/>
      <c r="D415" s="86"/>
      <c r="E415" s="32"/>
      <c r="H415" s="105"/>
      <c r="J415" s="107"/>
      <c r="K415" s="102"/>
      <c r="L415" s="108"/>
      <c r="R415" s="31"/>
      <c r="S415" s="112"/>
    </row>
    <row r="416">
      <c r="A416" s="105"/>
      <c r="C416" s="88"/>
      <c r="D416" s="86"/>
      <c r="E416" s="32"/>
      <c r="H416" s="105"/>
      <c r="J416" s="107"/>
      <c r="K416" s="102"/>
      <c r="L416" s="108"/>
      <c r="R416" s="31"/>
      <c r="S416" s="112"/>
    </row>
    <row r="417">
      <c r="A417" s="105"/>
      <c r="C417" s="88"/>
      <c r="D417" s="86"/>
      <c r="E417" s="32"/>
      <c r="H417" s="105"/>
      <c r="J417" s="107"/>
      <c r="K417" s="102"/>
      <c r="L417" s="108"/>
      <c r="R417" s="31"/>
      <c r="S417" s="112"/>
    </row>
    <row r="418">
      <c r="A418" s="105"/>
      <c r="C418" s="88"/>
      <c r="D418" s="86"/>
      <c r="E418" s="32"/>
      <c r="H418" s="105"/>
      <c r="J418" s="107"/>
      <c r="K418" s="102"/>
      <c r="L418" s="108"/>
      <c r="R418" s="31"/>
      <c r="S418" s="112"/>
    </row>
    <row r="419">
      <c r="A419" s="105"/>
      <c r="C419" s="88"/>
      <c r="D419" s="86"/>
      <c r="E419" s="32"/>
      <c r="H419" s="105"/>
      <c r="J419" s="107"/>
      <c r="K419" s="102"/>
      <c r="L419" s="108"/>
      <c r="R419" s="31"/>
      <c r="S419" s="112"/>
    </row>
    <row r="420">
      <c r="A420" s="105"/>
      <c r="C420" s="88"/>
      <c r="D420" s="86"/>
      <c r="E420" s="32"/>
      <c r="H420" s="105"/>
      <c r="J420" s="107"/>
      <c r="K420" s="102"/>
      <c r="L420" s="108"/>
      <c r="R420" s="31"/>
      <c r="S420" s="112"/>
    </row>
    <row r="421">
      <c r="A421" s="105"/>
      <c r="C421" s="88"/>
      <c r="D421" s="86"/>
      <c r="E421" s="32"/>
      <c r="H421" s="105"/>
      <c r="J421" s="107"/>
      <c r="K421" s="102"/>
      <c r="L421" s="108"/>
      <c r="R421" s="31"/>
      <c r="S421" s="112"/>
    </row>
    <row r="422">
      <c r="A422" s="105"/>
      <c r="C422" s="88"/>
      <c r="D422" s="86"/>
      <c r="E422" s="32"/>
      <c r="H422" s="105"/>
      <c r="J422" s="107"/>
      <c r="K422" s="102"/>
      <c r="L422" s="108"/>
      <c r="R422" s="31"/>
      <c r="S422" s="112"/>
    </row>
    <row r="423">
      <c r="A423" s="105"/>
      <c r="C423" s="88"/>
      <c r="D423" s="86"/>
      <c r="E423" s="32"/>
      <c r="H423" s="105"/>
      <c r="J423" s="107"/>
      <c r="K423" s="102"/>
      <c r="L423" s="108"/>
      <c r="R423" s="31"/>
      <c r="S423" s="112"/>
    </row>
    <row r="424">
      <c r="A424" s="105"/>
      <c r="C424" s="88"/>
      <c r="D424" s="86"/>
      <c r="E424" s="32"/>
      <c r="H424" s="105"/>
      <c r="J424" s="107"/>
      <c r="K424" s="102"/>
      <c r="L424" s="108"/>
      <c r="R424" s="31"/>
      <c r="S424" s="112"/>
    </row>
    <row r="425">
      <c r="A425" s="105"/>
      <c r="C425" s="88"/>
      <c r="D425" s="86"/>
      <c r="E425" s="32"/>
      <c r="H425" s="105"/>
      <c r="J425" s="107"/>
      <c r="K425" s="102"/>
      <c r="L425" s="108"/>
      <c r="R425" s="31"/>
      <c r="S425" s="112"/>
    </row>
    <row r="426">
      <c r="A426" s="105"/>
      <c r="C426" s="88"/>
      <c r="D426" s="86"/>
      <c r="E426" s="32"/>
      <c r="H426" s="105"/>
      <c r="J426" s="107"/>
      <c r="K426" s="102"/>
      <c r="L426" s="108"/>
      <c r="R426" s="31"/>
      <c r="S426" s="112"/>
    </row>
    <row r="427">
      <c r="A427" s="105"/>
      <c r="C427" s="88"/>
      <c r="D427" s="86"/>
      <c r="E427" s="32"/>
      <c r="H427" s="105"/>
      <c r="J427" s="107"/>
      <c r="K427" s="102"/>
      <c r="L427" s="108"/>
      <c r="R427" s="31"/>
      <c r="S427" s="112"/>
    </row>
    <row r="428">
      <c r="A428" s="105"/>
      <c r="C428" s="88"/>
      <c r="D428" s="86"/>
      <c r="E428" s="32"/>
      <c r="H428" s="105"/>
      <c r="J428" s="107"/>
      <c r="K428" s="102"/>
      <c r="L428" s="108"/>
      <c r="R428" s="31"/>
      <c r="S428" s="112"/>
    </row>
    <row r="429">
      <c r="A429" s="105"/>
      <c r="C429" s="88"/>
      <c r="D429" s="86"/>
      <c r="E429" s="32"/>
      <c r="H429" s="105"/>
      <c r="J429" s="107"/>
      <c r="K429" s="102"/>
      <c r="L429" s="108"/>
      <c r="R429" s="31"/>
      <c r="S429" s="112"/>
    </row>
    <row r="430">
      <c r="A430" s="105"/>
      <c r="C430" s="88"/>
      <c r="D430" s="86"/>
      <c r="E430" s="32"/>
      <c r="H430" s="105"/>
      <c r="J430" s="107"/>
      <c r="K430" s="102"/>
      <c r="L430" s="108"/>
      <c r="R430" s="31"/>
      <c r="S430" s="112"/>
    </row>
    <row r="431">
      <c r="A431" s="105"/>
      <c r="C431" s="88"/>
      <c r="D431" s="86"/>
      <c r="E431" s="32"/>
      <c r="H431" s="105"/>
      <c r="J431" s="107"/>
      <c r="K431" s="102"/>
      <c r="L431" s="108"/>
      <c r="R431" s="31"/>
      <c r="S431" s="112"/>
    </row>
    <row r="432">
      <c r="A432" s="105"/>
      <c r="C432" s="88"/>
      <c r="D432" s="86"/>
      <c r="E432" s="32"/>
      <c r="H432" s="105"/>
      <c r="J432" s="107"/>
      <c r="K432" s="102"/>
      <c r="L432" s="108"/>
      <c r="R432" s="31"/>
      <c r="S432" s="112"/>
    </row>
    <row r="433">
      <c r="A433" s="105"/>
      <c r="C433" s="88"/>
      <c r="D433" s="86"/>
      <c r="E433" s="32"/>
      <c r="H433" s="105"/>
      <c r="J433" s="107"/>
      <c r="K433" s="102"/>
      <c r="L433" s="108"/>
      <c r="R433" s="31"/>
      <c r="S433" s="112"/>
    </row>
    <row r="434">
      <c r="A434" s="105"/>
      <c r="C434" s="88"/>
      <c r="D434" s="86"/>
      <c r="E434" s="32"/>
      <c r="H434" s="105"/>
      <c r="J434" s="107"/>
      <c r="K434" s="102"/>
      <c r="L434" s="108"/>
      <c r="R434" s="31"/>
      <c r="S434" s="112"/>
    </row>
    <row r="435">
      <c r="A435" s="105"/>
      <c r="C435" s="88"/>
      <c r="D435" s="86"/>
      <c r="E435" s="32"/>
      <c r="H435" s="105"/>
      <c r="J435" s="107"/>
      <c r="K435" s="102"/>
      <c r="L435" s="108"/>
      <c r="R435" s="31"/>
      <c r="S435" s="112"/>
    </row>
    <row r="436">
      <c r="A436" s="105"/>
      <c r="C436" s="88"/>
      <c r="D436" s="86"/>
      <c r="E436" s="32"/>
      <c r="H436" s="105"/>
      <c r="J436" s="107"/>
      <c r="K436" s="102"/>
      <c r="L436" s="108"/>
      <c r="R436" s="31"/>
      <c r="S436" s="112"/>
    </row>
    <row r="437">
      <c r="A437" s="105"/>
      <c r="C437" s="88"/>
      <c r="D437" s="86"/>
      <c r="E437" s="32"/>
      <c r="H437" s="105"/>
      <c r="J437" s="107"/>
      <c r="K437" s="102"/>
      <c r="L437" s="108"/>
      <c r="R437" s="31"/>
      <c r="S437" s="112"/>
    </row>
    <row r="438">
      <c r="A438" s="105"/>
      <c r="C438" s="88"/>
      <c r="D438" s="86"/>
      <c r="E438" s="32"/>
      <c r="H438" s="105"/>
      <c r="J438" s="107"/>
      <c r="K438" s="102"/>
      <c r="L438" s="108"/>
      <c r="R438" s="31"/>
      <c r="S438" s="112"/>
    </row>
    <row r="439">
      <c r="A439" s="105"/>
      <c r="C439" s="88"/>
      <c r="D439" s="86"/>
      <c r="E439" s="32"/>
      <c r="H439" s="105"/>
      <c r="J439" s="107"/>
      <c r="K439" s="102"/>
      <c r="L439" s="108"/>
      <c r="R439" s="31"/>
      <c r="S439" s="112"/>
    </row>
    <row r="440">
      <c r="A440" s="105"/>
      <c r="C440" s="88"/>
      <c r="D440" s="86"/>
      <c r="E440" s="32"/>
      <c r="H440" s="105"/>
      <c r="J440" s="107"/>
      <c r="K440" s="102"/>
      <c r="L440" s="108"/>
      <c r="R440" s="31"/>
      <c r="S440" s="112"/>
    </row>
    <row r="441">
      <c r="A441" s="105"/>
      <c r="C441" s="88"/>
      <c r="D441" s="86"/>
      <c r="E441" s="32"/>
      <c r="H441" s="105"/>
      <c r="J441" s="107"/>
      <c r="K441" s="102"/>
      <c r="L441" s="108"/>
      <c r="R441" s="31"/>
      <c r="S441" s="112"/>
    </row>
    <row r="442">
      <c r="A442" s="105"/>
      <c r="C442" s="88"/>
      <c r="D442" s="86"/>
      <c r="E442" s="32"/>
      <c r="H442" s="105"/>
      <c r="J442" s="107"/>
      <c r="K442" s="102"/>
      <c r="L442" s="108"/>
      <c r="R442" s="31"/>
      <c r="S442" s="112"/>
    </row>
    <row r="443">
      <c r="A443" s="105"/>
      <c r="C443" s="88"/>
      <c r="D443" s="86"/>
      <c r="E443" s="32"/>
      <c r="H443" s="105"/>
      <c r="J443" s="107"/>
      <c r="K443" s="102"/>
      <c r="L443" s="108"/>
      <c r="R443" s="31"/>
      <c r="S443" s="112"/>
    </row>
    <row r="444">
      <c r="A444" s="105"/>
      <c r="C444" s="88"/>
      <c r="D444" s="86"/>
      <c r="E444" s="32"/>
      <c r="H444" s="105"/>
      <c r="J444" s="107"/>
      <c r="K444" s="102"/>
      <c r="L444" s="108"/>
      <c r="R444" s="31"/>
      <c r="S444" s="112"/>
    </row>
    <row r="445">
      <c r="A445" s="105"/>
      <c r="C445" s="88"/>
      <c r="D445" s="86"/>
      <c r="E445" s="32"/>
      <c r="H445" s="105"/>
      <c r="J445" s="107"/>
      <c r="K445" s="102"/>
      <c r="L445" s="108"/>
      <c r="R445" s="31"/>
      <c r="S445" s="112"/>
    </row>
    <row r="446">
      <c r="A446" s="105"/>
      <c r="C446" s="88"/>
      <c r="D446" s="86"/>
      <c r="E446" s="32"/>
      <c r="H446" s="105"/>
      <c r="J446" s="107"/>
      <c r="K446" s="102"/>
      <c r="L446" s="108"/>
      <c r="R446" s="31"/>
      <c r="S446" s="112"/>
    </row>
    <row r="447">
      <c r="A447" s="105"/>
      <c r="C447" s="88"/>
      <c r="D447" s="86"/>
      <c r="E447" s="32"/>
      <c r="H447" s="105"/>
      <c r="J447" s="107"/>
      <c r="K447" s="102"/>
      <c r="L447" s="108"/>
      <c r="R447" s="31"/>
      <c r="S447" s="112"/>
    </row>
    <row r="448">
      <c r="A448" s="105"/>
      <c r="C448" s="88"/>
      <c r="D448" s="86"/>
      <c r="E448" s="32"/>
      <c r="H448" s="105"/>
      <c r="J448" s="107"/>
      <c r="K448" s="102"/>
      <c r="L448" s="108"/>
      <c r="R448" s="31"/>
      <c r="S448" s="112"/>
    </row>
    <row r="449">
      <c r="A449" s="105"/>
      <c r="C449" s="88"/>
      <c r="D449" s="86"/>
      <c r="E449" s="32"/>
      <c r="H449" s="105"/>
      <c r="J449" s="107"/>
      <c r="K449" s="102"/>
      <c r="L449" s="108"/>
      <c r="R449" s="31"/>
      <c r="S449" s="112"/>
    </row>
    <row r="450">
      <c r="A450" s="105"/>
      <c r="C450" s="88"/>
      <c r="D450" s="86"/>
      <c r="E450" s="32"/>
      <c r="H450" s="105"/>
      <c r="J450" s="107"/>
      <c r="K450" s="102"/>
      <c r="L450" s="108"/>
      <c r="R450" s="31"/>
      <c r="S450" s="112"/>
    </row>
    <row r="451">
      <c r="A451" s="105"/>
      <c r="C451" s="88"/>
      <c r="D451" s="86"/>
      <c r="E451" s="32"/>
      <c r="H451" s="105"/>
      <c r="J451" s="107"/>
      <c r="K451" s="102"/>
      <c r="L451" s="108"/>
      <c r="R451" s="31"/>
      <c r="S451" s="112"/>
    </row>
    <row r="452">
      <c r="A452" s="105"/>
      <c r="C452" s="88"/>
      <c r="D452" s="86"/>
      <c r="E452" s="32"/>
      <c r="H452" s="105"/>
      <c r="J452" s="107"/>
      <c r="K452" s="102"/>
      <c r="L452" s="108"/>
      <c r="R452" s="31"/>
      <c r="S452" s="112"/>
    </row>
    <row r="453">
      <c r="A453" s="105"/>
      <c r="C453" s="88"/>
      <c r="D453" s="86"/>
      <c r="E453" s="32"/>
      <c r="H453" s="105"/>
      <c r="J453" s="107"/>
      <c r="K453" s="102"/>
      <c r="L453" s="108"/>
      <c r="R453" s="31"/>
      <c r="S453" s="112"/>
    </row>
    <row r="454">
      <c r="A454" s="105"/>
      <c r="C454" s="88"/>
      <c r="D454" s="86"/>
      <c r="E454" s="32"/>
      <c r="H454" s="105"/>
      <c r="J454" s="107"/>
      <c r="K454" s="102"/>
      <c r="L454" s="108"/>
      <c r="R454" s="31"/>
      <c r="S454" s="112"/>
    </row>
    <row r="455">
      <c r="A455" s="105"/>
      <c r="C455" s="88"/>
      <c r="D455" s="86"/>
      <c r="E455" s="32"/>
      <c r="H455" s="105"/>
      <c r="J455" s="107"/>
      <c r="K455" s="102"/>
      <c r="L455" s="108"/>
      <c r="R455" s="31"/>
      <c r="S455" s="112"/>
    </row>
    <row r="456">
      <c r="A456" s="105"/>
      <c r="C456" s="88"/>
      <c r="D456" s="86"/>
      <c r="E456" s="32"/>
      <c r="H456" s="105"/>
      <c r="J456" s="107"/>
      <c r="K456" s="102"/>
      <c r="L456" s="108"/>
      <c r="R456" s="31"/>
      <c r="S456" s="112"/>
    </row>
    <row r="457">
      <c r="A457" s="105"/>
      <c r="C457" s="88"/>
      <c r="D457" s="86"/>
      <c r="E457" s="32"/>
      <c r="H457" s="105"/>
      <c r="J457" s="107"/>
      <c r="K457" s="102"/>
      <c r="L457" s="108"/>
      <c r="R457" s="31"/>
      <c r="S457" s="112"/>
    </row>
    <row r="458">
      <c r="A458" s="105"/>
      <c r="C458" s="88"/>
      <c r="D458" s="86"/>
      <c r="E458" s="32"/>
      <c r="H458" s="105"/>
      <c r="J458" s="107"/>
      <c r="K458" s="102"/>
      <c r="L458" s="108"/>
      <c r="R458" s="31"/>
      <c r="S458" s="112"/>
    </row>
    <row r="459">
      <c r="A459" s="105"/>
      <c r="C459" s="88"/>
      <c r="D459" s="86"/>
      <c r="E459" s="32"/>
      <c r="H459" s="105"/>
      <c r="J459" s="107"/>
      <c r="K459" s="102"/>
      <c r="L459" s="108"/>
      <c r="R459" s="31"/>
      <c r="S459" s="112"/>
    </row>
    <row r="460">
      <c r="A460" s="105"/>
      <c r="C460" s="88"/>
      <c r="D460" s="86"/>
      <c r="E460" s="32"/>
      <c r="H460" s="105"/>
      <c r="J460" s="107"/>
      <c r="K460" s="102"/>
      <c r="L460" s="108"/>
      <c r="R460" s="31"/>
      <c r="S460" s="112"/>
    </row>
    <row r="461">
      <c r="A461" s="105"/>
      <c r="C461" s="88"/>
      <c r="D461" s="86"/>
      <c r="E461" s="32"/>
      <c r="H461" s="105"/>
      <c r="J461" s="107"/>
      <c r="K461" s="102"/>
      <c r="L461" s="108"/>
      <c r="R461" s="31"/>
      <c r="S461" s="112"/>
    </row>
    <row r="462">
      <c r="A462" s="105"/>
      <c r="C462" s="88"/>
      <c r="D462" s="86"/>
      <c r="E462" s="32"/>
      <c r="H462" s="105"/>
      <c r="J462" s="107"/>
      <c r="K462" s="102"/>
      <c r="L462" s="108"/>
      <c r="R462" s="31"/>
      <c r="S462" s="112"/>
    </row>
    <row r="463">
      <c r="A463" s="105"/>
      <c r="C463" s="88"/>
      <c r="D463" s="86"/>
      <c r="E463" s="32"/>
      <c r="H463" s="105"/>
      <c r="J463" s="107"/>
      <c r="K463" s="102"/>
      <c r="L463" s="108"/>
      <c r="R463" s="31"/>
      <c r="S463" s="112"/>
    </row>
    <row r="464">
      <c r="A464" s="105"/>
      <c r="C464" s="88"/>
      <c r="D464" s="86"/>
      <c r="E464" s="32"/>
      <c r="H464" s="105"/>
      <c r="J464" s="107"/>
      <c r="K464" s="102"/>
      <c r="L464" s="108"/>
      <c r="R464" s="31"/>
      <c r="S464" s="112"/>
    </row>
    <row r="465">
      <c r="A465" s="105"/>
      <c r="C465" s="88"/>
      <c r="D465" s="86"/>
      <c r="E465" s="32"/>
      <c r="H465" s="105"/>
      <c r="J465" s="107"/>
      <c r="K465" s="102"/>
      <c r="L465" s="108"/>
      <c r="R465" s="31"/>
      <c r="S465" s="112"/>
    </row>
    <row r="466">
      <c r="A466" s="105"/>
      <c r="C466" s="88"/>
      <c r="D466" s="86"/>
      <c r="E466" s="32"/>
      <c r="H466" s="105"/>
      <c r="J466" s="107"/>
      <c r="K466" s="102"/>
      <c r="L466" s="108"/>
      <c r="R466" s="31"/>
      <c r="S466" s="112"/>
    </row>
    <row r="467">
      <c r="A467" s="105"/>
      <c r="C467" s="88"/>
      <c r="D467" s="86"/>
      <c r="E467" s="32"/>
      <c r="H467" s="105"/>
      <c r="J467" s="107"/>
      <c r="K467" s="102"/>
      <c r="L467" s="108"/>
      <c r="R467" s="31"/>
      <c r="S467" s="112"/>
    </row>
    <row r="468">
      <c r="A468" s="105"/>
      <c r="C468" s="88"/>
      <c r="D468" s="86"/>
      <c r="E468" s="32"/>
      <c r="H468" s="105"/>
      <c r="J468" s="107"/>
      <c r="K468" s="102"/>
      <c r="L468" s="108"/>
      <c r="R468" s="31"/>
      <c r="S468" s="112"/>
    </row>
    <row r="469">
      <c r="A469" s="105"/>
      <c r="C469" s="88"/>
      <c r="D469" s="86"/>
      <c r="E469" s="32"/>
      <c r="H469" s="105"/>
      <c r="J469" s="107"/>
      <c r="K469" s="102"/>
      <c r="L469" s="108"/>
      <c r="R469" s="31"/>
      <c r="S469" s="112"/>
    </row>
    <row r="470">
      <c r="A470" s="105"/>
      <c r="C470" s="88"/>
      <c r="D470" s="86"/>
      <c r="E470" s="32"/>
      <c r="H470" s="105"/>
      <c r="J470" s="107"/>
      <c r="K470" s="102"/>
      <c r="L470" s="108"/>
      <c r="R470" s="31"/>
      <c r="S470" s="112"/>
    </row>
    <row r="471">
      <c r="A471" s="105"/>
      <c r="C471" s="88"/>
      <c r="D471" s="86"/>
      <c r="E471" s="32"/>
      <c r="H471" s="105"/>
      <c r="J471" s="107"/>
      <c r="K471" s="102"/>
      <c r="L471" s="108"/>
      <c r="R471" s="31"/>
      <c r="S471" s="112"/>
    </row>
    <row r="472">
      <c r="A472" s="105"/>
      <c r="C472" s="88"/>
      <c r="D472" s="86"/>
      <c r="E472" s="32"/>
      <c r="H472" s="105"/>
      <c r="J472" s="107"/>
      <c r="K472" s="102"/>
      <c r="L472" s="108"/>
      <c r="R472" s="31"/>
      <c r="S472" s="112"/>
    </row>
    <row r="473">
      <c r="A473" s="105"/>
      <c r="C473" s="88"/>
      <c r="D473" s="86"/>
      <c r="E473" s="32"/>
      <c r="H473" s="105"/>
      <c r="J473" s="107"/>
      <c r="K473" s="102"/>
      <c r="L473" s="108"/>
      <c r="R473" s="31"/>
      <c r="S473" s="112"/>
    </row>
    <row r="474">
      <c r="A474" s="105"/>
      <c r="C474" s="88"/>
      <c r="D474" s="86"/>
      <c r="E474" s="32"/>
      <c r="H474" s="105"/>
      <c r="J474" s="107"/>
      <c r="K474" s="102"/>
      <c r="L474" s="108"/>
      <c r="R474" s="31"/>
      <c r="S474" s="112"/>
    </row>
    <row r="475">
      <c r="A475" s="105"/>
      <c r="C475" s="88"/>
      <c r="D475" s="86"/>
      <c r="E475" s="32"/>
      <c r="H475" s="105"/>
      <c r="J475" s="107"/>
      <c r="K475" s="102"/>
      <c r="L475" s="108"/>
      <c r="R475" s="31"/>
      <c r="S475" s="112"/>
    </row>
    <row r="476">
      <c r="A476" s="105"/>
      <c r="C476" s="88"/>
      <c r="D476" s="86"/>
      <c r="E476" s="32"/>
      <c r="H476" s="105"/>
      <c r="J476" s="107"/>
      <c r="K476" s="102"/>
      <c r="L476" s="108"/>
      <c r="R476" s="31"/>
      <c r="S476" s="112"/>
    </row>
    <row r="477">
      <c r="A477" s="105"/>
      <c r="C477" s="88"/>
      <c r="D477" s="86"/>
      <c r="E477" s="32"/>
      <c r="H477" s="105"/>
      <c r="J477" s="107"/>
      <c r="K477" s="102"/>
      <c r="L477" s="108"/>
      <c r="R477" s="31"/>
      <c r="S477" s="112"/>
    </row>
    <row r="478">
      <c r="A478" s="105"/>
      <c r="C478" s="88"/>
      <c r="D478" s="86"/>
      <c r="E478" s="32"/>
      <c r="H478" s="105"/>
      <c r="J478" s="107"/>
      <c r="K478" s="102"/>
      <c r="L478" s="108"/>
      <c r="R478" s="31"/>
      <c r="S478" s="112"/>
    </row>
    <row r="479">
      <c r="A479" s="105"/>
      <c r="C479" s="88"/>
      <c r="D479" s="86"/>
      <c r="E479" s="32"/>
      <c r="H479" s="105"/>
      <c r="J479" s="107"/>
      <c r="K479" s="102"/>
      <c r="L479" s="108"/>
      <c r="R479" s="31"/>
      <c r="S479" s="112"/>
    </row>
    <row r="480">
      <c r="A480" s="105"/>
      <c r="C480" s="88"/>
      <c r="D480" s="86"/>
      <c r="E480" s="32"/>
      <c r="H480" s="105"/>
      <c r="J480" s="107"/>
      <c r="K480" s="102"/>
      <c r="L480" s="108"/>
      <c r="R480" s="31"/>
      <c r="S480" s="112"/>
    </row>
    <row r="481">
      <c r="A481" s="105"/>
      <c r="C481" s="88"/>
      <c r="D481" s="86"/>
      <c r="E481" s="32"/>
      <c r="H481" s="105"/>
      <c r="J481" s="107"/>
      <c r="K481" s="102"/>
      <c r="L481" s="108"/>
      <c r="R481" s="31"/>
      <c r="S481" s="112"/>
    </row>
    <row r="482">
      <c r="A482" s="105"/>
      <c r="C482" s="88"/>
      <c r="D482" s="86"/>
      <c r="E482" s="32"/>
      <c r="H482" s="105"/>
      <c r="J482" s="107"/>
      <c r="K482" s="102"/>
      <c r="L482" s="108"/>
      <c r="R482" s="31"/>
      <c r="S482" s="112"/>
    </row>
    <row r="483">
      <c r="A483" s="105"/>
      <c r="C483" s="88"/>
      <c r="D483" s="86"/>
      <c r="E483" s="32"/>
      <c r="H483" s="105"/>
      <c r="J483" s="107"/>
      <c r="K483" s="102"/>
      <c r="L483" s="108"/>
      <c r="R483" s="31"/>
      <c r="S483" s="112"/>
    </row>
    <row r="484">
      <c r="A484" s="105"/>
      <c r="C484" s="88"/>
      <c r="D484" s="86"/>
      <c r="E484" s="32"/>
      <c r="H484" s="105"/>
      <c r="J484" s="107"/>
      <c r="K484" s="102"/>
      <c r="L484" s="108"/>
      <c r="R484" s="31"/>
      <c r="S484" s="112"/>
    </row>
    <row r="485">
      <c r="A485" s="105"/>
      <c r="C485" s="88"/>
      <c r="D485" s="86"/>
      <c r="E485" s="32"/>
      <c r="H485" s="105"/>
      <c r="J485" s="107"/>
      <c r="K485" s="102"/>
      <c r="L485" s="108"/>
      <c r="R485" s="31"/>
      <c r="S485" s="112"/>
    </row>
    <row r="486">
      <c r="A486" s="105"/>
      <c r="C486" s="88"/>
      <c r="D486" s="86"/>
      <c r="E486" s="32"/>
      <c r="H486" s="105"/>
      <c r="J486" s="107"/>
      <c r="K486" s="102"/>
      <c r="L486" s="108"/>
      <c r="R486" s="31"/>
      <c r="S486" s="112"/>
    </row>
    <row r="487">
      <c r="A487" s="105"/>
      <c r="C487" s="88"/>
      <c r="D487" s="86"/>
      <c r="E487" s="32"/>
      <c r="H487" s="105"/>
      <c r="J487" s="107"/>
      <c r="K487" s="102"/>
      <c r="L487" s="108"/>
      <c r="R487" s="31"/>
      <c r="S487" s="112"/>
    </row>
    <row r="488">
      <c r="A488" s="105"/>
      <c r="C488" s="88"/>
      <c r="D488" s="86"/>
      <c r="E488" s="32"/>
      <c r="H488" s="105"/>
      <c r="J488" s="107"/>
      <c r="K488" s="102"/>
      <c r="L488" s="108"/>
      <c r="R488" s="31"/>
      <c r="S488" s="112"/>
    </row>
    <row r="489">
      <c r="A489" s="105"/>
      <c r="C489" s="88"/>
      <c r="D489" s="86"/>
      <c r="E489" s="32"/>
      <c r="H489" s="105"/>
      <c r="J489" s="107"/>
      <c r="K489" s="102"/>
      <c r="L489" s="108"/>
      <c r="R489" s="31"/>
      <c r="S489" s="112"/>
    </row>
    <row r="490">
      <c r="A490" s="105"/>
      <c r="C490" s="88"/>
      <c r="D490" s="86"/>
      <c r="E490" s="32"/>
      <c r="H490" s="105"/>
      <c r="J490" s="107"/>
      <c r="K490" s="102"/>
      <c r="L490" s="108"/>
      <c r="R490" s="31"/>
      <c r="S490" s="112"/>
    </row>
    <row r="491">
      <c r="A491" s="105"/>
      <c r="C491" s="88"/>
      <c r="D491" s="86"/>
      <c r="E491" s="32"/>
      <c r="H491" s="105"/>
      <c r="J491" s="107"/>
      <c r="K491" s="102"/>
      <c r="L491" s="108"/>
      <c r="R491" s="31"/>
      <c r="S491" s="112"/>
    </row>
    <row r="492">
      <c r="A492" s="105"/>
      <c r="C492" s="88"/>
      <c r="D492" s="86"/>
      <c r="E492" s="32"/>
      <c r="H492" s="105"/>
      <c r="J492" s="107"/>
      <c r="K492" s="102"/>
      <c r="L492" s="108"/>
      <c r="R492" s="31"/>
      <c r="S492" s="112"/>
    </row>
    <row r="493">
      <c r="A493" s="105"/>
      <c r="C493" s="88"/>
      <c r="D493" s="86"/>
      <c r="E493" s="32"/>
      <c r="H493" s="105"/>
      <c r="J493" s="107"/>
      <c r="K493" s="102"/>
      <c r="L493" s="108"/>
      <c r="R493" s="31"/>
      <c r="S493" s="112"/>
    </row>
    <row r="494">
      <c r="A494" s="105"/>
      <c r="C494" s="88"/>
      <c r="D494" s="86"/>
      <c r="E494" s="32"/>
      <c r="H494" s="105"/>
      <c r="J494" s="107"/>
      <c r="K494" s="102"/>
      <c r="L494" s="108"/>
      <c r="R494" s="31"/>
      <c r="S494" s="112"/>
    </row>
    <row r="495">
      <c r="A495" s="105"/>
      <c r="C495" s="88"/>
      <c r="D495" s="86"/>
      <c r="E495" s="32"/>
      <c r="H495" s="105"/>
      <c r="J495" s="107"/>
      <c r="K495" s="102"/>
      <c r="L495" s="108"/>
      <c r="R495" s="31"/>
      <c r="S495" s="112"/>
    </row>
    <row r="496">
      <c r="A496" s="105"/>
      <c r="C496" s="88"/>
      <c r="D496" s="86"/>
      <c r="E496" s="32"/>
      <c r="H496" s="105"/>
      <c r="J496" s="107"/>
      <c r="K496" s="102"/>
      <c r="L496" s="108"/>
      <c r="R496" s="31"/>
      <c r="S496" s="112"/>
    </row>
    <row r="497">
      <c r="A497" s="105"/>
      <c r="C497" s="88"/>
      <c r="D497" s="86"/>
      <c r="E497" s="32"/>
      <c r="H497" s="105"/>
      <c r="J497" s="107"/>
      <c r="K497" s="102"/>
      <c r="L497" s="108"/>
      <c r="R497" s="31"/>
      <c r="S497" s="112"/>
    </row>
    <row r="498">
      <c r="A498" s="105"/>
      <c r="C498" s="88"/>
      <c r="D498" s="86"/>
      <c r="E498" s="32"/>
      <c r="H498" s="105"/>
      <c r="J498" s="107"/>
      <c r="K498" s="102"/>
      <c r="L498" s="108"/>
      <c r="R498" s="31"/>
      <c r="S498" s="112"/>
    </row>
    <row r="499">
      <c r="A499" s="105"/>
      <c r="C499" s="88"/>
      <c r="D499" s="86"/>
      <c r="E499" s="32"/>
      <c r="H499" s="105"/>
      <c r="J499" s="107"/>
      <c r="K499" s="102"/>
      <c r="L499" s="108"/>
      <c r="R499" s="31"/>
      <c r="S499" s="112"/>
    </row>
    <row r="500">
      <c r="A500" s="105"/>
      <c r="C500" s="88"/>
      <c r="D500" s="86"/>
      <c r="E500" s="32"/>
      <c r="H500" s="105"/>
      <c r="J500" s="107"/>
      <c r="K500" s="102"/>
      <c r="L500" s="108"/>
      <c r="R500" s="31"/>
      <c r="S500" s="112"/>
    </row>
    <row r="501">
      <c r="A501" s="105"/>
      <c r="C501" s="88"/>
      <c r="D501" s="86"/>
      <c r="E501" s="32"/>
      <c r="H501" s="105"/>
      <c r="J501" s="107"/>
      <c r="K501" s="102"/>
      <c r="L501" s="108"/>
      <c r="R501" s="31"/>
      <c r="S501" s="112"/>
    </row>
    <row r="502">
      <c r="A502" s="105"/>
      <c r="C502" s="88"/>
      <c r="D502" s="86"/>
      <c r="E502" s="32"/>
      <c r="H502" s="105"/>
      <c r="J502" s="107"/>
      <c r="K502" s="102"/>
      <c r="L502" s="108"/>
      <c r="R502" s="31"/>
      <c r="S502" s="112"/>
    </row>
    <row r="503">
      <c r="A503" s="105"/>
      <c r="C503" s="88"/>
      <c r="D503" s="86"/>
      <c r="E503" s="32"/>
      <c r="H503" s="105"/>
      <c r="J503" s="107"/>
      <c r="K503" s="102"/>
      <c r="L503" s="108"/>
      <c r="R503" s="31"/>
      <c r="S503" s="112"/>
    </row>
    <row r="504">
      <c r="A504" s="105"/>
      <c r="C504" s="88"/>
      <c r="D504" s="86"/>
      <c r="E504" s="32"/>
      <c r="H504" s="105"/>
      <c r="J504" s="107"/>
      <c r="K504" s="102"/>
      <c r="L504" s="108"/>
      <c r="R504" s="31"/>
      <c r="S504" s="112"/>
    </row>
    <row r="505">
      <c r="A505" s="105"/>
      <c r="C505" s="88"/>
      <c r="D505" s="86"/>
      <c r="E505" s="32"/>
      <c r="H505" s="105"/>
      <c r="J505" s="107"/>
      <c r="K505" s="102"/>
      <c r="L505" s="108"/>
      <c r="R505" s="31"/>
      <c r="S505" s="112"/>
    </row>
    <row r="506">
      <c r="A506" s="105"/>
      <c r="C506" s="88"/>
      <c r="D506" s="86"/>
      <c r="E506" s="32"/>
      <c r="H506" s="105"/>
      <c r="J506" s="107"/>
      <c r="K506" s="102"/>
      <c r="L506" s="108"/>
      <c r="R506" s="31"/>
      <c r="S506" s="112"/>
    </row>
    <row r="507">
      <c r="A507" s="105"/>
      <c r="C507" s="88"/>
      <c r="D507" s="86"/>
      <c r="E507" s="32"/>
      <c r="H507" s="105"/>
      <c r="J507" s="107"/>
      <c r="K507" s="102"/>
      <c r="L507" s="108"/>
      <c r="R507" s="31"/>
      <c r="S507" s="112"/>
    </row>
    <row r="508">
      <c r="A508" s="105"/>
      <c r="C508" s="88"/>
      <c r="D508" s="86"/>
      <c r="E508" s="32"/>
      <c r="H508" s="105"/>
      <c r="J508" s="107"/>
      <c r="K508" s="102"/>
      <c r="L508" s="108"/>
      <c r="R508" s="31"/>
      <c r="S508" s="112"/>
    </row>
    <row r="509">
      <c r="A509" s="105"/>
      <c r="C509" s="88"/>
      <c r="D509" s="86"/>
      <c r="E509" s="32"/>
      <c r="H509" s="105"/>
      <c r="J509" s="107"/>
      <c r="K509" s="102"/>
      <c r="L509" s="108"/>
      <c r="R509" s="31"/>
      <c r="S509" s="112"/>
    </row>
    <row r="510">
      <c r="A510" s="105"/>
      <c r="C510" s="88"/>
      <c r="D510" s="86"/>
      <c r="E510" s="32"/>
      <c r="H510" s="105"/>
      <c r="J510" s="107"/>
      <c r="K510" s="102"/>
      <c r="L510" s="108"/>
      <c r="R510" s="31"/>
      <c r="S510" s="112"/>
    </row>
    <row r="511">
      <c r="A511" s="105"/>
      <c r="C511" s="88"/>
      <c r="D511" s="86"/>
      <c r="E511" s="32"/>
      <c r="H511" s="105"/>
      <c r="J511" s="107"/>
      <c r="K511" s="102"/>
      <c r="L511" s="108"/>
      <c r="R511" s="31"/>
      <c r="S511" s="112"/>
    </row>
    <row r="512">
      <c r="A512" s="105"/>
      <c r="C512" s="88"/>
      <c r="D512" s="86"/>
      <c r="E512" s="32"/>
      <c r="H512" s="105"/>
      <c r="J512" s="107"/>
      <c r="K512" s="102"/>
      <c r="L512" s="108"/>
      <c r="R512" s="31"/>
      <c r="S512" s="112"/>
    </row>
    <row r="513">
      <c r="A513" s="105"/>
      <c r="C513" s="88"/>
      <c r="D513" s="86"/>
      <c r="E513" s="32"/>
      <c r="H513" s="105"/>
      <c r="J513" s="107"/>
      <c r="K513" s="102"/>
      <c r="L513" s="108"/>
      <c r="R513" s="31"/>
      <c r="S513" s="112"/>
    </row>
    <row r="514">
      <c r="A514" s="105"/>
      <c r="C514" s="88"/>
      <c r="D514" s="86"/>
      <c r="E514" s="32"/>
      <c r="H514" s="105"/>
      <c r="J514" s="107"/>
      <c r="K514" s="102"/>
      <c r="L514" s="108"/>
      <c r="R514" s="31"/>
      <c r="S514" s="112"/>
    </row>
    <row r="515">
      <c r="A515" s="105"/>
      <c r="C515" s="88"/>
      <c r="D515" s="86"/>
      <c r="E515" s="32"/>
      <c r="H515" s="105"/>
      <c r="J515" s="107"/>
      <c r="K515" s="102"/>
      <c r="L515" s="108"/>
      <c r="R515" s="31"/>
      <c r="S515" s="112"/>
    </row>
    <row r="516">
      <c r="A516" s="105"/>
      <c r="C516" s="88"/>
      <c r="D516" s="86"/>
      <c r="E516" s="32"/>
      <c r="H516" s="105"/>
      <c r="J516" s="107"/>
      <c r="K516" s="102"/>
      <c r="L516" s="108"/>
      <c r="R516" s="31"/>
      <c r="S516" s="112"/>
    </row>
    <row r="517">
      <c r="A517" s="105"/>
      <c r="C517" s="88"/>
      <c r="D517" s="86"/>
      <c r="E517" s="32"/>
      <c r="H517" s="105"/>
      <c r="J517" s="107"/>
      <c r="K517" s="102"/>
      <c r="L517" s="108"/>
      <c r="R517" s="31"/>
      <c r="S517" s="112"/>
    </row>
    <row r="518">
      <c r="A518" s="105"/>
      <c r="C518" s="88"/>
      <c r="D518" s="86"/>
      <c r="E518" s="32"/>
      <c r="H518" s="105"/>
      <c r="J518" s="107"/>
      <c r="K518" s="102"/>
      <c r="L518" s="108"/>
      <c r="R518" s="31"/>
      <c r="S518" s="112"/>
    </row>
    <row r="519">
      <c r="A519" s="105"/>
      <c r="C519" s="88"/>
      <c r="D519" s="86"/>
      <c r="E519" s="32"/>
      <c r="H519" s="105"/>
      <c r="J519" s="107"/>
      <c r="K519" s="102"/>
      <c r="L519" s="108"/>
      <c r="R519" s="31"/>
      <c r="S519" s="112"/>
    </row>
    <row r="520">
      <c r="A520" s="105"/>
      <c r="C520" s="88"/>
      <c r="D520" s="86"/>
      <c r="E520" s="32"/>
      <c r="H520" s="105"/>
      <c r="J520" s="107"/>
      <c r="K520" s="102"/>
      <c r="L520" s="108"/>
      <c r="R520" s="31"/>
      <c r="S520" s="112"/>
    </row>
    <row r="521">
      <c r="A521" s="105"/>
      <c r="C521" s="88"/>
      <c r="D521" s="86"/>
      <c r="E521" s="32"/>
      <c r="H521" s="105"/>
      <c r="J521" s="107"/>
      <c r="K521" s="102"/>
      <c r="L521" s="108"/>
      <c r="R521" s="31"/>
      <c r="S521" s="112"/>
    </row>
    <row r="522">
      <c r="A522" s="105"/>
      <c r="C522" s="88"/>
      <c r="D522" s="86"/>
      <c r="E522" s="32"/>
      <c r="H522" s="105"/>
      <c r="J522" s="107"/>
      <c r="K522" s="102"/>
      <c r="L522" s="108"/>
      <c r="R522" s="31"/>
      <c r="S522" s="112"/>
    </row>
    <row r="523">
      <c r="A523" s="105"/>
      <c r="C523" s="88"/>
      <c r="D523" s="86"/>
      <c r="E523" s="32"/>
      <c r="H523" s="105"/>
      <c r="J523" s="107"/>
      <c r="K523" s="102"/>
      <c r="L523" s="108"/>
      <c r="R523" s="31"/>
      <c r="S523" s="112"/>
    </row>
    <row r="524">
      <c r="A524" s="105"/>
      <c r="C524" s="88"/>
      <c r="D524" s="86"/>
      <c r="E524" s="32"/>
      <c r="H524" s="105"/>
      <c r="J524" s="107"/>
      <c r="K524" s="102"/>
      <c r="L524" s="108"/>
      <c r="R524" s="31"/>
      <c r="S524" s="112"/>
    </row>
    <row r="525">
      <c r="A525" s="105"/>
      <c r="C525" s="88"/>
      <c r="D525" s="86"/>
      <c r="E525" s="32"/>
      <c r="H525" s="105"/>
      <c r="J525" s="107"/>
      <c r="K525" s="102"/>
      <c r="L525" s="108"/>
      <c r="R525" s="31"/>
      <c r="S525" s="112"/>
    </row>
    <row r="526">
      <c r="A526" s="105"/>
      <c r="C526" s="88"/>
      <c r="D526" s="86"/>
      <c r="E526" s="32"/>
      <c r="H526" s="105"/>
      <c r="J526" s="107"/>
      <c r="K526" s="102"/>
      <c r="L526" s="108"/>
      <c r="R526" s="31"/>
      <c r="S526" s="112"/>
    </row>
    <row r="527">
      <c r="A527" s="105"/>
      <c r="C527" s="88"/>
      <c r="D527" s="86"/>
      <c r="E527" s="32"/>
      <c r="H527" s="105"/>
      <c r="J527" s="107"/>
      <c r="K527" s="102"/>
      <c r="L527" s="108"/>
      <c r="R527" s="31"/>
      <c r="S527" s="112"/>
    </row>
    <row r="528">
      <c r="A528" s="105"/>
      <c r="C528" s="88"/>
      <c r="D528" s="86"/>
      <c r="E528" s="32"/>
      <c r="H528" s="105"/>
      <c r="J528" s="107"/>
      <c r="K528" s="102"/>
      <c r="L528" s="108"/>
      <c r="R528" s="31"/>
      <c r="S528" s="112"/>
    </row>
    <row r="529">
      <c r="A529" s="105"/>
      <c r="C529" s="88"/>
      <c r="D529" s="86"/>
      <c r="E529" s="32"/>
      <c r="H529" s="105"/>
      <c r="J529" s="107"/>
      <c r="K529" s="102"/>
      <c r="L529" s="108"/>
      <c r="R529" s="31"/>
      <c r="S529" s="112"/>
    </row>
    <row r="530">
      <c r="A530" s="105"/>
      <c r="C530" s="88"/>
      <c r="D530" s="86"/>
      <c r="E530" s="32"/>
      <c r="H530" s="105"/>
      <c r="J530" s="107"/>
      <c r="K530" s="102"/>
      <c r="L530" s="108"/>
      <c r="R530" s="31"/>
      <c r="S530" s="112"/>
    </row>
    <row r="531">
      <c r="A531" s="105"/>
      <c r="C531" s="88"/>
      <c r="D531" s="86"/>
      <c r="E531" s="32"/>
      <c r="H531" s="105"/>
      <c r="J531" s="107"/>
      <c r="K531" s="102"/>
      <c r="L531" s="108"/>
      <c r="R531" s="31"/>
      <c r="S531" s="112"/>
    </row>
    <row r="532">
      <c r="A532" s="105"/>
      <c r="C532" s="88"/>
      <c r="D532" s="86"/>
      <c r="E532" s="32"/>
      <c r="H532" s="105"/>
      <c r="J532" s="107"/>
      <c r="K532" s="102"/>
      <c r="L532" s="108"/>
      <c r="R532" s="31"/>
      <c r="S532" s="112"/>
    </row>
    <row r="533">
      <c r="A533" s="105"/>
      <c r="C533" s="88"/>
      <c r="D533" s="86"/>
      <c r="E533" s="32"/>
      <c r="H533" s="105"/>
      <c r="J533" s="107"/>
      <c r="K533" s="102"/>
      <c r="L533" s="108"/>
      <c r="R533" s="31"/>
      <c r="S533" s="112"/>
    </row>
    <row r="534">
      <c r="A534" s="105"/>
      <c r="C534" s="88"/>
      <c r="D534" s="86"/>
      <c r="E534" s="32"/>
      <c r="H534" s="105"/>
      <c r="J534" s="107"/>
      <c r="K534" s="102"/>
      <c r="L534" s="108"/>
      <c r="R534" s="31"/>
      <c r="S534" s="112"/>
    </row>
    <row r="535">
      <c r="A535" s="105"/>
      <c r="C535" s="88"/>
      <c r="D535" s="86"/>
      <c r="E535" s="32"/>
      <c r="H535" s="105"/>
      <c r="J535" s="107"/>
      <c r="K535" s="102"/>
      <c r="L535" s="108"/>
      <c r="R535" s="31"/>
      <c r="S535" s="112"/>
    </row>
    <row r="536">
      <c r="A536" s="105"/>
      <c r="C536" s="88"/>
      <c r="D536" s="86"/>
      <c r="E536" s="32"/>
      <c r="H536" s="105"/>
      <c r="J536" s="107"/>
      <c r="K536" s="102"/>
      <c r="L536" s="108"/>
      <c r="R536" s="31"/>
      <c r="S536" s="112"/>
    </row>
    <row r="537">
      <c r="A537" s="105"/>
      <c r="C537" s="88"/>
      <c r="D537" s="86"/>
      <c r="E537" s="32"/>
      <c r="H537" s="105"/>
      <c r="J537" s="107"/>
      <c r="K537" s="102"/>
      <c r="L537" s="108"/>
      <c r="R537" s="31"/>
      <c r="S537" s="112"/>
    </row>
    <row r="538">
      <c r="A538" s="105"/>
      <c r="C538" s="88"/>
      <c r="D538" s="86"/>
      <c r="E538" s="32"/>
      <c r="H538" s="105"/>
      <c r="J538" s="107"/>
      <c r="K538" s="102"/>
      <c r="L538" s="108"/>
      <c r="R538" s="31"/>
      <c r="S538" s="112"/>
    </row>
    <row r="539">
      <c r="A539" s="105"/>
      <c r="C539" s="88"/>
      <c r="D539" s="86"/>
      <c r="E539" s="32"/>
      <c r="H539" s="105"/>
      <c r="J539" s="107"/>
      <c r="K539" s="102"/>
      <c r="L539" s="108"/>
      <c r="R539" s="31"/>
      <c r="S539" s="112"/>
    </row>
    <row r="540">
      <c r="A540" s="105"/>
      <c r="C540" s="88"/>
      <c r="D540" s="86"/>
      <c r="E540" s="32"/>
      <c r="H540" s="105"/>
      <c r="J540" s="107"/>
      <c r="K540" s="102"/>
      <c r="L540" s="108"/>
      <c r="R540" s="31"/>
      <c r="S540" s="112"/>
    </row>
    <row r="541">
      <c r="A541" s="105"/>
      <c r="C541" s="88"/>
      <c r="D541" s="86"/>
      <c r="E541" s="32"/>
      <c r="H541" s="105"/>
      <c r="J541" s="107"/>
      <c r="K541" s="102"/>
      <c r="L541" s="108"/>
      <c r="R541" s="31"/>
      <c r="S541" s="112"/>
    </row>
    <row r="542">
      <c r="A542" s="105"/>
      <c r="C542" s="88"/>
      <c r="D542" s="86"/>
      <c r="E542" s="32"/>
      <c r="H542" s="105"/>
      <c r="J542" s="107"/>
      <c r="K542" s="102"/>
      <c r="L542" s="108"/>
      <c r="R542" s="31"/>
      <c r="S542" s="112"/>
    </row>
    <row r="543">
      <c r="A543" s="105"/>
      <c r="C543" s="88"/>
      <c r="D543" s="86"/>
      <c r="E543" s="32"/>
      <c r="H543" s="105"/>
      <c r="J543" s="107"/>
      <c r="K543" s="102"/>
      <c r="L543" s="108"/>
      <c r="R543" s="31"/>
      <c r="S543" s="112"/>
    </row>
    <row r="544">
      <c r="A544" s="105"/>
      <c r="C544" s="88"/>
      <c r="D544" s="86"/>
      <c r="E544" s="32"/>
      <c r="H544" s="105"/>
      <c r="J544" s="107"/>
      <c r="K544" s="102"/>
      <c r="L544" s="108"/>
      <c r="R544" s="31"/>
      <c r="S544" s="112"/>
    </row>
    <row r="545">
      <c r="A545" s="105"/>
      <c r="C545" s="88"/>
      <c r="D545" s="86"/>
      <c r="E545" s="32"/>
      <c r="H545" s="105"/>
      <c r="J545" s="107"/>
      <c r="K545" s="102"/>
      <c r="L545" s="108"/>
      <c r="R545" s="31"/>
      <c r="S545" s="112"/>
    </row>
    <row r="546">
      <c r="A546" s="105"/>
      <c r="C546" s="88"/>
      <c r="D546" s="86"/>
      <c r="E546" s="32"/>
      <c r="H546" s="105"/>
      <c r="J546" s="107"/>
      <c r="K546" s="102"/>
      <c r="L546" s="108"/>
      <c r="R546" s="31"/>
      <c r="S546" s="112"/>
    </row>
    <row r="547">
      <c r="A547" s="105"/>
      <c r="C547" s="88"/>
      <c r="D547" s="86"/>
      <c r="E547" s="32"/>
      <c r="H547" s="105"/>
      <c r="J547" s="107"/>
      <c r="K547" s="102"/>
      <c r="L547" s="108"/>
      <c r="R547" s="31"/>
      <c r="S547" s="112"/>
    </row>
    <row r="548">
      <c r="A548" s="105"/>
      <c r="C548" s="88"/>
      <c r="D548" s="86"/>
      <c r="E548" s="32"/>
      <c r="H548" s="105"/>
      <c r="J548" s="107"/>
      <c r="K548" s="102"/>
      <c r="L548" s="108"/>
      <c r="R548" s="31"/>
      <c r="S548" s="112"/>
    </row>
    <row r="549">
      <c r="A549" s="105"/>
      <c r="C549" s="88"/>
      <c r="D549" s="86"/>
      <c r="E549" s="32"/>
      <c r="H549" s="105"/>
      <c r="J549" s="107"/>
      <c r="K549" s="102"/>
      <c r="L549" s="108"/>
      <c r="R549" s="31"/>
      <c r="S549" s="112"/>
    </row>
    <row r="550">
      <c r="A550" s="105"/>
      <c r="C550" s="88"/>
      <c r="D550" s="86"/>
      <c r="E550" s="32"/>
      <c r="H550" s="105"/>
      <c r="J550" s="107"/>
      <c r="K550" s="102"/>
      <c r="L550" s="108"/>
      <c r="R550" s="31"/>
      <c r="S550" s="112"/>
    </row>
    <row r="551">
      <c r="A551" s="105"/>
      <c r="C551" s="88"/>
      <c r="D551" s="86"/>
      <c r="E551" s="32"/>
      <c r="H551" s="105"/>
      <c r="J551" s="107"/>
      <c r="K551" s="102"/>
      <c r="L551" s="108"/>
      <c r="R551" s="31"/>
      <c r="S551" s="112"/>
    </row>
    <row r="552">
      <c r="A552" s="105"/>
      <c r="C552" s="88"/>
      <c r="D552" s="86"/>
      <c r="E552" s="32"/>
      <c r="H552" s="105"/>
      <c r="J552" s="107"/>
      <c r="K552" s="102"/>
      <c r="L552" s="108"/>
      <c r="R552" s="31"/>
      <c r="S552" s="112"/>
    </row>
    <row r="553">
      <c r="A553" s="105"/>
      <c r="C553" s="88"/>
      <c r="D553" s="86"/>
      <c r="E553" s="32"/>
      <c r="H553" s="105"/>
      <c r="J553" s="107"/>
      <c r="K553" s="102"/>
      <c r="L553" s="108"/>
      <c r="R553" s="31"/>
      <c r="S553" s="112"/>
    </row>
    <row r="554">
      <c r="A554" s="105"/>
      <c r="C554" s="88"/>
      <c r="D554" s="86"/>
      <c r="E554" s="32"/>
      <c r="H554" s="105"/>
      <c r="J554" s="107"/>
      <c r="K554" s="102"/>
      <c r="L554" s="108"/>
      <c r="R554" s="31"/>
      <c r="S554" s="112"/>
    </row>
    <row r="555">
      <c r="A555" s="105"/>
      <c r="C555" s="88"/>
      <c r="D555" s="86"/>
      <c r="E555" s="32"/>
      <c r="H555" s="105"/>
      <c r="J555" s="107"/>
      <c r="K555" s="102"/>
      <c r="L555" s="108"/>
      <c r="R555" s="31"/>
      <c r="S555" s="112"/>
    </row>
    <row r="556">
      <c r="A556" s="105"/>
      <c r="C556" s="88"/>
      <c r="D556" s="86"/>
      <c r="E556" s="32"/>
      <c r="H556" s="105"/>
      <c r="J556" s="107"/>
      <c r="K556" s="102"/>
      <c r="L556" s="108"/>
      <c r="R556" s="31"/>
      <c r="S556" s="112"/>
    </row>
    <row r="557">
      <c r="A557" s="105"/>
      <c r="C557" s="88"/>
      <c r="D557" s="86"/>
      <c r="E557" s="32"/>
      <c r="H557" s="105"/>
      <c r="J557" s="107"/>
      <c r="K557" s="102"/>
      <c r="L557" s="108"/>
      <c r="R557" s="31"/>
      <c r="S557" s="112"/>
    </row>
    <row r="558">
      <c r="A558" s="105"/>
      <c r="C558" s="88"/>
      <c r="D558" s="86"/>
      <c r="E558" s="32"/>
      <c r="H558" s="105"/>
      <c r="J558" s="107"/>
      <c r="K558" s="102"/>
      <c r="L558" s="108"/>
      <c r="R558" s="31"/>
      <c r="S558" s="112"/>
    </row>
    <row r="559">
      <c r="A559" s="105"/>
      <c r="C559" s="88"/>
      <c r="D559" s="86"/>
      <c r="E559" s="32"/>
      <c r="H559" s="105"/>
      <c r="J559" s="107"/>
      <c r="K559" s="102"/>
      <c r="L559" s="108"/>
      <c r="R559" s="31"/>
      <c r="S559" s="112"/>
    </row>
    <row r="560">
      <c r="A560" s="105"/>
      <c r="C560" s="88"/>
      <c r="D560" s="86"/>
      <c r="E560" s="32"/>
      <c r="H560" s="105"/>
      <c r="J560" s="107"/>
      <c r="K560" s="102"/>
      <c r="L560" s="108"/>
      <c r="R560" s="31"/>
      <c r="S560" s="112"/>
    </row>
    <row r="561">
      <c r="A561" s="105"/>
      <c r="C561" s="88"/>
      <c r="D561" s="86"/>
      <c r="E561" s="32"/>
      <c r="H561" s="105"/>
      <c r="J561" s="107"/>
      <c r="K561" s="102"/>
      <c r="L561" s="108"/>
      <c r="R561" s="31"/>
      <c r="S561" s="112"/>
    </row>
    <row r="562">
      <c r="A562" s="105"/>
      <c r="C562" s="88"/>
      <c r="D562" s="86"/>
      <c r="E562" s="32"/>
      <c r="H562" s="105"/>
      <c r="J562" s="107"/>
      <c r="K562" s="102"/>
      <c r="L562" s="108"/>
      <c r="R562" s="31"/>
      <c r="S562" s="112"/>
    </row>
    <row r="563">
      <c r="A563" s="105"/>
      <c r="C563" s="88"/>
      <c r="D563" s="86"/>
      <c r="E563" s="32"/>
      <c r="H563" s="105"/>
      <c r="J563" s="107"/>
      <c r="K563" s="102"/>
      <c r="L563" s="108"/>
      <c r="R563" s="31"/>
      <c r="S563" s="112"/>
    </row>
    <row r="564">
      <c r="A564" s="105"/>
      <c r="C564" s="88"/>
      <c r="D564" s="86"/>
      <c r="E564" s="32"/>
      <c r="H564" s="105"/>
      <c r="J564" s="107"/>
      <c r="K564" s="102"/>
      <c r="L564" s="108"/>
      <c r="R564" s="31"/>
      <c r="S564" s="112"/>
    </row>
    <row r="565">
      <c r="A565" s="105"/>
      <c r="C565" s="88"/>
      <c r="D565" s="86"/>
      <c r="E565" s="32"/>
      <c r="H565" s="105"/>
      <c r="J565" s="107"/>
      <c r="K565" s="102"/>
      <c r="L565" s="108"/>
      <c r="R565" s="31"/>
      <c r="S565" s="112"/>
    </row>
    <row r="566">
      <c r="A566" s="105"/>
      <c r="C566" s="88"/>
      <c r="D566" s="86"/>
      <c r="E566" s="32"/>
      <c r="H566" s="105"/>
      <c r="J566" s="107"/>
      <c r="K566" s="102"/>
      <c r="L566" s="108"/>
      <c r="R566" s="31"/>
      <c r="S566" s="112"/>
    </row>
    <row r="567">
      <c r="A567" s="105"/>
      <c r="C567" s="88"/>
      <c r="D567" s="86"/>
      <c r="E567" s="32"/>
      <c r="H567" s="105"/>
      <c r="J567" s="107"/>
      <c r="K567" s="102"/>
      <c r="L567" s="108"/>
      <c r="R567" s="31"/>
      <c r="S567" s="112"/>
    </row>
    <row r="568">
      <c r="A568" s="105"/>
      <c r="C568" s="88"/>
      <c r="D568" s="86"/>
      <c r="E568" s="32"/>
      <c r="H568" s="105"/>
      <c r="J568" s="107"/>
      <c r="K568" s="102"/>
      <c r="L568" s="108"/>
      <c r="R568" s="31"/>
      <c r="S568" s="112"/>
    </row>
    <row r="569">
      <c r="A569" s="105"/>
      <c r="C569" s="88"/>
      <c r="D569" s="86"/>
      <c r="E569" s="32"/>
      <c r="H569" s="105"/>
      <c r="J569" s="107"/>
      <c r="K569" s="102"/>
      <c r="L569" s="108"/>
      <c r="R569" s="31"/>
      <c r="S569" s="112"/>
    </row>
    <row r="570">
      <c r="A570" s="105"/>
      <c r="C570" s="88"/>
      <c r="D570" s="86"/>
      <c r="E570" s="32"/>
      <c r="H570" s="105"/>
      <c r="J570" s="107"/>
      <c r="K570" s="102"/>
      <c r="L570" s="108"/>
      <c r="R570" s="31"/>
      <c r="S570" s="112"/>
    </row>
    <row r="571">
      <c r="A571" s="105"/>
      <c r="C571" s="88"/>
      <c r="D571" s="86"/>
      <c r="E571" s="32"/>
      <c r="H571" s="105"/>
      <c r="J571" s="107"/>
      <c r="K571" s="102"/>
      <c r="L571" s="108"/>
      <c r="R571" s="31"/>
      <c r="S571" s="112"/>
    </row>
    <row r="572">
      <c r="A572" s="105"/>
      <c r="C572" s="88"/>
      <c r="D572" s="86"/>
      <c r="E572" s="32"/>
      <c r="H572" s="105"/>
      <c r="J572" s="107"/>
      <c r="K572" s="102"/>
      <c r="L572" s="108"/>
      <c r="R572" s="31"/>
      <c r="S572" s="112"/>
    </row>
    <row r="573">
      <c r="A573" s="105"/>
      <c r="C573" s="88"/>
      <c r="D573" s="86"/>
      <c r="E573" s="32"/>
      <c r="H573" s="105"/>
      <c r="J573" s="107"/>
      <c r="K573" s="102"/>
      <c r="L573" s="108"/>
      <c r="R573" s="31"/>
      <c r="S573" s="112"/>
    </row>
    <row r="574">
      <c r="A574" s="105"/>
      <c r="C574" s="88"/>
      <c r="D574" s="86"/>
      <c r="E574" s="32"/>
      <c r="H574" s="105"/>
      <c r="J574" s="107"/>
      <c r="K574" s="102"/>
      <c r="L574" s="108"/>
      <c r="R574" s="31"/>
      <c r="S574" s="112"/>
    </row>
    <row r="575">
      <c r="A575" s="105"/>
      <c r="C575" s="88"/>
      <c r="D575" s="86"/>
      <c r="E575" s="32"/>
      <c r="H575" s="105"/>
      <c r="J575" s="107"/>
      <c r="K575" s="102"/>
      <c r="L575" s="108"/>
      <c r="R575" s="31"/>
      <c r="S575" s="112"/>
    </row>
    <row r="576">
      <c r="A576" s="105"/>
      <c r="C576" s="88"/>
      <c r="D576" s="86"/>
      <c r="E576" s="32"/>
      <c r="H576" s="105"/>
      <c r="J576" s="107"/>
      <c r="K576" s="102"/>
      <c r="L576" s="108"/>
      <c r="R576" s="31"/>
      <c r="S576" s="112"/>
    </row>
    <row r="577">
      <c r="A577" s="105"/>
      <c r="C577" s="88"/>
      <c r="D577" s="86"/>
      <c r="E577" s="32"/>
      <c r="H577" s="105"/>
      <c r="J577" s="107"/>
      <c r="K577" s="102"/>
      <c r="L577" s="108"/>
      <c r="R577" s="31"/>
      <c r="S577" s="112"/>
    </row>
    <row r="578">
      <c r="A578" s="105"/>
      <c r="C578" s="88"/>
      <c r="D578" s="86"/>
      <c r="E578" s="32"/>
      <c r="H578" s="105"/>
      <c r="J578" s="107"/>
      <c r="K578" s="102"/>
      <c r="L578" s="108"/>
      <c r="R578" s="31"/>
      <c r="S578" s="112"/>
    </row>
    <row r="579">
      <c r="A579" s="105"/>
      <c r="C579" s="88"/>
      <c r="D579" s="86"/>
      <c r="E579" s="32"/>
      <c r="H579" s="105"/>
      <c r="J579" s="107"/>
      <c r="K579" s="102"/>
      <c r="L579" s="108"/>
      <c r="R579" s="31"/>
      <c r="S579" s="112"/>
    </row>
    <row r="580">
      <c r="A580" s="105"/>
      <c r="C580" s="88"/>
      <c r="D580" s="86"/>
      <c r="E580" s="32"/>
      <c r="H580" s="105"/>
      <c r="J580" s="107"/>
      <c r="K580" s="102"/>
      <c r="L580" s="108"/>
      <c r="R580" s="31"/>
      <c r="S580" s="112"/>
    </row>
    <row r="581">
      <c r="A581" s="105"/>
      <c r="C581" s="88"/>
      <c r="D581" s="86"/>
      <c r="E581" s="32"/>
      <c r="H581" s="105"/>
      <c r="J581" s="107"/>
      <c r="K581" s="102"/>
      <c r="L581" s="108"/>
      <c r="R581" s="31"/>
      <c r="S581" s="112"/>
    </row>
    <row r="582">
      <c r="A582" s="105"/>
      <c r="C582" s="88"/>
      <c r="D582" s="86"/>
      <c r="E582" s="32"/>
      <c r="H582" s="105"/>
      <c r="J582" s="107"/>
      <c r="K582" s="102"/>
      <c r="L582" s="108"/>
      <c r="R582" s="31"/>
      <c r="S582" s="112"/>
    </row>
    <row r="583">
      <c r="A583" s="105"/>
      <c r="C583" s="88"/>
      <c r="D583" s="86"/>
      <c r="E583" s="32"/>
      <c r="H583" s="105"/>
      <c r="J583" s="107"/>
      <c r="K583" s="102"/>
      <c r="L583" s="108"/>
      <c r="R583" s="31"/>
      <c r="S583" s="112"/>
    </row>
    <row r="584">
      <c r="A584" s="105"/>
      <c r="C584" s="88"/>
      <c r="D584" s="86"/>
      <c r="E584" s="32"/>
      <c r="H584" s="105"/>
      <c r="J584" s="107"/>
      <c r="K584" s="102"/>
      <c r="L584" s="108"/>
      <c r="R584" s="31"/>
      <c r="S584" s="112"/>
    </row>
    <row r="585">
      <c r="A585" s="105"/>
      <c r="C585" s="88"/>
      <c r="D585" s="86"/>
      <c r="E585" s="32"/>
      <c r="H585" s="105"/>
      <c r="J585" s="107"/>
      <c r="K585" s="102"/>
      <c r="L585" s="108"/>
      <c r="R585" s="31"/>
      <c r="S585" s="112"/>
    </row>
    <row r="586">
      <c r="A586" s="105"/>
      <c r="C586" s="88"/>
      <c r="D586" s="86"/>
      <c r="E586" s="32"/>
      <c r="H586" s="105"/>
      <c r="J586" s="107"/>
      <c r="K586" s="102"/>
      <c r="L586" s="108"/>
      <c r="R586" s="31"/>
      <c r="S586" s="112"/>
    </row>
    <row r="587">
      <c r="A587" s="105"/>
      <c r="C587" s="88"/>
      <c r="D587" s="86"/>
      <c r="E587" s="32"/>
      <c r="H587" s="105"/>
      <c r="J587" s="107"/>
      <c r="K587" s="102"/>
      <c r="L587" s="108"/>
      <c r="R587" s="31"/>
      <c r="S587" s="112"/>
    </row>
    <row r="588">
      <c r="A588" s="105"/>
      <c r="C588" s="88"/>
      <c r="D588" s="86"/>
      <c r="E588" s="32"/>
      <c r="H588" s="105"/>
      <c r="J588" s="107"/>
      <c r="K588" s="102"/>
      <c r="L588" s="108"/>
      <c r="R588" s="31"/>
      <c r="S588" s="112"/>
    </row>
    <row r="589">
      <c r="A589" s="105"/>
      <c r="C589" s="88"/>
      <c r="D589" s="86"/>
      <c r="E589" s="32"/>
      <c r="H589" s="105"/>
      <c r="J589" s="107"/>
      <c r="K589" s="102"/>
      <c r="L589" s="108"/>
      <c r="R589" s="31"/>
      <c r="S589" s="112"/>
    </row>
    <row r="590">
      <c r="A590" s="105"/>
      <c r="C590" s="88"/>
      <c r="D590" s="86"/>
      <c r="E590" s="32"/>
      <c r="H590" s="105"/>
      <c r="J590" s="107"/>
      <c r="K590" s="102"/>
      <c r="L590" s="108"/>
      <c r="R590" s="31"/>
      <c r="S590" s="112"/>
    </row>
    <row r="591">
      <c r="A591" s="105"/>
      <c r="C591" s="88"/>
      <c r="D591" s="86"/>
      <c r="E591" s="32"/>
      <c r="H591" s="105"/>
      <c r="J591" s="107"/>
      <c r="K591" s="102"/>
      <c r="L591" s="108"/>
      <c r="R591" s="31"/>
      <c r="S591" s="112"/>
    </row>
    <row r="592">
      <c r="A592" s="105"/>
      <c r="C592" s="88"/>
      <c r="D592" s="86"/>
      <c r="E592" s="32"/>
      <c r="H592" s="105"/>
      <c r="J592" s="107"/>
      <c r="K592" s="102"/>
      <c r="L592" s="108"/>
      <c r="R592" s="31"/>
      <c r="S592" s="112"/>
    </row>
    <row r="593">
      <c r="A593" s="105"/>
      <c r="C593" s="88"/>
      <c r="D593" s="86"/>
      <c r="E593" s="32"/>
      <c r="H593" s="105"/>
      <c r="J593" s="107"/>
      <c r="K593" s="102"/>
      <c r="L593" s="108"/>
      <c r="R593" s="31"/>
      <c r="S593" s="112"/>
    </row>
    <row r="594">
      <c r="A594" s="105"/>
      <c r="C594" s="88"/>
      <c r="D594" s="86"/>
      <c r="E594" s="32"/>
      <c r="H594" s="105"/>
      <c r="J594" s="107"/>
      <c r="K594" s="102"/>
      <c r="L594" s="108"/>
      <c r="R594" s="31"/>
      <c r="S594" s="112"/>
    </row>
    <row r="595">
      <c r="A595" s="105"/>
      <c r="C595" s="88"/>
      <c r="D595" s="86"/>
      <c r="E595" s="32"/>
      <c r="H595" s="105"/>
      <c r="J595" s="107"/>
      <c r="K595" s="102"/>
      <c r="L595" s="108"/>
      <c r="R595" s="31"/>
      <c r="S595" s="112"/>
    </row>
    <row r="596">
      <c r="A596" s="105"/>
      <c r="C596" s="88"/>
      <c r="D596" s="86"/>
      <c r="E596" s="32"/>
      <c r="H596" s="105"/>
      <c r="J596" s="107"/>
      <c r="K596" s="102"/>
      <c r="L596" s="108"/>
      <c r="R596" s="31"/>
      <c r="S596" s="112"/>
    </row>
    <row r="597">
      <c r="A597" s="105"/>
      <c r="C597" s="88"/>
      <c r="D597" s="86"/>
      <c r="E597" s="32"/>
      <c r="H597" s="105"/>
      <c r="J597" s="107"/>
      <c r="K597" s="102"/>
      <c r="L597" s="108"/>
      <c r="R597" s="31"/>
      <c r="S597" s="112"/>
    </row>
    <row r="598">
      <c r="A598" s="105"/>
      <c r="C598" s="88"/>
      <c r="D598" s="86"/>
      <c r="E598" s="32"/>
      <c r="H598" s="105"/>
      <c r="J598" s="107"/>
      <c r="K598" s="102"/>
      <c r="L598" s="108"/>
      <c r="R598" s="31"/>
      <c r="S598" s="112"/>
    </row>
    <row r="599">
      <c r="A599" s="105"/>
      <c r="C599" s="88"/>
      <c r="D599" s="86"/>
      <c r="E599" s="32"/>
      <c r="H599" s="105"/>
      <c r="J599" s="107"/>
      <c r="K599" s="102"/>
      <c r="L599" s="108"/>
      <c r="R599" s="31"/>
      <c r="S599" s="112"/>
    </row>
    <row r="600">
      <c r="A600" s="105"/>
      <c r="C600" s="88"/>
      <c r="D600" s="86"/>
      <c r="E600" s="32"/>
      <c r="H600" s="105"/>
      <c r="J600" s="107"/>
      <c r="K600" s="102"/>
      <c r="L600" s="108"/>
      <c r="R600" s="31"/>
      <c r="S600" s="112"/>
    </row>
    <row r="601">
      <c r="A601" s="105"/>
      <c r="C601" s="88"/>
      <c r="D601" s="86"/>
      <c r="E601" s="32"/>
      <c r="H601" s="105"/>
      <c r="J601" s="107"/>
      <c r="K601" s="102"/>
      <c r="L601" s="108"/>
      <c r="R601" s="31"/>
      <c r="S601" s="112"/>
    </row>
    <row r="602">
      <c r="A602" s="105"/>
      <c r="C602" s="88"/>
      <c r="D602" s="86"/>
      <c r="E602" s="32"/>
      <c r="H602" s="105"/>
      <c r="J602" s="107"/>
      <c r="K602" s="102"/>
      <c r="L602" s="108"/>
      <c r="R602" s="31"/>
      <c r="S602" s="112"/>
    </row>
    <row r="603">
      <c r="A603" s="105"/>
      <c r="C603" s="88"/>
      <c r="D603" s="86"/>
      <c r="E603" s="32"/>
      <c r="H603" s="105"/>
      <c r="J603" s="107"/>
      <c r="K603" s="102"/>
      <c r="L603" s="108"/>
      <c r="R603" s="31"/>
      <c r="S603" s="112"/>
    </row>
    <row r="604">
      <c r="A604" s="105"/>
      <c r="C604" s="88"/>
      <c r="D604" s="86"/>
      <c r="E604" s="32"/>
      <c r="H604" s="105"/>
      <c r="J604" s="107"/>
      <c r="K604" s="102"/>
      <c r="L604" s="108"/>
      <c r="R604" s="31"/>
      <c r="S604" s="112"/>
    </row>
    <row r="605">
      <c r="A605" s="105"/>
      <c r="C605" s="88"/>
      <c r="D605" s="86"/>
      <c r="E605" s="32"/>
      <c r="H605" s="105"/>
      <c r="J605" s="107"/>
      <c r="K605" s="102"/>
      <c r="L605" s="108"/>
      <c r="R605" s="31"/>
      <c r="S605" s="112"/>
    </row>
    <row r="606">
      <c r="A606" s="105"/>
      <c r="C606" s="88"/>
      <c r="D606" s="86"/>
      <c r="E606" s="32"/>
      <c r="H606" s="105"/>
      <c r="J606" s="107"/>
      <c r="K606" s="102"/>
      <c r="L606" s="108"/>
      <c r="R606" s="31"/>
      <c r="S606" s="112"/>
    </row>
    <row r="607">
      <c r="A607" s="105"/>
      <c r="C607" s="88"/>
      <c r="D607" s="86"/>
      <c r="E607" s="32"/>
      <c r="H607" s="105"/>
      <c r="J607" s="107"/>
      <c r="K607" s="102"/>
      <c r="L607" s="108"/>
      <c r="R607" s="31"/>
      <c r="S607" s="112"/>
    </row>
    <row r="608">
      <c r="A608" s="105"/>
      <c r="C608" s="88"/>
      <c r="D608" s="86"/>
      <c r="E608" s="32"/>
      <c r="H608" s="105"/>
      <c r="J608" s="107"/>
      <c r="K608" s="102"/>
      <c r="L608" s="108"/>
      <c r="R608" s="31"/>
      <c r="S608" s="112"/>
    </row>
    <row r="609">
      <c r="A609" s="105"/>
      <c r="C609" s="88"/>
      <c r="D609" s="86"/>
      <c r="E609" s="32"/>
      <c r="H609" s="105"/>
      <c r="J609" s="107"/>
      <c r="K609" s="102"/>
      <c r="L609" s="108"/>
      <c r="R609" s="31"/>
      <c r="S609" s="112"/>
    </row>
    <row r="610">
      <c r="A610" s="105"/>
      <c r="C610" s="88"/>
      <c r="D610" s="86"/>
      <c r="E610" s="32"/>
      <c r="H610" s="105"/>
      <c r="J610" s="107"/>
      <c r="K610" s="102"/>
      <c r="L610" s="108"/>
      <c r="R610" s="31"/>
      <c r="S610" s="112"/>
    </row>
    <row r="611">
      <c r="A611" s="105"/>
      <c r="C611" s="88"/>
      <c r="D611" s="86"/>
      <c r="E611" s="32"/>
      <c r="H611" s="105"/>
      <c r="J611" s="107"/>
      <c r="K611" s="102"/>
      <c r="L611" s="108"/>
      <c r="R611" s="31"/>
      <c r="S611" s="112"/>
    </row>
    <row r="612">
      <c r="A612" s="105"/>
      <c r="C612" s="88"/>
      <c r="D612" s="86"/>
      <c r="E612" s="32"/>
      <c r="H612" s="105"/>
      <c r="J612" s="107"/>
      <c r="K612" s="102"/>
      <c r="L612" s="108"/>
      <c r="R612" s="31"/>
      <c r="S612" s="112"/>
    </row>
    <row r="613">
      <c r="A613" s="105"/>
      <c r="C613" s="88"/>
      <c r="D613" s="86"/>
      <c r="E613" s="32"/>
      <c r="H613" s="105"/>
      <c r="J613" s="107"/>
      <c r="K613" s="102"/>
      <c r="L613" s="108"/>
      <c r="R613" s="31"/>
      <c r="S613" s="112"/>
    </row>
    <row r="614">
      <c r="A614" s="105"/>
      <c r="C614" s="88"/>
      <c r="D614" s="86"/>
      <c r="E614" s="32"/>
      <c r="H614" s="105"/>
      <c r="J614" s="107"/>
      <c r="K614" s="102"/>
      <c r="L614" s="108"/>
      <c r="R614" s="31"/>
      <c r="S614" s="112"/>
    </row>
    <row r="615">
      <c r="A615" s="105"/>
      <c r="C615" s="88"/>
      <c r="D615" s="86"/>
      <c r="E615" s="32"/>
      <c r="H615" s="105"/>
      <c r="J615" s="107"/>
      <c r="K615" s="102"/>
      <c r="L615" s="108"/>
      <c r="R615" s="31"/>
      <c r="S615" s="112"/>
    </row>
    <row r="616">
      <c r="A616" s="105"/>
      <c r="C616" s="88"/>
      <c r="D616" s="86"/>
      <c r="E616" s="32"/>
      <c r="H616" s="105"/>
      <c r="J616" s="107"/>
      <c r="K616" s="102"/>
      <c r="L616" s="108"/>
      <c r="R616" s="31"/>
      <c r="S616" s="112"/>
    </row>
    <row r="617">
      <c r="A617" s="105"/>
      <c r="C617" s="88"/>
      <c r="D617" s="86"/>
      <c r="E617" s="32"/>
      <c r="H617" s="105"/>
      <c r="J617" s="107"/>
      <c r="K617" s="102"/>
      <c r="L617" s="108"/>
      <c r="R617" s="31"/>
      <c r="S617" s="112"/>
    </row>
    <row r="618">
      <c r="A618" s="105"/>
      <c r="C618" s="88"/>
      <c r="D618" s="86"/>
      <c r="E618" s="32"/>
      <c r="H618" s="105"/>
      <c r="J618" s="107"/>
      <c r="K618" s="102"/>
      <c r="L618" s="108"/>
      <c r="R618" s="31"/>
      <c r="S618" s="112"/>
    </row>
    <row r="619">
      <c r="A619" s="105"/>
      <c r="C619" s="88"/>
      <c r="D619" s="86"/>
      <c r="E619" s="32"/>
      <c r="H619" s="105"/>
      <c r="J619" s="107"/>
      <c r="K619" s="102"/>
      <c r="L619" s="108"/>
      <c r="R619" s="31"/>
      <c r="S619" s="112"/>
    </row>
    <row r="620">
      <c r="A620" s="105"/>
      <c r="C620" s="88"/>
      <c r="D620" s="86"/>
      <c r="E620" s="32"/>
      <c r="H620" s="105"/>
      <c r="J620" s="107"/>
      <c r="K620" s="102"/>
      <c r="L620" s="108"/>
      <c r="R620" s="31"/>
      <c r="S620" s="112"/>
    </row>
    <row r="621">
      <c r="A621" s="105"/>
      <c r="C621" s="88"/>
      <c r="D621" s="86"/>
      <c r="E621" s="32"/>
      <c r="H621" s="105"/>
      <c r="J621" s="107"/>
      <c r="K621" s="102"/>
      <c r="L621" s="108"/>
      <c r="R621" s="31"/>
      <c r="S621" s="112"/>
    </row>
    <row r="622">
      <c r="A622" s="105"/>
      <c r="C622" s="88"/>
      <c r="D622" s="86"/>
      <c r="E622" s="32"/>
      <c r="H622" s="105"/>
      <c r="J622" s="107"/>
      <c r="K622" s="102"/>
      <c r="L622" s="108"/>
      <c r="R622" s="31"/>
      <c r="S622" s="112"/>
    </row>
    <row r="623">
      <c r="A623" s="105"/>
      <c r="C623" s="88"/>
      <c r="D623" s="86"/>
      <c r="E623" s="32"/>
      <c r="H623" s="105"/>
      <c r="J623" s="107"/>
      <c r="K623" s="102"/>
      <c r="L623" s="108"/>
      <c r="R623" s="31"/>
      <c r="S623" s="112"/>
    </row>
    <row r="624">
      <c r="A624" s="105"/>
      <c r="C624" s="88"/>
      <c r="D624" s="86"/>
      <c r="E624" s="32"/>
      <c r="H624" s="105"/>
      <c r="J624" s="107"/>
      <c r="K624" s="102"/>
      <c r="L624" s="108"/>
      <c r="R624" s="31"/>
      <c r="S624" s="112"/>
    </row>
    <row r="625">
      <c r="A625" s="105"/>
      <c r="C625" s="88"/>
      <c r="D625" s="86"/>
      <c r="E625" s="32"/>
      <c r="H625" s="105"/>
      <c r="J625" s="107"/>
      <c r="K625" s="102"/>
      <c r="L625" s="108"/>
      <c r="R625" s="31"/>
      <c r="S625" s="112"/>
    </row>
    <row r="626">
      <c r="A626" s="105"/>
      <c r="C626" s="88"/>
      <c r="D626" s="86"/>
      <c r="E626" s="32"/>
      <c r="H626" s="105"/>
      <c r="J626" s="107"/>
      <c r="K626" s="102"/>
      <c r="L626" s="108"/>
      <c r="R626" s="31"/>
      <c r="S626" s="112"/>
    </row>
    <row r="627">
      <c r="A627" s="105"/>
      <c r="C627" s="88"/>
      <c r="D627" s="86"/>
      <c r="E627" s="32"/>
      <c r="H627" s="105"/>
      <c r="J627" s="107"/>
      <c r="K627" s="102"/>
      <c r="L627" s="108"/>
      <c r="R627" s="31"/>
      <c r="S627" s="112"/>
    </row>
    <row r="628">
      <c r="A628" s="105"/>
      <c r="C628" s="88"/>
      <c r="D628" s="86"/>
      <c r="E628" s="32"/>
      <c r="H628" s="105"/>
      <c r="J628" s="107"/>
      <c r="K628" s="102"/>
      <c r="L628" s="108"/>
      <c r="R628" s="31"/>
      <c r="S628" s="112"/>
    </row>
    <row r="629">
      <c r="A629" s="105"/>
      <c r="C629" s="88"/>
      <c r="D629" s="86"/>
      <c r="E629" s="32"/>
      <c r="H629" s="105"/>
      <c r="J629" s="107"/>
      <c r="K629" s="102"/>
      <c r="L629" s="108"/>
      <c r="R629" s="31"/>
      <c r="S629" s="112"/>
    </row>
    <row r="630">
      <c r="A630" s="105"/>
      <c r="C630" s="88"/>
      <c r="D630" s="86"/>
      <c r="E630" s="32"/>
      <c r="H630" s="105"/>
      <c r="J630" s="107"/>
      <c r="K630" s="102"/>
      <c r="L630" s="108"/>
      <c r="R630" s="31"/>
      <c r="S630" s="112"/>
    </row>
    <row r="631">
      <c r="A631" s="105"/>
      <c r="C631" s="88"/>
      <c r="D631" s="86"/>
      <c r="E631" s="32"/>
      <c r="H631" s="105"/>
      <c r="J631" s="107"/>
      <c r="K631" s="102"/>
      <c r="L631" s="108"/>
      <c r="R631" s="31"/>
      <c r="S631" s="112"/>
    </row>
    <row r="632">
      <c r="A632" s="105"/>
      <c r="C632" s="88"/>
      <c r="D632" s="86"/>
      <c r="E632" s="32"/>
      <c r="H632" s="105"/>
      <c r="J632" s="107"/>
      <c r="K632" s="102"/>
      <c r="L632" s="108"/>
      <c r="R632" s="31"/>
      <c r="S632" s="112"/>
    </row>
    <row r="633">
      <c r="A633" s="105"/>
      <c r="C633" s="88"/>
      <c r="D633" s="86"/>
      <c r="E633" s="32"/>
      <c r="H633" s="105"/>
      <c r="J633" s="107"/>
      <c r="K633" s="102"/>
      <c r="L633" s="108"/>
      <c r="R633" s="31"/>
      <c r="S633" s="112"/>
    </row>
    <row r="634">
      <c r="A634" s="105"/>
      <c r="C634" s="88"/>
      <c r="D634" s="86"/>
      <c r="E634" s="32"/>
      <c r="H634" s="105"/>
      <c r="J634" s="107"/>
      <c r="K634" s="102"/>
      <c r="L634" s="108"/>
      <c r="R634" s="31"/>
      <c r="S634" s="112"/>
    </row>
    <row r="635">
      <c r="A635" s="105"/>
      <c r="C635" s="88"/>
      <c r="D635" s="86"/>
      <c r="E635" s="32"/>
      <c r="H635" s="105"/>
      <c r="J635" s="107"/>
      <c r="K635" s="102"/>
      <c r="L635" s="108"/>
      <c r="R635" s="31"/>
      <c r="S635" s="112"/>
    </row>
    <row r="636">
      <c r="A636" s="105"/>
      <c r="C636" s="88"/>
      <c r="D636" s="86"/>
      <c r="E636" s="32"/>
      <c r="H636" s="105"/>
      <c r="J636" s="107"/>
      <c r="K636" s="102"/>
      <c r="L636" s="108"/>
      <c r="R636" s="31"/>
      <c r="S636" s="112"/>
    </row>
    <row r="637">
      <c r="A637" s="105"/>
      <c r="C637" s="88"/>
      <c r="D637" s="86"/>
      <c r="E637" s="32"/>
      <c r="H637" s="105"/>
      <c r="J637" s="107"/>
      <c r="K637" s="102"/>
      <c r="L637" s="108"/>
      <c r="R637" s="31"/>
      <c r="S637" s="112"/>
    </row>
    <row r="638">
      <c r="A638" s="105"/>
      <c r="C638" s="88"/>
      <c r="D638" s="86"/>
      <c r="E638" s="32"/>
      <c r="H638" s="105"/>
      <c r="J638" s="107"/>
      <c r="K638" s="102"/>
      <c r="L638" s="108"/>
      <c r="R638" s="31"/>
      <c r="S638" s="112"/>
    </row>
    <row r="639">
      <c r="A639" s="105"/>
      <c r="C639" s="88"/>
      <c r="D639" s="86"/>
      <c r="E639" s="32"/>
      <c r="H639" s="105"/>
      <c r="J639" s="107"/>
      <c r="K639" s="102"/>
      <c r="L639" s="108"/>
      <c r="R639" s="31"/>
      <c r="S639" s="112"/>
    </row>
    <row r="640">
      <c r="A640" s="105"/>
      <c r="C640" s="88"/>
      <c r="D640" s="86"/>
      <c r="E640" s="32"/>
      <c r="H640" s="105"/>
      <c r="J640" s="107"/>
      <c r="K640" s="102"/>
      <c r="L640" s="108"/>
      <c r="R640" s="31"/>
      <c r="S640" s="112"/>
    </row>
    <row r="641">
      <c r="A641" s="105"/>
      <c r="C641" s="88"/>
      <c r="D641" s="86"/>
      <c r="E641" s="32"/>
      <c r="H641" s="105"/>
      <c r="J641" s="107"/>
      <c r="K641" s="102"/>
      <c r="L641" s="108"/>
      <c r="R641" s="31"/>
      <c r="S641" s="112"/>
    </row>
    <row r="642">
      <c r="A642" s="105"/>
      <c r="C642" s="88"/>
      <c r="D642" s="86"/>
      <c r="E642" s="32"/>
      <c r="H642" s="105"/>
      <c r="J642" s="107"/>
      <c r="K642" s="102"/>
      <c r="L642" s="108"/>
      <c r="R642" s="31"/>
      <c r="S642" s="112"/>
    </row>
    <row r="643">
      <c r="A643" s="105"/>
      <c r="C643" s="88"/>
      <c r="D643" s="86"/>
      <c r="E643" s="32"/>
      <c r="H643" s="105"/>
      <c r="J643" s="107"/>
      <c r="K643" s="102"/>
      <c r="L643" s="108"/>
      <c r="R643" s="31"/>
      <c r="S643" s="112"/>
    </row>
    <row r="644">
      <c r="A644" s="105"/>
      <c r="C644" s="88"/>
      <c r="D644" s="86"/>
      <c r="E644" s="32"/>
      <c r="H644" s="105"/>
      <c r="J644" s="107"/>
      <c r="K644" s="102"/>
      <c r="L644" s="108"/>
      <c r="R644" s="31"/>
      <c r="S644" s="112"/>
    </row>
    <row r="645">
      <c r="A645" s="105"/>
      <c r="C645" s="88"/>
      <c r="D645" s="86"/>
      <c r="E645" s="32"/>
      <c r="H645" s="105"/>
      <c r="J645" s="107"/>
      <c r="K645" s="102"/>
      <c r="L645" s="108"/>
      <c r="R645" s="31"/>
      <c r="S645" s="112"/>
    </row>
    <row r="646">
      <c r="A646" s="105"/>
      <c r="C646" s="88"/>
      <c r="D646" s="86"/>
      <c r="E646" s="32"/>
      <c r="H646" s="105"/>
      <c r="J646" s="107"/>
      <c r="K646" s="102"/>
      <c r="L646" s="108"/>
      <c r="R646" s="31"/>
      <c r="S646" s="112"/>
    </row>
    <row r="647">
      <c r="A647" s="105"/>
      <c r="C647" s="88"/>
      <c r="D647" s="86"/>
      <c r="E647" s="32"/>
      <c r="H647" s="105"/>
      <c r="J647" s="107"/>
      <c r="K647" s="102"/>
      <c r="L647" s="108"/>
      <c r="R647" s="31"/>
      <c r="S647" s="112"/>
    </row>
    <row r="648">
      <c r="A648" s="105"/>
      <c r="C648" s="88"/>
      <c r="D648" s="86"/>
      <c r="E648" s="32"/>
      <c r="H648" s="105"/>
      <c r="J648" s="107"/>
      <c r="K648" s="102"/>
      <c r="L648" s="108"/>
      <c r="R648" s="31"/>
      <c r="S648" s="112"/>
    </row>
    <row r="649">
      <c r="A649" s="105"/>
      <c r="C649" s="88"/>
      <c r="D649" s="86"/>
      <c r="E649" s="32"/>
      <c r="H649" s="105"/>
      <c r="J649" s="107"/>
      <c r="K649" s="102"/>
      <c r="L649" s="108"/>
      <c r="R649" s="31"/>
      <c r="S649" s="112"/>
    </row>
    <row r="650">
      <c r="A650" s="105"/>
      <c r="C650" s="88"/>
      <c r="D650" s="86"/>
      <c r="E650" s="32"/>
      <c r="H650" s="105"/>
      <c r="J650" s="107"/>
      <c r="K650" s="102"/>
      <c r="L650" s="108"/>
      <c r="R650" s="31"/>
      <c r="S650" s="112"/>
    </row>
    <row r="651">
      <c r="A651" s="105"/>
      <c r="C651" s="88"/>
      <c r="D651" s="86"/>
      <c r="E651" s="32"/>
      <c r="H651" s="105"/>
      <c r="J651" s="107"/>
      <c r="K651" s="102"/>
      <c r="L651" s="108"/>
      <c r="R651" s="31"/>
      <c r="S651" s="112"/>
    </row>
    <row r="652">
      <c r="A652" s="105"/>
      <c r="C652" s="88"/>
      <c r="D652" s="86"/>
      <c r="E652" s="32"/>
      <c r="H652" s="105"/>
      <c r="J652" s="107"/>
      <c r="K652" s="102"/>
      <c r="L652" s="108"/>
      <c r="R652" s="31"/>
      <c r="S652" s="112"/>
    </row>
    <row r="653">
      <c r="A653" s="105"/>
      <c r="C653" s="88"/>
      <c r="D653" s="86"/>
      <c r="E653" s="32"/>
      <c r="H653" s="105"/>
      <c r="J653" s="107"/>
      <c r="K653" s="102"/>
      <c r="L653" s="108"/>
      <c r="R653" s="31"/>
      <c r="S653" s="112"/>
    </row>
    <row r="654">
      <c r="A654" s="105"/>
      <c r="C654" s="88"/>
      <c r="D654" s="86"/>
      <c r="E654" s="32"/>
      <c r="H654" s="105"/>
      <c r="J654" s="107"/>
      <c r="K654" s="102"/>
      <c r="L654" s="108"/>
      <c r="R654" s="31"/>
      <c r="S654" s="112"/>
    </row>
    <row r="655">
      <c r="A655" s="105"/>
      <c r="C655" s="88"/>
      <c r="D655" s="86"/>
      <c r="E655" s="32"/>
      <c r="H655" s="105"/>
      <c r="J655" s="107"/>
      <c r="K655" s="102"/>
      <c r="L655" s="108"/>
      <c r="R655" s="31"/>
      <c r="S655" s="112"/>
    </row>
    <row r="656">
      <c r="A656" s="105"/>
      <c r="C656" s="88"/>
      <c r="D656" s="86"/>
      <c r="E656" s="32"/>
      <c r="H656" s="105"/>
      <c r="J656" s="107"/>
      <c r="K656" s="102"/>
      <c r="L656" s="108"/>
      <c r="R656" s="31"/>
      <c r="S656" s="112"/>
    </row>
    <row r="657">
      <c r="A657" s="105"/>
      <c r="C657" s="88"/>
      <c r="D657" s="86"/>
      <c r="E657" s="32"/>
      <c r="H657" s="105"/>
      <c r="J657" s="107"/>
      <c r="K657" s="102"/>
      <c r="L657" s="108"/>
      <c r="R657" s="31"/>
      <c r="S657" s="112"/>
    </row>
    <row r="658">
      <c r="A658" s="105"/>
      <c r="C658" s="88"/>
      <c r="D658" s="86"/>
      <c r="E658" s="32"/>
      <c r="H658" s="105"/>
      <c r="J658" s="107"/>
      <c r="K658" s="102"/>
      <c r="L658" s="108"/>
      <c r="R658" s="31"/>
      <c r="S658" s="112"/>
    </row>
    <row r="659">
      <c r="A659" s="105"/>
      <c r="C659" s="88"/>
      <c r="D659" s="86"/>
      <c r="E659" s="32"/>
      <c r="H659" s="105"/>
      <c r="J659" s="107"/>
      <c r="K659" s="102"/>
      <c r="L659" s="108"/>
      <c r="R659" s="31"/>
      <c r="S659" s="112"/>
    </row>
    <row r="660">
      <c r="A660" s="105"/>
      <c r="C660" s="88"/>
      <c r="D660" s="86"/>
      <c r="E660" s="32"/>
      <c r="H660" s="105"/>
      <c r="J660" s="107"/>
      <c r="K660" s="102"/>
      <c r="L660" s="108"/>
      <c r="R660" s="31"/>
      <c r="S660" s="112"/>
    </row>
    <row r="661">
      <c r="A661" s="105"/>
      <c r="C661" s="88"/>
      <c r="D661" s="86"/>
      <c r="E661" s="32"/>
      <c r="H661" s="105"/>
      <c r="J661" s="107"/>
      <c r="K661" s="102"/>
      <c r="L661" s="108"/>
      <c r="R661" s="31"/>
      <c r="S661" s="112"/>
    </row>
    <row r="662">
      <c r="A662" s="105"/>
      <c r="C662" s="88"/>
      <c r="D662" s="86"/>
      <c r="E662" s="32"/>
      <c r="H662" s="105"/>
      <c r="J662" s="107"/>
      <c r="K662" s="102"/>
      <c r="L662" s="108"/>
      <c r="R662" s="31"/>
      <c r="S662" s="112"/>
    </row>
    <row r="663">
      <c r="A663" s="105"/>
      <c r="C663" s="88"/>
      <c r="D663" s="86"/>
      <c r="E663" s="32"/>
      <c r="H663" s="105"/>
      <c r="J663" s="107"/>
      <c r="K663" s="102"/>
      <c r="L663" s="108"/>
      <c r="R663" s="31"/>
      <c r="S663" s="112"/>
    </row>
    <row r="664">
      <c r="A664" s="105"/>
      <c r="C664" s="88"/>
      <c r="D664" s="86"/>
      <c r="E664" s="32"/>
      <c r="H664" s="105"/>
      <c r="J664" s="107"/>
      <c r="K664" s="102"/>
      <c r="L664" s="108"/>
      <c r="R664" s="31"/>
      <c r="S664" s="112"/>
    </row>
    <row r="665">
      <c r="A665" s="105"/>
      <c r="C665" s="88"/>
      <c r="D665" s="86"/>
      <c r="E665" s="32"/>
      <c r="H665" s="105"/>
      <c r="J665" s="107"/>
      <c r="K665" s="102"/>
      <c r="L665" s="108"/>
      <c r="R665" s="31"/>
      <c r="S665" s="112"/>
    </row>
    <row r="666">
      <c r="A666" s="105"/>
      <c r="C666" s="88"/>
      <c r="D666" s="86"/>
      <c r="E666" s="32"/>
      <c r="H666" s="105"/>
      <c r="J666" s="107"/>
      <c r="K666" s="102"/>
      <c r="L666" s="108"/>
      <c r="R666" s="31"/>
      <c r="S666" s="112"/>
    </row>
    <row r="667">
      <c r="A667" s="105"/>
      <c r="C667" s="88"/>
      <c r="D667" s="86"/>
      <c r="E667" s="32"/>
      <c r="H667" s="105"/>
      <c r="J667" s="107"/>
      <c r="K667" s="102"/>
      <c r="L667" s="108"/>
      <c r="R667" s="31"/>
      <c r="S667" s="112"/>
    </row>
    <row r="668">
      <c r="A668" s="105"/>
      <c r="C668" s="88"/>
      <c r="D668" s="86"/>
      <c r="E668" s="32"/>
      <c r="H668" s="105"/>
      <c r="J668" s="107"/>
      <c r="K668" s="102"/>
      <c r="L668" s="108"/>
      <c r="R668" s="31"/>
      <c r="S668" s="112"/>
    </row>
    <row r="669">
      <c r="A669" s="105"/>
      <c r="C669" s="88"/>
      <c r="D669" s="86"/>
      <c r="E669" s="32"/>
      <c r="H669" s="105"/>
      <c r="J669" s="107"/>
      <c r="K669" s="102"/>
      <c r="L669" s="108"/>
      <c r="R669" s="31"/>
      <c r="S669" s="112"/>
    </row>
    <row r="670">
      <c r="A670" s="105"/>
      <c r="C670" s="88"/>
      <c r="D670" s="86"/>
      <c r="E670" s="32"/>
      <c r="H670" s="105"/>
      <c r="J670" s="107"/>
      <c r="K670" s="102"/>
      <c r="L670" s="108"/>
      <c r="R670" s="31"/>
      <c r="S670" s="112"/>
    </row>
    <row r="671">
      <c r="A671" s="105"/>
      <c r="C671" s="88"/>
      <c r="D671" s="86"/>
      <c r="E671" s="32"/>
      <c r="H671" s="105"/>
      <c r="J671" s="107"/>
      <c r="K671" s="102"/>
      <c r="L671" s="108"/>
      <c r="R671" s="31"/>
      <c r="S671" s="112"/>
    </row>
    <row r="672">
      <c r="A672" s="105"/>
      <c r="C672" s="88"/>
      <c r="D672" s="86"/>
      <c r="E672" s="32"/>
      <c r="H672" s="105"/>
      <c r="J672" s="107"/>
      <c r="K672" s="102"/>
      <c r="L672" s="108"/>
      <c r="R672" s="31"/>
      <c r="S672" s="112"/>
    </row>
    <row r="673">
      <c r="A673" s="105"/>
      <c r="C673" s="88"/>
      <c r="D673" s="86"/>
      <c r="E673" s="32"/>
      <c r="H673" s="105"/>
      <c r="J673" s="107"/>
      <c r="K673" s="102"/>
      <c r="L673" s="108"/>
      <c r="R673" s="31"/>
      <c r="S673" s="112"/>
    </row>
    <row r="674">
      <c r="A674" s="105"/>
      <c r="C674" s="88"/>
      <c r="D674" s="86"/>
      <c r="E674" s="32"/>
      <c r="H674" s="105"/>
      <c r="J674" s="107"/>
      <c r="K674" s="102"/>
      <c r="L674" s="108"/>
      <c r="R674" s="31"/>
      <c r="S674" s="112"/>
    </row>
    <row r="675">
      <c r="A675" s="105"/>
      <c r="C675" s="88"/>
      <c r="D675" s="86"/>
      <c r="E675" s="32"/>
      <c r="H675" s="105"/>
      <c r="J675" s="107"/>
      <c r="K675" s="102"/>
      <c r="L675" s="108"/>
      <c r="R675" s="31"/>
      <c r="S675" s="112"/>
    </row>
    <row r="676">
      <c r="A676" s="105"/>
      <c r="C676" s="88"/>
      <c r="D676" s="86"/>
      <c r="E676" s="32"/>
      <c r="H676" s="105"/>
      <c r="J676" s="107"/>
      <c r="K676" s="102"/>
      <c r="L676" s="108"/>
      <c r="R676" s="31"/>
      <c r="S676" s="112"/>
    </row>
    <row r="677">
      <c r="A677" s="105"/>
      <c r="C677" s="88"/>
      <c r="D677" s="86"/>
      <c r="E677" s="32"/>
      <c r="H677" s="105"/>
      <c r="J677" s="107"/>
      <c r="K677" s="102"/>
      <c r="L677" s="108"/>
      <c r="R677" s="31"/>
      <c r="S677" s="112"/>
    </row>
    <row r="678">
      <c r="A678" s="105"/>
      <c r="C678" s="88"/>
      <c r="D678" s="86"/>
      <c r="E678" s="32"/>
      <c r="H678" s="105"/>
      <c r="J678" s="107"/>
      <c r="K678" s="102"/>
      <c r="L678" s="108"/>
      <c r="R678" s="31"/>
      <c r="S678" s="112"/>
    </row>
    <row r="679">
      <c r="A679" s="105"/>
      <c r="C679" s="88"/>
      <c r="D679" s="86"/>
      <c r="E679" s="32"/>
      <c r="H679" s="105"/>
      <c r="J679" s="107"/>
      <c r="K679" s="102"/>
      <c r="L679" s="108"/>
      <c r="R679" s="31"/>
      <c r="S679" s="112"/>
    </row>
    <row r="680">
      <c r="A680" s="105"/>
      <c r="C680" s="88"/>
      <c r="D680" s="86"/>
      <c r="E680" s="32"/>
      <c r="H680" s="105"/>
      <c r="J680" s="107"/>
      <c r="K680" s="102"/>
      <c r="L680" s="108"/>
      <c r="R680" s="31"/>
      <c r="S680" s="112"/>
    </row>
    <row r="681">
      <c r="A681" s="105"/>
      <c r="C681" s="88"/>
      <c r="D681" s="86"/>
      <c r="E681" s="32"/>
      <c r="H681" s="105"/>
      <c r="J681" s="107"/>
      <c r="K681" s="102"/>
      <c r="L681" s="108"/>
      <c r="R681" s="31"/>
      <c r="S681" s="112"/>
    </row>
    <row r="682">
      <c r="A682" s="105"/>
      <c r="C682" s="88"/>
      <c r="D682" s="86"/>
      <c r="E682" s="32"/>
      <c r="H682" s="105"/>
      <c r="J682" s="107"/>
      <c r="K682" s="102"/>
      <c r="L682" s="108"/>
      <c r="R682" s="31"/>
      <c r="S682" s="112"/>
    </row>
    <row r="683">
      <c r="A683" s="105"/>
      <c r="C683" s="88"/>
      <c r="D683" s="86"/>
      <c r="E683" s="32"/>
      <c r="H683" s="105"/>
      <c r="J683" s="107"/>
      <c r="K683" s="102"/>
      <c r="L683" s="108"/>
      <c r="R683" s="31"/>
      <c r="S683" s="112"/>
    </row>
    <row r="684">
      <c r="A684" s="105"/>
      <c r="C684" s="88"/>
      <c r="D684" s="86"/>
      <c r="E684" s="32"/>
      <c r="H684" s="105"/>
      <c r="J684" s="107"/>
      <c r="K684" s="102"/>
      <c r="L684" s="108"/>
      <c r="R684" s="31"/>
      <c r="S684" s="112"/>
    </row>
    <row r="685">
      <c r="A685" s="105"/>
      <c r="C685" s="88"/>
      <c r="D685" s="86"/>
      <c r="E685" s="32"/>
      <c r="H685" s="105"/>
      <c r="J685" s="107"/>
      <c r="K685" s="102"/>
      <c r="L685" s="108"/>
      <c r="R685" s="31"/>
      <c r="S685" s="112"/>
    </row>
    <row r="686">
      <c r="A686" s="105"/>
      <c r="C686" s="88"/>
      <c r="D686" s="86"/>
      <c r="E686" s="32"/>
      <c r="H686" s="105"/>
      <c r="J686" s="107"/>
      <c r="K686" s="102"/>
      <c r="L686" s="108"/>
      <c r="R686" s="31"/>
      <c r="S686" s="112"/>
    </row>
    <row r="687">
      <c r="A687" s="105"/>
      <c r="C687" s="88"/>
      <c r="D687" s="86"/>
      <c r="E687" s="32"/>
      <c r="H687" s="105"/>
      <c r="J687" s="107"/>
      <c r="K687" s="102"/>
      <c r="L687" s="108"/>
      <c r="R687" s="31"/>
      <c r="S687" s="112"/>
    </row>
    <row r="688">
      <c r="A688" s="105"/>
      <c r="C688" s="88"/>
      <c r="D688" s="86"/>
      <c r="E688" s="32"/>
      <c r="H688" s="105"/>
      <c r="J688" s="107"/>
      <c r="K688" s="102"/>
      <c r="L688" s="108"/>
      <c r="R688" s="31"/>
      <c r="S688" s="112"/>
    </row>
    <row r="689">
      <c r="A689" s="105"/>
      <c r="C689" s="88"/>
      <c r="D689" s="86"/>
      <c r="E689" s="32"/>
      <c r="H689" s="105"/>
      <c r="J689" s="107"/>
      <c r="K689" s="102"/>
      <c r="L689" s="108"/>
      <c r="R689" s="31"/>
      <c r="S689" s="112"/>
    </row>
    <row r="690">
      <c r="A690" s="105"/>
      <c r="C690" s="88"/>
      <c r="D690" s="86"/>
      <c r="E690" s="32"/>
      <c r="H690" s="105"/>
      <c r="J690" s="107"/>
      <c r="K690" s="102"/>
      <c r="L690" s="108"/>
      <c r="R690" s="31"/>
      <c r="S690" s="112"/>
    </row>
    <row r="691">
      <c r="A691" s="105"/>
      <c r="C691" s="88"/>
      <c r="D691" s="86"/>
      <c r="E691" s="32"/>
      <c r="H691" s="105"/>
      <c r="J691" s="107"/>
      <c r="K691" s="102"/>
      <c r="L691" s="108"/>
      <c r="R691" s="31"/>
      <c r="S691" s="112"/>
    </row>
    <row r="692">
      <c r="A692" s="105"/>
      <c r="C692" s="88"/>
      <c r="D692" s="86"/>
      <c r="E692" s="32"/>
      <c r="H692" s="105"/>
      <c r="J692" s="107"/>
      <c r="K692" s="102"/>
      <c r="L692" s="108"/>
      <c r="R692" s="31"/>
      <c r="S692" s="112"/>
    </row>
    <row r="693">
      <c r="A693" s="105"/>
      <c r="C693" s="88"/>
      <c r="D693" s="86"/>
      <c r="E693" s="32"/>
      <c r="H693" s="105"/>
      <c r="J693" s="107"/>
      <c r="K693" s="102"/>
      <c r="L693" s="108"/>
      <c r="R693" s="31"/>
      <c r="S693" s="112"/>
    </row>
    <row r="694">
      <c r="A694" s="105"/>
      <c r="C694" s="88"/>
      <c r="D694" s="86"/>
      <c r="E694" s="32"/>
      <c r="H694" s="105"/>
      <c r="J694" s="107"/>
      <c r="K694" s="102"/>
      <c r="L694" s="108"/>
      <c r="R694" s="31"/>
      <c r="S694" s="112"/>
    </row>
    <row r="695">
      <c r="A695" s="105"/>
      <c r="C695" s="88"/>
      <c r="D695" s="86"/>
      <c r="E695" s="32"/>
      <c r="H695" s="105"/>
      <c r="J695" s="107"/>
      <c r="K695" s="102"/>
      <c r="L695" s="108"/>
      <c r="R695" s="31"/>
      <c r="S695" s="112"/>
    </row>
    <row r="696">
      <c r="A696" s="105"/>
      <c r="C696" s="88"/>
      <c r="D696" s="86"/>
      <c r="E696" s="32"/>
      <c r="H696" s="105"/>
      <c r="J696" s="107"/>
      <c r="K696" s="102"/>
      <c r="L696" s="108"/>
      <c r="R696" s="31"/>
      <c r="S696" s="112"/>
    </row>
    <row r="697">
      <c r="A697" s="105"/>
      <c r="C697" s="88"/>
      <c r="D697" s="86"/>
      <c r="E697" s="32"/>
      <c r="H697" s="105"/>
      <c r="J697" s="107"/>
      <c r="K697" s="102"/>
      <c r="L697" s="108"/>
      <c r="R697" s="31"/>
      <c r="S697" s="112"/>
    </row>
    <row r="698">
      <c r="A698" s="105"/>
      <c r="C698" s="88"/>
      <c r="D698" s="86"/>
      <c r="E698" s="32"/>
      <c r="H698" s="105"/>
      <c r="J698" s="107"/>
      <c r="K698" s="102"/>
      <c r="L698" s="108"/>
      <c r="R698" s="31"/>
      <c r="S698" s="112"/>
    </row>
    <row r="699">
      <c r="A699" s="105"/>
      <c r="C699" s="88"/>
      <c r="D699" s="86"/>
      <c r="E699" s="32"/>
      <c r="H699" s="105"/>
      <c r="J699" s="107"/>
      <c r="K699" s="102"/>
      <c r="L699" s="108"/>
      <c r="R699" s="31"/>
      <c r="S699" s="112"/>
    </row>
    <row r="700">
      <c r="A700" s="105"/>
      <c r="C700" s="88"/>
      <c r="D700" s="86"/>
      <c r="E700" s="32"/>
      <c r="H700" s="105"/>
      <c r="J700" s="107"/>
      <c r="K700" s="102"/>
      <c r="L700" s="108"/>
      <c r="R700" s="31"/>
      <c r="S700" s="112"/>
    </row>
    <row r="701">
      <c r="A701" s="105"/>
      <c r="C701" s="88"/>
      <c r="D701" s="86"/>
      <c r="E701" s="32"/>
      <c r="H701" s="105"/>
      <c r="J701" s="107"/>
      <c r="K701" s="102"/>
      <c r="L701" s="108"/>
      <c r="R701" s="31"/>
      <c r="S701" s="112"/>
    </row>
    <row r="702">
      <c r="A702" s="105"/>
      <c r="C702" s="88"/>
      <c r="D702" s="86"/>
      <c r="E702" s="32"/>
      <c r="H702" s="105"/>
      <c r="J702" s="107"/>
      <c r="K702" s="102"/>
      <c r="L702" s="108"/>
      <c r="R702" s="31"/>
      <c r="S702" s="112"/>
    </row>
    <row r="703">
      <c r="A703" s="105"/>
      <c r="C703" s="88"/>
      <c r="D703" s="86"/>
      <c r="E703" s="32"/>
      <c r="H703" s="105"/>
      <c r="J703" s="107"/>
      <c r="K703" s="102"/>
      <c r="L703" s="108"/>
      <c r="R703" s="31"/>
      <c r="S703" s="112"/>
    </row>
    <row r="704">
      <c r="A704" s="105"/>
      <c r="C704" s="88"/>
      <c r="D704" s="86"/>
      <c r="E704" s="32"/>
      <c r="H704" s="105"/>
      <c r="J704" s="107"/>
      <c r="K704" s="102"/>
      <c r="L704" s="108"/>
      <c r="R704" s="31"/>
      <c r="S704" s="112"/>
    </row>
    <row r="705">
      <c r="A705" s="105"/>
      <c r="C705" s="88"/>
      <c r="D705" s="86"/>
      <c r="E705" s="32"/>
      <c r="H705" s="105"/>
      <c r="J705" s="107"/>
      <c r="K705" s="102"/>
      <c r="L705" s="108"/>
      <c r="R705" s="31"/>
      <c r="S705" s="112"/>
    </row>
    <row r="706">
      <c r="A706" s="105"/>
      <c r="C706" s="88"/>
      <c r="D706" s="86"/>
      <c r="E706" s="32"/>
      <c r="H706" s="105"/>
      <c r="J706" s="107"/>
      <c r="K706" s="102"/>
      <c r="L706" s="108"/>
      <c r="R706" s="31"/>
      <c r="S706" s="112"/>
    </row>
    <row r="707">
      <c r="A707" s="105"/>
      <c r="C707" s="88"/>
      <c r="D707" s="86"/>
      <c r="E707" s="32"/>
      <c r="H707" s="105"/>
      <c r="J707" s="107"/>
      <c r="K707" s="102"/>
      <c r="L707" s="108"/>
      <c r="R707" s="31"/>
      <c r="S707" s="112"/>
    </row>
    <row r="708">
      <c r="A708" s="105"/>
      <c r="C708" s="88"/>
      <c r="D708" s="86"/>
      <c r="E708" s="32"/>
      <c r="H708" s="105"/>
      <c r="J708" s="107"/>
      <c r="K708" s="102"/>
      <c r="L708" s="108"/>
      <c r="R708" s="31"/>
      <c r="S708" s="112"/>
    </row>
    <row r="709">
      <c r="A709" s="105"/>
      <c r="C709" s="88"/>
      <c r="D709" s="86"/>
      <c r="E709" s="32"/>
      <c r="H709" s="105"/>
      <c r="J709" s="107"/>
      <c r="K709" s="102"/>
      <c r="L709" s="108"/>
      <c r="R709" s="31"/>
      <c r="S709" s="112"/>
    </row>
    <row r="710">
      <c r="A710" s="105"/>
      <c r="C710" s="88"/>
      <c r="D710" s="86"/>
      <c r="E710" s="32"/>
      <c r="H710" s="105"/>
      <c r="J710" s="107"/>
      <c r="K710" s="102"/>
      <c r="L710" s="108"/>
      <c r="R710" s="31"/>
      <c r="S710" s="112"/>
    </row>
    <row r="711">
      <c r="A711" s="105"/>
      <c r="C711" s="88"/>
      <c r="D711" s="86"/>
      <c r="E711" s="32"/>
      <c r="H711" s="105"/>
      <c r="J711" s="107"/>
      <c r="K711" s="102"/>
      <c r="L711" s="108"/>
      <c r="R711" s="31"/>
      <c r="S711" s="112"/>
    </row>
    <row r="712">
      <c r="A712" s="105"/>
      <c r="C712" s="88"/>
      <c r="D712" s="86"/>
      <c r="E712" s="32"/>
      <c r="H712" s="105"/>
      <c r="J712" s="107"/>
      <c r="K712" s="102"/>
      <c r="L712" s="108"/>
      <c r="R712" s="31"/>
      <c r="S712" s="112"/>
    </row>
    <row r="713">
      <c r="A713" s="105"/>
      <c r="C713" s="88"/>
      <c r="D713" s="86"/>
      <c r="E713" s="32"/>
      <c r="H713" s="105"/>
      <c r="J713" s="107"/>
      <c r="K713" s="102"/>
      <c r="L713" s="108"/>
      <c r="R713" s="31"/>
      <c r="S713" s="112"/>
    </row>
    <row r="714">
      <c r="A714" s="105"/>
      <c r="C714" s="88"/>
      <c r="D714" s="86"/>
      <c r="E714" s="32"/>
      <c r="H714" s="105"/>
      <c r="J714" s="107"/>
      <c r="K714" s="102"/>
      <c r="L714" s="108"/>
      <c r="R714" s="31"/>
      <c r="S714" s="112"/>
    </row>
    <row r="715">
      <c r="A715" s="105"/>
      <c r="C715" s="88"/>
      <c r="D715" s="86"/>
      <c r="E715" s="32"/>
      <c r="H715" s="105"/>
      <c r="J715" s="107"/>
      <c r="K715" s="102"/>
      <c r="L715" s="108"/>
      <c r="R715" s="31"/>
      <c r="S715" s="112"/>
    </row>
    <row r="716">
      <c r="A716" s="105"/>
      <c r="C716" s="88"/>
      <c r="D716" s="86"/>
      <c r="E716" s="32"/>
      <c r="H716" s="105"/>
      <c r="J716" s="107"/>
      <c r="K716" s="102"/>
      <c r="L716" s="108"/>
      <c r="R716" s="31"/>
      <c r="S716" s="112"/>
    </row>
    <row r="717">
      <c r="A717" s="105"/>
      <c r="C717" s="88"/>
      <c r="D717" s="86"/>
      <c r="E717" s="32"/>
      <c r="H717" s="105"/>
      <c r="J717" s="107"/>
      <c r="K717" s="102"/>
      <c r="L717" s="108"/>
      <c r="R717" s="31"/>
      <c r="S717" s="112"/>
    </row>
    <row r="718">
      <c r="A718" s="105"/>
      <c r="C718" s="88"/>
      <c r="D718" s="86"/>
      <c r="E718" s="32"/>
      <c r="H718" s="105"/>
      <c r="J718" s="107"/>
      <c r="K718" s="102"/>
      <c r="L718" s="108"/>
      <c r="R718" s="31"/>
      <c r="S718" s="112"/>
    </row>
    <row r="719">
      <c r="A719" s="105"/>
      <c r="C719" s="88"/>
      <c r="D719" s="86"/>
      <c r="E719" s="32"/>
      <c r="H719" s="105"/>
      <c r="J719" s="107"/>
      <c r="K719" s="102"/>
      <c r="L719" s="108"/>
      <c r="R719" s="31"/>
      <c r="S719" s="112"/>
    </row>
    <row r="720">
      <c r="A720" s="105"/>
      <c r="C720" s="88"/>
      <c r="D720" s="86"/>
      <c r="E720" s="32"/>
      <c r="H720" s="105"/>
      <c r="J720" s="107"/>
      <c r="K720" s="102"/>
      <c r="L720" s="108"/>
      <c r="R720" s="31"/>
      <c r="S720" s="112"/>
    </row>
    <row r="721">
      <c r="A721" s="105"/>
      <c r="C721" s="88"/>
      <c r="D721" s="86"/>
      <c r="E721" s="32"/>
      <c r="H721" s="105"/>
      <c r="J721" s="107"/>
      <c r="K721" s="102"/>
      <c r="L721" s="108"/>
      <c r="R721" s="31"/>
      <c r="S721" s="112"/>
    </row>
    <row r="722">
      <c r="A722" s="105"/>
      <c r="C722" s="88"/>
      <c r="D722" s="86"/>
      <c r="E722" s="32"/>
      <c r="H722" s="105"/>
      <c r="J722" s="107"/>
      <c r="K722" s="102"/>
      <c r="L722" s="108"/>
      <c r="R722" s="31"/>
      <c r="S722" s="112"/>
    </row>
    <row r="723">
      <c r="A723" s="105"/>
      <c r="C723" s="88"/>
      <c r="D723" s="86"/>
      <c r="E723" s="32"/>
      <c r="H723" s="105"/>
      <c r="J723" s="107"/>
      <c r="K723" s="102"/>
      <c r="L723" s="108"/>
      <c r="R723" s="31"/>
      <c r="S723" s="112"/>
    </row>
    <row r="724">
      <c r="A724" s="105"/>
      <c r="C724" s="88"/>
      <c r="D724" s="86"/>
      <c r="E724" s="32"/>
      <c r="H724" s="105"/>
      <c r="J724" s="107"/>
      <c r="K724" s="102"/>
      <c r="L724" s="108"/>
      <c r="R724" s="31"/>
      <c r="S724" s="112"/>
    </row>
    <row r="725">
      <c r="A725" s="105"/>
      <c r="C725" s="88"/>
      <c r="D725" s="86"/>
      <c r="E725" s="32"/>
      <c r="H725" s="105"/>
      <c r="J725" s="107"/>
      <c r="K725" s="102"/>
      <c r="L725" s="108"/>
      <c r="R725" s="31"/>
      <c r="S725" s="112"/>
    </row>
    <row r="726">
      <c r="A726" s="105"/>
      <c r="C726" s="88"/>
      <c r="D726" s="86"/>
      <c r="E726" s="32"/>
      <c r="H726" s="105"/>
      <c r="J726" s="107"/>
      <c r="K726" s="102"/>
      <c r="L726" s="108"/>
      <c r="R726" s="31"/>
      <c r="S726" s="112"/>
    </row>
    <row r="727">
      <c r="A727" s="105"/>
      <c r="C727" s="88"/>
      <c r="D727" s="86"/>
      <c r="E727" s="32"/>
      <c r="H727" s="105"/>
      <c r="J727" s="107"/>
      <c r="K727" s="102"/>
      <c r="L727" s="108"/>
      <c r="R727" s="31"/>
      <c r="S727" s="112"/>
    </row>
    <row r="728">
      <c r="A728" s="105"/>
      <c r="C728" s="88"/>
      <c r="D728" s="86"/>
      <c r="E728" s="32"/>
      <c r="H728" s="105"/>
      <c r="J728" s="107"/>
      <c r="K728" s="102"/>
      <c r="L728" s="108"/>
      <c r="R728" s="31"/>
      <c r="S728" s="112"/>
    </row>
    <row r="729">
      <c r="A729" s="105"/>
      <c r="C729" s="88"/>
      <c r="D729" s="86"/>
      <c r="E729" s="32"/>
      <c r="H729" s="105"/>
      <c r="J729" s="107"/>
      <c r="K729" s="102"/>
      <c r="L729" s="108"/>
      <c r="R729" s="31"/>
      <c r="S729" s="112"/>
    </row>
    <row r="730">
      <c r="A730" s="105"/>
      <c r="C730" s="88"/>
      <c r="D730" s="86"/>
      <c r="E730" s="32"/>
      <c r="H730" s="105"/>
      <c r="J730" s="107"/>
      <c r="K730" s="102"/>
      <c r="L730" s="108"/>
      <c r="R730" s="31"/>
      <c r="S730" s="112"/>
    </row>
    <row r="731">
      <c r="A731" s="105"/>
      <c r="C731" s="88"/>
      <c r="D731" s="86"/>
      <c r="E731" s="32"/>
      <c r="H731" s="105"/>
      <c r="J731" s="107"/>
      <c r="K731" s="102"/>
      <c r="L731" s="108"/>
      <c r="R731" s="31"/>
      <c r="S731" s="112"/>
    </row>
    <row r="732">
      <c r="A732" s="105"/>
      <c r="C732" s="88"/>
      <c r="D732" s="86"/>
      <c r="E732" s="32"/>
      <c r="H732" s="105"/>
      <c r="J732" s="107"/>
      <c r="K732" s="102"/>
      <c r="L732" s="108"/>
      <c r="R732" s="31"/>
      <c r="S732" s="112"/>
    </row>
    <row r="733">
      <c r="A733" s="105"/>
      <c r="C733" s="88"/>
      <c r="D733" s="86"/>
      <c r="E733" s="32"/>
      <c r="H733" s="105"/>
      <c r="J733" s="107"/>
      <c r="K733" s="102"/>
      <c r="L733" s="108"/>
      <c r="R733" s="31"/>
      <c r="S733" s="112"/>
    </row>
    <row r="734">
      <c r="A734" s="105"/>
      <c r="C734" s="88"/>
      <c r="D734" s="86"/>
      <c r="E734" s="32"/>
      <c r="H734" s="105"/>
      <c r="J734" s="107"/>
      <c r="K734" s="102"/>
      <c r="L734" s="108"/>
      <c r="R734" s="31"/>
      <c r="S734" s="112"/>
    </row>
    <row r="735">
      <c r="A735" s="105"/>
      <c r="C735" s="88"/>
      <c r="D735" s="86"/>
      <c r="E735" s="32"/>
      <c r="H735" s="105"/>
      <c r="J735" s="107"/>
      <c r="K735" s="102"/>
      <c r="L735" s="108"/>
      <c r="R735" s="31"/>
      <c r="S735" s="112"/>
    </row>
    <row r="736">
      <c r="A736" s="105"/>
      <c r="C736" s="88"/>
      <c r="D736" s="86"/>
      <c r="E736" s="32"/>
      <c r="H736" s="105"/>
      <c r="J736" s="107"/>
      <c r="K736" s="102"/>
      <c r="L736" s="108"/>
      <c r="R736" s="31"/>
      <c r="S736" s="112"/>
    </row>
    <row r="737">
      <c r="A737" s="105"/>
      <c r="C737" s="88"/>
      <c r="D737" s="86"/>
      <c r="E737" s="32"/>
      <c r="H737" s="105"/>
      <c r="J737" s="107"/>
      <c r="K737" s="102"/>
      <c r="L737" s="108"/>
      <c r="R737" s="31"/>
      <c r="S737" s="112"/>
    </row>
    <row r="738">
      <c r="A738" s="105"/>
      <c r="C738" s="88"/>
      <c r="D738" s="86"/>
      <c r="E738" s="32"/>
      <c r="H738" s="105"/>
      <c r="J738" s="107"/>
      <c r="K738" s="102"/>
      <c r="L738" s="108"/>
      <c r="R738" s="31"/>
      <c r="S738" s="112"/>
    </row>
    <row r="739">
      <c r="A739" s="105"/>
      <c r="C739" s="88"/>
      <c r="D739" s="86"/>
      <c r="E739" s="32"/>
      <c r="H739" s="105"/>
      <c r="J739" s="107"/>
      <c r="K739" s="102"/>
      <c r="L739" s="108"/>
      <c r="R739" s="31"/>
      <c r="S739" s="112"/>
    </row>
    <row r="740">
      <c r="A740" s="105"/>
      <c r="C740" s="88"/>
      <c r="D740" s="86"/>
      <c r="E740" s="32"/>
      <c r="H740" s="105"/>
      <c r="J740" s="107"/>
      <c r="K740" s="102"/>
      <c r="L740" s="108"/>
      <c r="R740" s="31"/>
      <c r="S740" s="112"/>
    </row>
    <row r="741">
      <c r="A741" s="105"/>
      <c r="C741" s="88"/>
      <c r="D741" s="86"/>
      <c r="E741" s="32"/>
      <c r="H741" s="105"/>
      <c r="J741" s="107"/>
      <c r="K741" s="102"/>
      <c r="L741" s="108"/>
      <c r="R741" s="31"/>
      <c r="S741" s="112"/>
    </row>
    <row r="742">
      <c r="A742" s="105"/>
      <c r="C742" s="88"/>
      <c r="D742" s="86"/>
      <c r="E742" s="32"/>
      <c r="H742" s="105"/>
      <c r="J742" s="107"/>
      <c r="K742" s="102"/>
      <c r="L742" s="108"/>
      <c r="R742" s="31"/>
      <c r="S742" s="112"/>
    </row>
    <row r="743">
      <c r="A743" s="105"/>
      <c r="C743" s="88"/>
      <c r="D743" s="86"/>
      <c r="E743" s="32"/>
      <c r="H743" s="105"/>
      <c r="J743" s="107"/>
      <c r="K743" s="102"/>
      <c r="L743" s="108"/>
      <c r="R743" s="31"/>
      <c r="S743" s="112"/>
    </row>
    <row r="744">
      <c r="A744" s="105"/>
      <c r="C744" s="88"/>
      <c r="D744" s="86"/>
      <c r="E744" s="32"/>
      <c r="H744" s="105"/>
      <c r="J744" s="107"/>
      <c r="K744" s="102"/>
      <c r="L744" s="108"/>
      <c r="R744" s="31"/>
      <c r="S744" s="112"/>
    </row>
    <row r="745">
      <c r="A745" s="105"/>
      <c r="C745" s="88"/>
      <c r="D745" s="86"/>
      <c r="E745" s="32"/>
      <c r="H745" s="105"/>
      <c r="J745" s="107"/>
      <c r="K745" s="102"/>
      <c r="L745" s="108"/>
      <c r="R745" s="31"/>
      <c r="S745" s="112"/>
    </row>
    <row r="746">
      <c r="A746" s="105"/>
      <c r="C746" s="88"/>
      <c r="D746" s="86"/>
      <c r="E746" s="32"/>
      <c r="H746" s="105"/>
      <c r="J746" s="107"/>
      <c r="K746" s="102"/>
      <c r="L746" s="108"/>
      <c r="R746" s="31"/>
      <c r="S746" s="112"/>
    </row>
    <row r="747">
      <c r="A747" s="105"/>
      <c r="C747" s="88"/>
      <c r="D747" s="86"/>
      <c r="E747" s="32"/>
      <c r="H747" s="105"/>
      <c r="J747" s="107"/>
      <c r="K747" s="102"/>
      <c r="L747" s="108"/>
      <c r="R747" s="31"/>
      <c r="S747" s="112"/>
    </row>
    <row r="748">
      <c r="A748" s="105"/>
      <c r="C748" s="88"/>
      <c r="D748" s="86"/>
      <c r="E748" s="32"/>
      <c r="H748" s="105"/>
      <c r="J748" s="107"/>
      <c r="K748" s="102"/>
      <c r="L748" s="108"/>
      <c r="R748" s="31"/>
      <c r="S748" s="112"/>
    </row>
    <row r="749">
      <c r="A749" s="105"/>
      <c r="C749" s="88"/>
      <c r="D749" s="86"/>
      <c r="E749" s="32"/>
      <c r="H749" s="105"/>
      <c r="J749" s="107"/>
      <c r="K749" s="102"/>
      <c r="L749" s="108"/>
      <c r="R749" s="31"/>
      <c r="S749" s="112"/>
    </row>
    <row r="750">
      <c r="A750" s="105"/>
      <c r="C750" s="88"/>
      <c r="D750" s="86"/>
      <c r="E750" s="32"/>
      <c r="H750" s="105"/>
      <c r="J750" s="107"/>
      <c r="K750" s="102"/>
      <c r="L750" s="108"/>
      <c r="R750" s="31"/>
      <c r="S750" s="112"/>
    </row>
    <row r="751">
      <c r="A751" s="105"/>
      <c r="C751" s="88"/>
      <c r="D751" s="86"/>
      <c r="E751" s="32"/>
      <c r="H751" s="105"/>
      <c r="J751" s="107"/>
      <c r="K751" s="102"/>
      <c r="L751" s="108"/>
      <c r="R751" s="31"/>
      <c r="S751" s="112"/>
    </row>
    <row r="752">
      <c r="A752" s="105"/>
      <c r="C752" s="88"/>
      <c r="D752" s="86"/>
      <c r="E752" s="32"/>
      <c r="H752" s="105"/>
      <c r="J752" s="107"/>
      <c r="K752" s="102"/>
      <c r="L752" s="108"/>
      <c r="R752" s="31"/>
      <c r="S752" s="112"/>
    </row>
    <row r="753">
      <c r="A753" s="105"/>
      <c r="C753" s="88"/>
      <c r="D753" s="86"/>
      <c r="E753" s="32"/>
      <c r="H753" s="105"/>
      <c r="J753" s="107"/>
      <c r="K753" s="102"/>
      <c r="L753" s="108"/>
      <c r="R753" s="31"/>
      <c r="S753" s="112"/>
    </row>
    <row r="754">
      <c r="A754" s="105"/>
      <c r="C754" s="88"/>
      <c r="D754" s="86"/>
      <c r="E754" s="32"/>
      <c r="H754" s="105"/>
      <c r="J754" s="107"/>
      <c r="K754" s="102"/>
      <c r="L754" s="108"/>
      <c r="R754" s="31"/>
      <c r="S754" s="112"/>
    </row>
    <row r="755">
      <c r="A755" s="105"/>
      <c r="C755" s="88"/>
      <c r="D755" s="86"/>
      <c r="E755" s="32"/>
      <c r="H755" s="105"/>
      <c r="J755" s="107"/>
      <c r="K755" s="102"/>
      <c r="L755" s="108"/>
      <c r="R755" s="31"/>
      <c r="S755" s="112"/>
    </row>
    <row r="756">
      <c r="A756" s="105"/>
      <c r="C756" s="88"/>
      <c r="D756" s="86"/>
      <c r="E756" s="32"/>
      <c r="H756" s="105"/>
      <c r="J756" s="107"/>
      <c r="K756" s="102"/>
      <c r="L756" s="108"/>
      <c r="R756" s="31"/>
      <c r="S756" s="112"/>
    </row>
    <row r="757">
      <c r="A757" s="105"/>
      <c r="C757" s="88"/>
      <c r="D757" s="86"/>
      <c r="E757" s="32"/>
      <c r="H757" s="105"/>
      <c r="J757" s="107"/>
      <c r="K757" s="102"/>
      <c r="L757" s="108"/>
      <c r="R757" s="31"/>
      <c r="S757" s="112"/>
    </row>
    <row r="758">
      <c r="A758" s="105"/>
      <c r="C758" s="88"/>
      <c r="D758" s="86"/>
      <c r="E758" s="32"/>
      <c r="H758" s="105"/>
      <c r="J758" s="107"/>
      <c r="K758" s="102"/>
      <c r="L758" s="108"/>
      <c r="R758" s="31"/>
      <c r="S758" s="112"/>
    </row>
    <row r="759">
      <c r="A759" s="105"/>
      <c r="C759" s="88"/>
      <c r="D759" s="86"/>
      <c r="E759" s="32"/>
      <c r="H759" s="105"/>
      <c r="J759" s="107"/>
      <c r="K759" s="102"/>
      <c r="L759" s="108"/>
      <c r="R759" s="31"/>
      <c r="S759" s="112"/>
    </row>
    <row r="760">
      <c r="A760" s="105"/>
      <c r="C760" s="88"/>
      <c r="D760" s="86"/>
      <c r="E760" s="32"/>
      <c r="H760" s="105"/>
      <c r="J760" s="107"/>
      <c r="K760" s="102"/>
      <c r="L760" s="108"/>
      <c r="R760" s="31"/>
      <c r="S760" s="112"/>
    </row>
    <row r="761">
      <c r="A761" s="105"/>
      <c r="C761" s="88"/>
      <c r="D761" s="86"/>
      <c r="E761" s="32"/>
      <c r="H761" s="105"/>
      <c r="J761" s="107"/>
      <c r="K761" s="102"/>
      <c r="L761" s="108"/>
      <c r="R761" s="31"/>
      <c r="S761" s="112"/>
    </row>
    <row r="762">
      <c r="A762" s="105"/>
      <c r="C762" s="88"/>
      <c r="D762" s="86"/>
      <c r="E762" s="32"/>
      <c r="H762" s="105"/>
      <c r="J762" s="107"/>
      <c r="K762" s="102"/>
      <c r="L762" s="108"/>
      <c r="R762" s="31"/>
      <c r="S762" s="112"/>
    </row>
    <row r="763">
      <c r="A763" s="105"/>
      <c r="C763" s="88"/>
      <c r="D763" s="86"/>
      <c r="E763" s="32"/>
      <c r="H763" s="105"/>
      <c r="J763" s="107"/>
      <c r="K763" s="102"/>
      <c r="L763" s="108"/>
      <c r="R763" s="31"/>
      <c r="S763" s="112"/>
    </row>
    <row r="764">
      <c r="A764" s="105"/>
      <c r="C764" s="88"/>
      <c r="D764" s="86"/>
      <c r="E764" s="32"/>
      <c r="H764" s="105"/>
      <c r="J764" s="107"/>
      <c r="K764" s="102"/>
      <c r="L764" s="108"/>
      <c r="R764" s="31"/>
      <c r="S764" s="112"/>
    </row>
    <row r="765">
      <c r="A765" s="105"/>
      <c r="C765" s="88"/>
      <c r="D765" s="86"/>
      <c r="E765" s="32"/>
      <c r="H765" s="105"/>
      <c r="J765" s="107"/>
      <c r="K765" s="102"/>
      <c r="L765" s="108"/>
      <c r="R765" s="31"/>
      <c r="S765" s="112"/>
    </row>
    <row r="766">
      <c r="A766" s="105"/>
      <c r="C766" s="88"/>
      <c r="D766" s="86"/>
      <c r="E766" s="32"/>
      <c r="H766" s="105"/>
      <c r="J766" s="107"/>
      <c r="K766" s="102"/>
      <c r="L766" s="108"/>
      <c r="R766" s="31"/>
      <c r="S766" s="112"/>
    </row>
    <row r="767">
      <c r="A767" s="105"/>
      <c r="C767" s="88"/>
      <c r="D767" s="86"/>
      <c r="E767" s="32"/>
      <c r="H767" s="105"/>
      <c r="J767" s="107"/>
      <c r="K767" s="102"/>
      <c r="L767" s="108"/>
      <c r="R767" s="31"/>
      <c r="S767" s="112"/>
    </row>
    <row r="768">
      <c r="A768" s="105"/>
      <c r="C768" s="88"/>
      <c r="D768" s="86"/>
      <c r="E768" s="32"/>
      <c r="H768" s="105"/>
      <c r="J768" s="107"/>
      <c r="K768" s="102"/>
      <c r="L768" s="108"/>
      <c r="R768" s="31"/>
      <c r="S768" s="112"/>
    </row>
    <row r="769">
      <c r="A769" s="105"/>
      <c r="C769" s="88"/>
      <c r="D769" s="86"/>
      <c r="E769" s="32"/>
      <c r="H769" s="105"/>
      <c r="J769" s="107"/>
      <c r="K769" s="102"/>
      <c r="L769" s="108"/>
      <c r="R769" s="31"/>
      <c r="S769" s="112"/>
    </row>
    <row r="770">
      <c r="A770" s="105"/>
      <c r="C770" s="88"/>
      <c r="D770" s="86"/>
      <c r="E770" s="32"/>
      <c r="H770" s="105"/>
      <c r="J770" s="107"/>
      <c r="K770" s="102"/>
      <c r="L770" s="108"/>
      <c r="R770" s="31"/>
      <c r="S770" s="112"/>
    </row>
    <row r="771">
      <c r="A771" s="105"/>
      <c r="C771" s="88"/>
      <c r="D771" s="86"/>
      <c r="E771" s="32"/>
      <c r="H771" s="105"/>
      <c r="J771" s="107"/>
      <c r="K771" s="102"/>
      <c r="L771" s="108"/>
      <c r="R771" s="31"/>
      <c r="S771" s="112"/>
    </row>
    <row r="772">
      <c r="A772" s="105"/>
      <c r="C772" s="88"/>
      <c r="D772" s="86"/>
      <c r="E772" s="32"/>
      <c r="H772" s="105"/>
      <c r="J772" s="107"/>
      <c r="K772" s="102"/>
      <c r="L772" s="108"/>
      <c r="R772" s="31"/>
      <c r="S772" s="112"/>
    </row>
    <row r="773">
      <c r="A773" s="105"/>
      <c r="C773" s="88"/>
      <c r="D773" s="86"/>
      <c r="E773" s="32"/>
      <c r="H773" s="105"/>
      <c r="J773" s="107"/>
      <c r="K773" s="102"/>
      <c r="L773" s="108"/>
      <c r="R773" s="31"/>
      <c r="S773" s="112"/>
    </row>
    <row r="774">
      <c r="A774" s="105"/>
      <c r="C774" s="88"/>
      <c r="D774" s="86"/>
      <c r="E774" s="32"/>
      <c r="H774" s="105"/>
      <c r="J774" s="107"/>
      <c r="K774" s="102"/>
      <c r="L774" s="108"/>
      <c r="R774" s="31"/>
      <c r="S774" s="112"/>
    </row>
    <row r="775">
      <c r="A775" s="105"/>
      <c r="C775" s="88"/>
      <c r="D775" s="86"/>
      <c r="E775" s="32"/>
      <c r="H775" s="105"/>
      <c r="J775" s="107"/>
      <c r="K775" s="102"/>
      <c r="L775" s="108"/>
      <c r="R775" s="31"/>
      <c r="S775" s="112"/>
    </row>
    <row r="776">
      <c r="A776" s="105"/>
      <c r="C776" s="88"/>
      <c r="D776" s="86"/>
      <c r="E776" s="32"/>
      <c r="H776" s="105"/>
      <c r="J776" s="107"/>
      <c r="K776" s="102"/>
      <c r="L776" s="108"/>
      <c r="R776" s="31"/>
      <c r="S776" s="112"/>
    </row>
    <row r="777">
      <c r="A777" s="105"/>
      <c r="C777" s="88"/>
      <c r="D777" s="86"/>
      <c r="E777" s="32"/>
      <c r="H777" s="105"/>
      <c r="J777" s="107"/>
      <c r="K777" s="102"/>
      <c r="L777" s="108"/>
      <c r="R777" s="31"/>
      <c r="S777" s="112"/>
    </row>
    <row r="778">
      <c r="A778" s="105"/>
      <c r="C778" s="88"/>
      <c r="D778" s="86"/>
      <c r="E778" s="32"/>
      <c r="H778" s="105"/>
      <c r="J778" s="107"/>
      <c r="K778" s="102"/>
      <c r="L778" s="108"/>
      <c r="R778" s="31"/>
      <c r="S778" s="112"/>
    </row>
    <row r="779">
      <c r="A779" s="105"/>
      <c r="C779" s="88"/>
      <c r="D779" s="86"/>
      <c r="E779" s="32"/>
      <c r="H779" s="105"/>
      <c r="J779" s="107"/>
      <c r="K779" s="102"/>
      <c r="L779" s="108"/>
      <c r="R779" s="31"/>
      <c r="S779" s="112"/>
    </row>
    <row r="780">
      <c r="A780" s="105"/>
      <c r="C780" s="88"/>
      <c r="D780" s="86"/>
      <c r="E780" s="32"/>
      <c r="H780" s="105"/>
      <c r="J780" s="107"/>
      <c r="K780" s="102"/>
      <c r="L780" s="108"/>
      <c r="R780" s="31"/>
      <c r="S780" s="112"/>
    </row>
    <row r="781">
      <c r="A781" s="105"/>
      <c r="C781" s="88"/>
      <c r="D781" s="86"/>
      <c r="E781" s="32"/>
      <c r="H781" s="105"/>
      <c r="J781" s="107"/>
      <c r="K781" s="102"/>
      <c r="L781" s="108"/>
      <c r="R781" s="31"/>
      <c r="S781" s="112"/>
    </row>
    <row r="782">
      <c r="A782" s="105"/>
      <c r="C782" s="88"/>
      <c r="D782" s="86"/>
      <c r="E782" s="32"/>
      <c r="H782" s="105"/>
      <c r="J782" s="107"/>
      <c r="K782" s="102"/>
      <c r="L782" s="108"/>
      <c r="R782" s="31"/>
      <c r="S782" s="112"/>
    </row>
    <row r="783">
      <c r="A783" s="105"/>
      <c r="C783" s="88"/>
      <c r="D783" s="86"/>
      <c r="E783" s="32"/>
      <c r="H783" s="105"/>
      <c r="J783" s="107"/>
      <c r="K783" s="102"/>
      <c r="L783" s="108"/>
      <c r="R783" s="31"/>
      <c r="S783" s="112"/>
    </row>
    <row r="784">
      <c r="A784" s="105"/>
      <c r="C784" s="88"/>
      <c r="D784" s="86"/>
      <c r="E784" s="32"/>
      <c r="H784" s="105"/>
      <c r="J784" s="107"/>
      <c r="K784" s="102"/>
      <c r="L784" s="108"/>
      <c r="R784" s="31"/>
      <c r="S784" s="112"/>
    </row>
    <row r="785">
      <c r="A785" s="105"/>
      <c r="C785" s="88"/>
      <c r="D785" s="86"/>
      <c r="E785" s="32"/>
      <c r="H785" s="105"/>
      <c r="J785" s="107"/>
      <c r="K785" s="102"/>
      <c r="L785" s="108"/>
      <c r="R785" s="31"/>
      <c r="S785" s="112"/>
    </row>
    <row r="786">
      <c r="A786" s="105"/>
      <c r="C786" s="88"/>
      <c r="D786" s="86"/>
      <c r="E786" s="32"/>
      <c r="H786" s="105"/>
      <c r="J786" s="107"/>
      <c r="K786" s="102"/>
      <c r="L786" s="108"/>
      <c r="R786" s="31"/>
      <c r="S786" s="112"/>
    </row>
    <row r="787">
      <c r="A787" s="105"/>
      <c r="C787" s="88"/>
      <c r="D787" s="86"/>
      <c r="E787" s="32"/>
      <c r="H787" s="105"/>
      <c r="J787" s="107"/>
      <c r="K787" s="102"/>
      <c r="L787" s="108"/>
      <c r="R787" s="31"/>
      <c r="S787" s="112"/>
    </row>
    <row r="788">
      <c r="A788" s="105"/>
      <c r="C788" s="88"/>
      <c r="D788" s="86"/>
      <c r="E788" s="32"/>
      <c r="H788" s="105"/>
      <c r="J788" s="107"/>
      <c r="K788" s="102"/>
      <c r="L788" s="108"/>
      <c r="R788" s="31"/>
      <c r="S788" s="112"/>
    </row>
    <row r="789">
      <c r="A789" s="105"/>
      <c r="C789" s="88"/>
      <c r="D789" s="86"/>
      <c r="E789" s="32"/>
      <c r="H789" s="105"/>
      <c r="J789" s="107"/>
      <c r="K789" s="102"/>
      <c r="L789" s="108"/>
      <c r="R789" s="31"/>
      <c r="S789" s="112"/>
    </row>
    <row r="790">
      <c r="A790" s="105"/>
      <c r="C790" s="88"/>
      <c r="D790" s="86"/>
      <c r="E790" s="32"/>
      <c r="H790" s="105"/>
      <c r="J790" s="107"/>
      <c r="K790" s="102"/>
      <c r="L790" s="108"/>
      <c r="R790" s="31"/>
      <c r="S790" s="112"/>
    </row>
    <row r="791">
      <c r="A791" s="105"/>
      <c r="C791" s="88"/>
      <c r="D791" s="86"/>
      <c r="E791" s="32"/>
      <c r="H791" s="105"/>
      <c r="J791" s="107"/>
      <c r="K791" s="102"/>
      <c r="L791" s="108"/>
      <c r="R791" s="31"/>
      <c r="S791" s="112"/>
    </row>
    <row r="792">
      <c r="A792" s="105"/>
      <c r="C792" s="88"/>
      <c r="D792" s="86"/>
      <c r="E792" s="32"/>
      <c r="H792" s="105"/>
      <c r="J792" s="107"/>
      <c r="K792" s="102"/>
      <c r="L792" s="108"/>
      <c r="R792" s="31"/>
      <c r="S792" s="112"/>
    </row>
    <row r="793">
      <c r="A793" s="105"/>
      <c r="C793" s="88"/>
      <c r="D793" s="86"/>
      <c r="E793" s="32"/>
      <c r="H793" s="105"/>
      <c r="J793" s="107"/>
      <c r="K793" s="102"/>
      <c r="L793" s="108"/>
      <c r="R793" s="31"/>
      <c r="S793" s="112"/>
    </row>
    <row r="794">
      <c r="A794" s="105"/>
      <c r="C794" s="88"/>
      <c r="D794" s="86"/>
      <c r="E794" s="32"/>
      <c r="H794" s="105"/>
      <c r="J794" s="107"/>
      <c r="K794" s="102"/>
      <c r="L794" s="108"/>
      <c r="R794" s="31"/>
      <c r="S794" s="112"/>
    </row>
    <row r="795">
      <c r="A795" s="105"/>
      <c r="C795" s="88"/>
      <c r="D795" s="86"/>
      <c r="E795" s="32"/>
      <c r="H795" s="105"/>
      <c r="J795" s="107"/>
      <c r="K795" s="102"/>
      <c r="L795" s="108"/>
      <c r="R795" s="31"/>
      <c r="S795" s="112"/>
    </row>
    <row r="796">
      <c r="A796" s="105"/>
      <c r="C796" s="88"/>
      <c r="D796" s="86"/>
      <c r="E796" s="32"/>
      <c r="H796" s="105"/>
      <c r="J796" s="107"/>
      <c r="K796" s="102"/>
      <c r="L796" s="108"/>
      <c r="R796" s="31"/>
      <c r="S796" s="112"/>
    </row>
    <row r="797">
      <c r="A797" s="105"/>
      <c r="C797" s="88"/>
      <c r="D797" s="86"/>
      <c r="E797" s="32"/>
      <c r="H797" s="105"/>
      <c r="J797" s="107"/>
      <c r="K797" s="102"/>
      <c r="L797" s="108"/>
      <c r="R797" s="31"/>
      <c r="S797" s="112"/>
    </row>
    <row r="798">
      <c r="A798" s="105"/>
      <c r="C798" s="88"/>
      <c r="D798" s="86"/>
      <c r="E798" s="32"/>
      <c r="H798" s="105"/>
      <c r="J798" s="107"/>
      <c r="K798" s="102"/>
      <c r="L798" s="108"/>
      <c r="R798" s="31"/>
      <c r="S798" s="112"/>
    </row>
    <row r="799">
      <c r="A799" s="105"/>
      <c r="C799" s="88"/>
      <c r="D799" s="86"/>
      <c r="E799" s="32"/>
      <c r="H799" s="105"/>
      <c r="J799" s="107"/>
      <c r="K799" s="102"/>
      <c r="L799" s="108"/>
      <c r="R799" s="31"/>
      <c r="S799" s="112"/>
    </row>
    <row r="800">
      <c r="A800" s="105"/>
      <c r="C800" s="88"/>
      <c r="D800" s="86"/>
      <c r="E800" s="32"/>
      <c r="H800" s="105"/>
      <c r="J800" s="107"/>
      <c r="K800" s="102"/>
      <c r="L800" s="108"/>
      <c r="R800" s="31"/>
      <c r="S800" s="112"/>
    </row>
    <row r="801">
      <c r="A801" s="105"/>
      <c r="C801" s="88"/>
      <c r="D801" s="86"/>
      <c r="E801" s="32"/>
      <c r="H801" s="105"/>
      <c r="J801" s="107"/>
      <c r="K801" s="102"/>
      <c r="L801" s="108"/>
      <c r="R801" s="31"/>
      <c r="S801" s="112"/>
    </row>
    <row r="802">
      <c r="A802" s="105"/>
      <c r="C802" s="88"/>
      <c r="D802" s="86"/>
      <c r="E802" s="32"/>
      <c r="H802" s="105"/>
      <c r="J802" s="107"/>
      <c r="K802" s="102"/>
      <c r="L802" s="108"/>
      <c r="R802" s="31"/>
      <c r="S802" s="112"/>
    </row>
    <row r="803">
      <c r="A803" s="105"/>
      <c r="C803" s="88"/>
      <c r="D803" s="86"/>
      <c r="E803" s="32"/>
      <c r="H803" s="105"/>
      <c r="J803" s="107"/>
      <c r="K803" s="102"/>
      <c r="L803" s="108"/>
      <c r="R803" s="31"/>
      <c r="S803" s="112"/>
    </row>
    <row r="804">
      <c r="A804" s="105"/>
      <c r="C804" s="88"/>
      <c r="D804" s="86"/>
      <c r="E804" s="32"/>
      <c r="H804" s="105"/>
      <c r="J804" s="107"/>
      <c r="K804" s="102"/>
      <c r="L804" s="108"/>
      <c r="R804" s="31"/>
      <c r="S804" s="112"/>
    </row>
    <row r="805">
      <c r="A805" s="105"/>
      <c r="C805" s="88"/>
      <c r="D805" s="86"/>
      <c r="E805" s="32"/>
      <c r="H805" s="105"/>
      <c r="J805" s="107"/>
      <c r="K805" s="102"/>
      <c r="L805" s="108"/>
      <c r="R805" s="31"/>
      <c r="S805" s="112"/>
    </row>
    <row r="806">
      <c r="A806" s="105"/>
      <c r="C806" s="88"/>
      <c r="D806" s="86"/>
      <c r="E806" s="32"/>
      <c r="H806" s="105"/>
      <c r="J806" s="107"/>
      <c r="K806" s="102"/>
      <c r="L806" s="108"/>
      <c r="R806" s="31"/>
      <c r="S806" s="112"/>
    </row>
    <row r="807">
      <c r="A807" s="105"/>
      <c r="C807" s="88"/>
      <c r="D807" s="86"/>
      <c r="E807" s="32"/>
      <c r="H807" s="105"/>
      <c r="J807" s="107"/>
      <c r="K807" s="102"/>
      <c r="L807" s="108"/>
      <c r="R807" s="31"/>
      <c r="S807" s="112"/>
    </row>
    <row r="808">
      <c r="A808" s="105"/>
      <c r="C808" s="88"/>
      <c r="D808" s="86"/>
      <c r="E808" s="32"/>
      <c r="H808" s="105"/>
      <c r="J808" s="107"/>
      <c r="K808" s="102"/>
      <c r="L808" s="108"/>
      <c r="R808" s="31"/>
      <c r="S808" s="112"/>
    </row>
    <row r="809">
      <c r="A809" s="105"/>
      <c r="C809" s="88"/>
      <c r="D809" s="86"/>
      <c r="E809" s="32"/>
      <c r="H809" s="105"/>
      <c r="J809" s="107"/>
      <c r="K809" s="102"/>
      <c r="L809" s="108"/>
      <c r="R809" s="31"/>
      <c r="S809" s="112"/>
    </row>
    <row r="810">
      <c r="A810" s="105"/>
      <c r="C810" s="88"/>
      <c r="D810" s="86"/>
      <c r="E810" s="32"/>
      <c r="H810" s="105"/>
      <c r="J810" s="107"/>
      <c r="K810" s="102"/>
      <c r="L810" s="108"/>
      <c r="R810" s="31"/>
      <c r="S810" s="112"/>
    </row>
    <row r="811">
      <c r="A811" s="105"/>
      <c r="C811" s="88"/>
      <c r="D811" s="86"/>
      <c r="E811" s="32"/>
      <c r="H811" s="105"/>
      <c r="J811" s="107"/>
      <c r="K811" s="102"/>
      <c r="L811" s="108"/>
      <c r="R811" s="31"/>
      <c r="S811" s="112"/>
    </row>
    <row r="812">
      <c r="A812" s="105"/>
      <c r="C812" s="88"/>
      <c r="D812" s="86"/>
      <c r="E812" s="32"/>
      <c r="H812" s="105"/>
      <c r="J812" s="107"/>
      <c r="K812" s="102"/>
      <c r="L812" s="108"/>
      <c r="R812" s="31"/>
      <c r="S812" s="112"/>
    </row>
    <row r="813">
      <c r="A813" s="105"/>
      <c r="C813" s="88"/>
      <c r="D813" s="86"/>
      <c r="E813" s="32"/>
      <c r="H813" s="105"/>
      <c r="J813" s="107"/>
      <c r="K813" s="102"/>
      <c r="L813" s="108"/>
      <c r="R813" s="31"/>
      <c r="S813" s="112"/>
    </row>
    <row r="814">
      <c r="A814" s="105"/>
      <c r="C814" s="88"/>
      <c r="D814" s="86"/>
      <c r="E814" s="32"/>
      <c r="H814" s="105"/>
      <c r="J814" s="107"/>
      <c r="K814" s="102"/>
      <c r="L814" s="108"/>
      <c r="R814" s="31"/>
      <c r="S814" s="112"/>
    </row>
    <row r="815">
      <c r="A815" s="105"/>
      <c r="C815" s="88"/>
      <c r="D815" s="86"/>
      <c r="E815" s="32"/>
      <c r="H815" s="105"/>
      <c r="J815" s="107"/>
      <c r="K815" s="102"/>
      <c r="L815" s="108"/>
      <c r="R815" s="31"/>
      <c r="S815" s="112"/>
    </row>
    <row r="816">
      <c r="A816" s="105"/>
      <c r="C816" s="88"/>
      <c r="D816" s="86"/>
      <c r="E816" s="32"/>
      <c r="H816" s="105"/>
      <c r="J816" s="107"/>
      <c r="K816" s="102"/>
      <c r="L816" s="108"/>
      <c r="R816" s="31"/>
      <c r="S816" s="112"/>
    </row>
    <row r="817">
      <c r="A817" s="105"/>
      <c r="C817" s="88"/>
      <c r="D817" s="86"/>
      <c r="E817" s="32"/>
      <c r="H817" s="105"/>
      <c r="J817" s="107"/>
      <c r="K817" s="102"/>
      <c r="L817" s="108"/>
      <c r="R817" s="31"/>
      <c r="S817" s="112"/>
    </row>
    <row r="818">
      <c r="A818" s="105"/>
      <c r="C818" s="88"/>
      <c r="D818" s="86"/>
      <c r="E818" s="32"/>
      <c r="H818" s="105"/>
      <c r="J818" s="107"/>
      <c r="K818" s="102"/>
      <c r="L818" s="108"/>
      <c r="R818" s="31"/>
      <c r="S818" s="112"/>
    </row>
    <row r="819">
      <c r="A819" s="105"/>
      <c r="C819" s="88"/>
      <c r="D819" s="86"/>
      <c r="E819" s="32"/>
      <c r="H819" s="105"/>
      <c r="J819" s="107"/>
      <c r="K819" s="102"/>
      <c r="L819" s="108"/>
      <c r="R819" s="31"/>
      <c r="S819" s="112"/>
    </row>
    <row r="820">
      <c r="A820" s="105"/>
      <c r="C820" s="88"/>
      <c r="D820" s="86"/>
      <c r="E820" s="32"/>
      <c r="H820" s="105"/>
      <c r="J820" s="107"/>
      <c r="K820" s="102"/>
      <c r="L820" s="108"/>
      <c r="R820" s="31"/>
      <c r="S820" s="112"/>
    </row>
    <row r="821">
      <c r="A821" s="105"/>
      <c r="C821" s="88"/>
      <c r="D821" s="86"/>
      <c r="E821" s="32"/>
      <c r="H821" s="105"/>
      <c r="J821" s="107"/>
      <c r="K821" s="102"/>
      <c r="L821" s="108"/>
      <c r="R821" s="31"/>
      <c r="S821" s="112"/>
    </row>
    <row r="822">
      <c r="A822" s="105"/>
      <c r="C822" s="88"/>
      <c r="D822" s="86"/>
      <c r="E822" s="32"/>
      <c r="H822" s="105"/>
      <c r="J822" s="107"/>
      <c r="K822" s="102"/>
      <c r="L822" s="108"/>
      <c r="R822" s="31"/>
      <c r="S822" s="112"/>
    </row>
    <row r="823">
      <c r="A823" s="105"/>
      <c r="C823" s="88"/>
      <c r="D823" s="86"/>
      <c r="E823" s="32"/>
      <c r="H823" s="105"/>
      <c r="J823" s="107"/>
      <c r="K823" s="102"/>
      <c r="L823" s="108"/>
      <c r="R823" s="31"/>
      <c r="S823" s="112"/>
    </row>
    <row r="824">
      <c r="A824" s="105"/>
      <c r="C824" s="88"/>
      <c r="D824" s="86"/>
      <c r="E824" s="32"/>
      <c r="H824" s="105"/>
      <c r="J824" s="107"/>
      <c r="K824" s="102"/>
      <c r="L824" s="108"/>
      <c r="R824" s="31"/>
      <c r="S824" s="112"/>
    </row>
    <row r="825">
      <c r="A825" s="105"/>
      <c r="C825" s="88"/>
      <c r="D825" s="86"/>
      <c r="E825" s="32"/>
      <c r="H825" s="105"/>
      <c r="J825" s="107"/>
      <c r="K825" s="102"/>
      <c r="L825" s="108"/>
      <c r="R825" s="31"/>
      <c r="S825" s="112"/>
    </row>
    <row r="826">
      <c r="A826" s="105"/>
      <c r="C826" s="88"/>
      <c r="D826" s="86"/>
      <c r="E826" s="32"/>
      <c r="H826" s="105"/>
      <c r="J826" s="107"/>
      <c r="K826" s="102"/>
      <c r="L826" s="108"/>
      <c r="R826" s="31"/>
      <c r="S826" s="112"/>
    </row>
    <row r="827">
      <c r="A827" s="105"/>
      <c r="C827" s="88"/>
      <c r="D827" s="86"/>
      <c r="E827" s="32"/>
      <c r="H827" s="105"/>
      <c r="J827" s="107"/>
      <c r="K827" s="102"/>
      <c r="L827" s="108"/>
      <c r="R827" s="31"/>
      <c r="S827" s="112"/>
    </row>
    <row r="828">
      <c r="A828" s="105"/>
      <c r="C828" s="88"/>
      <c r="D828" s="86"/>
      <c r="E828" s="32"/>
      <c r="H828" s="105"/>
      <c r="J828" s="107"/>
      <c r="K828" s="102"/>
      <c r="L828" s="108"/>
      <c r="R828" s="31"/>
      <c r="S828" s="112"/>
    </row>
    <row r="829">
      <c r="A829" s="105"/>
      <c r="C829" s="88"/>
      <c r="D829" s="86"/>
      <c r="E829" s="32"/>
      <c r="H829" s="105"/>
      <c r="J829" s="107"/>
      <c r="K829" s="102"/>
      <c r="L829" s="108"/>
      <c r="R829" s="31"/>
      <c r="S829" s="112"/>
    </row>
    <row r="830">
      <c r="A830" s="105"/>
      <c r="C830" s="88"/>
      <c r="D830" s="86"/>
      <c r="E830" s="32"/>
      <c r="H830" s="105"/>
      <c r="J830" s="107"/>
      <c r="K830" s="102"/>
      <c r="L830" s="108"/>
      <c r="R830" s="31"/>
      <c r="S830" s="112"/>
    </row>
    <row r="831">
      <c r="A831" s="105"/>
      <c r="C831" s="88"/>
      <c r="D831" s="86"/>
      <c r="E831" s="32"/>
      <c r="H831" s="105"/>
      <c r="J831" s="107"/>
      <c r="K831" s="102"/>
      <c r="L831" s="108"/>
      <c r="R831" s="31"/>
      <c r="S831" s="112"/>
    </row>
    <row r="832">
      <c r="A832" s="105"/>
      <c r="C832" s="88"/>
      <c r="D832" s="86"/>
      <c r="E832" s="32"/>
      <c r="H832" s="105"/>
      <c r="J832" s="107"/>
      <c r="K832" s="102"/>
      <c r="L832" s="108"/>
      <c r="R832" s="31"/>
      <c r="S832" s="112"/>
    </row>
    <row r="833">
      <c r="A833" s="105"/>
      <c r="C833" s="88"/>
      <c r="D833" s="86"/>
      <c r="E833" s="32"/>
      <c r="H833" s="105"/>
      <c r="J833" s="107"/>
      <c r="K833" s="102"/>
      <c r="L833" s="108"/>
      <c r="R833" s="31"/>
      <c r="S833" s="112"/>
    </row>
    <row r="834">
      <c r="A834" s="105"/>
      <c r="C834" s="88"/>
      <c r="D834" s="86"/>
      <c r="E834" s="32"/>
      <c r="H834" s="105"/>
      <c r="J834" s="107"/>
      <c r="K834" s="102"/>
      <c r="L834" s="108"/>
      <c r="R834" s="31"/>
      <c r="S834" s="112"/>
    </row>
    <row r="835">
      <c r="A835" s="105"/>
      <c r="C835" s="88"/>
      <c r="D835" s="86"/>
      <c r="E835" s="32"/>
      <c r="H835" s="105"/>
      <c r="J835" s="107"/>
      <c r="K835" s="102"/>
      <c r="L835" s="108"/>
      <c r="R835" s="31"/>
      <c r="S835" s="112"/>
    </row>
    <row r="836">
      <c r="A836" s="105"/>
      <c r="C836" s="88"/>
      <c r="D836" s="86"/>
      <c r="E836" s="32"/>
      <c r="H836" s="105"/>
      <c r="J836" s="107"/>
      <c r="K836" s="102"/>
      <c r="L836" s="108"/>
      <c r="R836" s="31"/>
      <c r="S836" s="112"/>
    </row>
    <row r="837">
      <c r="A837" s="105"/>
      <c r="C837" s="88"/>
      <c r="D837" s="86"/>
      <c r="E837" s="32"/>
      <c r="H837" s="105"/>
      <c r="J837" s="107"/>
      <c r="K837" s="102"/>
      <c r="L837" s="108"/>
      <c r="R837" s="31"/>
      <c r="S837" s="112"/>
    </row>
    <row r="838">
      <c r="A838" s="105"/>
      <c r="C838" s="88"/>
      <c r="D838" s="86"/>
      <c r="E838" s="32"/>
      <c r="H838" s="105"/>
      <c r="J838" s="107"/>
      <c r="K838" s="102"/>
      <c r="L838" s="108"/>
      <c r="R838" s="31"/>
      <c r="S838" s="112"/>
    </row>
    <row r="839">
      <c r="A839" s="105"/>
      <c r="C839" s="88"/>
      <c r="D839" s="86"/>
      <c r="E839" s="32"/>
      <c r="H839" s="105"/>
      <c r="J839" s="107"/>
      <c r="K839" s="102"/>
      <c r="L839" s="108"/>
      <c r="R839" s="31"/>
      <c r="S839" s="112"/>
    </row>
    <row r="840">
      <c r="A840" s="105"/>
      <c r="C840" s="88"/>
      <c r="D840" s="86"/>
      <c r="E840" s="32"/>
      <c r="H840" s="105"/>
      <c r="J840" s="107"/>
      <c r="K840" s="102"/>
      <c r="L840" s="108"/>
      <c r="R840" s="31"/>
      <c r="S840" s="112"/>
    </row>
    <row r="841">
      <c r="A841" s="105"/>
      <c r="C841" s="88"/>
      <c r="D841" s="86"/>
      <c r="E841" s="32"/>
      <c r="H841" s="105"/>
      <c r="J841" s="107"/>
      <c r="K841" s="102"/>
      <c r="L841" s="108"/>
      <c r="R841" s="31"/>
      <c r="S841" s="112"/>
    </row>
    <row r="842">
      <c r="A842" s="105"/>
      <c r="C842" s="88"/>
      <c r="D842" s="86"/>
      <c r="E842" s="32"/>
      <c r="H842" s="105"/>
      <c r="J842" s="107"/>
      <c r="K842" s="102"/>
      <c r="L842" s="108"/>
      <c r="R842" s="31"/>
      <c r="S842" s="112"/>
    </row>
    <row r="843">
      <c r="A843" s="105"/>
      <c r="C843" s="88"/>
      <c r="D843" s="86"/>
      <c r="E843" s="32"/>
      <c r="H843" s="105"/>
      <c r="J843" s="107"/>
      <c r="K843" s="102"/>
      <c r="L843" s="108"/>
      <c r="R843" s="31"/>
      <c r="S843" s="112"/>
    </row>
    <row r="844">
      <c r="A844" s="105"/>
      <c r="C844" s="88"/>
      <c r="D844" s="86"/>
      <c r="E844" s="32"/>
      <c r="H844" s="105"/>
      <c r="J844" s="107"/>
      <c r="K844" s="102"/>
      <c r="L844" s="108"/>
      <c r="R844" s="31"/>
      <c r="S844" s="112"/>
    </row>
    <row r="845">
      <c r="A845" s="105"/>
      <c r="C845" s="88"/>
      <c r="D845" s="86"/>
      <c r="E845" s="32"/>
      <c r="H845" s="105"/>
      <c r="J845" s="107"/>
      <c r="K845" s="102"/>
      <c r="L845" s="108"/>
      <c r="R845" s="31"/>
      <c r="S845" s="112"/>
    </row>
    <row r="846">
      <c r="A846" s="105"/>
      <c r="C846" s="88"/>
      <c r="D846" s="86"/>
      <c r="E846" s="32"/>
      <c r="H846" s="105"/>
      <c r="J846" s="107"/>
      <c r="K846" s="102"/>
      <c r="L846" s="108"/>
      <c r="R846" s="31"/>
      <c r="S846" s="112"/>
    </row>
    <row r="847">
      <c r="A847" s="105"/>
      <c r="C847" s="88"/>
      <c r="D847" s="86"/>
      <c r="E847" s="32"/>
      <c r="H847" s="105"/>
      <c r="J847" s="107"/>
      <c r="K847" s="102"/>
      <c r="L847" s="108"/>
      <c r="R847" s="31"/>
      <c r="S847" s="112"/>
    </row>
    <row r="848">
      <c r="A848" s="105"/>
      <c r="C848" s="88"/>
      <c r="D848" s="86"/>
      <c r="E848" s="32"/>
      <c r="H848" s="105"/>
      <c r="J848" s="107"/>
      <c r="K848" s="102"/>
      <c r="L848" s="108"/>
      <c r="R848" s="31"/>
      <c r="S848" s="112"/>
    </row>
    <row r="849">
      <c r="A849" s="105"/>
      <c r="C849" s="88"/>
      <c r="D849" s="86"/>
      <c r="E849" s="32"/>
      <c r="H849" s="105"/>
      <c r="J849" s="107"/>
      <c r="K849" s="102"/>
      <c r="L849" s="108"/>
      <c r="R849" s="31"/>
      <c r="S849" s="112"/>
    </row>
    <row r="850">
      <c r="A850" s="105"/>
      <c r="C850" s="88"/>
      <c r="D850" s="86"/>
      <c r="E850" s="32"/>
      <c r="H850" s="105"/>
      <c r="J850" s="107"/>
      <c r="K850" s="102"/>
      <c r="L850" s="108"/>
      <c r="R850" s="31"/>
      <c r="S850" s="112"/>
    </row>
    <row r="851">
      <c r="A851" s="105"/>
      <c r="C851" s="88"/>
      <c r="D851" s="86"/>
      <c r="E851" s="32"/>
      <c r="H851" s="105"/>
      <c r="J851" s="107"/>
      <c r="K851" s="102"/>
      <c r="L851" s="108"/>
      <c r="R851" s="31"/>
      <c r="S851" s="112"/>
    </row>
    <row r="852">
      <c r="A852" s="105"/>
      <c r="C852" s="88"/>
      <c r="D852" s="86"/>
      <c r="E852" s="32"/>
      <c r="H852" s="105"/>
      <c r="J852" s="107"/>
      <c r="K852" s="102"/>
      <c r="L852" s="108"/>
      <c r="R852" s="31"/>
      <c r="S852" s="112"/>
    </row>
    <row r="853">
      <c r="A853" s="105"/>
      <c r="C853" s="88"/>
      <c r="D853" s="86"/>
      <c r="E853" s="32"/>
      <c r="H853" s="105"/>
      <c r="J853" s="107"/>
      <c r="K853" s="102"/>
      <c r="L853" s="108"/>
      <c r="R853" s="31"/>
      <c r="S853" s="112"/>
    </row>
    <row r="854">
      <c r="A854" s="105"/>
      <c r="C854" s="88"/>
      <c r="D854" s="86"/>
      <c r="E854" s="32"/>
      <c r="H854" s="105"/>
      <c r="J854" s="107"/>
      <c r="K854" s="102"/>
      <c r="L854" s="108"/>
      <c r="R854" s="31"/>
      <c r="S854" s="112"/>
    </row>
    <row r="855">
      <c r="A855" s="105"/>
      <c r="C855" s="88"/>
      <c r="D855" s="86"/>
      <c r="E855" s="32"/>
      <c r="H855" s="105"/>
      <c r="J855" s="107"/>
      <c r="K855" s="102"/>
      <c r="L855" s="108"/>
      <c r="R855" s="31"/>
      <c r="S855" s="112"/>
    </row>
    <row r="856">
      <c r="A856" s="105"/>
      <c r="C856" s="88"/>
      <c r="D856" s="86"/>
      <c r="E856" s="32"/>
      <c r="H856" s="105"/>
      <c r="J856" s="107"/>
      <c r="K856" s="102"/>
      <c r="L856" s="108"/>
      <c r="R856" s="31"/>
      <c r="S856" s="112"/>
    </row>
    <row r="857">
      <c r="A857" s="105"/>
      <c r="C857" s="88"/>
      <c r="D857" s="86"/>
      <c r="E857" s="32"/>
      <c r="H857" s="105"/>
      <c r="J857" s="107"/>
      <c r="K857" s="102"/>
      <c r="L857" s="108"/>
      <c r="R857" s="31"/>
      <c r="S857" s="112"/>
    </row>
    <row r="858">
      <c r="A858" s="105"/>
      <c r="C858" s="88"/>
      <c r="D858" s="86"/>
      <c r="E858" s="32"/>
      <c r="H858" s="105"/>
      <c r="J858" s="107"/>
      <c r="K858" s="102"/>
      <c r="L858" s="108"/>
      <c r="R858" s="31"/>
      <c r="S858" s="112"/>
    </row>
    <row r="859">
      <c r="A859" s="105"/>
      <c r="C859" s="88"/>
      <c r="D859" s="86"/>
      <c r="E859" s="32"/>
      <c r="H859" s="105"/>
      <c r="J859" s="107"/>
      <c r="K859" s="102"/>
      <c r="L859" s="108"/>
      <c r="R859" s="31"/>
      <c r="S859" s="112"/>
    </row>
    <row r="860">
      <c r="A860" s="105"/>
      <c r="C860" s="88"/>
      <c r="D860" s="86"/>
      <c r="E860" s="32"/>
      <c r="H860" s="105"/>
      <c r="J860" s="107"/>
      <c r="K860" s="102"/>
      <c r="L860" s="108"/>
      <c r="R860" s="31"/>
      <c r="S860" s="112"/>
    </row>
    <row r="861">
      <c r="A861" s="105"/>
      <c r="C861" s="88"/>
      <c r="D861" s="86"/>
      <c r="E861" s="32"/>
      <c r="H861" s="105"/>
      <c r="J861" s="107"/>
      <c r="K861" s="102"/>
      <c r="L861" s="108"/>
      <c r="R861" s="31"/>
      <c r="S861" s="112"/>
    </row>
    <row r="862">
      <c r="A862" s="105"/>
      <c r="C862" s="88"/>
      <c r="D862" s="86"/>
      <c r="E862" s="32"/>
      <c r="H862" s="105"/>
      <c r="J862" s="107"/>
      <c r="K862" s="102"/>
      <c r="L862" s="108"/>
      <c r="R862" s="31"/>
      <c r="S862" s="112"/>
    </row>
    <row r="863">
      <c r="A863" s="105"/>
      <c r="C863" s="88"/>
      <c r="D863" s="86"/>
      <c r="E863" s="32"/>
      <c r="H863" s="105"/>
      <c r="J863" s="107"/>
      <c r="K863" s="102"/>
      <c r="L863" s="108"/>
      <c r="R863" s="31"/>
      <c r="S863" s="112"/>
    </row>
    <row r="864">
      <c r="A864" s="105"/>
      <c r="C864" s="88"/>
      <c r="D864" s="86"/>
      <c r="E864" s="32"/>
      <c r="H864" s="105"/>
      <c r="J864" s="107"/>
      <c r="K864" s="102"/>
      <c r="L864" s="108"/>
      <c r="R864" s="31"/>
      <c r="S864" s="112"/>
    </row>
    <row r="865">
      <c r="A865" s="105"/>
      <c r="C865" s="88"/>
      <c r="D865" s="86"/>
      <c r="E865" s="32"/>
      <c r="H865" s="105"/>
      <c r="J865" s="107"/>
      <c r="K865" s="102"/>
      <c r="L865" s="108"/>
      <c r="R865" s="31"/>
      <c r="S865" s="112"/>
    </row>
    <row r="866">
      <c r="A866" s="105"/>
      <c r="C866" s="88"/>
      <c r="D866" s="86"/>
      <c r="E866" s="32"/>
      <c r="H866" s="105"/>
      <c r="J866" s="107"/>
      <c r="K866" s="102"/>
      <c r="L866" s="108"/>
      <c r="R866" s="31"/>
      <c r="S866" s="112"/>
    </row>
    <row r="867">
      <c r="A867" s="105"/>
      <c r="C867" s="88"/>
      <c r="D867" s="86"/>
      <c r="E867" s="32"/>
      <c r="H867" s="105"/>
      <c r="J867" s="107"/>
      <c r="K867" s="102"/>
      <c r="L867" s="108"/>
      <c r="R867" s="31"/>
      <c r="S867" s="112"/>
    </row>
    <row r="868">
      <c r="A868" s="105"/>
      <c r="C868" s="88"/>
      <c r="D868" s="86"/>
      <c r="E868" s="32"/>
      <c r="H868" s="105"/>
      <c r="J868" s="107"/>
      <c r="K868" s="102"/>
      <c r="L868" s="108"/>
      <c r="R868" s="31"/>
      <c r="S868" s="112"/>
    </row>
    <row r="869">
      <c r="A869" s="105"/>
      <c r="C869" s="88"/>
      <c r="D869" s="86"/>
      <c r="E869" s="32"/>
      <c r="H869" s="105"/>
      <c r="J869" s="107"/>
      <c r="K869" s="102"/>
      <c r="L869" s="108"/>
      <c r="R869" s="31"/>
      <c r="S869" s="112"/>
    </row>
    <row r="870">
      <c r="A870" s="105"/>
      <c r="C870" s="88"/>
      <c r="D870" s="86"/>
      <c r="E870" s="32"/>
      <c r="H870" s="105"/>
      <c r="J870" s="107"/>
      <c r="K870" s="102"/>
      <c r="L870" s="108"/>
      <c r="R870" s="31"/>
      <c r="S870" s="112"/>
    </row>
    <row r="871">
      <c r="A871" s="105"/>
      <c r="C871" s="88"/>
      <c r="D871" s="86"/>
      <c r="E871" s="32"/>
      <c r="H871" s="105"/>
      <c r="J871" s="107"/>
      <c r="K871" s="102"/>
      <c r="L871" s="108"/>
      <c r="R871" s="31"/>
      <c r="S871" s="112"/>
    </row>
    <row r="872">
      <c r="A872" s="105"/>
      <c r="C872" s="88"/>
      <c r="D872" s="86"/>
      <c r="E872" s="32"/>
      <c r="H872" s="105"/>
      <c r="J872" s="107"/>
      <c r="K872" s="102"/>
      <c r="L872" s="108"/>
      <c r="R872" s="31"/>
      <c r="S872" s="112"/>
    </row>
    <row r="873">
      <c r="A873" s="105"/>
      <c r="C873" s="88"/>
      <c r="D873" s="86"/>
      <c r="E873" s="32"/>
      <c r="H873" s="105"/>
      <c r="J873" s="107"/>
      <c r="K873" s="102"/>
      <c r="L873" s="108"/>
      <c r="R873" s="31"/>
      <c r="S873" s="112"/>
    </row>
    <row r="874">
      <c r="A874" s="105"/>
      <c r="C874" s="88"/>
      <c r="D874" s="86"/>
      <c r="E874" s="32"/>
      <c r="H874" s="105"/>
      <c r="J874" s="107"/>
      <c r="K874" s="102"/>
      <c r="L874" s="108"/>
      <c r="R874" s="31"/>
      <c r="S874" s="112"/>
    </row>
    <row r="875">
      <c r="A875" s="105"/>
      <c r="C875" s="88"/>
      <c r="D875" s="86"/>
      <c r="E875" s="32"/>
      <c r="H875" s="105"/>
      <c r="J875" s="107"/>
      <c r="K875" s="102"/>
      <c r="L875" s="108"/>
      <c r="R875" s="31"/>
      <c r="S875" s="112"/>
    </row>
    <row r="876">
      <c r="A876" s="105"/>
      <c r="C876" s="88"/>
      <c r="D876" s="86"/>
      <c r="E876" s="32"/>
      <c r="H876" s="105"/>
      <c r="J876" s="107"/>
      <c r="K876" s="102"/>
      <c r="L876" s="108"/>
      <c r="R876" s="31"/>
      <c r="S876" s="112"/>
    </row>
    <row r="877">
      <c r="A877" s="105"/>
      <c r="C877" s="88"/>
      <c r="D877" s="86"/>
      <c r="E877" s="32"/>
      <c r="H877" s="105"/>
      <c r="J877" s="107"/>
      <c r="K877" s="102"/>
      <c r="L877" s="108"/>
      <c r="R877" s="31"/>
      <c r="S877" s="112"/>
    </row>
    <row r="878">
      <c r="A878" s="105"/>
      <c r="C878" s="88"/>
      <c r="D878" s="86"/>
      <c r="E878" s="32"/>
      <c r="H878" s="105"/>
      <c r="J878" s="107"/>
      <c r="K878" s="102"/>
      <c r="L878" s="108"/>
      <c r="R878" s="31"/>
      <c r="S878" s="112"/>
    </row>
    <row r="879">
      <c r="A879" s="105"/>
      <c r="C879" s="88"/>
      <c r="D879" s="86"/>
      <c r="E879" s="32"/>
      <c r="H879" s="105"/>
      <c r="J879" s="107"/>
      <c r="K879" s="102"/>
      <c r="L879" s="108"/>
      <c r="R879" s="31"/>
      <c r="S879" s="112"/>
    </row>
    <row r="880">
      <c r="A880" s="105"/>
      <c r="C880" s="88"/>
      <c r="D880" s="86"/>
      <c r="E880" s="32"/>
      <c r="H880" s="105"/>
      <c r="J880" s="107"/>
      <c r="K880" s="102"/>
      <c r="L880" s="108"/>
      <c r="R880" s="31"/>
      <c r="S880" s="112"/>
    </row>
    <row r="881">
      <c r="A881" s="105"/>
      <c r="C881" s="88"/>
      <c r="D881" s="86"/>
      <c r="E881" s="32"/>
      <c r="H881" s="105"/>
      <c r="J881" s="107"/>
      <c r="K881" s="102"/>
      <c r="L881" s="108"/>
      <c r="R881" s="31"/>
      <c r="S881" s="112"/>
    </row>
    <row r="882">
      <c r="A882" s="105"/>
      <c r="C882" s="88"/>
      <c r="D882" s="86"/>
      <c r="E882" s="32"/>
      <c r="H882" s="105"/>
      <c r="J882" s="107"/>
      <c r="K882" s="102"/>
      <c r="L882" s="108"/>
      <c r="R882" s="31"/>
      <c r="S882" s="112"/>
    </row>
    <row r="883">
      <c r="A883" s="105"/>
      <c r="C883" s="88"/>
      <c r="D883" s="86"/>
      <c r="E883" s="32"/>
      <c r="H883" s="105"/>
      <c r="J883" s="107"/>
      <c r="K883" s="102"/>
      <c r="L883" s="108"/>
      <c r="R883" s="31"/>
      <c r="S883" s="112"/>
    </row>
    <row r="884">
      <c r="A884" s="105"/>
      <c r="C884" s="88"/>
      <c r="D884" s="86"/>
      <c r="E884" s="32"/>
      <c r="H884" s="105"/>
      <c r="J884" s="107"/>
      <c r="K884" s="102"/>
      <c r="L884" s="108"/>
      <c r="R884" s="31"/>
      <c r="S884" s="112"/>
    </row>
    <row r="885">
      <c r="A885" s="105"/>
      <c r="C885" s="88"/>
      <c r="D885" s="86"/>
      <c r="E885" s="32"/>
      <c r="H885" s="105"/>
      <c r="J885" s="107"/>
      <c r="K885" s="102"/>
      <c r="L885" s="108"/>
      <c r="R885" s="31"/>
      <c r="S885" s="112"/>
    </row>
    <row r="886">
      <c r="A886" s="105"/>
      <c r="C886" s="88"/>
      <c r="D886" s="86"/>
      <c r="E886" s="32"/>
      <c r="H886" s="105"/>
      <c r="J886" s="107"/>
      <c r="K886" s="102"/>
      <c r="L886" s="108"/>
      <c r="R886" s="31"/>
      <c r="S886" s="112"/>
    </row>
    <row r="887">
      <c r="A887" s="105"/>
      <c r="C887" s="88"/>
      <c r="D887" s="86"/>
      <c r="E887" s="32"/>
      <c r="H887" s="105"/>
      <c r="J887" s="107"/>
      <c r="K887" s="102"/>
      <c r="L887" s="108"/>
      <c r="R887" s="31"/>
      <c r="S887" s="112"/>
    </row>
    <row r="888">
      <c r="A888" s="105"/>
      <c r="C888" s="88"/>
      <c r="D888" s="86"/>
      <c r="E888" s="32"/>
      <c r="H888" s="105"/>
      <c r="J888" s="107"/>
      <c r="K888" s="102"/>
      <c r="L888" s="108"/>
      <c r="R888" s="31"/>
      <c r="S888" s="112"/>
    </row>
    <row r="889">
      <c r="A889" s="105"/>
      <c r="C889" s="88"/>
      <c r="D889" s="86"/>
      <c r="E889" s="32"/>
      <c r="H889" s="105"/>
      <c r="J889" s="107"/>
      <c r="K889" s="102"/>
      <c r="L889" s="108"/>
      <c r="R889" s="31"/>
      <c r="S889" s="112"/>
    </row>
    <row r="890">
      <c r="A890" s="105"/>
      <c r="C890" s="88"/>
      <c r="D890" s="86"/>
      <c r="E890" s="32"/>
      <c r="H890" s="105"/>
      <c r="J890" s="107"/>
      <c r="K890" s="102"/>
      <c r="L890" s="108"/>
      <c r="R890" s="31"/>
      <c r="S890" s="112"/>
    </row>
    <row r="891">
      <c r="A891" s="105"/>
      <c r="C891" s="88"/>
      <c r="D891" s="86"/>
      <c r="E891" s="32"/>
      <c r="H891" s="105"/>
      <c r="J891" s="107"/>
      <c r="K891" s="102"/>
      <c r="L891" s="108"/>
      <c r="R891" s="31"/>
      <c r="S891" s="112"/>
    </row>
    <row r="892">
      <c r="A892" s="105"/>
      <c r="C892" s="88"/>
      <c r="D892" s="86"/>
      <c r="E892" s="32"/>
      <c r="H892" s="105"/>
      <c r="J892" s="107"/>
      <c r="K892" s="102"/>
      <c r="L892" s="108"/>
      <c r="R892" s="31"/>
      <c r="S892" s="112"/>
    </row>
    <row r="893">
      <c r="A893" s="105"/>
      <c r="C893" s="88"/>
      <c r="D893" s="86"/>
      <c r="E893" s="32"/>
      <c r="H893" s="105"/>
      <c r="J893" s="107"/>
      <c r="K893" s="102"/>
      <c r="L893" s="108"/>
      <c r="R893" s="31"/>
      <c r="S893" s="112"/>
    </row>
    <row r="894">
      <c r="A894" s="105"/>
      <c r="C894" s="88"/>
      <c r="D894" s="86"/>
      <c r="E894" s="32"/>
      <c r="H894" s="105"/>
      <c r="J894" s="107"/>
      <c r="K894" s="102"/>
      <c r="L894" s="108"/>
      <c r="R894" s="31"/>
      <c r="S894" s="112"/>
    </row>
    <row r="895">
      <c r="A895" s="105"/>
      <c r="C895" s="88"/>
      <c r="D895" s="86"/>
      <c r="E895" s="32"/>
      <c r="H895" s="105"/>
      <c r="J895" s="107"/>
      <c r="K895" s="102"/>
      <c r="L895" s="108"/>
      <c r="R895" s="31"/>
      <c r="S895" s="112"/>
    </row>
    <row r="896">
      <c r="A896" s="105"/>
      <c r="C896" s="88"/>
      <c r="D896" s="86"/>
      <c r="E896" s="32"/>
      <c r="H896" s="105"/>
      <c r="J896" s="107"/>
      <c r="K896" s="102"/>
      <c r="L896" s="108"/>
      <c r="R896" s="31"/>
      <c r="S896" s="112"/>
    </row>
    <row r="897">
      <c r="A897" s="105"/>
      <c r="C897" s="88"/>
      <c r="D897" s="86"/>
      <c r="E897" s="32"/>
      <c r="H897" s="105"/>
      <c r="J897" s="107"/>
      <c r="K897" s="102"/>
      <c r="L897" s="108"/>
      <c r="R897" s="31"/>
      <c r="S897" s="112"/>
    </row>
    <row r="898">
      <c r="A898" s="105"/>
      <c r="C898" s="88"/>
      <c r="D898" s="86"/>
      <c r="E898" s="32"/>
      <c r="H898" s="105"/>
      <c r="J898" s="107"/>
      <c r="K898" s="102"/>
      <c r="L898" s="108"/>
      <c r="R898" s="31"/>
      <c r="S898" s="112"/>
    </row>
    <row r="899">
      <c r="A899" s="105"/>
      <c r="C899" s="88"/>
      <c r="D899" s="86"/>
      <c r="E899" s="32"/>
      <c r="H899" s="105"/>
      <c r="J899" s="107"/>
      <c r="K899" s="102"/>
      <c r="L899" s="108"/>
      <c r="R899" s="31"/>
      <c r="S899" s="112"/>
    </row>
    <row r="900">
      <c r="A900" s="105"/>
      <c r="C900" s="88"/>
      <c r="D900" s="86"/>
      <c r="E900" s="32"/>
      <c r="H900" s="105"/>
      <c r="J900" s="107"/>
      <c r="K900" s="102"/>
      <c r="L900" s="108"/>
      <c r="R900" s="31"/>
      <c r="S900" s="112"/>
    </row>
    <row r="901">
      <c r="A901" s="105"/>
      <c r="C901" s="88"/>
      <c r="D901" s="86"/>
      <c r="E901" s="32"/>
      <c r="H901" s="105"/>
      <c r="J901" s="107"/>
      <c r="K901" s="102"/>
      <c r="L901" s="108"/>
      <c r="R901" s="31"/>
      <c r="S901" s="112"/>
    </row>
    <row r="902">
      <c r="A902" s="105"/>
      <c r="C902" s="88"/>
      <c r="D902" s="86"/>
      <c r="E902" s="32"/>
      <c r="H902" s="105"/>
      <c r="J902" s="107"/>
      <c r="K902" s="102"/>
      <c r="L902" s="108"/>
      <c r="R902" s="31"/>
      <c r="S902" s="112"/>
    </row>
    <row r="903">
      <c r="A903" s="105"/>
      <c r="C903" s="88"/>
      <c r="D903" s="86"/>
      <c r="E903" s="32"/>
      <c r="H903" s="105"/>
      <c r="J903" s="107"/>
      <c r="K903" s="102"/>
      <c r="L903" s="108"/>
      <c r="R903" s="31"/>
      <c r="S903" s="112"/>
    </row>
    <row r="904">
      <c r="A904" s="105"/>
      <c r="C904" s="88"/>
      <c r="D904" s="86"/>
      <c r="E904" s="32"/>
      <c r="H904" s="105"/>
      <c r="J904" s="107"/>
      <c r="K904" s="102"/>
      <c r="L904" s="108"/>
      <c r="R904" s="31"/>
      <c r="S904" s="112"/>
    </row>
    <row r="905">
      <c r="A905" s="105"/>
      <c r="C905" s="88"/>
      <c r="D905" s="86"/>
      <c r="E905" s="32"/>
      <c r="H905" s="105"/>
      <c r="J905" s="107"/>
      <c r="K905" s="102"/>
      <c r="L905" s="108"/>
      <c r="R905" s="31"/>
      <c r="S905" s="112"/>
    </row>
    <row r="906">
      <c r="A906" s="105"/>
      <c r="C906" s="88"/>
      <c r="D906" s="86"/>
      <c r="E906" s="32"/>
      <c r="H906" s="105"/>
      <c r="J906" s="107"/>
      <c r="K906" s="102"/>
      <c r="L906" s="108"/>
      <c r="R906" s="31"/>
      <c r="S906" s="112"/>
    </row>
    <row r="907">
      <c r="A907" s="105"/>
      <c r="C907" s="88"/>
      <c r="D907" s="86"/>
      <c r="E907" s="32"/>
      <c r="H907" s="105"/>
      <c r="J907" s="107"/>
      <c r="K907" s="102"/>
      <c r="L907" s="108"/>
      <c r="R907" s="31"/>
      <c r="S907" s="112"/>
    </row>
    <row r="908">
      <c r="A908" s="105"/>
      <c r="C908" s="88"/>
      <c r="D908" s="86"/>
      <c r="E908" s="32"/>
      <c r="H908" s="105"/>
      <c r="J908" s="107"/>
      <c r="K908" s="102"/>
      <c r="L908" s="108"/>
      <c r="R908" s="31"/>
      <c r="S908" s="112"/>
    </row>
    <row r="909">
      <c r="A909" s="105"/>
      <c r="C909" s="88"/>
      <c r="D909" s="86"/>
      <c r="E909" s="32"/>
      <c r="H909" s="105"/>
      <c r="J909" s="107"/>
      <c r="K909" s="102"/>
      <c r="L909" s="108"/>
      <c r="R909" s="31"/>
      <c r="S909" s="112"/>
    </row>
    <row r="910">
      <c r="A910" s="105"/>
      <c r="C910" s="88"/>
      <c r="D910" s="86"/>
      <c r="E910" s="32"/>
      <c r="H910" s="105"/>
      <c r="J910" s="107"/>
      <c r="K910" s="102"/>
      <c r="L910" s="108"/>
      <c r="R910" s="31"/>
      <c r="S910" s="112"/>
    </row>
    <row r="911">
      <c r="A911" s="105"/>
      <c r="C911" s="88"/>
      <c r="D911" s="86"/>
      <c r="E911" s="32"/>
      <c r="H911" s="105"/>
      <c r="J911" s="107"/>
      <c r="K911" s="102"/>
      <c r="L911" s="108"/>
      <c r="R911" s="31"/>
      <c r="S911" s="112"/>
    </row>
    <row r="912">
      <c r="A912" s="105"/>
      <c r="C912" s="88"/>
      <c r="D912" s="86"/>
      <c r="E912" s="32"/>
      <c r="H912" s="105"/>
      <c r="J912" s="107"/>
      <c r="K912" s="102"/>
      <c r="L912" s="108"/>
      <c r="R912" s="31"/>
      <c r="S912" s="112"/>
    </row>
    <row r="913">
      <c r="A913" s="105"/>
      <c r="C913" s="88"/>
      <c r="D913" s="86"/>
      <c r="E913" s="32"/>
      <c r="H913" s="105"/>
      <c r="J913" s="107"/>
      <c r="K913" s="102"/>
      <c r="L913" s="108"/>
      <c r="R913" s="31"/>
      <c r="S913" s="112"/>
    </row>
    <row r="914">
      <c r="A914" s="105"/>
      <c r="C914" s="88"/>
      <c r="D914" s="86"/>
      <c r="E914" s="32"/>
      <c r="H914" s="105"/>
      <c r="J914" s="107"/>
      <c r="K914" s="102"/>
      <c r="L914" s="108"/>
      <c r="R914" s="31"/>
      <c r="S914" s="112"/>
    </row>
    <row r="915">
      <c r="A915" s="105"/>
      <c r="C915" s="88"/>
      <c r="D915" s="86"/>
      <c r="E915" s="32"/>
      <c r="H915" s="105"/>
      <c r="J915" s="107"/>
      <c r="K915" s="102"/>
      <c r="L915" s="108"/>
      <c r="R915" s="31"/>
      <c r="S915" s="112"/>
    </row>
    <row r="916">
      <c r="A916" s="105"/>
      <c r="C916" s="88"/>
      <c r="D916" s="86"/>
      <c r="E916" s="32"/>
      <c r="H916" s="105"/>
      <c r="J916" s="107"/>
      <c r="K916" s="102"/>
      <c r="L916" s="108"/>
      <c r="R916" s="31"/>
      <c r="S916" s="112"/>
    </row>
    <row r="917">
      <c r="A917" s="105"/>
      <c r="C917" s="88"/>
      <c r="D917" s="86"/>
      <c r="E917" s="32"/>
      <c r="H917" s="105"/>
      <c r="J917" s="107"/>
      <c r="K917" s="102"/>
      <c r="L917" s="108"/>
      <c r="R917" s="31"/>
      <c r="S917" s="112"/>
    </row>
    <row r="918">
      <c r="A918" s="105"/>
      <c r="C918" s="88"/>
      <c r="D918" s="86"/>
      <c r="E918" s="32"/>
      <c r="H918" s="105"/>
      <c r="J918" s="107"/>
      <c r="K918" s="102"/>
      <c r="L918" s="108"/>
      <c r="R918" s="31"/>
      <c r="S918" s="112"/>
    </row>
    <row r="919">
      <c r="A919" s="105"/>
      <c r="C919" s="88"/>
      <c r="D919" s="86"/>
      <c r="E919" s="32"/>
      <c r="H919" s="105"/>
      <c r="J919" s="107"/>
      <c r="K919" s="102"/>
      <c r="L919" s="108"/>
      <c r="R919" s="31"/>
      <c r="S919" s="112"/>
    </row>
    <row r="920">
      <c r="A920" s="105"/>
      <c r="C920" s="88"/>
      <c r="D920" s="86"/>
      <c r="E920" s="32"/>
      <c r="H920" s="105"/>
      <c r="J920" s="107"/>
      <c r="K920" s="102"/>
      <c r="L920" s="108"/>
      <c r="R920" s="31"/>
      <c r="S920" s="112"/>
    </row>
    <row r="921">
      <c r="A921" s="105"/>
      <c r="C921" s="88"/>
      <c r="D921" s="86"/>
      <c r="E921" s="32"/>
      <c r="H921" s="105"/>
      <c r="J921" s="107"/>
      <c r="K921" s="102"/>
      <c r="L921" s="108"/>
      <c r="R921" s="31"/>
      <c r="S921" s="112"/>
    </row>
    <row r="922">
      <c r="A922" s="105"/>
      <c r="C922" s="88"/>
      <c r="D922" s="86"/>
      <c r="E922" s="32"/>
      <c r="H922" s="105"/>
      <c r="J922" s="107"/>
      <c r="K922" s="102"/>
      <c r="L922" s="108"/>
      <c r="R922" s="31"/>
      <c r="S922" s="112"/>
    </row>
    <row r="923">
      <c r="A923" s="105"/>
      <c r="C923" s="88"/>
      <c r="D923" s="86"/>
      <c r="E923" s="32"/>
      <c r="H923" s="105"/>
      <c r="J923" s="107"/>
      <c r="K923" s="102"/>
      <c r="L923" s="108"/>
      <c r="R923" s="31"/>
      <c r="S923" s="112"/>
    </row>
    <row r="924">
      <c r="A924" s="105"/>
      <c r="C924" s="88"/>
      <c r="D924" s="86"/>
      <c r="E924" s="32"/>
      <c r="H924" s="105"/>
      <c r="J924" s="107"/>
      <c r="K924" s="102"/>
      <c r="L924" s="108"/>
      <c r="R924" s="31"/>
      <c r="S924" s="112"/>
    </row>
    <row r="925">
      <c r="A925" s="105"/>
      <c r="C925" s="88"/>
      <c r="D925" s="86"/>
      <c r="E925" s="32"/>
      <c r="H925" s="105"/>
      <c r="J925" s="107"/>
      <c r="K925" s="102"/>
      <c r="L925" s="108"/>
      <c r="R925" s="31"/>
      <c r="S925" s="112"/>
    </row>
    <row r="926">
      <c r="A926" s="105"/>
      <c r="C926" s="88"/>
      <c r="D926" s="86"/>
      <c r="E926" s="32"/>
      <c r="H926" s="105"/>
      <c r="J926" s="107"/>
      <c r="K926" s="102"/>
      <c r="L926" s="108"/>
      <c r="R926" s="31"/>
      <c r="S926" s="112"/>
    </row>
    <row r="927">
      <c r="A927" s="105"/>
      <c r="C927" s="88"/>
      <c r="D927" s="86"/>
      <c r="E927" s="32"/>
      <c r="H927" s="105"/>
      <c r="J927" s="107"/>
      <c r="K927" s="102"/>
      <c r="L927" s="108"/>
      <c r="R927" s="31"/>
      <c r="S927" s="112"/>
    </row>
    <row r="928">
      <c r="A928" s="105"/>
      <c r="C928" s="88"/>
      <c r="D928" s="86"/>
      <c r="E928" s="32"/>
      <c r="H928" s="105"/>
      <c r="J928" s="107"/>
      <c r="K928" s="102"/>
      <c r="L928" s="108"/>
      <c r="R928" s="31"/>
      <c r="S928" s="112"/>
    </row>
    <row r="929">
      <c r="A929" s="105"/>
      <c r="C929" s="88"/>
      <c r="D929" s="86"/>
      <c r="E929" s="32"/>
      <c r="H929" s="105"/>
      <c r="J929" s="107"/>
      <c r="K929" s="102"/>
      <c r="L929" s="108"/>
      <c r="R929" s="31"/>
      <c r="S929" s="112"/>
    </row>
    <row r="930">
      <c r="A930" s="105"/>
      <c r="C930" s="88"/>
      <c r="D930" s="86"/>
      <c r="E930" s="32"/>
      <c r="H930" s="105"/>
      <c r="J930" s="107"/>
      <c r="K930" s="102"/>
      <c r="L930" s="108"/>
      <c r="R930" s="31"/>
      <c r="S930" s="112"/>
    </row>
    <row r="931">
      <c r="A931" s="105"/>
      <c r="C931" s="88"/>
      <c r="D931" s="86"/>
      <c r="E931" s="32"/>
      <c r="H931" s="105"/>
      <c r="J931" s="107"/>
      <c r="K931" s="102"/>
      <c r="L931" s="108"/>
      <c r="R931" s="31"/>
      <c r="S931" s="112"/>
    </row>
    <row r="932">
      <c r="A932" s="105"/>
      <c r="C932" s="88"/>
      <c r="D932" s="86"/>
      <c r="E932" s="32"/>
      <c r="H932" s="105"/>
      <c r="J932" s="107"/>
      <c r="K932" s="102"/>
      <c r="L932" s="108"/>
      <c r="R932" s="31"/>
      <c r="S932" s="112"/>
    </row>
    <row r="933">
      <c r="A933" s="105"/>
      <c r="C933" s="88"/>
      <c r="D933" s="86"/>
      <c r="E933" s="32"/>
      <c r="H933" s="105"/>
      <c r="J933" s="107"/>
      <c r="K933" s="102"/>
      <c r="L933" s="108"/>
      <c r="R933" s="31"/>
      <c r="S933" s="112"/>
    </row>
    <row r="934">
      <c r="A934" s="105"/>
      <c r="C934" s="88"/>
      <c r="D934" s="86"/>
      <c r="E934" s="32"/>
      <c r="H934" s="105"/>
      <c r="J934" s="107"/>
      <c r="K934" s="102"/>
      <c r="L934" s="108"/>
      <c r="R934" s="31"/>
      <c r="S934" s="112"/>
    </row>
    <row r="935">
      <c r="A935" s="105"/>
      <c r="C935" s="88"/>
      <c r="D935" s="86"/>
      <c r="E935" s="32"/>
      <c r="H935" s="105"/>
      <c r="J935" s="107"/>
      <c r="K935" s="102"/>
      <c r="L935" s="108"/>
      <c r="R935" s="31"/>
      <c r="S935" s="112"/>
    </row>
    <row r="936">
      <c r="A936" s="105"/>
      <c r="C936" s="88"/>
      <c r="D936" s="86"/>
      <c r="E936" s="32"/>
      <c r="H936" s="105"/>
      <c r="J936" s="107"/>
      <c r="K936" s="102"/>
      <c r="L936" s="108"/>
      <c r="R936" s="31"/>
      <c r="S936" s="112"/>
    </row>
    <row r="937">
      <c r="A937" s="105"/>
      <c r="C937" s="88"/>
      <c r="D937" s="86"/>
      <c r="E937" s="32"/>
      <c r="H937" s="105"/>
      <c r="J937" s="107"/>
      <c r="K937" s="102"/>
      <c r="L937" s="108"/>
      <c r="R937" s="31"/>
      <c r="S937" s="112"/>
    </row>
    <row r="938">
      <c r="A938" s="105"/>
      <c r="C938" s="88"/>
      <c r="D938" s="86"/>
      <c r="E938" s="32"/>
      <c r="H938" s="105"/>
      <c r="J938" s="107"/>
      <c r="K938" s="102"/>
      <c r="L938" s="108"/>
      <c r="R938" s="31"/>
      <c r="S938" s="112"/>
    </row>
    <row r="939">
      <c r="A939" s="105"/>
      <c r="C939" s="88"/>
      <c r="D939" s="86"/>
      <c r="E939" s="32"/>
      <c r="H939" s="105"/>
      <c r="J939" s="107"/>
      <c r="K939" s="102"/>
      <c r="L939" s="108"/>
      <c r="R939" s="31"/>
      <c r="S939" s="112"/>
    </row>
    <row r="940">
      <c r="A940" s="105"/>
      <c r="C940" s="88"/>
      <c r="D940" s="86"/>
      <c r="E940" s="32"/>
      <c r="H940" s="105"/>
      <c r="J940" s="107"/>
      <c r="K940" s="102"/>
      <c r="L940" s="108"/>
      <c r="R940" s="31"/>
      <c r="S940" s="112"/>
    </row>
    <row r="941">
      <c r="A941" s="105"/>
      <c r="C941" s="88"/>
      <c r="D941" s="86"/>
      <c r="E941" s="32"/>
      <c r="H941" s="105"/>
      <c r="J941" s="107"/>
      <c r="K941" s="102"/>
      <c r="L941" s="108"/>
      <c r="R941" s="31"/>
      <c r="S941" s="112"/>
    </row>
    <row r="942">
      <c r="A942" s="105"/>
      <c r="C942" s="88"/>
      <c r="D942" s="86"/>
      <c r="E942" s="32"/>
      <c r="H942" s="105"/>
      <c r="J942" s="107"/>
      <c r="K942" s="102"/>
      <c r="L942" s="108"/>
      <c r="R942" s="31"/>
      <c r="S942" s="112"/>
    </row>
    <row r="943">
      <c r="A943" s="105"/>
      <c r="C943" s="88"/>
      <c r="D943" s="86"/>
      <c r="E943" s="32"/>
      <c r="H943" s="105"/>
      <c r="J943" s="107"/>
      <c r="K943" s="102"/>
      <c r="L943" s="108"/>
      <c r="R943" s="31"/>
      <c r="S943" s="112"/>
    </row>
    <row r="944">
      <c r="A944" s="105"/>
      <c r="C944" s="88"/>
      <c r="D944" s="86"/>
      <c r="E944" s="32"/>
      <c r="H944" s="105"/>
      <c r="J944" s="107"/>
      <c r="K944" s="102"/>
      <c r="L944" s="108"/>
      <c r="R944" s="31"/>
      <c r="S944" s="112"/>
    </row>
    <row r="945">
      <c r="A945" s="105"/>
      <c r="C945" s="88"/>
      <c r="D945" s="86"/>
      <c r="E945" s="32"/>
      <c r="H945" s="105"/>
      <c r="J945" s="107"/>
      <c r="K945" s="102"/>
      <c r="L945" s="108"/>
      <c r="R945" s="31"/>
      <c r="S945" s="112"/>
    </row>
    <row r="946">
      <c r="A946" s="105"/>
      <c r="C946" s="88"/>
      <c r="D946" s="86"/>
      <c r="E946" s="32"/>
      <c r="H946" s="105"/>
      <c r="J946" s="107"/>
      <c r="K946" s="102"/>
      <c r="L946" s="108"/>
      <c r="R946" s="31"/>
      <c r="S946" s="112"/>
    </row>
    <row r="947">
      <c r="A947" s="105"/>
      <c r="C947" s="88"/>
      <c r="D947" s="86"/>
      <c r="E947" s="32"/>
      <c r="H947" s="105"/>
      <c r="J947" s="107"/>
      <c r="K947" s="102"/>
      <c r="L947" s="108"/>
      <c r="R947" s="31"/>
      <c r="S947" s="112"/>
    </row>
    <row r="948">
      <c r="A948" s="105"/>
      <c r="C948" s="88"/>
      <c r="D948" s="86"/>
      <c r="E948" s="32"/>
      <c r="H948" s="105"/>
      <c r="J948" s="107"/>
      <c r="K948" s="102"/>
      <c r="L948" s="108"/>
      <c r="R948" s="31"/>
      <c r="S948" s="112"/>
    </row>
    <row r="949">
      <c r="A949" s="105"/>
      <c r="C949" s="88"/>
      <c r="D949" s="86"/>
      <c r="E949" s="32"/>
      <c r="H949" s="105"/>
      <c r="J949" s="107"/>
      <c r="K949" s="102"/>
      <c r="L949" s="108"/>
      <c r="R949" s="31"/>
      <c r="S949" s="112"/>
    </row>
    <row r="950">
      <c r="A950" s="105"/>
      <c r="C950" s="88"/>
      <c r="D950" s="86"/>
      <c r="E950" s="32"/>
      <c r="H950" s="105"/>
      <c r="J950" s="107"/>
      <c r="K950" s="102"/>
      <c r="L950" s="108"/>
      <c r="R950" s="31"/>
      <c r="S950" s="112"/>
    </row>
    <row r="951">
      <c r="A951" s="105"/>
      <c r="C951" s="88"/>
      <c r="D951" s="86"/>
      <c r="E951" s="32"/>
      <c r="H951" s="105"/>
      <c r="J951" s="107"/>
      <c r="K951" s="102"/>
      <c r="L951" s="108"/>
      <c r="R951" s="31"/>
      <c r="S951" s="112"/>
    </row>
    <row r="952">
      <c r="A952" s="105"/>
      <c r="C952" s="88"/>
      <c r="D952" s="86"/>
      <c r="E952" s="32"/>
      <c r="H952" s="105"/>
      <c r="J952" s="107"/>
      <c r="K952" s="102"/>
      <c r="L952" s="108"/>
      <c r="R952" s="31"/>
      <c r="S952" s="112"/>
    </row>
    <row r="953">
      <c r="A953" s="105"/>
      <c r="C953" s="88"/>
      <c r="D953" s="86"/>
      <c r="E953" s="32"/>
      <c r="H953" s="105"/>
      <c r="J953" s="107"/>
      <c r="K953" s="102"/>
      <c r="L953" s="108"/>
      <c r="R953" s="31"/>
      <c r="S953" s="112"/>
    </row>
    <row r="954">
      <c r="A954" s="105"/>
      <c r="C954" s="88"/>
      <c r="D954" s="86"/>
      <c r="E954" s="32"/>
      <c r="H954" s="105"/>
      <c r="J954" s="107"/>
      <c r="K954" s="102"/>
      <c r="L954" s="108"/>
      <c r="R954" s="31"/>
      <c r="S954" s="112"/>
    </row>
    <row r="955">
      <c r="A955" s="105"/>
      <c r="C955" s="88"/>
      <c r="D955" s="86"/>
      <c r="E955" s="32"/>
      <c r="H955" s="105"/>
      <c r="J955" s="107"/>
      <c r="K955" s="102"/>
      <c r="L955" s="108"/>
      <c r="R955" s="31"/>
      <c r="S955" s="112"/>
    </row>
    <row r="956">
      <c r="A956" s="105"/>
      <c r="C956" s="88"/>
      <c r="D956" s="86"/>
      <c r="E956" s="32"/>
      <c r="H956" s="105"/>
      <c r="J956" s="107"/>
      <c r="K956" s="102"/>
      <c r="L956" s="108"/>
      <c r="R956" s="31"/>
      <c r="S956" s="112"/>
    </row>
    <row r="957">
      <c r="A957" s="105"/>
      <c r="C957" s="88"/>
      <c r="D957" s="86"/>
      <c r="E957" s="32"/>
      <c r="H957" s="105"/>
      <c r="J957" s="107"/>
      <c r="K957" s="102"/>
      <c r="L957" s="108"/>
      <c r="R957" s="31"/>
      <c r="S957" s="112"/>
    </row>
    <row r="958">
      <c r="A958" s="105"/>
      <c r="C958" s="88"/>
      <c r="D958" s="86"/>
      <c r="E958" s="32"/>
      <c r="H958" s="105"/>
      <c r="J958" s="107"/>
      <c r="K958" s="102"/>
      <c r="L958" s="108"/>
      <c r="R958" s="31"/>
      <c r="S958" s="112"/>
    </row>
    <row r="959">
      <c r="A959" s="105"/>
      <c r="C959" s="88"/>
      <c r="D959" s="86"/>
      <c r="E959" s="32"/>
      <c r="H959" s="105"/>
      <c r="J959" s="107"/>
      <c r="K959" s="102"/>
      <c r="L959" s="108"/>
      <c r="R959" s="31"/>
      <c r="S959" s="112"/>
    </row>
    <row r="960">
      <c r="A960" s="105"/>
      <c r="C960" s="88"/>
      <c r="D960" s="86"/>
      <c r="E960" s="32"/>
      <c r="H960" s="105"/>
      <c r="J960" s="107"/>
      <c r="K960" s="102"/>
      <c r="L960" s="108"/>
      <c r="R960" s="31"/>
      <c r="S960" s="112"/>
    </row>
    <row r="961">
      <c r="A961" s="105"/>
      <c r="C961" s="88"/>
      <c r="D961" s="86"/>
      <c r="E961" s="32"/>
      <c r="H961" s="105"/>
      <c r="J961" s="107"/>
      <c r="K961" s="102"/>
      <c r="L961" s="108"/>
      <c r="R961" s="31"/>
      <c r="S961" s="112"/>
    </row>
    <row r="962">
      <c r="A962" s="105"/>
      <c r="C962" s="88"/>
      <c r="D962" s="86"/>
      <c r="E962" s="32"/>
      <c r="H962" s="105"/>
      <c r="J962" s="107"/>
      <c r="K962" s="102"/>
      <c r="L962" s="108"/>
      <c r="R962" s="31"/>
      <c r="S962" s="112"/>
    </row>
    <row r="963">
      <c r="A963" s="105"/>
      <c r="C963" s="88"/>
      <c r="D963" s="86"/>
      <c r="E963" s="32"/>
      <c r="H963" s="105"/>
      <c r="J963" s="107"/>
      <c r="K963" s="102"/>
      <c r="L963" s="108"/>
      <c r="R963" s="31"/>
      <c r="S963" s="112"/>
    </row>
    <row r="964">
      <c r="A964" s="105"/>
      <c r="C964" s="88"/>
      <c r="D964" s="86"/>
      <c r="E964" s="32"/>
      <c r="H964" s="105"/>
      <c r="J964" s="107"/>
      <c r="K964" s="102"/>
      <c r="L964" s="108"/>
      <c r="R964" s="31"/>
      <c r="S964" s="112"/>
    </row>
    <row r="965">
      <c r="A965" s="105"/>
      <c r="C965" s="88"/>
      <c r="D965" s="86"/>
      <c r="E965" s="32"/>
      <c r="H965" s="105"/>
      <c r="J965" s="107"/>
      <c r="K965" s="102"/>
      <c r="L965" s="108"/>
      <c r="R965" s="31"/>
      <c r="S965" s="112"/>
    </row>
    <row r="966">
      <c r="A966" s="105"/>
      <c r="C966" s="88"/>
      <c r="D966" s="86"/>
      <c r="E966" s="32"/>
      <c r="H966" s="105"/>
      <c r="J966" s="107"/>
      <c r="K966" s="102"/>
      <c r="L966" s="108"/>
      <c r="R966" s="31"/>
      <c r="S966" s="112"/>
    </row>
    <row r="967">
      <c r="A967" s="105"/>
      <c r="C967" s="88"/>
      <c r="D967" s="86"/>
      <c r="E967" s="32"/>
      <c r="H967" s="105"/>
      <c r="J967" s="107"/>
      <c r="K967" s="102"/>
      <c r="L967" s="108"/>
      <c r="R967" s="31"/>
      <c r="S967" s="112"/>
    </row>
    <row r="968">
      <c r="A968" s="105"/>
      <c r="C968" s="88"/>
      <c r="D968" s="86"/>
      <c r="E968" s="32"/>
      <c r="H968" s="105"/>
      <c r="J968" s="107"/>
      <c r="K968" s="102"/>
      <c r="L968" s="108"/>
      <c r="R968" s="31"/>
      <c r="S968" s="112"/>
    </row>
    <row r="969">
      <c r="A969" s="105"/>
      <c r="C969" s="88"/>
      <c r="D969" s="86"/>
      <c r="E969" s="32"/>
      <c r="H969" s="105"/>
      <c r="J969" s="107"/>
      <c r="K969" s="102"/>
      <c r="L969" s="108"/>
      <c r="R969" s="31"/>
      <c r="S969" s="112"/>
    </row>
    <row r="970">
      <c r="A970" s="105"/>
      <c r="C970" s="88"/>
      <c r="D970" s="86"/>
      <c r="E970" s="32"/>
      <c r="H970" s="105"/>
      <c r="J970" s="107"/>
      <c r="K970" s="102"/>
      <c r="L970" s="108"/>
      <c r="R970" s="31"/>
      <c r="S970" s="112"/>
    </row>
    <row r="971">
      <c r="A971" s="105"/>
      <c r="C971" s="88"/>
      <c r="D971" s="86"/>
      <c r="E971" s="32"/>
      <c r="H971" s="105"/>
      <c r="J971" s="107"/>
      <c r="K971" s="102"/>
      <c r="L971" s="108"/>
      <c r="R971" s="31"/>
      <c r="S971" s="112"/>
    </row>
    <row r="972">
      <c r="A972" s="105"/>
      <c r="C972" s="88"/>
      <c r="D972" s="86"/>
      <c r="E972" s="32"/>
      <c r="H972" s="105"/>
      <c r="J972" s="107"/>
      <c r="K972" s="102"/>
      <c r="L972" s="108"/>
      <c r="R972" s="31"/>
      <c r="S972" s="112"/>
    </row>
    <row r="973">
      <c r="A973" s="105"/>
      <c r="C973" s="88"/>
      <c r="D973" s="86"/>
      <c r="E973" s="32"/>
      <c r="H973" s="105"/>
      <c r="J973" s="107"/>
      <c r="K973" s="102"/>
      <c r="L973" s="108"/>
      <c r="R973" s="31"/>
      <c r="S973" s="112"/>
    </row>
    <row r="974">
      <c r="A974" s="105"/>
      <c r="C974" s="88"/>
      <c r="D974" s="86"/>
      <c r="E974" s="32"/>
      <c r="H974" s="105"/>
      <c r="J974" s="107"/>
      <c r="K974" s="102"/>
      <c r="L974" s="108"/>
      <c r="R974" s="31"/>
      <c r="S974" s="112"/>
    </row>
    <row r="975">
      <c r="A975" s="105"/>
      <c r="C975" s="88"/>
      <c r="D975" s="86"/>
      <c r="E975" s="32"/>
      <c r="H975" s="105"/>
      <c r="J975" s="107"/>
      <c r="K975" s="102"/>
      <c r="L975" s="108"/>
      <c r="R975" s="31"/>
      <c r="S975" s="112"/>
    </row>
    <row r="976">
      <c r="A976" s="105"/>
      <c r="C976" s="88"/>
      <c r="D976" s="86"/>
      <c r="E976" s="32"/>
      <c r="H976" s="105"/>
      <c r="J976" s="107"/>
      <c r="K976" s="102"/>
      <c r="L976" s="108"/>
      <c r="R976" s="31"/>
      <c r="S976" s="112"/>
    </row>
    <row r="977">
      <c r="A977" s="105"/>
      <c r="C977" s="88"/>
      <c r="D977" s="86"/>
      <c r="E977" s="32"/>
      <c r="H977" s="105"/>
      <c r="J977" s="107"/>
      <c r="K977" s="102"/>
      <c r="L977" s="108"/>
      <c r="R977" s="31"/>
      <c r="S977" s="112"/>
    </row>
    <row r="978">
      <c r="A978" s="105"/>
      <c r="C978" s="88"/>
      <c r="D978" s="86"/>
      <c r="E978" s="32"/>
      <c r="H978" s="105"/>
      <c r="J978" s="107"/>
      <c r="K978" s="102"/>
      <c r="L978" s="108"/>
      <c r="R978" s="31"/>
      <c r="S978" s="112"/>
    </row>
    <row r="979">
      <c r="A979" s="105"/>
      <c r="C979" s="88"/>
      <c r="D979" s="86"/>
      <c r="E979" s="32"/>
      <c r="H979" s="105"/>
      <c r="J979" s="107"/>
      <c r="K979" s="102"/>
      <c r="L979" s="108"/>
      <c r="R979" s="31"/>
      <c r="S979" s="112"/>
    </row>
    <row r="980">
      <c r="A980" s="105"/>
      <c r="C980" s="88"/>
      <c r="D980" s="86"/>
      <c r="E980" s="32"/>
      <c r="H980" s="105"/>
      <c r="J980" s="107"/>
      <c r="K980" s="102"/>
      <c r="L980" s="108"/>
      <c r="R980" s="31"/>
      <c r="S980" s="112"/>
    </row>
    <row r="981">
      <c r="A981" s="105"/>
      <c r="C981" s="88"/>
      <c r="D981" s="86"/>
      <c r="E981" s="32"/>
      <c r="H981" s="105"/>
      <c r="J981" s="107"/>
      <c r="K981" s="102"/>
      <c r="L981" s="108"/>
      <c r="R981" s="31"/>
      <c r="S981" s="112"/>
    </row>
    <row r="982">
      <c r="A982" s="105"/>
      <c r="C982" s="88"/>
      <c r="D982" s="86"/>
      <c r="E982" s="32"/>
      <c r="H982" s="105"/>
      <c r="J982" s="107"/>
      <c r="K982" s="102"/>
      <c r="L982" s="108"/>
      <c r="R982" s="31"/>
      <c r="S982" s="112"/>
    </row>
    <row r="983">
      <c r="A983" s="105"/>
      <c r="C983" s="88"/>
      <c r="D983" s="86"/>
      <c r="E983" s="32"/>
      <c r="H983" s="105"/>
      <c r="J983" s="107"/>
      <c r="K983" s="102"/>
      <c r="L983" s="108"/>
      <c r="R983" s="31"/>
      <c r="S983" s="112"/>
    </row>
    <row r="984">
      <c r="A984" s="105"/>
      <c r="C984" s="88"/>
      <c r="D984" s="86"/>
      <c r="E984" s="32"/>
      <c r="H984" s="105"/>
      <c r="J984" s="107"/>
      <c r="K984" s="102"/>
      <c r="L984" s="108"/>
      <c r="R984" s="31"/>
      <c r="S984" s="112"/>
    </row>
    <row r="985">
      <c r="A985" s="105"/>
      <c r="C985" s="88"/>
      <c r="D985" s="86"/>
      <c r="E985" s="32"/>
      <c r="H985" s="105"/>
      <c r="J985" s="107"/>
      <c r="K985" s="102"/>
      <c r="L985" s="108"/>
      <c r="R985" s="31"/>
      <c r="S985" s="112"/>
    </row>
    <row r="986">
      <c r="A986" s="105"/>
      <c r="C986" s="88"/>
      <c r="D986" s="86"/>
      <c r="E986" s="32"/>
      <c r="H986" s="105"/>
      <c r="J986" s="107"/>
      <c r="K986" s="102"/>
      <c r="L986" s="108"/>
      <c r="R986" s="31"/>
      <c r="S986" s="112"/>
    </row>
    <row r="987">
      <c r="A987" s="105"/>
      <c r="C987" s="88"/>
      <c r="D987" s="86"/>
      <c r="E987" s="32"/>
      <c r="H987" s="105"/>
      <c r="J987" s="107"/>
      <c r="K987" s="102"/>
      <c r="L987" s="108"/>
      <c r="R987" s="31"/>
      <c r="S987" s="112"/>
    </row>
    <row r="988">
      <c r="A988" s="105"/>
      <c r="C988" s="88"/>
      <c r="D988" s="86"/>
      <c r="E988" s="32"/>
      <c r="H988" s="105"/>
      <c r="J988" s="107"/>
      <c r="K988" s="102"/>
      <c r="L988" s="108"/>
      <c r="R988" s="31"/>
      <c r="S988" s="112"/>
    </row>
    <row r="989">
      <c r="A989" s="105"/>
      <c r="C989" s="88"/>
      <c r="D989" s="86"/>
      <c r="E989" s="32"/>
      <c r="H989" s="105"/>
      <c r="J989" s="107"/>
      <c r="K989" s="102"/>
      <c r="L989" s="108"/>
      <c r="R989" s="31"/>
      <c r="S989" s="112"/>
    </row>
    <row r="990">
      <c r="A990" s="105"/>
      <c r="C990" s="88"/>
      <c r="D990" s="86"/>
      <c r="E990" s="32"/>
      <c r="H990" s="105"/>
      <c r="J990" s="107"/>
      <c r="K990" s="102"/>
      <c r="L990" s="108"/>
      <c r="R990" s="31"/>
      <c r="S990" s="112"/>
    </row>
    <row r="991">
      <c r="A991" s="105"/>
      <c r="C991" s="88"/>
      <c r="D991" s="86"/>
      <c r="E991" s="32"/>
      <c r="H991" s="105"/>
      <c r="J991" s="107"/>
      <c r="K991" s="102"/>
      <c r="L991" s="108"/>
      <c r="R991" s="31"/>
      <c r="S991" s="112"/>
    </row>
    <row r="992">
      <c r="A992" s="105"/>
      <c r="C992" s="88"/>
      <c r="D992" s="86"/>
      <c r="E992" s="32"/>
      <c r="H992" s="105"/>
      <c r="J992" s="107"/>
      <c r="K992" s="102"/>
      <c r="L992" s="108"/>
      <c r="R992" s="31"/>
      <c r="S992" s="112"/>
    </row>
    <row r="993">
      <c r="A993" s="105"/>
      <c r="C993" s="88"/>
      <c r="D993" s="86"/>
      <c r="E993" s="32"/>
      <c r="H993" s="105"/>
      <c r="J993" s="107"/>
      <c r="K993" s="102"/>
      <c r="L993" s="108"/>
      <c r="R993" s="31"/>
      <c r="S993" s="112"/>
    </row>
    <row r="994">
      <c r="A994" s="105"/>
      <c r="C994" s="88"/>
      <c r="D994" s="86"/>
      <c r="E994" s="32"/>
      <c r="H994" s="105"/>
      <c r="J994" s="107"/>
      <c r="K994" s="102"/>
      <c r="L994" s="108"/>
      <c r="R994" s="31"/>
      <c r="S994" s="112"/>
    </row>
    <row r="995">
      <c r="A995" s="105"/>
      <c r="C995" s="88"/>
      <c r="D995" s="86"/>
      <c r="E995" s="32"/>
      <c r="H995" s="105"/>
      <c r="J995" s="107"/>
      <c r="K995" s="102"/>
      <c r="L995" s="108"/>
      <c r="R995" s="31"/>
      <c r="S995" s="112"/>
    </row>
    <row r="996">
      <c r="A996" s="105"/>
      <c r="C996" s="88"/>
      <c r="D996" s="86"/>
      <c r="E996" s="32"/>
      <c r="H996" s="105"/>
      <c r="J996" s="107"/>
      <c r="K996" s="102"/>
      <c r="L996" s="108"/>
      <c r="R996" s="31"/>
      <c r="S996" s="112"/>
    </row>
    <row r="997">
      <c r="A997" s="105"/>
      <c r="C997" s="88"/>
      <c r="D997" s="86"/>
      <c r="E997" s="32"/>
      <c r="H997" s="105"/>
      <c r="J997" s="107"/>
      <c r="K997" s="102"/>
      <c r="L997" s="108"/>
      <c r="R997" s="31"/>
      <c r="S997" s="112"/>
    </row>
    <row r="998">
      <c r="A998" s="105"/>
      <c r="C998" s="88"/>
      <c r="D998" s="86"/>
      <c r="E998" s="32"/>
      <c r="H998" s="105"/>
      <c r="J998" s="107"/>
      <c r="K998" s="102"/>
      <c r="L998" s="108"/>
      <c r="R998" s="31"/>
      <c r="S998" s="112"/>
    </row>
    <row r="999">
      <c r="A999" s="105"/>
      <c r="C999" s="88"/>
      <c r="D999" s="86"/>
      <c r="E999" s="32"/>
      <c r="H999" s="105"/>
      <c r="J999" s="107"/>
      <c r="K999" s="102"/>
      <c r="L999" s="108"/>
      <c r="R999" s="31"/>
      <c r="S999" s="112"/>
    </row>
    <row r="1000">
      <c r="A1000" s="105"/>
      <c r="C1000" s="88"/>
      <c r="D1000" s="86"/>
      <c r="E1000" s="32"/>
      <c r="H1000" s="105"/>
      <c r="J1000" s="107"/>
      <c r="K1000" s="102"/>
      <c r="L1000" s="108"/>
      <c r="R1000" s="31"/>
      <c r="S1000" s="112"/>
    </row>
    <row r="1001">
      <c r="A1001" s="105"/>
      <c r="C1001" s="88"/>
      <c r="D1001" s="86"/>
      <c r="E1001" s="32"/>
      <c r="H1001" s="105"/>
      <c r="J1001" s="102"/>
      <c r="K1001" s="102"/>
      <c r="L1001" s="108"/>
      <c r="R1001" s="31"/>
      <c r="S1001" s="112"/>
    </row>
    <row r="1002">
      <c r="A1002" s="105"/>
      <c r="C1002" s="88"/>
      <c r="D1002" s="86"/>
      <c r="E1002" s="32"/>
      <c r="H1002" s="105"/>
      <c r="J1002" s="102"/>
      <c r="K1002" s="102"/>
      <c r="L1002" s="108"/>
      <c r="R1002" s="31"/>
      <c r="S1002" s="112"/>
    </row>
    <row r="1003">
      <c r="A1003" s="105"/>
      <c r="C1003" s="88"/>
      <c r="D1003" s="86"/>
      <c r="E1003" s="32"/>
      <c r="H1003" s="105"/>
      <c r="J1003" s="102"/>
      <c r="K1003" s="102"/>
      <c r="L1003" s="108"/>
      <c r="R1003" s="31"/>
      <c r="S1003" s="112"/>
    </row>
    <row r="1004">
      <c r="A1004" s="105"/>
      <c r="C1004" s="88"/>
      <c r="D1004" s="86"/>
      <c r="E1004" s="32"/>
      <c r="H1004" s="105"/>
      <c r="J1004" s="102"/>
      <c r="K1004" s="102"/>
      <c r="L1004" s="108"/>
      <c r="R1004" s="31"/>
      <c r="S1004" s="112"/>
    </row>
    <row r="1005">
      <c r="A1005" s="105"/>
      <c r="C1005" s="88"/>
      <c r="D1005" s="86"/>
      <c r="E1005" s="32"/>
      <c r="H1005" s="105"/>
      <c r="J1005" s="102"/>
      <c r="K1005" s="102"/>
      <c r="L1005" s="108"/>
      <c r="R1005" s="31"/>
      <c r="S1005" s="112"/>
    </row>
    <row r="1006">
      <c r="A1006" s="105"/>
      <c r="C1006" s="88"/>
      <c r="D1006" s="86"/>
      <c r="E1006" s="32"/>
      <c r="H1006" s="105"/>
      <c r="J1006" s="102"/>
      <c r="K1006" s="102"/>
      <c r="L1006" s="108"/>
      <c r="R1006" s="31"/>
      <c r="S1006" s="112"/>
    </row>
    <row r="1007">
      <c r="A1007" s="105"/>
      <c r="C1007" s="88"/>
      <c r="D1007" s="86"/>
      <c r="E1007" s="32"/>
      <c r="H1007" s="105"/>
      <c r="J1007" s="102"/>
      <c r="K1007" s="102"/>
      <c r="L1007" s="108"/>
      <c r="R1007" s="31"/>
      <c r="S1007" s="112"/>
    </row>
    <row r="1008">
      <c r="A1008" s="105"/>
      <c r="C1008" s="88"/>
      <c r="D1008" s="86"/>
      <c r="E1008" s="32"/>
      <c r="H1008" s="105"/>
      <c r="J1008" s="102"/>
      <c r="K1008" s="102"/>
      <c r="L1008" s="108"/>
      <c r="R1008" s="31"/>
      <c r="S1008" s="112"/>
    </row>
    <row r="1009">
      <c r="A1009" s="105"/>
      <c r="C1009" s="88"/>
      <c r="D1009" s="86"/>
      <c r="E1009" s="32"/>
      <c r="H1009" s="105"/>
      <c r="J1009" s="102"/>
      <c r="K1009" s="102"/>
      <c r="L1009" s="108"/>
      <c r="R1009" s="31"/>
      <c r="S1009" s="112"/>
    </row>
    <row r="1010">
      <c r="A1010" s="105"/>
      <c r="C1010" s="88"/>
      <c r="D1010" s="86"/>
      <c r="E1010" s="32"/>
      <c r="H1010" s="105"/>
      <c r="J1010" s="102"/>
      <c r="K1010" s="102"/>
      <c r="L1010" s="108"/>
      <c r="R1010" s="31"/>
      <c r="S1010" s="112"/>
    </row>
    <row r="1011">
      <c r="A1011" s="105"/>
      <c r="C1011" s="88"/>
      <c r="D1011" s="86"/>
      <c r="E1011" s="32"/>
      <c r="H1011" s="105"/>
      <c r="J1011" s="102"/>
      <c r="K1011" s="102"/>
      <c r="L1011" s="108"/>
      <c r="R1011" s="31"/>
      <c r="S1011" s="112"/>
    </row>
    <row r="1012">
      <c r="A1012" s="105"/>
      <c r="C1012" s="88"/>
      <c r="D1012" s="86"/>
      <c r="E1012" s="32"/>
      <c r="H1012" s="105"/>
      <c r="J1012" s="102"/>
      <c r="K1012" s="102"/>
      <c r="L1012" s="108"/>
      <c r="R1012" s="31"/>
      <c r="S1012" s="112"/>
    </row>
    <row r="1013">
      <c r="A1013" s="105"/>
      <c r="C1013" s="88"/>
      <c r="D1013" s="86"/>
      <c r="E1013" s="32"/>
      <c r="H1013" s="105"/>
      <c r="J1013" s="102"/>
      <c r="K1013" s="102"/>
      <c r="L1013" s="108"/>
      <c r="R1013" s="31"/>
      <c r="S1013" s="112"/>
    </row>
    <row r="1014">
      <c r="A1014" s="105"/>
      <c r="C1014" s="88"/>
      <c r="D1014" s="86"/>
      <c r="E1014" s="32"/>
      <c r="H1014" s="105"/>
      <c r="J1014" s="102"/>
      <c r="K1014" s="102"/>
      <c r="L1014" s="108"/>
      <c r="R1014" s="31"/>
      <c r="S1014" s="112"/>
    </row>
    <row r="1015">
      <c r="A1015" s="105"/>
      <c r="C1015" s="88"/>
      <c r="D1015" s="86"/>
      <c r="E1015" s="32"/>
      <c r="H1015" s="105"/>
      <c r="J1015" s="102"/>
      <c r="K1015" s="102"/>
      <c r="L1015" s="108"/>
      <c r="R1015" s="31"/>
      <c r="S1015" s="112"/>
    </row>
    <row r="1016">
      <c r="A1016" s="105"/>
      <c r="C1016" s="88"/>
      <c r="D1016" s="86"/>
      <c r="E1016" s="32"/>
      <c r="H1016" s="105"/>
      <c r="J1016" s="102"/>
      <c r="K1016" s="102"/>
      <c r="L1016" s="108"/>
      <c r="R1016" s="31"/>
      <c r="S1016" s="112"/>
    </row>
    <row r="1017">
      <c r="A1017" s="105"/>
      <c r="C1017" s="88"/>
      <c r="D1017" s="86"/>
      <c r="E1017" s="32"/>
      <c r="H1017" s="105"/>
      <c r="J1017" s="102"/>
      <c r="K1017" s="102"/>
      <c r="L1017" s="108"/>
      <c r="R1017" s="31"/>
      <c r="S1017" s="112"/>
    </row>
    <row r="1018">
      <c r="A1018" s="105"/>
      <c r="C1018" s="88"/>
      <c r="D1018" s="86"/>
      <c r="E1018" s="32"/>
      <c r="H1018" s="105"/>
      <c r="J1018" s="102"/>
      <c r="K1018" s="102"/>
      <c r="L1018" s="108"/>
      <c r="R1018" s="31"/>
      <c r="S1018" s="112"/>
    </row>
    <row r="1019">
      <c r="A1019" s="105"/>
      <c r="C1019" s="88"/>
      <c r="D1019" s="86"/>
      <c r="E1019" s="32"/>
      <c r="H1019" s="105"/>
      <c r="J1019" s="102"/>
      <c r="K1019" s="102"/>
      <c r="L1019" s="108"/>
      <c r="R1019" s="31"/>
      <c r="S1019" s="112"/>
    </row>
    <row r="1020">
      <c r="A1020" s="105"/>
      <c r="C1020" s="88"/>
      <c r="D1020" s="86"/>
      <c r="E1020" s="32"/>
      <c r="H1020" s="105"/>
      <c r="J1020" s="102"/>
      <c r="K1020" s="102"/>
      <c r="L1020" s="108"/>
      <c r="R1020" s="31"/>
      <c r="S1020" s="112"/>
    </row>
    <row r="1021">
      <c r="A1021" s="105"/>
      <c r="C1021" s="88"/>
      <c r="D1021" s="86"/>
      <c r="E1021" s="32"/>
      <c r="H1021" s="105"/>
      <c r="J1021" s="102"/>
      <c r="K1021" s="102"/>
      <c r="L1021" s="108"/>
      <c r="R1021" s="31"/>
      <c r="S1021" s="112"/>
    </row>
    <row r="1022">
      <c r="A1022" s="105"/>
      <c r="C1022" s="88"/>
      <c r="D1022" s="86"/>
      <c r="E1022" s="32"/>
      <c r="H1022" s="105"/>
      <c r="J1022" s="102"/>
      <c r="K1022" s="102"/>
      <c r="L1022" s="108"/>
      <c r="R1022" s="31"/>
      <c r="S1022" s="112"/>
    </row>
    <row r="1023">
      <c r="A1023" s="105"/>
      <c r="C1023" s="88"/>
      <c r="D1023" s="86"/>
      <c r="E1023" s="32"/>
      <c r="H1023" s="105"/>
      <c r="J1023" s="102"/>
      <c r="K1023" s="102"/>
      <c r="L1023" s="108"/>
      <c r="R1023" s="31"/>
      <c r="S1023" s="112"/>
    </row>
    <row r="1024">
      <c r="A1024" s="105"/>
      <c r="C1024" s="88"/>
      <c r="D1024" s="86"/>
      <c r="E1024" s="32"/>
      <c r="H1024" s="105"/>
      <c r="J1024" s="102"/>
      <c r="K1024" s="102"/>
      <c r="L1024" s="108"/>
      <c r="R1024" s="31"/>
      <c r="S1024" s="112"/>
    </row>
    <row r="1025">
      <c r="A1025" s="105"/>
      <c r="C1025" s="88"/>
      <c r="D1025" s="86"/>
      <c r="E1025" s="32"/>
      <c r="H1025" s="105"/>
      <c r="J1025" s="102"/>
      <c r="K1025" s="102"/>
      <c r="L1025" s="108"/>
      <c r="R1025" s="31"/>
      <c r="S1025" s="112"/>
    </row>
    <row r="1026">
      <c r="A1026" s="105"/>
      <c r="C1026" s="88"/>
      <c r="D1026" s="86"/>
      <c r="E1026" s="32"/>
      <c r="H1026" s="105"/>
      <c r="J1026" s="102"/>
      <c r="K1026" s="102"/>
      <c r="L1026" s="108"/>
      <c r="R1026" s="31"/>
      <c r="S1026" s="112"/>
    </row>
    <row r="1027">
      <c r="A1027" s="105"/>
      <c r="C1027" s="88"/>
      <c r="D1027" s="86"/>
      <c r="E1027" s="32"/>
      <c r="H1027" s="105"/>
      <c r="J1027" s="102"/>
      <c r="K1027" s="102"/>
      <c r="L1027" s="108"/>
      <c r="R1027" s="31"/>
      <c r="S1027" s="112"/>
    </row>
    <row r="1028">
      <c r="A1028" s="105"/>
      <c r="C1028" s="88"/>
      <c r="D1028" s="86"/>
      <c r="E1028" s="32"/>
      <c r="H1028" s="105"/>
      <c r="J1028" s="102"/>
      <c r="K1028" s="102"/>
      <c r="L1028" s="108"/>
      <c r="R1028" s="31"/>
      <c r="S1028" s="112"/>
    </row>
    <row r="1029">
      <c r="A1029" s="105"/>
      <c r="C1029" s="88"/>
      <c r="D1029" s="86"/>
      <c r="E1029" s="32"/>
      <c r="H1029" s="105"/>
      <c r="J1029" s="102"/>
      <c r="K1029" s="102"/>
      <c r="L1029" s="108"/>
      <c r="R1029" s="31"/>
      <c r="S1029" s="112"/>
    </row>
    <row r="1030">
      <c r="A1030" s="105"/>
      <c r="C1030" s="88"/>
      <c r="D1030" s="86"/>
      <c r="E1030" s="32"/>
      <c r="H1030" s="105"/>
      <c r="J1030" s="102"/>
      <c r="K1030" s="102"/>
      <c r="L1030" s="108"/>
      <c r="R1030" s="31"/>
      <c r="S1030" s="112"/>
    </row>
    <row r="1031">
      <c r="A1031" s="105"/>
      <c r="C1031" s="88"/>
      <c r="D1031" s="86"/>
      <c r="E1031" s="32"/>
      <c r="H1031" s="105"/>
      <c r="J1031" s="102"/>
      <c r="K1031" s="102"/>
      <c r="L1031" s="108"/>
      <c r="R1031" s="31"/>
      <c r="S1031" s="112"/>
    </row>
    <row r="1032">
      <c r="A1032" s="105"/>
      <c r="C1032" s="88"/>
      <c r="D1032" s="86"/>
      <c r="E1032" s="32"/>
      <c r="H1032" s="105"/>
      <c r="J1032" s="102"/>
      <c r="K1032" s="102"/>
      <c r="L1032" s="108"/>
      <c r="R1032" s="31"/>
      <c r="S1032" s="112"/>
    </row>
    <row r="1033">
      <c r="A1033" s="105"/>
      <c r="C1033" s="88"/>
      <c r="D1033" s="86"/>
      <c r="E1033" s="32"/>
      <c r="H1033" s="105"/>
      <c r="J1033" s="102"/>
      <c r="K1033" s="102"/>
      <c r="L1033" s="108"/>
      <c r="R1033" s="31"/>
      <c r="S1033" s="112"/>
    </row>
    <row r="1034">
      <c r="A1034" s="105"/>
      <c r="C1034" s="88"/>
      <c r="D1034" s="86"/>
      <c r="E1034" s="32"/>
      <c r="H1034" s="105"/>
      <c r="J1034" s="102"/>
      <c r="K1034" s="102"/>
      <c r="L1034" s="108"/>
      <c r="R1034" s="31"/>
      <c r="S1034" s="112"/>
    </row>
    <row r="1035">
      <c r="A1035" s="105"/>
      <c r="C1035" s="88"/>
      <c r="D1035" s="86"/>
      <c r="E1035" s="32"/>
      <c r="H1035" s="105"/>
      <c r="J1035" s="102"/>
      <c r="K1035" s="102"/>
      <c r="L1035" s="108"/>
      <c r="R1035" s="31"/>
      <c r="S1035" s="112"/>
    </row>
    <row r="1036">
      <c r="A1036" s="105"/>
      <c r="C1036" s="88"/>
      <c r="D1036" s="86"/>
      <c r="E1036" s="32"/>
      <c r="H1036" s="105"/>
      <c r="J1036" s="102"/>
      <c r="K1036" s="102"/>
      <c r="L1036" s="108"/>
      <c r="R1036" s="31"/>
      <c r="S1036" s="112"/>
    </row>
    <row r="1037">
      <c r="A1037" s="105"/>
      <c r="C1037" s="88"/>
      <c r="D1037" s="86"/>
      <c r="E1037" s="32"/>
      <c r="H1037" s="105"/>
      <c r="J1037" s="102"/>
      <c r="K1037" s="102"/>
      <c r="L1037" s="108"/>
      <c r="R1037" s="31"/>
      <c r="S1037" s="112"/>
    </row>
    <row r="1038">
      <c r="A1038" s="105"/>
      <c r="C1038" s="88"/>
      <c r="D1038" s="86"/>
      <c r="E1038" s="32"/>
      <c r="H1038" s="105"/>
      <c r="J1038" s="102"/>
      <c r="K1038" s="102"/>
      <c r="L1038" s="108"/>
      <c r="R1038" s="31"/>
      <c r="S1038" s="112"/>
    </row>
    <row r="1039">
      <c r="A1039" s="105"/>
      <c r="C1039" s="88"/>
      <c r="D1039" s="86"/>
      <c r="E1039" s="32"/>
      <c r="H1039" s="105"/>
      <c r="J1039" s="102"/>
      <c r="K1039" s="102"/>
      <c r="L1039" s="108"/>
      <c r="R1039" s="31"/>
      <c r="S1039" s="112"/>
    </row>
    <row r="1040">
      <c r="A1040" s="105"/>
      <c r="C1040" s="88"/>
      <c r="D1040" s="86"/>
      <c r="E1040" s="32"/>
      <c r="H1040" s="105"/>
      <c r="J1040" s="102"/>
      <c r="K1040" s="102"/>
      <c r="L1040" s="108"/>
      <c r="R1040" s="31"/>
      <c r="S1040" s="112"/>
    </row>
    <row r="1041">
      <c r="A1041" s="105"/>
      <c r="C1041" s="88"/>
      <c r="D1041" s="86"/>
      <c r="E1041" s="32"/>
      <c r="H1041" s="105"/>
      <c r="J1041" s="102"/>
      <c r="K1041" s="102"/>
      <c r="L1041" s="108"/>
      <c r="R1041" s="31"/>
      <c r="S1041" s="112"/>
    </row>
    <row r="1042">
      <c r="A1042" s="105"/>
      <c r="C1042" s="88"/>
      <c r="D1042" s="86"/>
      <c r="E1042" s="32"/>
      <c r="H1042" s="105"/>
      <c r="J1042" s="102"/>
      <c r="K1042" s="102"/>
      <c r="L1042" s="108"/>
      <c r="R1042" s="31"/>
      <c r="S1042" s="112"/>
    </row>
    <row r="1043">
      <c r="A1043" s="105"/>
      <c r="C1043" s="88"/>
      <c r="D1043" s="86"/>
      <c r="E1043" s="32"/>
      <c r="H1043" s="105"/>
      <c r="J1043" s="102"/>
      <c r="K1043" s="102"/>
      <c r="L1043" s="108"/>
      <c r="R1043" s="31"/>
      <c r="S1043" s="112"/>
    </row>
    <row r="1044">
      <c r="A1044" s="105"/>
      <c r="C1044" s="88"/>
      <c r="D1044" s="86"/>
      <c r="E1044" s="32"/>
      <c r="H1044" s="105"/>
      <c r="J1044" s="102"/>
      <c r="K1044" s="102"/>
      <c r="L1044" s="108"/>
      <c r="R1044" s="31"/>
      <c r="S1044" s="112"/>
    </row>
    <row r="1045">
      <c r="A1045" s="105"/>
      <c r="C1045" s="88"/>
      <c r="D1045" s="86"/>
      <c r="E1045" s="32"/>
      <c r="H1045" s="105"/>
      <c r="J1045" s="102"/>
      <c r="K1045" s="102"/>
      <c r="L1045" s="108"/>
      <c r="R1045" s="31"/>
      <c r="S1045" s="112"/>
    </row>
    <row r="1046">
      <c r="A1046" s="105"/>
      <c r="C1046" s="88"/>
      <c r="D1046" s="86"/>
      <c r="E1046" s="32"/>
      <c r="H1046" s="105"/>
      <c r="J1046" s="102"/>
      <c r="K1046" s="102"/>
      <c r="L1046" s="108"/>
      <c r="R1046" s="31"/>
      <c r="S1046" s="112"/>
    </row>
    <row r="1047">
      <c r="A1047" s="105"/>
      <c r="C1047" s="88"/>
      <c r="D1047" s="86"/>
      <c r="E1047" s="32"/>
      <c r="H1047" s="105"/>
      <c r="J1047" s="102"/>
      <c r="K1047" s="102"/>
      <c r="L1047" s="108"/>
      <c r="R1047" s="31"/>
      <c r="S1047" s="112"/>
    </row>
    <row r="1048">
      <c r="A1048" s="105"/>
      <c r="C1048" s="88"/>
      <c r="D1048" s="86"/>
      <c r="E1048" s="32"/>
      <c r="H1048" s="105"/>
      <c r="J1048" s="102"/>
      <c r="K1048" s="102"/>
      <c r="L1048" s="108"/>
      <c r="R1048" s="31"/>
      <c r="S1048" s="112"/>
    </row>
    <row r="1049">
      <c r="A1049" s="105"/>
      <c r="C1049" s="88"/>
      <c r="D1049" s="86"/>
      <c r="E1049" s="32"/>
      <c r="H1049" s="105"/>
      <c r="J1049" s="102"/>
      <c r="K1049" s="102"/>
      <c r="L1049" s="108"/>
      <c r="R1049" s="31"/>
      <c r="S1049" s="112"/>
    </row>
    <row r="1050">
      <c r="A1050" s="105"/>
      <c r="C1050" s="88"/>
      <c r="D1050" s="86"/>
      <c r="E1050" s="32"/>
      <c r="H1050" s="105"/>
      <c r="J1050" s="102"/>
      <c r="K1050" s="102"/>
      <c r="L1050" s="108"/>
      <c r="R1050" s="31"/>
      <c r="S1050" s="112"/>
    </row>
    <row r="1051">
      <c r="A1051" s="105"/>
      <c r="C1051" s="88"/>
      <c r="D1051" s="86"/>
      <c r="E1051" s="32"/>
      <c r="H1051" s="105"/>
      <c r="J1051" s="102"/>
      <c r="K1051" s="102"/>
      <c r="L1051" s="108"/>
      <c r="R1051" s="31"/>
      <c r="S1051" s="112"/>
    </row>
    <row r="1052">
      <c r="A1052" s="105"/>
      <c r="C1052" s="88"/>
      <c r="D1052" s="86"/>
      <c r="E1052" s="32"/>
      <c r="H1052" s="105"/>
      <c r="J1052" s="102"/>
      <c r="K1052" s="102"/>
      <c r="L1052" s="108"/>
      <c r="R1052" s="31"/>
      <c r="S1052" s="112"/>
    </row>
    <row r="1053">
      <c r="A1053" s="105"/>
      <c r="C1053" s="88"/>
      <c r="D1053" s="86"/>
      <c r="E1053" s="32"/>
      <c r="H1053" s="105"/>
      <c r="J1053" s="102"/>
      <c r="K1053" s="102"/>
      <c r="L1053" s="108"/>
      <c r="R1053" s="31"/>
      <c r="S1053" s="112"/>
    </row>
    <row r="1054">
      <c r="A1054" s="105"/>
      <c r="C1054" s="88"/>
      <c r="D1054" s="86"/>
      <c r="E1054" s="32"/>
      <c r="H1054" s="105"/>
      <c r="J1054" s="102"/>
      <c r="K1054" s="102"/>
      <c r="L1054" s="108"/>
      <c r="R1054" s="31"/>
      <c r="S1054" s="112"/>
    </row>
    <row r="1055">
      <c r="A1055" s="105"/>
      <c r="C1055" s="88"/>
      <c r="D1055" s="86"/>
      <c r="E1055" s="32"/>
      <c r="H1055" s="105"/>
      <c r="J1055" s="102"/>
      <c r="K1055" s="102"/>
      <c r="L1055" s="108"/>
      <c r="R1055" s="31"/>
      <c r="S1055" s="112"/>
    </row>
    <row r="1056">
      <c r="A1056" s="105"/>
      <c r="C1056" s="88"/>
      <c r="D1056" s="86"/>
      <c r="E1056" s="32"/>
      <c r="H1056" s="105"/>
      <c r="J1056" s="102"/>
      <c r="K1056" s="102"/>
      <c r="L1056" s="108"/>
      <c r="R1056" s="31"/>
      <c r="S1056" s="112"/>
    </row>
    <row r="1057">
      <c r="A1057" s="105"/>
      <c r="C1057" s="88"/>
      <c r="D1057" s="86"/>
      <c r="E1057" s="32"/>
      <c r="H1057" s="105"/>
      <c r="J1057" s="102"/>
      <c r="K1057" s="102"/>
      <c r="L1057" s="108"/>
      <c r="R1057" s="31"/>
      <c r="S1057" s="112"/>
    </row>
    <row r="1058">
      <c r="A1058" s="105"/>
      <c r="C1058" s="88"/>
      <c r="D1058" s="86"/>
      <c r="E1058" s="32"/>
      <c r="H1058" s="105"/>
      <c r="J1058" s="102"/>
      <c r="K1058" s="102"/>
      <c r="L1058" s="108"/>
      <c r="R1058" s="31"/>
      <c r="S1058" s="112"/>
    </row>
    <row r="1059">
      <c r="A1059" s="105"/>
      <c r="C1059" s="88"/>
      <c r="D1059" s="86"/>
      <c r="E1059" s="32"/>
      <c r="H1059" s="105"/>
      <c r="J1059" s="102"/>
      <c r="K1059" s="102"/>
      <c r="L1059" s="108"/>
      <c r="R1059" s="31"/>
      <c r="S1059" s="112"/>
    </row>
    <row r="1060">
      <c r="A1060" s="105"/>
      <c r="C1060" s="88"/>
      <c r="D1060" s="86"/>
      <c r="E1060" s="32"/>
      <c r="H1060" s="105"/>
      <c r="J1060" s="102"/>
      <c r="K1060" s="102"/>
      <c r="L1060" s="108"/>
      <c r="R1060" s="31"/>
      <c r="S1060" s="112"/>
    </row>
    <row r="1061">
      <c r="A1061" s="105"/>
      <c r="C1061" s="88"/>
      <c r="D1061" s="86"/>
      <c r="E1061" s="32"/>
      <c r="H1061" s="105"/>
      <c r="J1061" s="102"/>
      <c r="K1061" s="102"/>
      <c r="L1061" s="108"/>
      <c r="R1061" s="31"/>
      <c r="S1061" s="112"/>
    </row>
    <row r="1062">
      <c r="A1062" s="105"/>
      <c r="C1062" s="88"/>
      <c r="D1062" s="86"/>
      <c r="E1062" s="32"/>
      <c r="H1062" s="105"/>
      <c r="J1062" s="102"/>
      <c r="K1062" s="102"/>
      <c r="L1062" s="108"/>
      <c r="R1062" s="31"/>
      <c r="S1062" s="112"/>
    </row>
    <row r="1063">
      <c r="A1063" s="105"/>
      <c r="C1063" s="88"/>
      <c r="D1063" s="86"/>
      <c r="E1063" s="32"/>
      <c r="H1063" s="105"/>
      <c r="J1063" s="102"/>
      <c r="K1063" s="102"/>
      <c r="L1063" s="108"/>
      <c r="R1063" s="31"/>
      <c r="S1063" s="112"/>
    </row>
    <row r="1064">
      <c r="A1064" s="105"/>
      <c r="C1064" s="88"/>
      <c r="D1064" s="86"/>
      <c r="E1064" s="32"/>
      <c r="H1064" s="105"/>
      <c r="J1064" s="102"/>
      <c r="K1064" s="102"/>
      <c r="L1064" s="108"/>
      <c r="R1064" s="31"/>
      <c r="S1064" s="112"/>
    </row>
    <row r="1065">
      <c r="A1065" s="105"/>
      <c r="C1065" s="88"/>
      <c r="D1065" s="86"/>
      <c r="E1065" s="32"/>
      <c r="H1065" s="105"/>
      <c r="J1065" s="102"/>
      <c r="K1065" s="102"/>
      <c r="L1065" s="108"/>
      <c r="R1065" s="31"/>
      <c r="S1065" s="112"/>
    </row>
    <row r="1066">
      <c r="A1066" s="105"/>
      <c r="C1066" s="88"/>
      <c r="D1066" s="86"/>
      <c r="E1066" s="32"/>
      <c r="H1066" s="105"/>
      <c r="J1066" s="102"/>
      <c r="K1066" s="102"/>
      <c r="L1066" s="108"/>
      <c r="R1066" s="31"/>
      <c r="S1066" s="112"/>
    </row>
    <row r="1067">
      <c r="A1067" s="105"/>
      <c r="C1067" s="88"/>
      <c r="D1067" s="86"/>
      <c r="E1067" s="32"/>
      <c r="H1067" s="105"/>
      <c r="J1067" s="102"/>
      <c r="K1067" s="102"/>
      <c r="L1067" s="108"/>
      <c r="R1067" s="31"/>
      <c r="S1067" s="112"/>
    </row>
    <row r="1068">
      <c r="A1068" s="105"/>
      <c r="C1068" s="88"/>
      <c r="D1068" s="86"/>
      <c r="E1068" s="32"/>
      <c r="H1068" s="105"/>
      <c r="J1068" s="102"/>
      <c r="K1068" s="102"/>
      <c r="L1068" s="108"/>
      <c r="R1068" s="31"/>
      <c r="S1068" s="112"/>
    </row>
    <row r="1069">
      <c r="A1069" s="105"/>
      <c r="C1069" s="88"/>
      <c r="D1069" s="86"/>
      <c r="E1069" s="32"/>
      <c r="H1069" s="105"/>
      <c r="J1069" s="102"/>
      <c r="K1069" s="102"/>
      <c r="L1069" s="108"/>
      <c r="R1069" s="31"/>
      <c r="S1069" s="112"/>
    </row>
    <row r="1070">
      <c r="A1070" s="105"/>
      <c r="C1070" s="88"/>
      <c r="D1070" s="86"/>
      <c r="E1070" s="32"/>
      <c r="H1070" s="105"/>
      <c r="J1070" s="102"/>
      <c r="K1070" s="102"/>
      <c r="L1070" s="108"/>
      <c r="R1070" s="31"/>
      <c r="S1070" s="112"/>
    </row>
    <row r="1071">
      <c r="A1071" s="105"/>
      <c r="C1071" s="88"/>
      <c r="D1071" s="86"/>
      <c r="E1071" s="32"/>
      <c r="H1071" s="105"/>
      <c r="J1071" s="102"/>
      <c r="K1071" s="102"/>
      <c r="L1071" s="108"/>
      <c r="R1071" s="31"/>
      <c r="S1071" s="112"/>
    </row>
    <row r="1072">
      <c r="A1072" s="105"/>
      <c r="C1072" s="88"/>
      <c r="D1072" s="86"/>
      <c r="E1072" s="32"/>
      <c r="H1072" s="105"/>
      <c r="J1072" s="102"/>
      <c r="K1072" s="102"/>
      <c r="L1072" s="108"/>
      <c r="R1072" s="31"/>
      <c r="S1072" s="112"/>
    </row>
    <row r="1073">
      <c r="A1073" s="105"/>
      <c r="C1073" s="88"/>
      <c r="D1073" s="86"/>
      <c r="E1073" s="32"/>
      <c r="H1073" s="105"/>
      <c r="J1073" s="102"/>
      <c r="K1073" s="102"/>
      <c r="L1073" s="108"/>
      <c r="R1073" s="31"/>
      <c r="S1073" s="112"/>
    </row>
    <row r="1074">
      <c r="A1074" s="105"/>
      <c r="C1074" s="88"/>
      <c r="D1074" s="86"/>
      <c r="E1074" s="32"/>
      <c r="H1074" s="105"/>
      <c r="J1074" s="102"/>
      <c r="K1074" s="102"/>
      <c r="L1074" s="108"/>
      <c r="R1074" s="31"/>
      <c r="S1074" s="112"/>
    </row>
    <row r="1075">
      <c r="A1075" s="105"/>
      <c r="C1075" s="88"/>
      <c r="D1075" s="86"/>
      <c r="E1075" s="32"/>
      <c r="H1075" s="105"/>
      <c r="J1075" s="102"/>
      <c r="K1075" s="102"/>
      <c r="L1075" s="108"/>
      <c r="R1075" s="31"/>
      <c r="S1075" s="112"/>
    </row>
    <row r="1076">
      <c r="A1076" s="105"/>
      <c r="C1076" s="88"/>
      <c r="D1076" s="86"/>
      <c r="E1076" s="32"/>
      <c r="H1076" s="105"/>
      <c r="J1076" s="102"/>
      <c r="K1076" s="102"/>
      <c r="L1076" s="108"/>
      <c r="R1076" s="31"/>
      <c r="S1076" s="112"/>
    </row>
    <row r="1077">
      <c r="A1077" s="105"/>
      <c r="C1077" s="88"/>
      <c r="D1077" s="86"/>
      <c r="E1077" s="32"/>
      <c r="H1077" s="105"/>
      <c r="J1077" s="102"/>
      <c r="K1077" s="102"/>
      <c r="L1077" s="108"/>
      <c r="R1077" s="31"/>
      <c r="S1077" s="112"/>
    </row>
    <row r="1078">
      <c r="A1078" s="105"/>
      <c r="C1078" s="88"/>
      <c r="D1078" s="86"/>
      <c r="E1078" s="32"/>
      <c r="H1078" s="105"/>
      <c r="J1078" s="102"/>
      <c r="K1078" s="102"/>
      <c r="L1078" s="108"/>
      <c r="R1078" s="31"/>
      <c r="S1078" s="112"/>
    </row>
    <row r="1079">
      <c r="A1079" s="105"/>
      <c r="C1079" s="88"/>
      <c r="D1079" s="86"/>
      <c r="E1079" s="32"/>
      <c r="H1079" s="105"/>
      <c r="J1079" s="102"/>
      <c r="K1079" s="102"/>
      <c r="L1079" s="108"/>
      <c r="R1079" s="31"/>
      <c r="S1079" s="112"/>
    </row>
    <row r="1080">
      <c r="A1080" s="105"/>
      <c r="C1080" s="88"/>
      <c r="D1080" s="86"/>
      <c r="E1080" s="32"/>
      <c r="H1080" s="105"/>
      <c r="J1080" s="102"/>
      <c r="K1080" s="102"/>
      <c r="L1080" s="108"/>
      <c r="R1080" s="31"/>
      <c r="S1080" s="112"/>
    </row>
    <row r="1081">
      <c r="A1081" s="105"/>
      <c r="C1081" s="88"/>
      <c r="D1081" s="86"/>
      <c r="E1081" s="32"/>
      <c r="H1081" s="105"/>
      <c r="J1081" s="102"/>
      <c r="K1081" s="102"/>
      <c r="L1081" s="108"/>
      <c r="R1081" s="31"/>
      <c r="S1081" s="112"/>
    </row>
    <row r="1082">
      <c r="A1082" s="105"/>
      <c r="C1082" s="88"/>
      <c r="D1082" s="86"/>
      <c r="E1082" s="32"/>
      <c r="H1082" s="105"/>
      <c r="J1082" s="102"/>
      <c r="K1082" s="102"/>
      <c r="L1082" s="108"/>
      <c r="R1082" s="31"/>
      <c r="S1082" s="112"/>
    </row>
    <row r="1083">
      <c r="A1083" s="105"/>
      <c r="C1083" s="88"/>
      <c r="D1083" s="86"/>
      <c r="E1083" s="32"/>
      <c r="H1083" s="105"/>
      <c r="J1083" s="102"/>
      <c r="K1083" s="102"/>
      <c r="L1083" s="108"/>
      <c r="R1083" s="31"/>
      <c r="S1083" s="112"/>
    </row>
    <row r="1084">
      <c r="A1084" s="105"/>
      <c r="C1084" s="88"/>
      <c r="D1084" s="86"/>
      <c r="E1084" s="32"/>
      <c r="H1084" s="105"/>
      <c r="J1084" s="102"/>
      <c r="K1084" s="102"/>
      <c r="L1084" s="108"/>
      <c r="R1084" s="31"/>
      <c r="S1084" s="112"/>
    </row>
    <row r="1085">
      <c r="A1085" s="105"/>
      <c r="C1085" s="88"/>
      <c r="D1085" s="86"/>
      <c r="E1085" s="32"/>
      <c r="H1085" s="105"/>
      <c r="J1085" s="102"/>
      <c r="K1085" s="102"/>
      <c r="L1085" s="108"/>
      <c r="R1085" s="31"/>
      <c r="S1085" s="112"/>
    </row>
    <row r="1086">
      <c r="A1086" s="105"/>
      <c r="C1086" s="88"/>
      <c r="D1086" s="86"/>
      <c r="E1086" s="32"/>
      <c r="H1086" s="105"/>
      <c r="J1086" s="102"/>
      <c r="K1086" s="102"/>
      <c r="L1086" s="108"/>
      <c r="R1086" s="31"/>
      <c r="S1086" s="112"/>
    </row>
    <row r="1087">
      <c r="A1087" s="105"/>
      <c r="C1087" s="88"/>
      <c r="D1087" s="86"/>
      <c r="E1087" s="32"/>
      <c r="H1087" s="105"/>
      <c r="J1087" s="102"/>
      <c r="K1087" s="102"/>
      <c r="L1087" s="108"/>
      <c r="R1087" s="31"/>
      <c r="S1087" s="112"/>
    </row>
    <row r="1088">
      <c r="A1088" s="105"/>
      <c r="C1088" s="88"/>
      <c r="D1088" s="86"/>
      <c r="E1088" s="32"/>
      <c r="H1088" s="105"/>
      <c r="J1088" s="102"/>
      <c r="K1088" s="102"/>
      <c r="L1088" s="108"/>
      <c r="R1088" s="31"/>
      <c r="S1088" s="112"/>
    </row>
    <row r="1089">
      <c r="A1089" s="105"/>
      <c r="C1089" s="88"/>
      <c r="D1089" s="86"/>
      <c r="E1089" s="32"/>
      <c r="H1089" s="105"/>
      <c r="J1089" s="102"/>
      <c r="K1089" s="102"/>
      <c r="L1089" s="108"/>
      <c r="R1089" s="31"/>
      <c r="S1089" s="112"/>
    </row>
    <row r="1090">
      <c r="A1090" s="105"/>
      <c r="C1090" s="88"/>
      <c r="D1090" s="86"/>
      <c r="E1090" s="32"/>
      <c r="H1090" s="105"/>
      <c r="J1090" s="102"/>
      <c r="K1090" s="102"/>
      <c r="L1090" s="108"/>
      <c r="R1090" s="31"/>
      <c r="S1090" s="112"/>
    </row>
    <row r="1091">
      <c r="A1091" s="105"/>
      <c r="C1091" s="88"/>
      <c r="D1091" s="86"/>
      <c r="E1091" s="32"/>
      <c r="H1091" s="105"/>
      <c r="J1091" s="102"/>
      <c r="K1091" s="102"/>
      <c r="L1091" s="108"/>
      <c r="R1091" s="31"/>
      <c r="S1091" s="112"/>
    </row>
    <row r="1092">
      <c r="A1092" s="105"/>
      <c r="C1092" s="88"/>
      <c r="D1092" s="86"/>
      <c r="E1092" s="32"/>
      <c r="H1092" s="105"/>
      <c r="J1092" s="102"/>
      <c r="K1092" s="102"/>
      <c r="L1092" s="108"/>
      <c r="R1092" s="31"/>
      <c r="S1092" s="112"/>
    </row>
    <row r="1093">
      <c r="A1093" s="105"/>
      <c r="C1093" s="88"/>
      <c r="D1093" s="86"/>
      <c r="E1093" s="32"/>
      <c r="H1093" s="105"/>
      <c r="J1093" s="102"/>
      <c r="K1093" s="102"/>
      <c r="L1093" s="108"/>
      <c r="R1093" s="31"/>
      <c r="S1093" s="112"/>
    </row>
    <row r="1094">
      <c r="A1094" s="105"/>
      <c r="C1094" s="88"/>
      <c r="D1094" s="86"/>
      <c r="E1094" s="32"/>
      <c r="H1094" s="105"/>
      <c r="J1094" s="102"/>
      <c r="K1094" s="102"/>
      <c r="L1094" s="108"/>
      <c r="R1094" s="31"/>
      <c r="S1094" s="112"/>
    </row>
    <row r="1095">
      <c r="A1095" s="105"/>
      <c r="C1095" s="88"/>
      <c r="D1095" s="86"/>
      <c r="E1095" s="32"/>
      <c r="H1095" s="105"/>
      <c r="J1095" s="102"/>
      <c r="K1095" s="102"/>
      <c r="L1095" s="108"/>
      <c r="R1095" s="31"/>
      <c r="S1095" s="112"/>
    </row>
    <row r="1096">
      <c r="A1096" s="105"/>
      <c r="C1096" s="88"/>
      <c r="D1096" s="86"/>
      <c r="E1096" s="32"/>
      <c r="H1096" s="105"/>
      <c r="J1096" s="102"/>
      <c r="K1096" s="102"/>
      <c r="L1096" s="108"/>
      <c r="R1096" s="31"/>
      <c r="S1096" s="112"/>
    </row>
    <row r="1097">
      <c r="A1097" s="105"/>
      <c r="C1097" s="88"/>
      <c r="D1097" s="86"/>
      <c r="E1097" s="32"/>
      <c r="H1097" s="105"/>
      <c r="J1097" s="102"/>
      <c r="K1097" s="102"/>
      <c r="L1097" s="108"/>
      <c r="R1097" s="31"/>
      <c r="S1097" s="112"/>
    </row>
    <row r="1098">
      <c r="A1098" s="105"/>
      <c r="C1098" s="88"/>
      <c r="D1098" s="86"/>
      <c r="E1098" s="32"/>
      <c r="H1098" s="105"/>
      <c r="J1098" s="102"/>
      <c r="K1098" s="102"/>
      <c r="L1098" s="108"/>
      <c r="R1098" s="31"/>
      <c r="S1098" s="112"/>
    </row>
    <row r="1099">
      <c r="A1099" s="105"/>
      <c r="C1099" s="88"/>
      <c r="D1099" s="86"/>
      <c r="E1099" s="32"/>
      <c r="H1099" s="105"/>
      <c r="J1099" s="102"/>
      <c r="K1099" s="102"/>
      <c r="L1099" s="108"/>
      <c r="R1099" s="31"/>
      <c r="S1099" s="112"/>
    </row>
    <row r="1100">
      <c r="A1100" s="105"/>
      <c r="C1100" s="88"/>
      <c r="D1100" s="86"/>
      <c r="E1100" s="32"/>
      <c r="H1100" s="105"/>
      <c r="J1100" s="102"/>
      <c r="K1100" s="102"/>
      <c r="L1100" s="108"/>
      <c r="R1100" s="31"/>
      <c r="S1100" s="112"/>
    </row>
    <row r="1101">
      <c r="A1101" s="105"/>
      <c r="C1101" s="88"/>
      <c r="D1101" s="86"/>
      <c r="E1101" s="32"/>
      <c r="H1101" s="105"/>
      <c r="J1101" s="102"/>
      <c r="K1101" s="102"/>
      <c r="L1101" s="108"/>
      <c r="R1101" s="31"/>
      <c r="S1101" s="112"/>
    </row>
    <row r="1102">
      <c r="A1102" s="105"/>
      <c r="C1102" s="88"/>
      <c r="D1102" s="86"/>
      <c r="E1102" s="32"/>
      <c r="H1102" s="105"/>
      <c r="J1102" s="102"/>
      <c r="K1102" s="102"/>
      <c r="L1102" s="108"/>
      <c r="R1102" s="31"/>
      <c r="S1102" s="112"/>
    </row>
    <row r="1103">
      <c r="A1103" s="105"/>
      <c r="C1103" s="88"/>
      <c r="D1103" s="86"/>
      <c r="E1103" s="32"/>
      <c r="H1103" s="105"/>
      <c r="J1103" s="102"/>
      <c r="K1103" s="102"/>
      <c r="L1103" s="108"/>
      <c r="R1103" s="31"/>
      <c r="S1103" s="112"/>
    </row>
    <row r="1104">
      <c r="A1104" s="105"/>
      <c r="C1104" s="88"/>
      <c r="D1104" s="86"/>
      <c r="E1104" s="32"/>
      <c r="H1104" s="105"/>
      <c r="J1104" s="102"/>
      <c r="K1104" s="102"/>
      <c r="L1104" s="108"/>
      <c r="R1104" s="31"/>
      <c r="S1104" s="112"/>
    </row>
    <row r="1105">
      <c r="A1105" s="105"/>
      <c r="C1105" s="88"/>
      <c r="D1105" s="86"/>
      <c r="E1105" s="32"/>
      <c r="H1105" s="105"/>
      <c r="J1105" s="102"/>
      <c r="K1105" s="102"/>
      <c r="L1105" s="108"/>
      <c r="R1105" s="31"/>
      <c r="S1105" s="112"/>
    </row>
    <row r="1106">
      <c r="A1106" s="105"/>
      <c r="C1106" s="88"/>
      <c r="D1106" s="86"/>
      <c r="E1106" s="32"/>
      <c r="H1106" s="105"/>
      <c r="J1106" s="102"/>
      <c r="K1106" s="102"/>
      <c r="L1106" s="108"/>
      <c r="R1106" s="31"/>
      <c r="S1106" s="112"/>
    </row>
    <row r="1107">
      <c r="A1107" s="105"/>
      <c r="C1107" s="88"/>
      <c r="D1107" s="86"/>
      <c r="E1107" s="32"/>
      <c r="H1107" s="105"/>
      <c r="J1107" s="102"/>
      <c r="K1107" s="102"/>
      <c r="L1107" s="108"/>
      <c r="R1107" s="31"/>
      <c r="S1107" s="112"/>
    </row>
    <row r="1108">
      <c r="A1108" s="105"/>
      <c r="C1108" s="88"/>
      <c r="D1108" s="86"/>
      <c r="E1108" s="32"/>
      <c r="H1108" s="105"/>
      <c r="J1108" s="102"/>
      <c r="K1108" s="102"/>
      <c r="L1108" s="108"/>
      <c r="R1108" s="31"/>
      <c r="S1108" s="112"/>
    </row>
    <row r="1109">
      <c r="A1109" s="105"/>
      <c r="C1109" s="88"/>
      <c r="D1109" s="86"/>
      <c r="E1109" s="32"/>
      <c r="H1109" s="105"/>
      <c r="J1109" s="102"/>
      <c r="K1109" s="102"/>
      <c r="L1109" s="108"/>
      <c r="R1109" s="31"/>
      <c r="S1109" s="112"/>
    </row>
    <row r="1110">
      <c r="A1110" s="105"/>
      <c r="C1110" s="88"/>
      <c r="D1110" s="86"/>
      <c r="E1110" s="32"/>
      <c r="H1110" s="105"/>
      <c r="J1110" s="102"/>
      <c r="K1110" s="102"/>
      <c r="L1110" s="108"/>
      <c r="R1110" s="31"/>
      <c r="S1110" s="112"/>
    </row>
    <row r="1111">
      <c r="A1111" s="105"/>
      <c r="C1111" s="88"/>
      <c r="D1111" s="86"/>
      <c r="E1111" s="32"/>
      <c r="H1111" s="105"/>
      <c r="J1111" s="102"/>
      <c r="K1111" s="102"/>
      <c r="L1111" s="108"/>
      <c r="R1111" s="31"/>
      <c r="S1111" s="112"/>
    </row>
    <row r="1112">
      <c r="A1112" s="105"/>
      <c r="C1112" s="88"/>
      <c r="D1112" s="86"/>
      <c r="E1112" s="32"/>
      <c r="H1112" s="105"/>
      <c r="J1112" s="102"/>
      <c r="K1112" s="102"/>
      <c r="L1112" s="108"/>
      <c r="R1112" s="31"/>
      <c r="S1112" s="112"/>
    </row>
    <row r="1113">
      <c r="A1113" s="105"/>
      <c r="C1113" s="88"/>
      <c r="D1113" s="86"/>
      <c r="E1113" s="32"/>
      <c r="H1113" s="105"/>
      <c r="J1113" s="102"/>
      <c r="K1113" s="102"/>
      <c r="L1113" s="108"/>
      <c r="R1113" s="31"/>
      <c r="S1113" s="112"/>
    </row>
    <row r="1114">
      <c r="A1114" s="105"/>
      <c r="C1114" s="88"/>
      <c r="D1114" s="86"/>
      <c r="E1114" s="32"/>
      <c r="H1114" s="105"/>
      <c r="J1114" s="102"/>
      <c r="K1114" s="102"/>
      <c r="L1114" s="108"/>
      <c r="R1114" s="31"/>
      <c r="S1114" s="112"/>
    </row>
    <row r="1115">
      <c r="A1115" s="105"/>
      <c r="C1115" s="88"/>
      <c r="D1115" s="86"/>
      <c r="E1115" s="32"/>
      <c r="H1115" s="105"/>
      <c r="J1115" s="102"/>
      <c r="K1115" s="102"/>
      <c r="L1115" s="108"/>
      <c r="R1115" s="31"/>
      <c r="S1115" s="112"/>
    </row>
    <row r="1116">
      <c r="A1116" s="105"/>
      <c r="C1116" s="88"/>
      <c r="D1116" s="86"/>
      <c r="E1116" s="32"/>
      <c r="H1116" s="105"/>
      <c r="J1116" s="102"/>
      <c r="K1116" s="102"/>
      <c r="L1116" s="108"/>
      <c r="R1116" s="31"/>
      <c r="S1116" s="112"/>
    </row>
    <row r="1117">
      <c r="A1117" s="105"/>
      <c r="C1117" s="88"/>
      <c r="D1117" s="86"/>
      <c r="E1117" s="32"/>
      <c r="H1117" s="105"/>
      <c r="J1117" s="102"/>
      <c r="K1117" s="102"/>
      <c r="L1117" s="108"/>
      <c r="R1117" s="31"/>
      <c r="S1117" s="112"/>
    </row>
    <row r="1118">
      <c r="A1118" s="105"/>
      <c r="C1118" s="88"/>
      <c r="D1118" s="86"/>
      <c r="E1118" s="32"/>
      <c r="H1118" s="105"/>
      <c r="J1118" s="102"/>
      <c r="K1118" s="102"/>
      <c r="L1118" s="108"/>
      <c r="R1118" s="31"/>
      <c r="S1118" s="112"/>
    </row>
    <row r="1119">
      <c r="A1119" s="105"/>
      <c r="C1119" s="88"/>
      <c r="D1119" s="86"/>
      <c r="E1119" s="32"/>
      <c r="H1119" s="105"/>
      <c r="J1119" s="102"/>
      <c r="K1119" s="102"/>
      <c r="L1119" s="108"/>
      <c r="R1119" s="31"/>
      <c r="S1119" s="112"/>
    </row>
    <row r="1120">
      <c r="A1120" s="105"/>
      <c r="C1120" s="88"/>
      <c r="D1120" s="86"/>
      <c r="E1120" s="32"/>
      <c r="H1120" s="105"/>
      <c r="J1120" s="102"/>
      <c r="K1120" s="102"/>
      <c r="L1120" s="108"/>
      <c r="R1120" s="31"/>
      <c r="S1120" s="112"/>
    </row>
    <row r="1121">
      <c r="A1121" s="105"/>
      <c r="C1121" s="88"/>
      <c r="D1121" s="86"/>
      <c r="E1121" s="32"/>
      <c r="H1121" s="105"/>
      <c r="J1121" s="102"/>
      <c r="K1121" s="102"/>
      <c r="L1121" s="108"/>
      <c r="R1121" s="31"/>
      <c r="S1121" s="112"/>
    </row>
    <row r="1122">
      <c r="A1122" s="105"/>
      <c r="C1122" s="88"/>
      <c r="D1122" s="86"/>
      <c r="E1122" s="32"/>
      <c r="H1122" s="105"/>
      <c r="J1122" s="102"/>
      <c r="K1122" s="102"/>
      <c r="L1122" s="108"/>
      <c r="R1122" s="31"/>
      <c r="S1122" s="112"/>
    </row>
    <row r="1123">
      <c r="A1123" s="105"/>
      <c r="C1123" s="88"/>
      <c r="D1123" s="86"/>
      <c r="E1123" s="32"/>
      <c r="H1123" s="105"/>
      <c r="J1123" s="102"/>
      <c r="K1123" s="102"/>
      <c r="L1123" s="108"/>
      <c r="R1123" s="31"/>
      <c r="S1123" s="112"/>
    </row>
    <row r="1124">
      <c r="A1124" s="105"/>
      <c r="C1124" s="88"/>
      <c r="D1124" s="86"/>
      <c r="E1124" s="32"/>
      <c r="H1124" s="105"/>
      <c r="J1124" s="102"/>
      <c r="K1124" s="102"/>
      <c r="L1124" s="108"/>
      <c r="R1124" s="31"/>
      <c r="S1124" s="112"/>
    </row>
    <row r="1125">
      <c r="A1125" s="105"/>
      <c r="C1125" s="88"/>
      <c r="D1125" s="86"/>
      <c r="E1125" s="32"/>
      <c r="H1125" s="105"/>
      <c r="J1125" s="102"/>
      <c r="K1125" s="102"/>
      <c r="L1125" s="108"/>
      <c r="R1125" s="31"/>
      <c r="S1125" s="112"/>
    </row>
    <row r="1126">
      <c r="A1126" s="105"/>
      <c r="C1126" s="88"/>
      <c r="D1126" s="86"/>
      <c r="E1126" s="32"/>
      <c r="H1126" s="105"/>
      <c r="J1126" s="102"/>
      <c r="K1126" s="102"/>
      <c r="L1126" s="108"/>
      <c r="R1126" s="31"/>
      <c r="S1126" s="112"/>
    </row>
    <row r="1127">
      <c r="A1127" s="105"/>
      <c r="C1127" s="88"/>
      <c r="D1127" s="86"/>
      <c r="E1127" s="32"/>
      <c r="H1127" s="105"/>
      <c r="J1127" s="102"/>
      <c r="K1127" s="102"/>
      <c r="L1127" s="108"/>
      <c r="R1127" s="31"/>
      <c r="S1127" s="112"/>
    </row>
    <row r="1128">
      <c r="A1128" s="105"/>
      <c r="C1128" s="88"/>
      <c r="D1128" s="86"/>
      <c r="E1128" s="32"/>
      <c r="H1128" s="105"/>
      <c r="J1128" s="102"/>
      <c r="K1128" s="102"/>
      <c r="L1128" s="108"/>
      <c r="R1128" s="31"/>
      <c r="S1128" s="112"/>
    </row>
    <row r="1129">
      <c r="A1129" s="105"/>
      <c r="C1129" s="88"/>
      <c r="D1129" s="86"/>
      <c r="E1129" s="32"/>
      <c r="H1129" s="105"/>
      <c r="J1129" s="102"/>
      <c r="K1129" s="102"/>
      <c r="L1129" s="108"/>
      <c r="R1129" s="31"/>
      <c r="S1129" s="112"/>
    </row>
    <row r="1130">
      <c r="A1130" s="105"/>
      <c r="C1130" s="88"/>
      <c r="D1130" s="86"/>
      <c r="E1130" s="32"/>
      <c r="H1130" s="105"/>
      <c r="J1130" s="102"/>
      <c r="K1130" s="102"/>
      <c r="L1130" s="108"/>
      <c r="R1130" s="31"/>
      <c r="S1130" s="112"/>
    </row>
    <row r="1131">
      <c r="A1131" s="105"/>
      <c r="C1131" s="88"/>
      <c r="D1131" s="86"/>
      <c r="E1131" s="32"/>
      <c r="H1131" s="105"/>
      <c r="J1131" s="102"/>
      <c r="K1131" s="102"/>
      <c r="L1131" s="108"/>
      <c r="R1131" s="31"/>
      <c r="S1131" s="112"/>
    </row>
    <row r="1132">
      <c r="A1132" s="105"/>
      <c r="C1132" s="88"/>
      <c r="D1132" s="86"/>
      <c r="E1132" s="32"/>
      <c r="H1132" s="105"/>
      <c r="J1132" s="102"/>
      <c r="K1132" s="102"/>
      <c r="L1132" s="108"/>
      <c r="R1132" s="31"/>
      <c r="S1132" s="112"/>
    </row>
    <row r="1133">
      <c r="A1133" s="105"/>
      <c r="C1133" s="88"/>
      <c r="D1133" s="86"/>
      <c r="E1133" s="32"/>
      <c r="H1133" s="105"/>
      <c r="J1133" s="102"/>
      <c r="K1133" s="102"/>
      <c r="L1133" s="108"/>
      <c r="R1133" s="31"/>
      <c r="S1133" s="112"/>
    </row>
    <row r="1134">
      <c r="A1134" s="105"/>
      <c r="C1134" s="88"/>
      <c r="D1134" s="86"/>
      <c r="E1134" s="32"/>
      <c r="H1134" s="105"/>
      <c r="J1134" s="102"/>
      <c r="K1134" s="102"/>
      <c r="L1134" s="108"/>
      <c r="R1134" s="31"/>
      <c r="S1134" s="112"/>
    </row>
    <row r="1135">
      <c r="A1135" s="105"/>
      <c r="C1135" s="88"/>
      <c r="D1135" s="86"/>
      <c r="E1135" s="32"/>
      <c r="H1135" s="105"/>
      <c r="J1135" s="102"/>
      <c r="K1135" s="102"/>
      <c r="L1135" s="108"/>
      <c r="R1135" s="31"/>
      <c r="S1135" s="112"/>
    </row>
    <row r="1136">
      <c r="A1136" s="105"/>
      <c r="C1136" s="88"/>
      <c r="D1136" s="86"/>
      <c r="E1136" s="32"/>
      <c r="H1136" s="105"/>
      <c r="J1136" s="102"/>
      <c r="K1136" s="102"/>
      <c r="L1136" s="108"/>
      <c r="R1136" s="31"/>
      <c r="S1136" s="112"/>
    </row>
    <row r="1137">
      <c r="A1137" s="105"/>
      <c r="C1137" s="88"/>
      <c r="D1137" s="86"/>
      <c r="E1137" s="32"/>
      <c r="H1137" s="105"/>
      <c r="J1137" s="102"/>
      <c r="K1137" s="102"/>
      <c r="L1137" s="108"/>
      <c r="R1137" s="31"/>
      <c r="S1137" s="112"/>
    </row>
    <row r="1138">
      <c r="A1138" s="105"/>
      <c r="C1138" s="88"/>
      <c r="D1138" s="86"/>
      <c r="E1138" s="32"/>
      <c r="H1138" s="105"/>
      <c r="J1138" s="102"/>
      <c r="K1138" s="102"/>
      <c r="L1138" s="108"/>
      <c r="R1138" s="31"/>
      <c r="S1138" s="112"/>
    </row>
    <row r="1139">
      <c r="A1139" s="105"/>
      <c r="C1139" s="88"/>
      <c r="D1139" s="86"/>
      <c r="E1139" s="32"/>
      <c r="H1139" s="105"/>
      <c r="J1139" s="102"/>
      <c r="K1139" s="102"/>
      <c r="L1139" s="108"/>
      <c r="R1139" s="31"/>
      <c r="S1139" s="112"/>
    </row>
    <row r="1140">
      <c r="A1140" s="105"/>
      <c r="C1140" s="88"/>
      <c r="D1140" s="86"/>
      <c r="E1140" s="32"/>
      <c r="H1140" s="105"/>
      <c r="J1140" s="102"/>
      <c r="K1140" s="102"/>
      <c r="L1140" s="108"/>
      <c r="R1140" s="31"/>
      <c r="S1140" s="112"/>
    </row>
    <row r="1141">
      <c r="A1141" s="105"/>
      <c r="C1141" s="88"/>
      <c r="D1141" s="86"/>
      <c r="E1141" s="32"/>
      <c r="H1141" s="105"/>
      <c r="J1141" s="102"/>
      <c r="K1141" s="102"/>
      <c r="L1141" s="108"/>
      <c r="R1141" s="31"/>
      <c r="S1141" s="112"/>
    </row>
    <row r="1142">
      <c r="A1142" s="105"/>
      <c r="C1142" s="88"/>
      <c r="D1142" s="86"/>
      <c r="E1142" s="32"/>
      <c r="H1142" s="105"/>
      <c r="J1142" s="102"/>
      <c r="K1142" s="102"/>
      <c r="L1142" s="108"/>
      <c r="R1142" s="31"/>
      <c r="S1142" s="112"/>
    </row>
    <row r="1143">
      <c r="A1143" s="105"/>
      <c r="C1143" s="88"/>
      <c r="D1143" s="86"/>
      <c r="E1143" s="32"/>
      <c r="H1143" s="105"/>
      <c r="J1143" s="102"/>
      <c r="K1143" s="102"/>
      <c r="L1143" s="108"/>
      <c r="R1143" s="31"/>
      <c r="S1143" s="112"/>
    </row>
    <row r="1144">
      <c r="A1144" s="105"/>
      <c r="C1144" s="88"/>
      <c r="D1144" s="86"/>
      <c r="E1144" s="32"/>
      <c r="H1144" s="105"/>
      <c r="J1144" s="102"/>
      <c r="K1144" s="102"/>
      <c r="L1144" s="108"/>
      <c r="R1144" s="31"/>
      <c r="S1144" s="112"/>
    </row>
    <row r="1145">
      <c r="A1145" s="105"/>
      <c r="C1145" s="88"/>
      <c r="D1145" s="86"/>
      <c r="E1145" s="32"/>
      <c r="H1145" s="105"/>
      <c r="J1145" s="102"/>
      <c r="K1145" s="102"/>
      <c r="L1145" s="108"/>
      <c r="R1145" s="31"/>
      <c r="S1145" s="112"/>
    </row>
    <row r="1146">
      <c r="A1146" s="105"/>
      <c r="C1146" s="88"/>
      <c r="D1146" s="86"/>
      <c r="E1146" s="32"/>
      <c r="H1146" s="105"/>
      <c r="J1146" s="102"/>
      <c r="K1146" s="102"/>
      <c r="L1146" s="108"/>
      <c r="R1146" s="31"/>
      <c r="S1146" s="112"/>
    </row>
    <row r="1147">
      <c r="A1147" s="105"/>
      <c r="C1147" s="88"/>
      <c r="D1147" s="86"/>
      <c r="E1147" s="32"/>
      <c r="H1147" s="105"/>
      <c r="J1147" s="102"/>
      <c r="K1147" s="102"/>
      <c r="L1147" s="108"/>
      <c r="R1147" s="31"/>
      <c r="S1147" s="112"/>
    </row>
    <row r="1148">
      <c r="A1148" s="105"/>
      <c r="C1148" s="88"/>
      <c r="D1148" s="86"/>
      <c r="E1148" s="32"/>
      <c r="H1148" s="105"/>
      <c r="J1148" s="102"/>
      <c r="K1148" s="102"/>
      <c r="L1148" s="108"/>
      <c r="R1148" s="31"/>
      <c r="S1148" s="112"/>
    </row>
    <row r="1149">
      <c r="A1149" s="105"/>
      <c r="C1149" s="88"/>
      <c r="D1149" s="86"/>
      <c r="E1149" s="32"/>
      <c r="H1149" s="105"/>
      <c r="J1149" s="102"/>
      <c r="K1149" s="102"/>
      <c r="L1149" s="108"/>
      <c r="R1149" s="31"/>
      <c r="S1149" s="112"/>
    </row>
    <row r="1150">
      <c r="A1150" s="105"/>
      <c r="C1150" s="88"/>
      <c r="D1150" s="86"/>
      <c r="E1150" s="32"/>
      <c r="H1150" s="105"/>
      <c r="J1150" s="102"/>
      <c r="K1150" s="102"/>
      <c r="L1150" s="108"/>
      <c r="R1150" s="31"/>
      <c r="S1150" s="112"/>
    </row>
    <row r="1151">
      <c r="A1151" s="105"/>
      <c r="C1151" s="88"/>
      <c r="D1151" s="86"/>
      <c r="E1151" s="32"/>
      <c r="H1151" s="105"/>
      <c r="J1151" s="102"/>
      <c r="K1151" s="102"/>
      <c r="L1151" s="108"/>
      <c r="R1151" s="31"/>
      <c r="S1151" s="112"/>
    </row>
    <row r="1152">
      <c r="A1152" s="105"/>
      <c r="C1152" s="88"/>
      <c r="D1152" s="86"/>
      <c r="E1152" s="32"/>
      <c r="H1152" s="105"/>
      <c r="J1152" s="102"/>
      <c r="K1152" s="102"/>
      <c r="L1152" s="108"/>
      <c r="R1152" s="31"/>
      <c r="S1152" s="112"/>
    </row>
    <row r="1153">
      <c r="A1153" s="105"/>
      <c r="C1153" s="88"/>
      <c r="D1153" s="86"/>
      <c r="E1153" s="32"/>
      <c r="H1153" s="105"/>
      <c r="J1153" s="102"/>
      <c r="K1153" s="102"/>
      <c r="L1153" s="108"/>
      <c r="R1153" s="31"/>
      <c r="S1153" s="112"/>
    </row>
    <row r="1154">
      <c r="A1154" s="105"/>
      <c r="C1154" s="88"/>
      <c r="D1154" s="86"/>
      <c r="E1154" s="32"/>
      <c r="H1154" s="105"/>
      <c r="J1154" s="102"/>
      <c r="K1154" s="102"/>
      <c r="L1154" s="108"/>
      <c r="R1154" s="31"/>
      <c r="S1154" s="112"/>
    </row>
    <row r="1155">
      <c r="A1155" s="105"/>
      <c r="C1155" s="88"/>
      <c r="D1155" s="86"/>
      <c r="E1155" s="32"/>
      <c r="H1155" s="105"/>
      <c r="J1155" s="102"/>
      <c r="K1155" s="102"/>
      <c r="L1155" s="108"/>
      <c r="R1155" s="31"/>
      <c r="S1155" s="112"/>
    </row>
    <row r="1156">
      <c r="A1156" s="105"/>
      <c r="C1156" s="88"/>
      <c r="D1156" s="86"/>
      <c r="E1156" s="32"/>
      <c r="H1156" s="105"/>
      <c r="J1156" s="102"/>
      <c r="K1156" s="102"/>
      <c r="L1156" s="108"/>
      <c r="R1156" s="31"/>
      <c r="S1156" s="112"/>
    </row>
    <row r="1157">
      <c r="A1157" s="105"/>
      <c r="C1157" s="88"/>
      <c r="D1157" s="86"/>
      <c r="E1157" s="32"/>
      <c r="H1157" s="105"/>
      <c r="J1157" s="102"/>
      <c r="K1157" s="102"/>
      <c r="L1157" s="108"/>
      <c r="R1157" s="31"/>
      <c r="S1157" s="112"/>
    </row>
    <row r="1158">
      <c r="A1158" s="105"/>
      <c r="C1158" s="88"/>
      <c r="D1158" s="86"/>
      <c r="E1158" s="32"/>
      <c r="H1158" s="105"/>
      <c r="J1158" s="102"/>
      <c r="K1158" s="102"/>
      <c r="L1158" s="108"/>
      <c r="R1158" s="31"/>
      <c r="S1158" s="112"/>
    </row>
    <row r="1159">
      <c r="A1159" s="105"/>
      <c r="C1159" s="88"/>
      <c r="D1159" s="86"/>
      <c r="E1159" s="32"/>
      <c r="H1159" s="105"/>
      <c r="J1159" s="102"/>
      <c r="K1159" s="102"/>
      <c r="L1159" s="108"/>
      <c r="R1159" s="31"/>
      <c r="S1159" s="112"/>
    </row>
    <row r="1160">
      <c r="A1160" s="105"/>
      <c r="C1160" s="88"/>
      <c r="D1160" s="86"/>
      <c r="E1160" s="32"/>
      <c r="H1160" s="105"/>
      <c r="J1160" s="102"/>
      <c r="K1160" s="102"/>
      <c r="L1160" s="108"/>
      <c r="R1160" s="31"/>
      <c r="S1160" s="112"/>
    </row>
    <row r="1161">
      <c r="A1161" s="105"/>
      <c r="C1161" s="88"/>
      <c r="D1161" s="86"/>
      <c r="E1161" s="32"/>
      <c r="H1161" s="105"/>
      <c r="J1161" s="102"/>
      <c r="K1161" s="102"/>
      <c r="L1161" s="108"/>
      <c r="R1161" s="31"/>
      <c r="S1161" s="112"/>
    </row>
    <row r="1162">
      <c r="A1162" s="105"/>
      <c r="C1162" s="88"/>
      <c r="D1162" s="86"/>
      <c r="E1162" s="32"/>
      <c r="H1162" s="105"/>
      <c r="J1162" s="102"/>
      <c r="K1162" s="102"/>
      <c r="L1162" s="108"/>
      <c r="R1162" s="31"/>
      <c r="S1162" s="112"/>
    </row>
    <row r="1163">
      <c r="A1163" s="105"/>
      <c r="C1163" s="88"/>
      <c r="D1163" s="86"/>
      <c r="E1163" s="32"/>
      <c r="H1163" s="105"/>
      <c r="J1163" s="102"/>
      <c r="K1163" s="102"/>
      <c r="L1163" s="108"/>
      <c r="R1163" s="31"/>
      <c r="S1163" s="112"/>
    </row>
    <row r="1164">
      <c r="A1164" s="105"/>
      <c r="C1164" s="88"/>
      <c r="D1164" s="86"/>
      <c r="E1164" s="32"/>
      <c r="H1164" s="105"/>
      <c r="J1164" s="102"/>
      <c r="K1164" s="102"/>
      <c r="L1164" s="108"/>
      <c r="R1164" s="31"/>
      <c r="S1164" s="112"/>
    </row>
    <row r="1165">
      <c r="A1165" s="105"/>
      <c r="C1165" s="88"/>
      <c r="D1165" s="86"/>
      <c r="E1165" s="32"/>
      <c r="H1165" s="105"/>
      <c r="J1165" s="102"/>
      <c r="K1165" s="102"/>
      <c r="L1165" s="108"/>
      <c r="R1165" s="31"/>
      <c r="S1165" s="112"/>
    </row>
    <row r="1166">
      <c r="A1166" s="105"/>
      <c r="C1166" s="88"/>
      <c r="D1166" s="86"/>
      <c r="E1166" s="32"/>
      <c r="H1166" s="105"/>
      <c r="J1166" s="102"/>
      <c r="K1166" s="102"/>
      <c r="L1166" s="108"/>
      <c r="R1166" s="31"/>
      <c r="S1166" s="112"/>
    </row>
    <row r="1167">
      <c r="A1167" s="105"/>
      <c r="C1167" s="88"/>
      <c r="D1167" s="86"/>
      <c r="E1167" s="32"/>
      <c r="H1167" s="105"/>
      <c r="J1167" s="102"/>
      <c r="K1167" s="102"/>
      <c r="L1167" s="108"/>
      <c r="R1167" s="31"/>
      <c r="S1167" s="112"/>
    </row>
    <row r="1168">
      <c r="A1168" s="105"/>
      <c r="C1168" s="88"/>
      <c r="D1168" s="86"/>
      <c r="E1168" s="32"/>
      <c r="H1168" s="105"/>
      <c r="J1168" s="102"/>
      <c r="K1168" s="102"/>
      <c r="L1168" s="108"/>
      <c r="R1168" s="31"/>
      <c r="S1168" s="112"/>
    </row>
    <row r="1169">
      <c r="A1169" s="105"/>
      <c r="C1169" s="88"/>
      <c r="D1169" s="86"/>
      <c r="E1169" s="32"/>
      <c r="H1169" s="105"/>
      <c r="J1169" s="102"/>
      <c r="K1169" s="102"/>
      <c r="L1169" s="108"/>
      <c r="R1169" s="31"/>
      <c r="S1169" s="112"/>
    </row>
    <row r="1170">
      <c r="A1170" s="105"/>
      <c r="C1170" s="88"/>
      <c r="D1170" s="86"/>
      <c r="E1170" s="32"/>
      <c r="H1170" s="105"/>
      <c r="J1170" s="102"/>
      <c r="K1170" s="102"/>
      <c r="L1170" s="108"/>
      <c r="R1170" s="31"/>
      <c r="S1170" s="112"/>
    </row>
    <row r="1171">
      <c r="A1171" s="105"/>
      <c r="C1171" s="88"/>
      <c r="D1171" s="86"/>
      <c r="E1171" s="32"/>
      <c r="H1171" s="105"/>
      <c r="J1171" s="102"/>
      <c r="K1171" s="102"/>
      <c r="L1171" s="108"/>
      <c r="R1171" s="31"/>
      <c r="S1171" s="112"/>
    </row>
    <row r="1172">
      <c r="A1172" s="105"/>
      <c r="C1172" s="88"/>
      <c r="D1172" s="86"/>
      <c r="E1172" s="32"/>
      <c r="H1172" s="105"/>
      <c r="J1172" s="102"/>
      <c r="K1172" s="102"/>
      <c r="L1172" s="108"/>
      <c r="R1172" s="31"/>
      <c r="S1172" s="112"/>
    </row>
    <row r="1173">
      <c r="A1173" s="105"/>
      <c r="C1173" s="88"/>
      <c r="D1173" s="86"/>
      <c r="E1173" s="32"/>
      <c r="H1173" s="105"/>
      <c r="J1173" s="102"/>
      <c r="K1173" s="102"/>
      <c r="L1173" s="108"/>
      <c r="R1173" s="31"/>
      <c r="S1173" s="112"/>
    </row>
    <row r="1174">
      <c r="A1174" s="105"/>
      <c r="C1174" s="88"/>
      <c r="D1174" s="86"/>
      <c r="E1174" s="32"/>
      <c r="H1174" s="105"/>
      <c r="J1174" s="102"/>
      <c r="K1174" s="102"/>
      <c r="L1174" s="108"/>
      <c r="R1174" s="31"/>
      <c r="S1174" s="112"/>
    </row>
    <row r="1175">
      <c r="A1175" s="105"/>
      <c r="C1175" s="88"/>
      <c r="D1175" s="86"/>
      <c r="E1175" s="32"/>
      <c r="H1175" s="105"/>
      <c r="J1175" s="102"/>
      <c r="K1175" s="102"/>
      <c r="L1175" s="108"/>
      <c r="R1175" s="31"/>
      <c r="S1175" s="112"/>
    </row>
    <row r="1176">
      <c r="A1176" s="105"/>
      <c r="C1176" s="88"/>
      <c r="D1176" s="86"/>
      <c r="E1176" s="32"/>
      <c r="H1176" s="105"/>
      <c r="J1176" s="102"/>
      <c r="K1176" s="102"/>
      <c r="L1176" s="108"/>
      <c r="R1176" s="31"/>
      <c r="S1176" s="112"/>
    </row>
    <row r="1177">
      <c r="A1177" s="105"/>
      <c r="C1177" s="88"/>
      <c r="D1177" s="86"/>
      <c r="E1177" s="32"/>
      <c r="H1177" s="105"/>
      <c r="J1177" s="102"/>
      <c r="K1177" s="102"/>
      <c r="L1177" s="108"/>
      <c r="R1177" s="31"/>
      <c r="S1177" s="112"/>
    </row>
    <row r="1178">
      <c r="A1178" s="105"/>
      <c r="C1178" s="88"/>
      <c r="D1178" s="86"/>
      <c r="E1178" s="32"/>
      <c r="H1178" s="105"/>
      <c r="J1178" s="102"/>
      <c r="K1178" s="102"/>
      <c r="L1178" s="108"/>
      <c r="R1178" s="31"/>
      <c r="S1178" s="112"/>
    </row>
    <row r="1179">
      <c r="A1179" s="105"/>
      <c r="C1179" s="88"/>
      <c r="D1179" s="86"/>
      <c r="E1179" s="32"/>
      <c r="H1179" s="105"/>
      <c r="J1179" s="102"/>
      <c r="K1179" s="102"/>
      <c r="L1179" s="108"/>
      <c r="R1179" s="31"/>
      <c r="S1179" s="112"/>
    </row>
    <row r="1180">
      <c r="A1180" s="105"/>
      <c r="C1180" s="88"/>
      <c r="D1180" s="86"/>
      <c r="E1180" s="32"/>
      <c r="H1180" s="105"/>
      <c r="J1180" s="102"/>
      <c r="K1180" s="102"/>
      <c r="L1180" s="108"/>
      <c r="R1180" s="31"/>
      <c r="S1180" s="112"/>
    </row>
    <row r="1181">
      <c r="A1181" s="105"/>
      <c r="C1181" s="88"/>
      <c r="D1181" s="86"/>
      <c r="E1181" s="32"/>
      <c r="H1181" s="105"/>
      <c r="J1181" s="102"/>
      <c r="K1181" s="102"/>
      <c r="L1181" s="108"/>
      <c r="R1181" s="31"/>
      <c r="S1181" s="112"/>
    </row>
    <row r="1182">
      <c r="A1182" s="105"/>
      <c r="C1182" s="88"/>
      <c r="D1182" s="86"/>
      <c r="E1182" s="32"/>
      <c r="H1182" s="105"/>
      <c r="J1182" s="102"/>
      <c r="K1182" s="102"/>
      <c r="L1182" s="108"/>
      <c r="R1182" s="31"/>
      <c r="S1182" s="112"/>
    </row>
    <row r="1183">
      <c r="A1183" s="105"/>
      <c r="C1183" s="88"/>
      <c r="D1183" s="86"/>
      <c r="E1183" s="32"/>
      <c r="H1183" s="105"/>
      <c r="J1183" s="102"/>
      <c r="K1183" s="102"/>
      <c r="L1183" s="108"/>
      <c r="R1183" s="31"/>
      <c r="S1183" s="112"/>
    </row>
    <row r="1184">
      <c r="A1184" s="105"/>
      <c r="C1184" s="88"/>
      <c r="D1184" s="86"/>
      <c r="E1184" s="32"/>
      <c r="H1184" s="105"/>
      <c r="J1184" s="102"/>
      <c r="K1184" s="102"/>
      <c r="L1184" s="108"/>
      <c r="R1184" s="31"/>
      <c r="S1184" s="112"/>
    </row>
    <row r="1185">
      <c r="A1185" s="105"/>
      <c r="C1185" s="88"/>
      <c r="D1185" s="86"/>
      <c r="E1185" s="32"/>
      <c r="H1185" s="105"/>
      <c r="J1185" s="102"/>
      <c r="K1185" s="102"/>
      <c r="L1185" s="108"/>
      <c r="R1185" s="31"/>
      <c r="S1185" s="112"/>
    </row>
    <row r="1186">
      <c r="A1186" s="105"/>
      <c r="C1186" s="88"/>
      <c r="D1186" s="86"/>
      <c r="E1186" s="32"/>
      <c r="H1186" s="105"/>
      <c r="J1186" s="102"/>
      <c r="K1186" s="102"/>
      <c r="L1186" s="108"/>
      <c r="R1186" s="31"/>
      <c r="S1186" s="112"/>
    </row>
    <row r="1187">
      <c r="A1187" s="105"/>
      <c r="C1187" s="88"/>
      <c r="D1187" s="86"/>
      <c r="E1187" s="32"/>
      <c r="H1187" s="105"/>
      <c r="J1187" s="102"/>
      <c r="K1187" s="102"/>
      <c r="L1187" s="108"/>
      <c r="R1187" s="31"/>
      <c r="S1187" s="112"/>
    </row>
    <row r="1188">
      <c r="A1188" s="105"/>
      <c r="C1188" s="88"/>
      <c r="D1188" s="86"/>
      <c r="E1188" s="32"/>
      <c r="H1188" s="105"/>
      <c r="J1188" s="102"/>
      <c r="K1188" s="102"/>
      <c r="L1188" s="108"/>
      <c r="R1188" s="31"/>
      <c r="S1188" s="112"/>
    </row>
    <row r="1189">
      <c r="A1189" s="105"/>
      <c r="C1189" s="88"/>
      <c r="D1189" s="86"/>
      <c r="E1189" s="32"/>
      <c r="H1189" s="105"/>
      <c r="J1189" s="102"/>
      <c r="K1189" s="102"/>
      <c r="L1189" s="108"/>
      <c r="R1189" s="31"/>
      <c r="S1189" s="112"/>
    </row>
    <row r="1190">
      <c r="A1190" s="105"/>
      <c r="C1190" s="88"/>
      <c r="D1190" s="86"/>
      <c r="E1190" s="32"/>
      <c r="H1190" s="105"/>
      <c r="J1190" s="102"/>
      <c r="K1190" s="102"/>
      <c r="L1190" s="108"/>
      <c r="R1190" s="31"/>
      <c r="S1190" s="112"/>
    </row>
    <row r="1191">
      <c r="A1191" s="105"/>
      <c r="C1191" s="88"/>
      <c r="D1191" s="86"/>
      <c r="E1191" s="32"/>
      <c r="H1191" s="105"/>
      <c r="J1191" s="102"/>
      <c r="K1191" s="102"/>
      <c r="L1191" s="108"/>
      <c r="R1191" s="31"/>
      <c r="S1191" s="112"/>
    </row>
    <row r="1192">
      <c r="A1192" s="105"/>
      <c r="C1192" s="88"/>
      <c r="D1192" s="86"/>
      <c r="E1192" s="32"/>
      <c r="H1192" s="105"/>
      <c r="J1192" s="102"/>
      <c r="K1192" s="102"/>
      <c r="L1192" s="108"/>
      <c r="R1192" s="31"/>
      <c r="S1192" s="112"/>
    </row>
    <row r="1193">
      <c r="A1193" s="105"/>
      <c r="C1193" s="88"/>
      <c r="D1193" s="86"/>
      <c r="E1193" s="32"/>
      <c r="H1193" s="105"/>
      <c r="J1193" s="102"/>
      <c r="K1193" s="102"/>
      <c r="L1193" s="108"/>
      <c r="R1193" s="31"/>
      <c r="S1193" s="112"/>
    </row>
    <row r="1194">
      <c r="A1194" s="105"/>
      <c r="C1194" s="88"/>
      <c r="D1194" s="86"/>
      <c r="E1194" s="32"/>
      <c r="H1194" s="105"/>
      <c r="J1194" s="102"/>
      <c r="K1194" s="102"/>
      <c r="L1194" s="108"/>
      <c r="R1194" s="31"/>
      <c r="S1194" s="112"/>
    </row>
    <row r="1195">
      <c r="A1195" s="105"/>
      <c r="C1195" s="88"/>
      <c r="D1195" s="86"/>
      <c r="E1195" s="32"/>
      <c r="H1195" s="105"/>
      <c r="J1195" s="102"/>
      <c r="K1195" s="102"/>
      <c r="L1195" s="108"/>
      <c r="R1195" s="31"/>
      <c r="S1195" s="112"/>
    </row>
    <row r="1196">
      <c r="A1196" s="105"/>
      <c r="C1196" s="88"/>
      <c r="D1196" s="86"/>
      <c r="E1196" s="32"/>
      <c r="H1196" s="105"/>
      <c r="J1196" s="102"/>
      <c r="K1196" s="102"/>
      <c r="L1196" s="108"/>
      <c r="R1196" s="31"/>
      <c r="S1196" s="112"/>
    </row>
    <row r="1197">
      <c r="A1197" s="105"/>
      <c r="C1197" s="88"/>
      <c r="D1197" s="86"/>
      <c r="E1197" s="32"/>
      <c r="H1197" s="105"/>
      <c r="J1197" s="102"/>
      <c r="K1197" s="102"/>
      <c r="L1197" s="108"/>
      <c r="R1197" s="31"/>
      <c r="S1197" s="112"/>
    </row>
    <row r="1198">
      <c r="A1198" s="105"/>
      <c r="C1198" s="88"/>
      <c r="D1198" s="86"/>
      <c r="E1198" s="32"/>
      <c r="H1198" s="105"/>
      <c r="J1198" s="102"/>
      <c r="K1198" s="102"/>
      <c r="L1198" s="108"/>
      <c r="R1198" s="31"/>
      <c r="S1198" s="112"/>
    </row>
    <row r="1199">
      <c r="A1199" s="105"/>
      <c r="C1199" s="88"/>
      <c r="D1199" s="86"/>
      <c r="E1199" s="32"/>
      <c r="H1199" s="105"/>
      <c r="J1199" s="102"/>
      <c r="K1199" s="102"/>
      <c r="L1199" s="108"/>
      <c r="R1199" s="31"/>
      <c r="S1199" s="112"/>
    </row>
    <row r="1200">
      <c r="A1200" s="105"/>
      <c r="C1200" s="88"/>
      <c r="D1200" s="86"/>
      <c r="E1200" s="32"/>
      <c r="H1200" s="105"/>
      <c r="J1200" s="102"/>
      <c r="K1200" s="102"/>
      <c r="L1200" s="108"/>
      <c r="R1200" s="31"/>
      <c r="S1200" s="112"/>
    </row>
    <row r="1201">
      <c r="A1201" s="105"/>
      <c r="C1201" s="88"/>
      <c r="D1201" s="86"/>
      <c r="E1201" s="32"/>
      <c r="H1201" s="105"/>
      <c r="J1201" s="102"/>
      <c r="K1201" s="102"/>
      <c r="L1201" s="108"/>
      <c r="R1201" s="31"/>
      <c r="S1201" s="112"/>
    </row>
    <row r="1202">
      <c r="A1202" s="105"/>
      <c r="C1202" s="88"/>
      <c r="D1202" s="86"/>
      <c r="E1202" s="32"/>
      <c r="H1202" s="105"/>
      <c r="J1202" s="102"/>
      <c r="K1202" s="102"/>
      <c r="L1202" s="108"/>
      <c r="R1202" s="31"/>
      <c r="S1202" s="112"/>
    </row>
    <row r="1203">
      <c r="A1203" s="105"/>
      <c r="C1203" s="88"/>
      <c r="D1203" s="86"/>
      <c r="E1203" s="32"/>
      <c r="H1203" s="105"/>
      <c r="J1203" s="102"/>
      <c r="K1203" s="102"/>
      <c r="L1203" s="108"/>
      <c r="R1203" s="31"/>
      <c r="S1203" s="112"/>
    </row>
    <row r="1204">
      <c r="A1204" s="105"/>
      <c r="C1204" s="88"/>
      <c r="D1204" s="86"/>
      <c r="E1204" s="32"/>
      <c r="H1204" s="105"/>
      <c r="J1204" s="102"/>
      <c r="K1204" s="102"/>
      <c r="L1204" s="108"/>
      <c r="R1204" s="31"/>
      <c r="S1204" s="112"/>
    </row>
    <row r="1205">
      <c r="A1205" s="105"/>
      <c r="C1205" s="88"/>
      <c r="D1205" s="86"/>
      <c r="E1205" s="32"/>
      <c r="H1205" s="105"/>
      <c r="J1205" s="102"/>
      <c r="K1205" s="102"/>
      <c r="L1205" s="108"/>
      <c r="R1205" s="31"/>
      <c r="S1205" s="112"/>
    </row>
    <row r="1206">
      <c r="A1206" s="105"/>
      <c r="C1206" s="88"/>
      <c r="D1206" s="86"/>
      <c r="E1206" s="32"/>
      <c r="H1206" s="105"/>
      <c r="J1206" s="102"/>
      <c r="K1206" s="102"/>
      <c r="L1206" s="108"/>
      <c r="R1206" s="31"/>
      <c r="S1206" s="112"/>
    </row>
    <row r="1207">
      <c r="A1207" s="105"/>
      <c r="C1207" s="88"/>
      <c r="D1207" s="86"/>
      <c r="E1207" s="32"/>
      <c r="H1207" s="105"/>
      <c r="J1207" s="102"/>
      <c r="K1207" s="102"/>
      <c r="L1207" s="108"/>
      <c r="R1207" s="31"/>
      <c r="S1207" s="112"/>
    </row>
    <row r="1208">
      <c r="A1208" s="105"/>
      <c r="C1208" s="88"/>
      <c r="D1208" s="86"/>
      <c r="E1208" s="32"/>
      <c r="H1208" s="105"/>
      <c r="J1208" s="102"/>
      <c r="K1208" s="102"/>
      <c r="L1208" s="108"/>
      <c r="R1208" s="31"/>
      <c r="S1208" s="112"/>
    </row>
    <row r="1209">
      <c r="A1209" s="105"/>
      <c r="C1209" s="88"/>
      <c r="D1209" s="86"/>
      <c r="E1209" s="32"/>
      <c r="H1209" s="105"/>
      <c r="J1209" s="102"/>
      <c r="K1209" s="102"/>
      <c r="L1209" s="108"/>
      <c r="R1209" s="31"/>
      <c r="S1209" s="112"/>
    </row>
    <row r="1210">
      <c r="A1210" s="105"/>
      <c r="C1210" s="88"/>
      <c r="D1210" s="86"/>
      <c r="E1210" s="32"/>
      <c r="H1210" s="105"/>
      <c r="J1210" s="102"/>
      <c r="K1210" s="102"/>
      <c r="L1210" s="108"/>
      <c r="R1210" s="31"/>
      <c r="S1210" s="112"/>
    </row>
    <row r="1211">
      <c r="A1211" s="105"/>
      <c r="C1211" s="88"/>
      <c r="D1211" s="86"/>
      <c r="E1211" s="32"/>
      <c r="H1211" s="105"/>
      <c r="J1211" s="102"/>
      <c r="K1211" s="102"/>
      <c r="L1211" s="108"/>
      <c r="R1211" s="31"/>
      <c r="S1211" s="112"/>
    </row>
    <row r="1212">
      <c r="A1212" s="105"/>
      <c r="C1212" s="88"/>
      <c r="D1212" s="86"/>
      <c r="E1212" s="32"/>
      <c r="H1212" s="105"/>
      <c r="J1212" s="102"/>
      <c r="K1212" s="102"/>
      <c r="L1212" s="108"/>
      <c r="R1212" s="31"/>
      <c r="S1212" s="112"/>
    </row>
    <row r="1213">
      <c r="A1213" s="105"/>
      <c r="C1213" s="88"/>
      <c r="D1213" s="86"/>
      <c r="E1213" s="32"/>
      <c r="H1213" s="105"/>
      <c r="J1213" s="102"/>
      <c r="K1213" s="102"/>
      <c r="L1213" s="108"/>
      <c r="R1213" s="31"/>
      <c r="S1213" s="112"/>
    </row>
    <row r="1214">
      <c r="A1214" s="105"/>
      <c r="C1214" s="88"/>
      <c r="D1214" s="86"/>
      <c r="E1214" s="32"/>
      <c r="H1214" s="105"/>
      <c r="J1214" s="102"/>
      <c r="K1214" s="102"/>
      <c r="L1214" s="108"/>
      <c r="R1214" s="31"/>
      <c r="S1214" s="112"/>
    </row>
    <row r="1215">
      <c r="A1215" s="105"/>
      <c r="C1215" s="88"/>
      <c r="D1215" s="86"/>
      <c r="E1215" s="32"/>
      <c r="H1215" s="105"/>
      <c r="J1215" s="102"/>
      <c r="K1215" s="102"/>
      <c r="L1215" s="108"/>
      <c r="R1215" s="31"/>
      <c r="S1215" s="112"/>
    </row>
    <row r="1216">
      <c r="A1216" s="105"/>
      <c r="C1216" s="88"/>
      <c r="D1216" s="86"/>
      <c r="E1216" s="32"/>
      <c r="H1216" s="105"/>
      <c r="J1216" s="102"/>
      <c r="K1216" s="102"/>
      <c r="L1216" s="108"/>
      <c r="R1216" s="31"/>
      <c r="S1216" s="112"/>
    </row>
    <row r="1217">
      <c r="A1217" s="105"/>
      <c r="C1217" s="88"/>
      <c r="D1217" s="86"/>
      <c r="E1217" s="32"/>
      <c r="H1217" s="105"/>
      <c r="J1217" s="102"/>
      <c r="K1217" s="102"/>
      <c r="L1217" s="108"/>
      <c r="R1217" s="31"/>
      <c r="S1217" s="112"/>
    </row>
    <row r="1218">
      <c r="A1218" s="105"/>
      <c r="C1218" s="88"/>
      <c r="D1218" s="86"/>
      <c r="E1218" s="32"/>
      <c r="H1218" s="105"/>
      <c r="J1218" s="102"/>
      <c r="K1218" s="102"/>
      <c r="L1218" s="108"/>
      <c r="R1218" s="31"/>
      <c r="S1218" s="112"/>
    </row>
    <row r="1219">
      <c r="A1219" s="105"/>
      <c r="C1219" s="88"/>
      <c r="D1219" s="86"/>
      <c r="E1219" s="32"/>
      <c r="H1219" s="105"/>
      <c r="J1219" s="102"/>
      <c r="K1219" s="102"/>
      <c r="L1219" s="108"/>
      <c r="R1219" s="31"/>
      <c r="S1219" s="112"/>
    </row>
    <row r="1220">
      <c r="A1220" s="105"/>
      <c r="C1220" s="88"/>
      <c r="D1220" s="86"/>
      <c r="E1220" s="32"/>
      <c r="H1220" s="105"/>
      <c r="J1220" s="102"/>
      <c r="K1220" s="102"/>
      <c r="L1220" s="108"/>
      <c r="R1220" s="31"/>
      <c r="S1220" s="112"/>
    </row>
    <row r="1221">
      <c r="A1221" s="105"/>
      <c r="C1221" s="88"/>
      <c r="D1221" s="86"/>
      <c r="E1221" s="32"/>
      <c r="H1221" s="105"/>
      <c r="J1221" s="102"/>
      <c r="K1221" s="102"/>
      <c r="L1221" s="108"/>
      <c r="R1221" s="31"/>
      <c r="S1221" s="112"/>
    </row>
    <row r="1222">
      <c r="A1222" s="105"/>
      <c r="C1222" s="88"/>
      <c r="D1222" s="86"/>
      <c r="E1222" s="32"/>
      <c r="H1222" s="105"/>
      <c r="J1222" s="102"/>
      <c r="K1222" s="102"/>
      <c r="L1222" s="108"/>
      <c r="R1222" s="31"/>
      <c r="S1222" s="112"/>
    </row>
    <row r="1223">
      <c r="A1223" s="105"/>
      <c r="C1223" s="88"/>
      <c r="D1223" s="86"/>
      <c r="E1223" s="32"/>
      <c r="H1223" s="105"/>
      <c r="J1223" s="102"/>
      <c r="K1223" s="102"/>
      <c r="L1223" s="108"/>
      <c r="R1223" s="31"/>
      <c r="S1223" s="112"/>
    </row>
    <row r="1224">
      <c r="A1224" s="105"/>
      <c r="C1224" s="88"/>
      <c r="D1224" s="86"/>
      <c r="E1224" s="32"/>
      <c r="H1224" s="105"/>
      <c r="J1224" s="102"/>
      <c r="K1224" s="102"/>
      <c r="L1224" s="108"/>
      <c r="R1224" s="31"/>
      <c r="S1224" s="112"/>
    </row>
    <row r="1225">
      <c r="A1225" s="105"/>
      <c r="C1225" s="88"/>
      <c r="D1225" s="86"/>
      <c r="E1225" s="32"/>
      <c r="H1225" s="105"/>
      <c r="J1225" s="102"/>
      <c r="K1225" s="102"/>
      <c r="L1225" s="108"/>
      <c r="R1225" s="31"/>
      <c r="S1225" s="112"/>
    </row>
    <row r="1226">
      <c r="A1226" s="105"/>
      <c r="C1226" s="88"/>
      <c r="D1226" s="86"/>
      <c r="E1226" s="32"/>
      <c r="H1226" s="105"/>
      <c r="J1226" s="102"/>
      <c r="K1226" s="102"/>
      <c r="L1226" s="108"/>
      <c r="R1226" s="31"/>
      <c r="S1226" s="112"/>
    </row>
    <row r="1227">
      <c r="A1227" s="105"/>
      <c r="C1227" s="88"/>
      <c r="D1227" s="86"/>
      <c r="E1227" s="32"/>
      <c r="H1227" s="105"/>
      <c r="J1227" s="102"/>
      <c r="K1227" s="102"/>
      <c r="L1227" s="108"/>
      <c r="R1227" s="31"/>
      <c r="S1227" s="112"/>
    </row>
    <row r="1228">
      <c r="A1228" s="105"/>
      <c r="C1228" s="88"/>
      <c r="D1228" s="86"/>
      <c r="E1228" s="32"/>
      <c r="H1228" s="105"/>
      <c r="J1228" s="102"/>
      <c r="K1228" s="102"/>
      <c r="L1228" s="108"/>
      <c r="R1228" s="31"/>
      <c r="S1228" s="112"/>
    </row>
    <row r="1229">
      <c r="A1229" s="105"/>
      <c r="C1229" s="88"/>
      <c r="D1229" s="86"/>
      <c r="E1229" s="32"/>
      <c r="H1229" s="105"/>
      <c r="J1229" s="102"/>
      <c r="K1229" s="102"/>
      <c r="L1229" s="108"/>
      <c r="R1229" s="31"/>
      <c r="S1229" s="112"/>
    </row>
    <row r="1230">
      <c r="A1230" s="105"/>
      <c r="C1230" s="88"/>
      <c r="D1230" s="86"/>
      <c r="E1230" s="32"/>
      <c r="H1230" s="105"/>
      <c r="J1230" s="102"/>
      <c r="K1230" s="102"/>
      <c r="L1230" s="108"/>
      <c r="R1230" s="31"/>
      <c r="S1230" s="112"/>
    </row>
    <row r="1231">
      <c r="A1231" s="105"/>
      <c r="C1231" s="88"/>
      <c r="D1231" s="86"/>
      <c r="E1231" s="32"/>
      <c r="H1231" s="105"/>
      <c r="J1231" s="102"/>
      <c r="K1231" s="102"/>
      <c r="L1231" s="108"/>
      <c r="R1231" s="31"/>
      <c r="S1231" s="112"/>
    </row>
    <row r="1232">
      <c r="A1232" s="105"/>
      <c r="C1232" s="88"/>
      <c r="D1232" s="86"/>
      <c r="E1232" s="32"/>
      <c r="H1232" s="105"/>
      <c r="J1232" s="102"/>
      <c r="K1232" s="102"/>
      <c r="L1232" s="108"/>
      <c r="R1232" s="31"/>
      <c r="S1232" s="112"/>
    </row>
    <row r="1233">
      <c r="A1233" s="105"/>
      <c r="C1233" s="88"/>
      <c r="D1233" s="86"/>
      <c r="E1233" s="32"/>
      <c r="H1233" s="105"/>
      <c r="J1233" s="102"/>
      <c r="K1233" s="102"/>
      <c r="L1233" s="108"/>
      <c r="R1233" s="31"/>
      <c r="S1233" s="112"/>
    </row>
    <row r="1234">
      <c r="A1234" s="105"/>
      <c r="C1234" s="88"/>
      <c r="D1234" s="86"/>
      <c r="E1234" s="32"/>
      <c r="H1234" s="105"/>
      <c r="J1234" s="102"/>
      <c r="K1234" s="102"/>
      <c r="L1234" s="108"/>
      <c r="R1234" s="31"/>
      <c r="S1234" s="112"/>
    </row>
    <row r="1235">
      <c r="A1235" s="105"/>
      <c r="C1235" s="88"/>
      <c r="D1235" s="86"/>
      <c r="E1235" s="32"/>
      <c r="H1235" s="105"/>
      <c r="J1235" s="102"/>
      <c r="K1235" s="102"/>
      <c r="L1235" s="108"/>
      <c r="R1235" s="31"/>
      <c r="S1235" s="112"/>
    </row>
    <row r="1236">
      <c r="A1236" s="105"/>
      <c r="C1236" s="88"/>
      <c r="D1236" s="86"/>
      <c r="E1236" s="32"/>
      <c r="H1236" s="105"/>
      <c r="J1236" s="102"/>
      <c r="K1236" s="102"/>
      <c r="L1236" s="108"/>
      <c r="R1236" s="31"/>
      <c r="S1236" s="112"/>
    </row>
    <row r="1237">
      <c r="A1237" s="105"/>
      <c r="C1237" s="88"/>
      <c r="D1237" s="86"/>
      <c r="E1237" s="32"/>
      <c r="H1237" s="105"/>
      <c r="J1237" s="102"/>
      <c r="K1237" s="102"/>
      <c r="L1237" s="108"/>
      <c r="R1237" s="31"/>
      <c r="S1237" s="112"/>
    </row>
    <row r="1238">
      <c r="A1238" s="105"/>
      <c r="C1238" s="88"/>
      <c r="D1238" s="86"/>
      <c r="E1238" s="32"/>
      <c r="H1238" s="105"/>
      <c r="J1238" s="102"/>
      <c r="K1238" s="102"/>
      <c r="L1238" s="108"/>
      <c r="R1238" s="31"/>
      <c r="S1238" s="112"/>
    </row>
    <row r="1239">
      <c r="A1239" s="105"/>
      <c r="C1239" s="88"/>
      <c r="D1239" s="86"/>
      <c r="E1239" s="32"/>
      <c r="H1239" s="105"/>
      <c r="J1239" s="102"/>
      <c r="K1239" s="102"/>
      <c r="L1239" s="108"/>
      <c r="R1239" s="31"/>
      <c r="S1239" s="112"/>
    </row>
    <row r="1240">
      <c r="A1240" s="105"/>
      <c r="C1240" s="88"/>
      <c r="D1240" s="86"/>
      <c r="E1240" s="32"/>
      <c r="H1240" s="105"/>
      <c r="J1240" s="102"/>
      <c r="K1240" s="102"/>
      <c r="L1240" s="108"/>
      <c r="R1240" s="31"/>
      <c r="S1240" s="112"/>
    </row>
    <row r="1241">
      <c r="A1241" s="105"/>
      <c r="C1241" s="88"/>
      <c r="D1241" s="86"/>
      <c r="E1241" s="32"/>
      <c r="H1241" s="105"/>
      <c r="J1241" s="102"/>
      <c r="K1241" s="102"/>
      <c r="L1241" s="108"/>
      <c r="R1241" s="31"/>
      <c r="S1241" s="112"/>
    </row>
    <row r="1242">
      <c r="A1242" s="105"/>
      <c r="C1242" s="88"/>
      <c r="D1242" s="86"/>
      <c r="E1242" s="32"/>
      <c r="H1242" s="105"/>
      <c r="J1242" s="102"/>
      <c r="K1242" s="102"/>
      <c r="L1242" s="108"/>
      <c r="R1242" s="31"/>
      <c r="S1242" s="112"/>
    </row>
    <row r="1243">
      <c r="A1243" s="105"/>
      <c r="C1243" s="88"/>
      <c r="D1243" s="86"/>
      <c r="E1243" s="32"/>
      <c r="H1243" s="105"/>
      <c r="J1243" s="102"/>
      <c r="K1243" s="102"/>
      <c r="L1243" s="108"/>
      <c r="R1243" s="31"/>
      <c r="S1243" s="112"/>
    </row>
    <row r="1244">
      <c r="A1244" s="105"/>
      <c r="C1244" s="88"/>
      <c r="D1244" s="86"/>
      <c r="E1244" s="32"/>
      <c r="H1244" s="105"/>
      <c r="J1244" s="102"/>
      <c r="K1244" s="102"/>
      <c r="L1244" s="108"/>
      <c r="R1244" s="31"/>
      <c r="S1244" s="112"/>
    </row>
    <row r="1245">
      <c r="A1245" s="105"/>
      <c r="C1245" s="88"/>
      <c r="D1245" s="86"/>
      <c r="E1245" s="32"/>
      <c r="H1245" s="105"/>
      <c r="J1245" s="102"/>
      <c r="K1245" s="102"/>
      <c r="L1245" s="108"/>
      <c r="R1245" s="31"/>
      <c r="S1245" s="112"/>
    </row>
    <row r="1246">
      <c r="A1246" s="105"/>
      <c r="C1246" s="88"/>
      <c r="D1246" s="86"/>
      <c r="E1246" s="32"/>
      <c r="H1246" s="105"/>
      <c r="J1246" s="102"/>
      <c r="K1246" s="102"/>
      <c r="L1246" s="108"/>
      <c r="R1246" s="31"/>
      <c r="S1246" s="112"/>
    </row>
    <row r="1247">
      <c r="A1247" s="105"/>
      <c r="C1247" s="88"/>
      <c r="D1247" s="86"/>
      <c r="E1247" s="32"/>
      <c r="H1247" s="105"/>
      <c r="J1247" s="102"/>
      <c r="K1247" s="102"/>
      <c r="L1247" s="108"/>
      <c r="R1247" s="31"/>
      <c r="S1247" s="112"/>
    </row>
    <row r="1248">
      <c r="A1248" s="105"/>
      <c r="C1248" s="88"/>
      <c r="D1248" s="86"/>
      <c r="E1248" s="32"/>
      <c r="H1248" s="105"/>
      <c r="J1248" s="102"/>
      <c r="K1248" s="102"/>
      <c r="L1248" s="108"/>
      <c r="R1248" s="31"/>
      <c r="S1248" s="112"/>
    </row>
    <row r="1249">
      <c r="A1249" s="105"/>
      <c r="C1249" s="88"/>
      <c r="D1249" s="86"/>
      <c r="E1249" s="32"/>
      <c r="H1249" s="105"/>
      <c r="J1249" s="102"/>
      <c r="K1249" s="102"/>
      <c r="L1249" s="108"/>
      <c r="R1249" s="31"/>
      <c r="S1249" s="112"/>
    </row>
    <row r="1250">
      <c r="A1250" s="105"/>
      <c r="C1250" s="88"/>
      <c r="D1250" s="86"/>
      <c r="E1250" s="32"/>
      <c r="H1250" s="105"/>
      <c r="J1250" s="102"/>
      <c r="K1250" s="102"/>
      <c r="L1250" s="108"/>
      <c r="R1250" s="31"/>
      <c r="S1250" s="112"/>
    </row>
    <row r="1251">
      <c r="A1251" s="105"/>
      <c r="C1251" s="88"/>
      <c r="D1251" s="86"/>
      <c r="E1251" s="32"/>
      <c r="H1251" s="105"/>
      <c r="J1251" s="102"/>
      <c r="K1251" s="102"/>
      <c r="L1251" s="108"/>
      <c r="R1251" s="31"/>
      <c r="S1251" s="112"/>
    </row>
    <row r="1252">
      <c r="A1252" s="105"/>
      <c r="C1252" s="88"/>
      <c r="D1252" s="86"/>
      <c r="E1252" s="32"/>
      <c r="H1252" s="105"/>
      <c r="J1252" s="102"/>
      <c r="K1252" s="102"/>
      <c r="L1252" s="108"/>
      <c r="R1252" s="31"/>
      <c r="S1252" s="112"/>
    </row>
    <row r="1253">
      <c r="A1253" s="105"/>
      <c r="C1253" s="88"/>
      <c r="D1253" s="86"/>
      <c r="E1253" s="32"/>
      <c r="H1253" s="105"/>
      <c r="J1253" s="102"/>
      <c r="K1253" s="102"/>
      <c r="L1253" s="108"/>
      <c r="R1253" s="31"/>
      <c r="S1253" s="112"/>
    </row>
    <row r="1254">
      <c r="A1254" s="105"/>
      <c r="C1254" s="88"/>
      <c r="D1254" s="86"/>
      <c r="E1254" s="32"/>
      <c r="H1254" s="105"/>
      <c r="J1254" s="102"/>
      <c r="K1254" s="102"/>
      <c r="L1254" s="108"/>
      <c r="R1254" s="31"/>
      <c r="S1254" s="112"/>
    </row>
    <row r="1255">
      <c r="A1255" s="105"/>
      <c r="C1255" s="88"/>
      <c r="D1255" s="86"/>
      <c r="E1255" s="32"/>
      <c r="H1255" s="105"/>
      <c r="J1255" s="102"/>
      <c r="K1255" s="102"/>
      <c r="L1255" s="108"/>
      <c r="R1255" s="31"/>
      <c r="S1255" s="112"/>
    </row>
    <row r="1256">
      <c r="A1256" s="105"/>
      <c r="C1256" s="88"/>
      <c r="D1256" s="86"/>
      <c r="E1256" s="32"/>
      <c r="H1256" s="105"/>
      <c r="J1256" s="102"/>
      <c r="K1256" s="102"/>
      <c r="L1256" s="108"/>
      <c r="R1256" s="31"/>
      <c r="S1256" s="112"/>
    </row>
    <row r="1257">
      <c r="A1257" s="105"/>
      <c r="C1257" s="88"/>
      <c r="D1257" s="86"/>
      <c r="E1257" s="32"/>
      <c r="H1257" s="105"/>
      <c r="J1257" s="102"/>
      <c r="K1257" s="102"/>
      <c r="L1257" s="108"/>
      <c r="R1257" s="31"/>
      <c r="S1257" s="112"/>
    </row>
    <row r="1258">
      <c r="A1258" s="105"/>
      <c r="C1258" s="88"/>
      <c r="D1258" s="86"/>
      <c r="E1258" s="32"/>
      <c r="H1258" s="105"/>
      <c r="J1258" s="102"/>
      <c r="K1258" s="102"/>
      <c r="L1258" s="108"/>
      <c r="R1258" s="31"/>
      <c r="S1258" s="112"/>
    </row>
    <row r="1259">
      <c r="A1259" s="105"/>
      <c r="C1259" s="88"/>
      <c r="D1259" s="86"/>
      <c r="E1259" s="32"/>
      <c r="H1259" s="105"/>
      <c r="J1259" s="102"/>
      <c r="K1259" s="102"/>
      <c r="L1259" s="108"/>
      <c r="R1259" s="31"/>
      <c r="S1259" s="112"/>
    </row>
    <row r="1260">
      <c r="A1260" s="105"/>
      <c r="C1260" s="88"/>
      <c r="D1260" s="86"/>
      <c r="E1260" s="32"/>
      <c r="H1260" s="105"/>
      <c r="J1260" s="102"/>
      <c r="K1260" s="102"/>
      <c r="L1260" s="108"/>
      <c r="R1260" s="31"/>
      <c r="S1260" s="112"/>
    </row>
    <row r="1261">
      <c r="A1261" s="105"/>
      <c r="C1261" s="88"/>
      <c r="D1261" s="86"/>
      <c r="E1261" s="32"/>
      <c r="H1261" s="105"/>
      <c r="J1261" s="102"/>
      <c r="K1261" s="102"/>
      <c r="L1261" s="108"/>
      <c r="R1261" s="31"/>
      <c r="S1261" s="112"/>
    </row>
    <row r="1262">
      <c r="A1262" s="105"/>
      <c r="C1262" s="88"/>
      <c r="D1262" s="86"/>
      <c r="E1262" s="32"/>
      <c r="H1262" s="105"/>
      <c r="J1262" s="102"/>
      <c r="K1262" s="102"/>
      <c r="L1262" s="108"/>
      <c r="R1262" s="31"/>
      <c r="S1262" s="112"/>
    </row>
    <row r="1263">
      <c r="A1263" s="105"/>
      <c r="C1263" s="88"/>
      <c r="D1263" s="86"/>
      <c r="E1263" s="32"/>
      <c r="H1263" s="105"/>
      <c r="J1263" s="102"/>
      <c r="K1263" s="102"/>
      <c r="L1263" s="108"/>
      <c r="R1263" s="31"/>
      <c r="S1263" s="112"/>
    </row>
    <row r="1264">
      <c r="A1264" s="105"/>
      <c r="C1264" s="88"/>
      <c r="D1264" s="86"/>
      <c r="E1264" s="32"/>
      <c r="H1264" s="105"/>
      <c r="J1264" s="102"/>
      <c r="K1264" s="102"/>
      <c r="L1264" s="108"/>
      <c r="R1264" s="31"/>
      <c r="S1264" s="112"/>
    </row>
    <row r="1265">
      <c r="A1265" s="105"/>
      <c r="C1265" s="88"/>
      <c r="D1265" s="86"/>
      <c r="E1265" s="32"/>
      <c r="H1265" s="105"/>
      <c r="J1265" s="102"/>
      <c r="K1265" s="102"/>
      <c r="L1265" s="108"/>
      <c r="R1265" s="31"/>
      <c r="S1265" s="112"/>
    </row>
    <row r="1266">
      <c r="A1266" s="105"/>
      <c r="C1266" s="88"/>
      <c r="D1266" s="86"/>
      <c r="E1266" s="32"/>
      <c r="H1266" s="105"/>
      <c r="J1266" s="102"/>
      <c r="K1266" s="102"/>
      <c r="L1266" s="108"/>
      <c r="R1266" s="31"/>
      <c r="S1266" s="112"/>
    </row>
    <row r="1267">
      <c r="A1267" s="105"/>
      <c r="C1267" s="88"/>
      <c r="D1267" s="86"/>
      <c r="E1267" s="32"/>
      <c r="H1267" s="105"/>
      <c r="J1267" s="102"/>
      <c r="K1267" s="102"/>
      <c r="L1267" s="108"/>
      <c r="R1267" s="31"/>
      <c r="S1267" s="112"/>
    </row>
    <row r="1268">
      <c r="A1268" s="105"/>
      <c r="C1268" s="88"/>
      <c r="D1268" s="86"/>
      <c r="E1268" s="32"/>
      <c r="H1268" s="105"/>
      <c r="J1268" s="102"/>
      <c r="K1268" s="102"/>
      <c r="L1268" s="108"/>
      <c r="R1268" s="31"/>
      <c r="S1268" s="112"/>
    </row>
    <row r="1269">
      <c r="A1269" s="105"/>
      <c r="C1269" s="88"/>
      <c r="D1269" s="86"/>
      <c r="E1269" s="32"/>
      <c r="H1269" s="105"/>
      <c r="J1269" s="102"/>
      <c r="K1269" s="102"/>
      <c r="L1269" s="108"/>
      <c r="R1269" s="31"/>
      <c r="S1269" s="112"/>
    </row>
    <row r="1270">
      <c r="A1270" s="105"/>
      <c r="C1270" s="88"/>
      <c r="D1270" s="86"/>
      <c r="E1270" s="32"/>
      <c r="H1270" s="105"/>
      <c r="J1270" s="102"/>
      <c r="K1270" s="102"/>
      <c r="L1270" s="108"/>
      <c r="R1270" s="31"/>
      <c r="S1270" s="112"/>
    </row>
    <row r="1271">
      <c r="A1271" s="105"/>
      <c r="C1271" s="88"/>
      <c r="D1271" s="86"/>
      <c r="E1271" s="32"/>
      <c r="H1271" s="105"/>
      <c r="J1271" s="102"/>
      <c r="K1271" s="102"/>
      <c r="L1271" s="108"/>
      <c r="R1271" s="31"/>
      <c r="S1271" s="112"/>
    </row>
    <row r="1272">
      <c r="A1272" s="105"/>
      <c r="C1272" s="88"/>
      <c r="D1272" s="86"/>
      <c r="E1272" s="32"/>
      <c r="H1272" s="105"/>
      <c r="J1272" s="102"/>
      <c r="K1272" s="102"/>
      <c r="L1272" s="108"/>
      <c r="R1272" s="31"/>
      <c r="S1272" s="112"/>
    </row>
    <row r="1273">
      <c r="A1273" s="105"/>
      <c r="C1273" s="88"/>
      <c r="D1273" s="86"/>
      <c r="E1273" s="32"/>
      <c r="H1273" s="105"/>
      <c r="J1273" s="102"/>
      <c r="K1273" s="102"/>
      <c r="L1273" s="108"/>
      <c r="R1273" s="31"/>
      <c r="S1273" s="112"/>
    </row>
    <row r="1274">
      <c r="A1274" s="105"/>
      <c r="C1274" s="88"/>
      <c r="D1274" s="86"/>
      <c r="E1274" s="32"/>
      <c r="H1274" s="105"/>
      <c r="J1274" s="102"/>
      <c r="K1274" s="102"/>
      <c r="L1274" s="108"/>
      <c r="R1274" s="31"/>
      <c r="S1274" s="112"/>
    </row>
    <row r="1275">
      <c r="A1275" s="105"/>
      <c r="C1275" s="88"/>
      <c r="D1275" s="86"/>
      <c r="E1275" s="32"/>
      <c r="H1275" s="105"/>
      <c r="J1275" s="102"/>
      <c r="K1275" s="102"/>
      <c r="L1275" s="108"/>
      <c r="R1275" s="31"/>
      <c r="S1275" s="112"/>
    </row>
    <row r="1276">
      <c r="A1276" s="105"/>
      <c r="C1276" s="88"/>
      <c r="D1276" s="86"/>
      <c r="E1276" s="32"/>
      <c r="H1276" s="105"/>
      <c r="J1276" s="102"/>
      <c r="K1276" s="102"/>
      <c r="L1276" s="108"/>
      <c r="R1276" s="31"/>
      <c r="S1276" s="112"/>
    </row>
    <row r="1277">
      <c r="A1277" s="105"/>
      <c r="C1277" s="88"/>
      <c r="D1277" s="86"/>
      <c r="E1277" s="32"/>
      <c r="H1277" s="105"/>
      <c r="J1277" s="102"/>
      <c r="K1277" s="102"/>
      <c r="L1277" s="108"/>
      <c r="R1277" s="31"/>
      <c r="S1277" s="112"/>
    </row>
    <row r="1278">
      <c r="A1278" s="105"/>
      <c r="C1278" s="88"/>
      <c r="D1278" s="86"/>
      <c r="E1278" s="32"/>
      <c r="H1278" s="105"/>
      <c r="J1278" s="102"/>
      <c r="K1278" s="102"/>
      <c r="L1278" s="108"/>
      <c r="R1278" s="31"/>
      <c r="S1278" s="112"/>
    </row>
    <row r="1279">
      <c r="A1279" s="105"/>
      <c r="C1279" s="88"/>
      <c r="D1279" s="86"/>
      <c r="E1279" s="32"/>
      <c r="H1279" s="105"/>
      <c r="J1279" s="102"/>
      <c r="K1279" s="102"/>
      <c r="L1279" s="108"/>
      <c r="R1279" s="31"/>
      <c r="S1279" s="112"/>
    </row>
    <row r="1280">
      <c r="A1280" s="105"/>
      <c r="C1280" s="88"/>
      <c r="D1280" s="86"/>
      <c r="E1280" s="32"/>
      <c r="H1280" s="105"/>
      <c r="J1280" s="102"/>
      <c r="K1280" s="102"/>
      <c r="L1280" s="108"/>
      <c r="R1280" s="31"/>
      <c r="S1280" s="112"/>
    </row>
    <row r="1281">
      <c r="A1281" s="105"/>
      <c r="C1281" s="88"/>
      <c r="D1281" s="86"/>
      <c r="E1281" s="32"/>
      <c r="H1281" s="105"/>
      <c r="J1281" s="102"/>
      <c r="K1281" s="102"/>
      <c r="L1281" s="108"/>
      <c r="R1281" s="31"/>
      <c r="S1281" s="112"/>
    </row>
    <row r="1282">
      <c r="A1282" s="105"/>
      <c r="C1282" s="88"/>
      <c r="D1282" s="86"/>
      <c r="E1282" s="32"/>
      <c r="H1282" s="105"/>
      <c r="J1282" s="102"/>
      <c r="K1282" s="102"/>
      <c r="L1282" s="108"/>
      <c r="R1282" s="31"/>
      <c r="S1282" s="112"/>
    </row>
    <row r="1283">
      <c r="A1283" s="105"/>
      <c r="C1283" s="88"/>
      <c r="D1283" s="86"/>
      <c r="E1283" s="32"/>
      <c r="H1283" s="105"/>
      <c r="J1283" s="102"/>
      <c r="K1283" s="102"/>
      <c r="L1283" s="108"/>
      <c r="R1283" s="31"/>
      <c r="S1283" s="112"/>
    </row>
    <row r="1284">
      <c r="A1284" s="105"/>
      <c r="C1284" s="88"/>
      <c r="D1284" s="86"/>
      <c r="E1284" s="32"/>
      <c r="H1284" s="105"/>
      <c r="J1284" s="102"/>
      <c r="K1284" s="102"/>
      <c r="L1284" s="108"/>
      <c r="R1284" s="31"/>
      <c r="S1284" s="112"/>
    </row>
    <row r="1285">
      <c r="A1285" s="105"/>
      <c r="C1285" s="88"/>
      <c r="D1285" s="86"/>
      <c r="E1285" s="32"/>
      <c r="H1285" s="105"/>
      <c r="J1285" s="102"/>
      <c r="K1285" s="102"/>
      <c r="L1285" s="108"/>
      <c r="R1285" s="31"/>
      <c r="S1285" s="112"/>
    </row>
    <row r="1286">
      <c r="A1286" s="105"/>
      <c r="C1286" s="88"/>
      <c r="D1286" s="86"/>
      <c r="E1286" s="32"/>
      <c r="H1286" s="105"/>
      <c r="J1286" s="102"/>
      <c r="K1286" s="102"/>
      <c r="L1286" s="108"/>
      <c r="R1286" s="31"/>
      <c r="S1286" s="112"/>
    </row>
    <row r="1287">
      <c r="A1287" s="105"/>
      <c r="C1287" s="88"/>
      <c r="D1287" s="86"/>
      <c r="E1287" s="32"/>
      <c r="H1287" s="105"/>
      <c r="J1287" s="102"/>
      <c r="K1287" s="102"/>
      <c r="L1287" s="108"/>
      <c r="R1287" s="31"/>
      <c r="S1287" s="112"/>
    </row>
    <row r="1288">
      <c r="A1288" s="105"/>
      <c r="C1288" s="88"/>
      <c r="D1288" s="86"/>
      <c r="E1288" s="32"/>
      <c r="H1288" s="105"/>
      <c r="J1288" s="102"/>
      <c r="K1288" s="102"/>
      <c r="L1288" s="108"/>
      <c r="R1288" s="31"/>
      <c r="S1288" s="112"/>
    </row>
    <row r="1289">
      <c r="A1289" s="105"/>
      <c r="C1289" s="88"/>
      <c r="D1289" s="86"/>
      <c r="E1289" s="32"/>
      <c r="H1289" s="105"/>
      <c r="J1289" s="102"/>
      <c r="K1289" s="102"/>
      <c r="L1289" s="108"/>
      <c r="R1289" s="31"/>
      <c r="S1289" s="112"/>
    </row>
    <row r="1290">
      <c r="A1290" s="105"/>
      <c r="C1290" s="88"/>
      <c r="D1290" s="86"/>
      <c r="E1290" s="32"/>
      <c r="H1290" s="105"/>
      <c r="J1290" s="102"/>
      <c r="K1290" s="102"/>
      <c r="L1290" s="108"/>
      <c r="R1290" s="31"/>
      <c r="S1290" s="112"/>
    </row>
    <row r="1291">
      <c r="A1291" s="105"/>
      <c r="C1291" s="88"/>
      <c r="D1291" s="86"/>
      <c r="E1291" s="32"/>
      <c r="H1291" s="105"/>
      <c r="J1291" s="102"/>
      <c r="K1291" s="102"/>
      <c r="L1291" s="108"/>
      <c r="R1291" s="31"/>
      <c r="S1291" s="112"/>
    </row>
    <row r="1292">
      <c r="A1292" s="105"/>
      <c r="C1292" s="88"/>
      <c r="D1292" s="86"/>
      <c r="E1292" s="32"/>
      <c r="H1292" s="105"/>
      <c r="J1292" s="102"/>
      <c r="K1292" s="102"/>
      <c r="L1292" s="108"/>
      <c r="R1292" s="31"/>
      <c r="S1292" s="112"/>
    </row>
    <row r="1293">
      <c r="A1293" s="105"/>
      <c r="C1293" s="88"/>
      <c r="D1293" s="86"/>
      <c r="E1293" s="32"/>
      <c r="H1293" s="105"/>
      <c r="J1293" s="102"/>
      <c r="K1293" s="102"/>
      <c r="L1293" s="108"/>
      <c r="R1293" s="31"/>
      <c r="S1293" s="112"/>
    </row>
    <row r="1294">
      <c r="A1294" s="105"/>
      <c r="C1294" s="88"/>
      <c r="D1294" s="86"/>
      <c r="E1294" s="32"/>
      <c r="H1294" s="105"/>
      <c r="J1294" s="102"/>
      <c r="K1294" s="102"/>
      <c r="L1294" s="108"/>
      <c r="R1294" s="31"/>
      <c r="S1294" s="112"/>
    </row>
    <row r="1295">
      <c r="A1295" s="105"/>
      <c r="C1295" s="88"/>
      <c r="D1295" s="86"/>
      <c r="E1295" s="32"/>
      <c r="H1295" s="105"/>
      <c r="J1295" s="102"/>
      <c r="K1295" s="102"/>
      <c r="L1295" s="108"/>
      <c r="R1295" s="31"/>
      <c r="S1295" s="112"/>
    </row>
    <row r="1296">
      <c r="A1296" s="105"/>
      <c r="C1296" s="88"/>
      <c r="D1296" s="86"/>
      <c r="E1296" s="32"/>
      <c r="H1296" s="105"/>
      <c r="J1296" s="102"/>
      <c r="K1296" s="102"/>
      <c r="L1296" s="108"/>
      <c r="R1296" s="31"/>
      <c r="S1296" s="112"/>
    </row>
    <row r="1297">
      <c r="A1297" s="105"/>
      <c r="C1297" s="88"/>
      <c r="D1297" s="86"/>
      <c r="E1297" s="32"/>
      <c r="H1297" s="105"/>
      <c r="J1297" s="102"/>
      <c r="K1297" s="102"/>
      <c r="L1297" s="108"/>
      <c r="R1297" s="31"/>
      <c r="S1297" s="112"/>
    </row>
    <row r="1298">
      <c r="A1298" s="105"/>
      <c r="C1298" s="88"/>
      <c r="D1298" s="86"/>
      <c r="E1298" s="32"/>
      <c r="H1298" s="105"/>
      <c r="J1298" s="102"/>
      <c r="K1298" s="102"/>
      <c r="L1298" s="108"/>
      <c r="R1298" s="31"/>
      <c r="S1298" s="112"/>
    </row>
    <row r="1299">
      <c r="A1299" s="105"/>
      <c r="C1299" s="88"/>
      <c r="D1299" s="86"/>
      <c r="E1299" s="32"/>
      <c r="H1299" s="105"/>
      <c r="J1299" s="102"/>
      <c r="K1299" s="102"/>
      <c r="L1299" s="108"/>
      <c r="R1299" s="31"/>
      <c r="S1299" s="112"/>
    </row>
    <row r="1300">
      <c r="A1300" s="105"/>
      <c r="C1300" s="88"/>
      <c r="D1300" s="86"/>
      <c r="E1300" s="32"/>
      <c r="H1300" s="105"/>
      <c r="J1300" s="102"/>
      <c r="K1300" s="102"/>
      <c r="L1300" s="108"/>
      <c r="R1300" s="31"/>
      <c r="S1300" s="112"/>
    </row>
    <row r="1301">
      <c r="A1301" s="105"/>
      <c r="C1301" s="88"/>
      <c r="D1301" s="86"/>
      <c r="E1301" s="32"/>
      <c r="H1301" s="105"/>
      <c r="J1301" s="102"/>
      <c r="K1301" s="102"/>
      <c r="L1301" s="108"/>
      <c r="R1301" s="31"/>
      <c r="S1301" s="112"/>
    </row>
    <row r="1302">
      <c r="A1302" s="105"/>
      <c r="C1302" s="88"/>
      <c r="D1302" s="86"/>
      <c r="E1302" s="32"/>
      <c r="H1302" s="105"/>
      <c r="J1302" s="102"/>
      <c r="K1302" s="102"/>
      <c r="L1302" s="108"/>
      <c r="R1302" s="31"/>
      <c r="S1302" s="112"/>
    </row>
    <row r="1303">
      <c r="A1303" s="105"/>
      <c r="C1303" s="88"/>
      <c r="D1303" s="86"/>
      <c r="E1303" s="32"/>
      <c r="H1303" s="105"/>
      <c r="J1303" s="102"/>
      <c r="K1303" s="102"/>
      <c r="L1303" s="108"/>
      <c r="R1303" s="31"/>
      <c r="S1303" s="112"/>
    </row>
    <row r="1304">
      <c r="A1304" s="105"/>
      <c r="C1304" s="88"/>
      <c r="D1304" s="86"/>
      <c r="E1304" s="32"/>
      <c r="H1304" s="105"/>
      <c r="J1304" s="102"/>
      <c r="K1304" s="102"/>
      <c r="L1304" s="108"/>
      <c r="R1304" s="31"/>
      <c r="S1304" s="112"/>
    </row>
    <row r="1305">
      <c r="A1305" s="105"/>
      <c r="C1305" s="88"/>
      <c r="D1305" s="86"/>
      <c r="E1305" s="32"/>
      <c r="H1305" s="105"/>
      <c r="J1305" s="102"/>
      <c r="K1305" s="102"/>
      <c r="L1305" s="108"/>
      <c r="R1305" s="31"/>
      <c r="S1305" s="112"/>
    </row>
    <row r="1306">
      <c r="A1306" s="105"/>
      <c r="C1306" s="88"/>
      <c r="D1306" s="86"/>
      <c r="E1306" s="32"/>
      <c r="H1306" s="105"/>
      <c r="J1306" s="102"/>
      <c r="K1306" s="102"/>
      <c r="L1306" s="108"/>
      <c r="R1306" s="31"/>
      <c r="S1306" s="112"/>
    </row>
    <row r="1307">
      <c r="A1307" s="105"/>
      <c r="C1307" s="88"/>
      <c r="D1307" s="86"/>
      <c r="E1307" s="32"/>
      <c r="H1307" s="105"/>
      <c r="J1307" s="102"/>
      <c r="K1307" s="102"/>
      <c r="L1307" s="108"/>
      <c r="R1307" s="31"/>
      <c r="S1307" s="112"/>
    </row>
    <row r="1308">
      <c r="A1308" s="105"/>
      <c r="C1308" s="88"/>
      <c r="D1308" s="86"/>
      <c r="E1308" s="32"/>
      <c r="H1308" s="105"/>
      <c r="J1308" s="102"/>
      <c r="K1308" s="102"/>
      <c r="L1308" s="108"/>
      <c r="R1308" s="31"/>
      <c r="S1308" s="112"/>
    </row>
    <row r="1309">
      <c r="A1309" s="105"/>
      <c r="C1309" s="88"/>
      <c r="D1309" s="86"/>
      <c r="E1309" s="32"/>
      <c r="H1309" s="105"/>
      <c r="J1309" s="102"/>
      <c r="K1309" s="102"/>
      <c r="L1309" s="108"/>
      <c r="R1309" s="31"/>
      <c r="S1309" s="112"/>
    </row>
    <row r="1310">
      <c r="A1310" s="105"/>
      <c r="C1310" s="88"/>
      <c r="D1310" s="86"/>
      <c r="E1310" s="32"/>
      <c r="H1310" s="105"/>
      <c r="J1310" s="102"/>
      <c r="K1310" s="102"/>
      <c r="L1310" s="108"/>
      <c r="R1310" s="31"/>
      <c r="S1310" s="112"/>
    </row>
    <row r="1311">
      <c r="A1311" s="105"/>
      <c r="C1311" s="88"/>
      <c r="D1311" s="86"/>
      <c r="E1311" s="32"/>
      <c r="H1311" s="105"/>
      <c r="J1311" s="102"/>
      <c r="K1311" s="102"/>
      <c r="L1311" s="108"/>
      <c r="R1311" s="31"/>
      <c r="S1311" s="112"/>
    </row>
    <row r="1312">
      <c r="A1312" s="105"/>
      <c r="C1312" s="88"/>
      <c r="D1312" s="86"/>
      <c r="E1312" s="32"/>
      <c r="H1312" s="105"/>
      <c r="J1312" s="102"/>
      <c r="K1312" s="102"/>
      <c r="L1312" s="108"/>
      <c r="R1312" s="31"/>
      <c r="S1312" s="112"/>
    </row>
    <row r="1313">
      <c r="A1313" s="105"/>
      <c r="C1313" s="88"/>
      <c r="D1313" s="86"/>
      <c r="E1313" s="32"/>
      <c r="H1313" s="105"/>
      <c r="J1313" s="102"/>
      <c r="K1313" s="102"/>
      <c r="L1313" s="108"/>
      <c r="R1313" s="31"/>
      <c r="S1313" s="112"/>
    </row>
    <row r="1314">
      <c r="A1314" s="105"/>
      <c r="C1314" s="88"/>
      <c r="D1314" s="86"/>
      <c r="E1314" s="32"/>
      <c r="H1314" s="105"/>
      <c r="J1314" s="102"/>
      <c r="K1314" s="102"/>
      <c r="L1314" s="108"/>
      <c r="R1314" s="31"/>
      <c r="S1314" s="112"/>
    </row>
    <row r="1315">
      <c r="A1315" s="105"/>
      <c r="C1315" s="88"/>
      <c r="D1315" s="86"/>
      <c r="E1315" s="32"/>
      <c r="H1315" s="105"/>
      <c r="J1315" s="102"/>
      <c r="K1315" s="102"/>
      <c r="L1315" s="108"/>
      <c r="R1315" s="31"/>
      <c r="S1315" s="112"/>
    </row>
    <row r="1316">
      <c r="A1316" s="105"/>
      <c r="C1316" s="88"/>
      <c r="D1316" s="86"/>
      <c r="E1316" s="32"/>
      <c r="H1316" s="105"/>
      <c r="J1316" s="102"/>
      <c r="K1316" s="102"/>
      <c r="L1316" s="108"/>
      <c r="R1316" s="31"/>
      <c r="S1316" s="112"/>
    </row>
    <row r="1317">
      <c r="A1317" s="105"/>
      <c r="C1317" s="88"/>
      <c r="D1317" s="86"/>
      <c r="E1317" s="32"/>
      <c r="H1317" s="105"/>
      <c r="J1317" s="102"/>
      <c r="K1317" s="102"/>
      <c r="L1317" s="108"/>
      <c r="R1317" s="31"/>
      <c r="S1317" s="112"/>
    </row>
    <row r="1318">
      <c r="A1318" s="105"/>
      <c r="C1318" s="88"/>
      <c r="D1318" s="86"/>
      <c r="E1318" s="32"/>
      <c r="H1318" s="105"/>
      <c r="J1318" s="102"/>
      <c r="K1318" s="102"/>
      <c r="L1318" s="108"/>
      <c r="R1318" s="31"/>
      <c r="S1318" s="112"/>
    </row>
    <row r="1319">
      <c r="A1319" s="105"/>
      <c r="C1319" s="88"/>
      <c r="D1319" s="86"/>
      <c r="E1319" s="32"/>
      <c r="H1319" s="105"/>
      <c r="J1319" s="102"/>
      <c r="K1319" s="102"/>
      <c r="L1319" s="108"/>
      <c r="R1319" s="31"/>
      <c r="S1319" s="112"/>
    </row>
    <row r="1320">
      <c r="A1320" s="105"/>
      <c r="C1320" s="88"/>
      <c r="D1320" s="86"/>
      <c r="E1320" s="32"/>
      <c r="H1320" s="105"/>
      <c r="J1320" s="102"/>
      <c r="K1320" s="102"/>
      <c r="L1320" s="108"/>
      <c r="R1320" s="31"/>
      <c r="S1320" s="112"/>
    </row>
    <row r="1321">
      <c r="A1321" s="105"/>
      <c r="C1321" s="88"/>
      <c r="D1321" s="86"/>
      <c r="E1321" s="32"/>
      <c r="H1321" s="105"/>
      <c r="J1321" s="102"/>
      <c r="K1321" s="102"/>
      <c r="L1321" s="108"/>
      <c r="R1321" s="31"/>
      <c r="S1321" s="112"/>
    </row>
    <row r="1322">
      <c r="A1322" s="105"/>
      <c r="C1322" s="88"/>
      <c r="D1322" s="86"/>
      <c r="E1322" s="32"/>
      <c r="H1322" s="105"/>
      <c r="J1322" s="102"/>
      <c r="K1322" s="102"/>
      <c r="L1322" s="108"/>
      <c r="R1322" s="31"/>
      <c r="S1322" s="112"/>
    </row>
    <row r="1323">
      <c r="A1323" s="105"/>
      <c r="C1323" s="88"/>
      <c r="D1323" s="86"/>
      <c r="E1323" s="32"/>
      <c r="H1323" s="105"/>
      <c r="J1323" s="102"/>
      <c r="K1323" s="102"/>
      <c r="L1323" s="108"/>
      <c r="R1323" s="31"/>
      <c r="S1323" s="112"/>
    </row>
    <row r="1324">
      <c r="A1324" s="105"/>
      <c r="C1324" s="88"/>
      <c r="D1324" s="86"/>
      <c r="E1324" s="32"/>
      <c r="H1324" s="105"/>
      <c r="J1324" s="102"/>
      <c r="K1324" s="102"/>
      <c r="L1324" s="108"/>
      <c r="R1324" s="31"/>
      <c r="S1324" s="112"/>
    </row>
    <row r="1325">
      <c r="A1325" s="105"/>
      <c r="C1325" s="88"/>
      <c r="D1325" s="86"/>
      <c r="E1325" s="32"/>
      <c r="H1325" s="105"/>
      <c r="J1325" s="102"/>
      <c r="K1325" s="102"/>
      <c r="L1325" s="108"/>
      <c r="R1325" s="31"/>
      <c r="S1325" s="112"/>
    </row>
    <row r="1326">
      <c r="A1326" s="105"/>
      <c r="C1326" s="88"/>
      <c r="D1326" s="86"/>
      <c r="E1326" s="32"/>
      <c r="H1326" s="105"/>
      <c r="J1326" s="102"/>
      <c r="K1326" s="102"/>
      <c r="L1326" s="108"/>
      <c r="R1326" s="31"/>
      <c r="S1326" s="112"/>
    </row>
    <row r="1327">
      <c r="A1327" s="105"/>
      <c r="C1327" s="88"/>
      <c r="D1327" s="86"/>
      <c r="E1327" s="32"/>
      <c r="H1327" s="105"/>
      <c r="J1327" s="102"/>
      <c r="K1327" s="102"/>
      <c r="L1327" s="108"/>
      <c r="R1327" s="31"/>
      <c r="S1327" s="112"/>
    </row>
    <row r="1328">
      <c r="A1328" s="105"/>
      <c r="C1328" s="88"/>
      <c r="D1328" s="86"/>
      <c r="E1328" s="32"/>
      <c r="H1328" s="105"/>
      <c r="J1328" s="102"/>
      <c r="K1328" s="102"/>
      <c r="L1328" s="108"/>
      <c r="R1328" s="31"/>
      <c r="S1328" s="112"/>
    </row>
    <row r="1329">
      <c r="A1329" s="105"/>
      <c r="C1329" s="88"/>
      <c r="D1329" s="86"/>
      <c r="E1329" s="32"/>
      <c r="H1329" s="105"/>
      <c r="J1329" s="102"/>
      <c r="K1329" s="102"/>
      <c r="L1329" s="108"/>
      <c r="R1329" s="31"/>
      <c r="S1329" s="112"/>
    </row>
    <row r="1330">
      <c r="A1330" s="105"/>
      <c r="C1330" s="88"/>
      <c r="D1330" s="86"/>
      <c r="E1330" s="32"/>
      <c r="H1330" s="105"/>
      <c r="J1330" s="102"/>
      <c r="K1330" s="102"/>
      <c r="L1330" s="108"/>
      <c r="R1330" s="31"/>
      <c r="S1330" s="112"/>
    </row>
    <row r="1331">
      <c r="A1331" s="105"/>
      <c r="C1331" s="88"/>
      <c r="D1331" s="86"/>
      <c r="E1331" s="32"/>
      <c r="H1331" s="105"/>
      <c r="J1331" s="102"/>
      <c r="K1331" s="102"/>
      <c r="L1331" s="108"/>
      <c r="R1331" s="31"/>
      <c r="S1331" s="112"/>
    </row>
    <row r="1332">
      <c r="A1332" s="105"/>
      <c r="C1332" s="88"/>
      <c r="D1332" s="86"/>
      <c r="E1332" s="32"/>
      <c r="H1332" s="105"/>
      <c r="J1332" s="102"/>
      <c r="K1332" s="102"/>
      <c r="L1332" s="108"/>
      <c r="R1332" s="31"/>
      <c r="S1332" s="112"/>
    </row>
    <row r="1333">
      <c r="A1333" s="105"/>
      <c r="C1333" s="88"/>
      <c r="D1333" s="86"/>
      <c r="E1333" s="32"/>
      <c r="H1333" s="105"/>
      <c r="J1333" s="102"/>
      <c r="K1333" s="102"/>
      <c r="L1333" s="108"/>
      <c r="R1333" s="31"/>
      <c r="S1333" s="112"/>
    </row>
    <row r="1334">
      <c r="A1334" s="105"/>
      <c r="C1334" s="88"/>
      <c r="D1334" s="86"/>
      <c r="E1334" s="32"/>
      <c r="H1334" s="105"/>
      <c r="J1334" s="102"/>
      <c r="K1334" s="102"/>
      <c r="L1334" s="108"/>
      <c r="R1334" s="31"/>
      <c r="S1334" s="112"/>
    </row>
    <row r="1335">
      <c r="A1335" s="105"/>
      <c r="C1335" s="88"/>
      <c r="D1335" s="86"/>
      <c r="E1335" s="32"/>
      <c r="H1335" s="105"/>
      <c r="J1335" s="102"/>
      <c r="K1335" s="102"/>
      <c r="L1335" s="108"/>
      <c r="R1335" s="31"/>
      <c r="S1335" s="112"/>
    </row>
    <row r="1336">
      <c r="A1336" s="105"/>
      <c r="C1336" s="88"/>
      <c r="D1336" s="86"/>
      <c r="E1336" s="32"/>
      <c r="H1336" s="105"/>
      <c r="J1336" s="102"/>
      <c r="K1336" s="102"/>
      <c r="L1336" s="108"/>
      <c r="R1336" s="31"/>
      <c r="S1336" s="112"/>
    </row>
    <row r="1337">
      <c r="A1337" s="105"/>
      <c r="C1337" s="88"/>
      <c r="D1337" s="86"/>
      <c r="E1337" s="32"/>
      <c r="H1337" s="105"/>
      <c r="J1337" s="102"/>
      <c r="K1337" s="102"/>
      <c r="L1337" s="108"/>
      <c r="R1337" s="31"/>
      <c r="S1337" s="112"/>
    </row>
    <row r="1338">
      <c r="A1338" s="105"/>
      <c r="C1338" s="88"/>
      <c r="D1338" s="86"/>
      <c r="E1338" s="32"/>
      <c r="H1338" s="105"/>
      <c r="J1338" s="102"/>
      <c r="K1338" s="102"/>
      <c r="L1338" s="108"/>
      <c r="R1338" s="31"/>
      <c r="S1338" s="112"/>
    </row>
    <row r="1339">
      <c r="A1339" s="105"/>
      <c r="C1339" s="88"/>
      <c r="D1339" s="86"/>
      <c r="E1339" s="32"/>
      <c r="H1339" s="105"/>
      <c r="J1339" s="102"/>
      <c r="K1339" s="102"/>
      <c r="L1339" s="108"/>
      <c r="R1339" s="31"/>
      <c r="S1339" s="112"/>
    </row>
    <row r="1340">
      <c r="A1340" s="105"/>
      <c r="C1340" s="88"/>
      <c r="D1340" s="86"/>
      <c r="E1340" s="32"/>
      <c r="H1340" s="105"/>
      <c r="J1340" s="102"/>
      <c r="K1340" s="102"/>
      <c r="L1340" s="108"/>
      <c r="R1340" s="31"/>
      <c r="S1340" s="112"/>
    </row>
    <row r="1341">
      <c r="A1341" s="105"/>
      <c r="C1341" s="88"/>
      <c r="D1341" s="86"/>
      <c r="E1341" s="32"/>
      <c r="H1341" s="105"/>
      <c r="J1341" s="102"/>
      <c r="K1341" s="102"/>
      <c r="L1341" s="108"/>
      <c r="R1341" s="31"/>
      <c r="S1341" s="112"/>
    </row>
    <row r="1342">
      <c r="A1342" s="105"/>
      <c r="C1342" s="88"/>
      <c r="D1342" s="86"/>
      <c r="E1342" s="32"/>
      <c r="H1342" s="105"/>
      <c r="J1342" s="102"/>
      <c r="K1342" s="102"/>
      <c r="L1342" s="108"/>
      <c r="R1342" s="31"/>
      <c r="S1342" s="112"/>
    </row>
    <row r="1343">
      <c r="A1343" s="105"/>
      <c r="C1343" s="88"/>
      <c r="D1343" s="86"/>
      <c r="E1343" s="32"/>
      <c r="H1343" s="105"/>
      <c r="J1343" s="102"/>
      <c r="K1343" s="102"/>
      <c r="L1343" s="108"/>
      <c r="R1343" s="31"/>
      <c r="S1343" s="112"/>
    </row>
    <row r="1344">
      <c r="A1344" s="105"/>
      <c r="C1344" s="88"/>
      <c r="D1344" s="86"/>
      <c r="E1344" s="32"/>
      <c r="H1344" s="105"/>
      <c r="J1344" s="102"/>
      <c r="K1344" s="102"/>
      <c r="L1344" s="108"/>
      <c r="R1344" s="31"/>
      <c r="S1344" s="112"/>
    </row>
    <row r="1345">
      <c r="A1345" s="105"/>
      <c r="C1345" s="88"/>
      <c r="D1345" s="86"/>
      <c r="E1345" s="32"/>
      <c r="H1345" s="105"/>
      <c r="J1345" s="102"/>
      <c r="K1345" s="102"/>
      <c r="L1345" s="108"/>
      <c r="R1345" s="31"/>
      <c r="S1345" s="112"/>
    </row>
    <row r="1346">
      <c r="A1346" s="105"/>
      <c r="C1346" s="88"/>
      <c r="D1346" s="86"/>
      <c r="E1346" s="32"/>
      <c r="H1346" s="105"/>
      <c r="J1346" s="102"/>
      <c r="K1346" s="102"/>
      <c r="L1346" s="108"/>
      <c r="R1346" s="31"/>
      <c r="S1346" s="112"/>
    </row>
    <row r="1347">
      <c r="A1347" s="105"/>
      <c r="C1347" s="88"/>
      <c r="D1347" s="86"/>
      <c r="E1347" s="32"/>
      <c r="H1347" s="105"/>
      <c r="J1347" s="102"/>
      <c r="K1347" s="102"/>
      <c r="L1347" s="108"/>
      <c r="R1347" s="31"/>
      <c r="S1347" s="112"/>
    </row>
    <row r="1348">
      <c r="A1348" s="105"/>
      <c r="C1348" s="88"/>
      <c r="D1348" s="86"/>
      <c r="E1348" s="32"/>
      <c r="H1348" s="105"/>
      <c r="J1348" s="102"/>
      <c r="K1348" s="102"/>
      <c r="L1348" s="108"/>
      <c r="R1348" s="31"/>
      <c r="S1348" s="112"/>
    </row>
    <row r="1349">
      <c r="A1349" s="105"/>
      <c r="C1349" s="88"/>
      <c r="D1349" s="86"/>
      <c r="E1349" s="32"/>
      <c r="H1349" s="105"/>
      <c r="J1349" s="102"/>
      <c r="K1349" s="102"/>
      <c r="L1349" s="108"/>
      <c r="R1349" s="31"/>
      <c r="S1349" s="112"/>
    </row>
    <row r="1350">
      <c r="A1350" s="105"/>
      <c r="C1350" s="88"/>
      <c r="D1350" s="86"/>
      <c r="E1350" s="32"/>
      <c r="H1350" s="105"/>
      <c r="J1350" s="102"/>
      <c r="K1350" s="102"/>
      <c r="L1350" s="108"/>
      <c r="R1350" s="31"/>
      <c r="S1350" s="112"/>
    </row>
    <row r="1351">
      <c r="A1351" s="105"/>
      <c r="C1351" s="88"/>
      <c r="D1351" s="86"/>
      <c r="E1351" s="32"/>
      <c r="H1351" s="105"/>
      <c r="J1351" s="102"/>
      <c r="K1351" s="102"/>
      <c r="L1351" s="108"/>
      <c r="R1351" s="31"/>
      <c r="S1351" s="112"/>
    </row>
    <row r="1352">
      <c r="A1352" s="105"/>
      <c r="C1352" s="88"/>
      <c r="D1352" s="86"/>
      <c r="E1352" s="32"/>
      <c r="H1352" s="105"/>
      <c r="J1352" s="102"/>
      <c r="K1352" s="102"/>
      <c r="L1352" s="108"/>
      <c r="R1352" s="31"/>
      <c r="S1352" s="112"/>
    </row>
    <row r="1353">
      <c r="A1353" s="105"/>
      <c r="C1353" s="88"/>
      <c r="D1353" s="86"/>
      <c r="E1353" s="32"/>
      <c r="H1353" s="105"/>
      <c r="J1353" s="102"/>
      <c r="K1353" s="102"/>
      <c r="L1353" s="108"/>
      <c r="R1353" s="31"/>
      <c r="S1353" s="112"/>
    </row>
    <row r="1354">
      <c r="A1354" s="105"/>
      <c r="C1354" s="88"/>
      <c r="D1354" s="86"/>
      <c r="E1354" s="32"/>
      <c r="H1354" s="105"/>
      <c r="J1354" s="102"/>
      <c r="K1354" s="102"/>
      <c r="L1354" s="108"/>
      <c r="R1354" s="31"/>
      <c r="S1354" s="112"/>
    </row>
    <row r="1355">
      <c r="A1355" s="105"/>
      <c r="C1355" s="88"/>
      <c r="D1355" s="86"/>
      <c r="E1355" s="32"/>
      <c r="H1355" s="105"/>
      <c r="J1355" s="102"/>
      <c r="K1355" s="102"/>
      <c r="L1355" s="108"/>
      <c r="R1355" s="31"/>
      <c r="S1355" s="112"/>
    </row>
    <row r="1356">
      <c r="A1356" s="105"/>
      <c r="C1356" s="88"/>
      <c r="D1356" s="86"/>
      <c r="E1356" s="32"/>
      <c r="H1356" s="105"/>
      <c r="J1356" s="102"/>
      <c r="K1356" s="102"/>
      <c r="L1356" s="108"/>
      <c r="R1356" s="31"/>
      <c r="S1356" s="112"/>
    </row>
    <row r="1357">
      <c r="A1357" s="105"/>
      <c r="C1357" s="88"/>
      <c r="D1357" s="86"/>
      <c r="E1357" s="32"/>
      <c r="H1357" s="105"/>
      <c r="J1357" s="102"/>
      <c r="K1357" s="102"/>
      <c r="L1357" s="108"/>
      <c r="R1357" s="31"/>
      <c r="S1357" s="112"/>
    </row>
    <row r="1358">
      <c r="A1358" s="105"/>
      <c r="C1358" s="88"/>
      <c r="D1358" s="86"/>
      <c r="E1358" s="32"/>
      <c r="H1358" s="105"/>
      <c r="J1358" s="102"/>
      <c r="K1358" s="102"/>
      <c r="L1358" s="108"/>
      <c r="R1358" s="31"/>
      <c r="S1358" s="112"/>
    </row>
    <row r="1359">
      <c r="A1359" s="105"/>
      <c r="C1359" s="88"/>
      <c r="D1359" s="86"/>
      <c r="E1359" s="32"/>
      <c r="H1359" s="105"/>
      <c r="J1359" s="102"/>
      <c r="K1359" s="102"/>
      <c r="L1359" s="108"/>
      <c r="R1359" s="31"/>
      <c r="S1359" s="112"/>
    </row>
    <row r="1360">
      <c r="A1360" s="105"/>
      <c r="C1360" s="88"/>
      <c r="D1360" s="86"/>
      <c r="E1360" s="32"/>
      <c r="H1360" s="105"/>
      <c r="J1360" s="102"/>
      <c r="K1360" s="102"/>
      <c r="L1360" s="108"/>
      <c r="R1360" s="31"/>
      <c r="S1360" s="112"/>
    </row>
    <row r="1361">
      <c r="A1361" s="105"/>
      <c r="C1361" s="88"/>
      <c r="D1361" s="86"/>
      <c r="E1361" s="32"/>
      <c r="H1361" s="105"/>
      <c r="J1361" s="102"/>
      <c r="K1361" s="102"/>
      <c r="L1361" s="108"/>
      <c r="R1361" s="31"/>
      <c r="S1361" s="112"/>
    </row>
    <row r="1362">
      <c r="A1362" s="105"/>
      <c r="C1362" s="88"/>
      <c r="D1362" s="86"/>
      <c r="E1362" s="32"/>
      <c r="H1362" s="105"/>
      <c r="J1362" s="102"/>
      <c r="K1362" s="102"/>
      <c r="L1362" s="108"/>
      <c r="R1362" s="31"/>
      <c r="S1362" s="112"/>
    </row>
    <row r="1363">
      <c r="A1363" s="105"/>
      <c r="C1363" s="88"/>
      <c r="D1363" s="86"/>
      <c r="E1363" s="32"/>
      <c r="H1363" s="105"/>
      <c r="J1363" s="102"/>
      <c r="K1363" s="102"/>
      <c r="L1363" s="108"/>
      <c r="R1363" s="31"/>
      <c r="S1363" s="112"/>
    </row>
    <row r="1364">
      <c r="A1364" s="105"/>
      <c r="C1364" s="88"/>
      <c r="D1364" s="86"/>
      <c r="E1364" s="32"/>
      <c r="H1364" s="105"/>
      <c r="J1364" s="102"/>
      <c r="K1364" s="102"/>
      <c r="L1364" s="108"/>
      <c r="R1364" s="31"/>
      <c r="S1364" s="112"/>
    </row>
    <row r="1365">
      <c r="A1365" s="105"/>
      <c r="C1365" s="88"/>
      <c r="D1365" s="86"/>
      <c r="E1365" s="32"/>
      <c r="H1365" s="105"/>
      <c r="J1365" s="102"/>
      <c r="K1365" s="102"/>
      <c r="L1365" s="108"/>
      <c r="R1365" s="31"/>
      <c r="S1365" s="112"/>
    </row>
    <row r="1366">
      <c r="A1366" s="105"/>
      <c r="C1366" s="88"/>
      <c r="D1366" s="86"/>
      <c r="E1366" s="32"/>
      <c r="H1366" s="105"/>
      <c r="J1366" s="102"/>
      <c r="K1366" s="102"/>
      <c r="L1366" s="108"/>
      <c r="R1366" s="31"/>
      <c r="S1366" s="112"/>
    </row>
    <row r="1367">
      <c r="A1367" s="105"/>
      <c r="C1367" s="88"/>
      <c r="D1367" s="86"/>
      <c r="E1367" s="32"/>
      <c r="H1367" s="105"/>
      <c r="J1367" s="102"/>
      <c r="K1367" s="102"/>
      <c r="L1367" s="108"/>
      <c r="R1367" s="31"/>
      <c r="S1367" s="112"/>
    </row>
    <row r="1368">
      <c r="A1368" s="105"/>
      <c r="C1368" s="88"/>
      <c r="D1368" s="86"/>
      <c r="E1368" s="32"/>
      <c r="H1368" s="105"/>
      <c r="J1368" s="102"/>
      <c r="K1368" s="102"/>
      <c r="L1368" s="108"/>
      <c r="R1368" s="31"/>
      <c r="S1368" s="112"/>
    </row>
    <row r="1369">
      <c r="A1369" s="105"/>
      <c r="C1369" s="88"/>
      <c r="D1369" s="86"/>
      <c r="E1369" s="32"/>
      <c r="H1369" s="105"/>
      <c r="J1369" s="102"/>
      <c r="K1369" s="102"/>
      <c r="L1369" s="108"/>
      <c r="R1369" s="31"/>
      <c r="S1369" s="112"/>
    </row>
    <row r="1370">
      <c r="A1370" s="105"/>
      <c r="C1370" s="88"/>
      <c r="D1370" s="86"/>
      <c r="E1370" s="32"/>
      <c r="H1370" s="105"/>
      <c r="J1370" s="102"/>
      <c r="K1370" s="102"/>
      <c r="L1370" s="108"/>
      <c r="R1370" s="31"/>
      <c r="S1370" s="112"/>
    </row>
    <row r="1371">
      <c r="A1371" s="105"/>
      <c r="C1371" s="88"/>
      <c r="D1371" s="86"/>
      <c r="E1371" s="32"/>
      <c r="H1371" s="105"/>
      <c r="J1371" s="102"/>
      <c r="K1371" s="102"/>
      <c r="L1371" s="108"/>
      <c r="R1371" s="31"/>
      <c r="S1371" s="112"/>
    </row>
    <row r="1372">
      <c r="A1372" s="105"/>
      <c r="C1372" s="88"/>
      <c r="D1372" s="86"/>
      <c r="E1372" s="32"/>
      <c r="H1372" s="105"/>
      <c r="J1372" s="102"/>
      <c r="K1372" s="102"/>
      <c r="L1372" s="108"/>
      <c r="R1372" s="31"/>
      <c r="S1372" s="112"/>
    </row>
    <row r="1373">
      <c r="A1373" s="105"/>
      <c r="C1373" s="88"/>
      <c r="D1373" s="86"/>
      <c r="E1373" s="32"/>
      <c r="H1373" s="105"/>
      <c r="J1373" s="102"/>
      <c r="K1373" s="102"/>
      <c r="L1373" s="108"/>
      <c r="R1373" s="31"/>
      <c r="S1373" s="112"/>
    </row>
    <row r="1374">
      <c r="A1374" s="105"/>
      <c r="C1374" s="88"/>
      <c r="D1374" s="86"/>
      <c r="E1374" s="32"/>
      <c r="H1374" s="105"/>
      <c r="J1374" s="102"/>
      <c r="K1374" s="102"/>
      <c r="L1374" s="108"/>
      <c r="R1374" s="31"/>
      <c r="S1374" s="112"/>
    </row>
    <row r="1375">
      <c r="A1375" s="105"/>
      <c r="C1375" s="88"/>
      <c r="D1375" s="86"/>
      <c r="E1375" s="32"/>
      <c r="H1375" s="105"/>
      <c r="J1375" s="102"/>
      <c r="K1375" s="102"/>
      <c r="L1375" s="108"/>
      <c r="R1375" s="31"/>
      <c r="S1375" s="112"/>
    </row>
    <row r="1376">
      <c r="A1376" s="105"/>
      <c r="C1376" s="88"/>
      <c r="D1376" s="86"/>
      <c r="E1376" s="32"/>
      <c r="H1376" s="105"/>
      <c r="J1376" s="102"/>
      <c r="K1376" s="102"/>
      <c r="L1376" s="108"/>
      <c r="R1376" s="31"/>
      <c r="S1376" s="112"/>
    </row>
    <row r="1377">
      <c r="A1377" s="105"/>
      <c r="C1377" s="88"/>
      <c r="D1377" s="86"/>
      <c r="E1377" s="32"/>
      <c r="H1377" s="105"/>
      <c r="J1377" s="102"/>
      <c r="K1377" s="102"/>
      <c r="L1377" s="108"/>
      <c r="R1377" s="31"/>
      <c r="S1377" s="112"/>
    </row>
    <row r="1378">
      <c r="A1378" s="105"/>
      <c r="C1378" s="88"/>
      <c r="D1378" s="86"/>
      <c r="E1378" s="32"/>
      <c r="H1378" s="105"/>
      <c r="J1378" s="102"/>
      <c r="K1378" s="102"/>
      <c r="L1378" s="108"/>
      <c r="R1378" s="31"/>
      <c r="S1378" s="112"/>
    </row>
    <row r="1379">
      <c r="A1379" s="105"/>
      <c r="C1379" s="88"/>
      <c r="D1379" s="86"/>
      <c r="E1379" s="32"/>
      <c r="H1379" s="105"/>
      <c r="J1379" s="102"/>
      <c r="K1379" s="102"/>
      <c r="L1379" s="108"/>
      <c r="R1379" s="31"/>
      <c r="S1379" s="112"/>
    </row>
    <row r="1380">
      <c r="A1380" s="105"/>
      <c r="C1380" s="88"/>
      <c r="D1380" s="86"/>
      <c r="E1380" s="32"/>
      <c r="H1380" s="105"/>
      <c r="J1380" s="102"/>
      <c r="K1380" s="102"/>
      <c r="L1380" s="108"/>
      <c r="R1380" s="31"/>
      <c r="S1380" s="112"/>
    </row>
    <row r="1381">
      <c r="A1381" s="105"/>
      <c r="C1381" s="88"/>
      <c r="D1381" s="86"/>
      <c r="E1381" s="32"/>
      <c r="H1381" s="105"/>
      <c r="J1381" s="102"/>
      <c r="K1381" s="102"/>
      <c r="L1381" s="108"/>
      <c r="R1381" s="31"/>
      <c r="S1381" s="112"/>
    </row>
    <row r="1382">
      <c r="A1382" s="105"/>
      <c r="C1382" s="88"/>
      <c r="D1382" s="86"/>
      <c r="E1382" s="32"/>
      <c r="H1382" s="105"/>
      <c r="J1382" s="102"/>
      <c r="K1382" s="102"/>
      <c r="L1382" s="108"/>
      <c r="R1382" s="31"/>
      <c r="S1382" s="112"/>
    </row>
    <row r="1383">
      <c r="A1383" s="105"/>
      <c r="C1383" s="88"/>
      <c r="D1383" s="86"/>
      <c r="E1383" s="32"/>
      <c r="H1383" s="105"/>
      <c r="J1383" s="102"/>
      <c r="K1383" s="102"/>
      <c r="L1383" s="108"/>
      <c r="R1383" s="31"/>
      <c r="S1383" s="112"/>
    </row>
    <row r="1384">
      <c r="A1384" s="105"/>
      <c r="C1384" s="88"/>
      <c r="D1384" s="86"/>
      <c r="E1384" s="32"/>
      <c r="H1384" s="105"/>
      <c r="J1384" s="102"/>
      <c r="K1384" s="102"/>
      <c r="L1384" s="108"/>
      <c r="R1384" s="31"/>
      <c r="S1384" s="112"/>
    </row>
    <row r="1385">
      <c r="A1385" s="105"/>
      <c r="C1385" s="88"/>
      <c r="D1385" s="86"/>
      <c r="E1385" s="32"/>
      <c r="H1385" s="105"/>
      <c r="J1385" s="102"/>
      <c r="K1385" s="102"/>
      <c r="L1385" s="108"/>
      <c r="R1385" s="31"/>
      <c r="S1385" s="112"/>
    </row>
    <row r="1386">
      <c r="A1386" s="105"/>
      <c r="C1386" s="88"/>
      <c r="D1386" s="86"/>
      <c r="E1386" s="32"/>
      <c r="H1386" s="105"/>
      <c r="J1386" s="102"/>
      <c r="K1386" s="102"/>
      <c r="L1386" s="108"/>
      <c r="R1386" s="31"/>
      <c r="S1386" s="112"/>
    </row>
    <row r="1387">
      <c r="A1387" s="105"/>
      <c r="C1387" s="88"/>
      <c r="D1387" s="86"/>
      <c r="E1387" s="32"/>
      <c r="H1387" s="105"/>
      <c r="J1387" s="102"/>
      <c r="K1387" s="102"/>
      <c r="L1387" s="108"/>
      <c r="R1387" s="31"/>
      <c r="S1387" s="112"/>
    </row>
    <row r="1388">
      <c r="A1388" s="105"/>
      <c r="C1388" s="88"/>
      <c r="D1388" s="86"/>
      <c r="E1388" s="32"/>
      <c r="H1388" s="105"/>
      <c r="J1388" s="102"/>
      <c r="K1388" s="102"/>
      <c r="L1388" s="108"/>
      <c r="R1388" s="31"/>
      <c r="S1388" s="112"/>
    </row>
    <row r="1389">
      <c r="A1389" s="105"/>
      <c r="C1389" s="88"/>
      <c r="D1389" s="86"/>
      <c r="E1389" s="32"/>
      <c r="H1389" s="105"/>
      <c r="J1389" s="102"/>
      <c r="K1389" s="102"/>
      <c r="L1389" s="108"/>
      <c r="R1389" s="31"/>
      <c r="S1389" s="112"/>
    </row>
    <row r="1390">
      <c r="A1390" s="105"/>
      <c r="C1390" s="88"/>
      <c r="D1390" s="86"/>
      <c r="E1390" s="32"/>
      <c r="H1390" s="105"/>
      <c r="J1390" s="102"/>
      <c r="K1390" s="102"/>
      <c r="L1390" s="108"/>
      <c r="R1390" s="31"/>
      <c r="S1390" s="112"/>
    </row>
    <row r="1391">
      <c r="A1391" s="105"/>
      <c r="C1391" s="88"/>
      <c r="D1391" s="86"/>
      <c r="E1391" s="32"/>
      <c r="H1391" s="105"/>
      <c r="J1391" s="102"/>
      <c r="K1391" s="102"/>
      <c r="L1391" s="108"/>
      <c r="R1391" s="31"/>
      <c r="S1391" s="112"/>
    </row>
    <row r="1392">
      <c r="A1392" s="105"/>
      <c r="C1392" s="88"/>
      <c r="D1392" s="86"/>
      <c r="E1392" s="32"/>
      <c r="H1392" s="105"/>
      <c r="J1392" s="102"/>
      <c r="K1392" s="102"/>
      <c r="L1392" s="108"/>
      <c r="R1392" s="31"/>
      <c r="S1392" s="112"/>
    </row>
    <row r="1393">
      <c r="A1393" s="105"/>
      <c r="C1393" s="88"/>
      <c r="D1393" s="86"/>
      <c r="E1393" s="32"/>
      <c r="H1393" s="105"/>
      <c r="J1393" s="102"/>
      <c r="K1393" s="102"/>
      <c r="L1393" s="108"/>
      <c r="R1393" s="31"/>
      <c r="S1393" s="112"/>
    </row>
    <row r="1394">
      <c r="A1394" s="105"/>
      <c r="C1394" s="88"/>
      <c r="D1394" s="86"/>
      <c r="E1394" s="32"/>
      <c r="H1394" s="105"/>
      <c r="J1394" s="102"/>
      <c r="K1394" s="102"/>
      <c r="L1394" s="108"/>
      <c r="R1394" s="31"/>
      <c r="S1394" s="112"/>
    </row>
    <row r="1395">
      <c r="A1395" s="105"/>
      <c r="C1395" s="88"/>
      <c r="D1395" s="86"/>
      <c r="E1395" s="32"/>
      <c r="H1395" s="105"/>
      <c r="J1395" s="102"/>
      <c r="K1395" s="102"/>
      <c r="L1395" s="108"/>
      <c r="R1395" s="31"/>
      <c r="S1395" s="112"/>
    </row>
    <row r="1396">
      <c r="A1396" s="105"/>
      <c r="C1396" s="88"/>
      <c r="D1396" s="86"/>
      <c r="E1396" s="32"/>
      <c r="H1396" s="105"/>
      <c r="J1396" s="102"/>
      <c r="K1396" s="102"/>
      <c r="L1396" s="108"/>
      <c r="R1396" s="31"/>
      <c r="S1396" s="112"/>
    </row>
    <row r="1397">
      <c r="A1397" s="105"/>
      <c r="C1397" s="88"/>
      <c r="D1397" s="86"/>
      <c r="E1397" s="32"/>
      <c r="H1397" s="105"/>
      <c r="J1397" s="102"/>
      <c r="K1397" s="102"/>
      <c r="L1397" s="108"/>
      <c r="R1397" s="31"/>
      <c r="S1397" s="112"/>
    </row>
    <row r="1398">
      <c r="A1398" s="105"/>
      <c r="C1398" s="88"/>
      <c r="D1398" s="86"/>
      <c r="E1398" s="32"/>
      <c r="H1398" s="105"/>
      <c r="J1398" s="102"/>
      <c r="K1398" s="102"/>
      <c r="L1398" s="108"/>
      <c r="R1398" s="31"/>
      <c r="S1398" s="112"/>
    </row>
    <row r="1399">
      <c r="A1399" s="105"/>
      <c r="C1399" s="88"/>
      <c r="D1399" s="86"/>
      <c r="E1399" s="32"/>
      <c r="H1399" s="105"/>
      <c r="J1399" s="102"/>
      <c r="K1399" s="102"/>
      <c r="L1399" s="108"/>
      <c r="R1399" s="31"/>
      <c r="S1399" s="112"/>
    </row>
    <row r="1400">
      <c r="A1400" s="105"/>
      <c r="C1400" s="88"/>
      <c r="D1400" s="86"/>
      <c r="E1400" s="32"/>
      <c r="H1400" s="105"/>
      <c r="J1400" s="102"/>
      <c r="K1400" s="102"/>
      <c r="L1400" s="108"/>
      <c r="R1400" s="31"/>
      <c r="S1400" s="112"/>
    </row>
    <row r="1401">
      <c r="A1401" s="105"/>
      <c r="C1401" s="88"/>
      <c r="D1401" s="86"/>
      <c r="E1401" s="32"/>
      <c r="H1401" s="105"/>
      <c r="J1401" s="102"/>
      <c r="K1401" s="102"/>
      <c r="L1401" s="108"/>
      <c r="R1401" s="31"/>
      <c r="S1401" s="112"/>
    </row>
    <row r="1402">
      <c r="A1402" s="105"/>
      <c r="C1402" s="88"/>
      <c r="D1402" s="86"/>
      <c r="E1402" s="32"/>
      <c r="H1402" s="105"/>
      <c r="J1402" s="102"/>
      <c r="K1402" s="102"/>
      <c r="L1402" s="108"/>
      <c r="R1402" s="31"/>
      <c r="S1402" s="112"/>
    </row>
    <row r="1403">
      <c r="A1403" s="105"/>
      <c r="C1403" s="88"/>
      <c r="D1403" s="86"/>
      <c r="E1403" s="32"/>
      <c r="H1403" s="105"/>
      <c r="J1403" s="102"/>
      <c r="K1403" s="102"/>
      <c r="L1403" s="108"/>
      <c r="R1403" s="31"/>
      <c r="S1403" s="112"/>
    </row>
    <row r="1404">
      <c r="A1404" s="105"/>
      <c r="C1404" s="88"/>
      <c r="D1404" s="86"/>
      <c r="E1404" s="32"/>
      <c r="H1404" s="105"/>
      <c r="J1404" s="102"/>
      <c r="K1404" s="102"/>
      <c r="L1404" s="108"/>
      <c r="R1404" s="31"/>
      <c r="S1404" s="112"/>
    </row>
    <row r="1405">
      <c r="A1405" s="105"/>
      <c r="C1405" s="88"/>
      <c r="D1405" s="86"/>
      <c r="E1405" s="32"/>
      <c r="H1405" s="105"/>
      <c r="J1405" s="102"/>
      <c r="K1405" s="102"/>
      <c r="L1405" s="108"/>
      <c r="R1405" s="31"/>
      <c r="S1405" s="112"/>
    </row>
    <row r="1406">
      <c r="A1406" s="105"/>
      <c r="C1406" s="88"/>
      <c r="D1406" s="86"/>
      <c r="E1406" s="32"/>
      <c r="H1406" s="105"/>
      <c r="J1406" s="102"/>
      <c r="K1406" s="102"/>
      <c r="L1406" s="108"/>
      <c r="R1406" s="31"/>
      <c r="S1406" s="112"/>
    </row>
    <row r="1407">
      <c r="A1407" s="105"/>
      <c r="C1407" s="88"/>
      <c r="D1407" s="86"/>
      <c r="E1407" s="32"/>
      <c r="H1407" s="105"/>
      <c r="J1407" s="102"/>
      <c r="K1407" s="102"/>
      <c r="L1407" s="108"/>
      <c r="R1407" s="31"/>
      <c r="S1407" s="112"/>
    </row>
    <row r="1408">
      <c r="A1408" s="105"/>
      <c r="C1408" s="88"/>
      <c r="D1408" s="86"/>
      <c r="E1408" s="32"/>
      <c r="H1408" s="105"/>
      <c r="J1408" s="102"/>
      <c r="K1408" s="102"/>
      <c r="L1408" s="108"/>
      <c r="R1408" s="31"/>
      <c r="S1408" s="112"/>
    </row>
    <row r="1409">
      <c r="A1409" s="105"/>
      <c r="C1409" s="88"/>
      <c r="D1409" s="86"/>
      <c r="E1409" s="32"/>
      <c r="H1409" s="105"/>
      <c r="J1409" s="102"/>
      <c r="K1409" s="102"/>
      <c r="L1409" s="108"/>
      <c r="R1409" s="31"/>
      <c r="S1409" s="112"/>
    </row>
    <row r="1410">
      <c r="A1410" s="105"/>
      <c r="C1410" s="88"/>
      <c r="D1410" s="86"/>
      <c r="E1410" s="32"/>
      <c r="H1410" s="105"/>
      <c r="J1410" s="102"/>
      <c r="K1410" s="102"/>
      <c r="L1410" s="108"/>
      <c r="R1410" s="31"/>
      <c r="S1410" s="112"/>
    </row>
    <row r="1411">
      <c r="A1411" s="105"/>
      <c r="C1411" s="88"/>
      <c r="D1411" s="86"/>
      <c r="E1411" s="32"/>
      <c r="H1411" s="105"/>
      <c r="J1411" s="102"/>
      <c r="K1411" s="102"/>
      <c r="L1411" s="108"/>
      <c r="R1411" s="31"/>
      <c r="S1411" s="112"/>
    </row>
    <row r="1412">
      <c r="A1412" s="105"/>
      <c r="C1412" s="88"/>
      <c r="D1412" s="86"/>
      <c r="E1412" s="32"/>
      <c r="H1412" s="105"/>
      <c r="J1412" s="102"/>
      <c r="K1412" s="102"/>
      <c r="L1412" s="108"/>
      <c r="R1412" s="31"/>
      <c r="S1412" s="112"/>
    </row>
    <row r="1413">
      <c r="A1413" s="105"/>
      <c r="C1413" s="88"/>
      <c r="D1413" s="86"/>
      <c r="E1413" s="32"/>
      <c r="H1413" s="105"/>
      <c r="J1413" s="102"/>
      <c r="K1413" s="102"/>
      <c r="L1413" s="108"/>
      <c r="R1413" s="31"/>
      <c r="S1413" s="112"/>
    </row>
    <row r="1414">
      <c r="A1414" s="105"/>
      <c r="C1414" s="88"/>
      <c r="D1414" s="86"/>
      <c r="E1414" s="32"/>
      <c r="H1414" s="105"/>
      <c r="J1414" s="102"/>
      <c r="K1414" s="102"/>
      <c r="L1414" s="108"/>
      <c r="R1414" s="31"/>
      <c r="S1414" s="112"/>
    </row>
    <row r="1415">
      <c r="A1415" s="105"/>
      <c r="C1415" s="88"/>
      <c r="D1415" s="86"/>
      <c r="E1415" s="32"/>
      <c r="H1415" s="105"/>
      <c r="J1415" s="102"/>
      <c r="K1415" s="102"/>
      <c r="L1415" s="108"/>
      <c r="R1415" s="31"/>
      <c r="S1415" s="112"/>
    </row>
    <row r="1416">
      <c r="A1416" s="105"/>
      <c r="C1416" s="88"/>
      <c r="D1416" s="86"/>
      <c r="E1416" s="32"/>
      <c r="H1416" s="105"/>
      <c r="J1416" s="102"/>
      <c r="K1416" s="102"/>
      <c r="L1416" s="108"/>
      <c r="R1416" s="31"/>
      <c r="S1416" s="112"/>
    </row>
    <row r="1417">
      <c r="A1417" s="105"/>
      <c r="C1417" s="88"/>
      <c r="D1417" s="86"/>
      <c r="E1417" s="32"/>
      <c r="H1417" s="105"/>
      <c r="J1417" s="102"/>
      <c r="K1417" s="102"/>
      <c r="L1417" s="108"/>
      <c r="R1417" s="31"/>
      <c r="S1417" s="112"/>
    </row>
    <row r="1418">
      <c r="A1418" s="105"/>
      <c r="C1418" s="88"/>
      <c r="D1418" s="86"/>
      <c r="E1418" s="32"/>
      <c r="H1418" s="105"/>
      <c r="J1418" s="102"/>
      <c r="K1418" s="102"/>
      <c r="L1418" s="108"/>
      <c r="R1418" s="31"/>
      <c r="S1418" s="112"/>
    </row>
    <row r="1419">
      <c r="A1419" s="105"/>
      <c r="C1419" s="88"/>
      <c r="D1419" s="86"/>
      <c r="E1419" s="32"/>
      <c r="H1419" s="105"/>
      <c r="J1419" s="102"/>
      <c r="K1419" s="102"/>
      <c r="L1419" s="108"/>
      <c r="R1419" s="31"/>
      <c r="S1419" s="112"/>
    </row>
    <row r="1420">
      <c r="A1420" s="105"/>
      <c r="C1420" s="88"/>
      <c r="D1420" s="86"/>
      <c r="E1420" s="32"/>
      <c r="H1420" s="105"/>
      <c r="J1420" s="102"/>
      <c r="K1420" s="102"/>
      <c r="L1420" s="108"/>
      <c r="R1420" s="31"/>
      <c r="S1420" s="112"/>
    </row>
    <row r="1421">
      <c r="A1421" s="105"/>
      <c r="C1421" s="88"/>
      <c r="D1421" s="86"/>
      <c r="E1421" s="32"/>
      <c r="H1421" s="105"/>
      <c r="J1421" s="102"/>
      <c r="K1421" s="102"/>
      <c r="L1421" s="108"/>
      <c r="R1421" s="31"/>
      <c r="S1421" s="112"/>
    </row>
    <row r="1422">
      <c r="A1422" s="105"/>
      <c r="C1422" s="88"/>
      <c r="D1422" s="86"/>
      <c r="E1422" s="32"/>
      <c r="H1422" s="105"/>
      <c r="J1422" s="102"/>
      <c r="K1422" s="102"/>
      <c r="L1422" s="108"/>
      <c r="R1422" s="31"/>
      <c r="S1422" s="112"/>
    </row>
    <row r="1423">
      <c r="A1423" s="105"/>
      <c r="C1423" s="88"/>
      <c r="D1423" s="86"/>
      <c r="E1423" s="32"/>
      <c r="H1423" s="105"/>
      <c r="J1423" s="102"/>
      <c r="K1423" s="102"/>
      <c r="L1423" s="108"/>
      <c r="R1423" s="31"/>
      <c r="S1423" s="112"/>
    </row>
    <row r="1424">
      <c r="A1424" s="105"/>
      <c r="C1424" s="88"/>
      <c r="D1424" s="86"/>
      <c r="E1424" s="32"/>
      <c r="H1424" s="105"/>
      <c r="J1424" s="102"/>
      <c r="K1424" s="102"/>
      <c r="L1424" s="108"/>
      <c r="R1424" s="31"/>
      <c r="S1424" s="112"/>
    </row>
    <row r="1425">
      <c r="A1425" s="105"/>
      <c r="C1425" s="88"/>
      <c r="D1425" s="86"/>
      <c r="E1425" s="32"/>
      <c r="H1425" s="105"/>
      <c r="J1425" s="102"/>
      <c r="K1425" s="102"/>
      <c r="L1425" s="108"/>
      <c r="R1425" s="31"/>
      <c r="S1425" s="112"/>
    </row>
    <row r="1426">
      <c r="A1426" s="105"/>
      <c r="C1426" s="88"/>
      <c r="D1426" s="86"/>
      <c r="E1426" s="32"/>
      <c r="H1426" s="105"/>
      <c r="J1426" s="102"/>
      <c r="K1426" s="102"/>
      <c r="L1426" s="108"/>
      <c r="R1426" s="31"/>
      <c r="S1426" s="112"/>
    </row>
    <row r="1427">
      <c r="A1427" s="105"/>
      <c r="C1427" s="88"/>
      <c r="D1427" s="86"/>
      <c r="E1427" s="32"/>
      <c r="H1427" s="105"/>
      <c r="J1427" s="102"/>
      <c r="K1427" s="102"/>
      <c r="L1427" s="108"/>
      <c r="R1427" s="31"/>
      <c r="S1427" s="112"/>
    </row>
    <row r="1428">
      <c r="A1428" s="105"/>
      <c r="C1428" s="88"/>
      <c r="D1428" s="86"/>
      <c r="E1428" s="32"/>
      <c r="H1428" s="105"/>
      <c r="J1428" s="102"/>
      <c r="K1428" s="102"/>
      <c r="L1428" s="108"/>
      <c r="R1428" s="31"/>
      <c r="S1428" s="112"/>
    </row>
    <row r="1429">
      <c r="A1429" s="105"/>
      <c r="C1429" s="88"/>
      <c r="D1429" s="86"/>
      <c r="E1429" s="32"/>
      <c r="H1429" s="105"/>
      <c r="J1429" s="102"/>
      <c r="K1429" s="102"/>
      <c r="L1429" s="108"/>
      <c r="R1429" s="31"/>
      <c r="S1429" s="112"/>
    </row>
    <row r="1430">
      <c r="A1430" s="105"/>
      <c r="C1430" s="88"/>
      <c r="D1430" s="86"/>
      <c r="E1430" s="32"/>
      <c r="H1430" s="105"/>
      <c r="J1430" s="102"/>
      <c r="K1430" s="102"/>
      <c r="L1430" s="108"/>
      <c r="R1430" s="31"/>
      <c r="S1430" s="112"/>
    </row>
    <row r="1431">
      <c r="A1431" s="105"/>
      <c r="C1431" s="88"/>
      <c r="D1431" s="86"/>
      <c r="E1431" s="32"/>
      <c r="H1431" s="105"/>
      <c r="J1431" s="102"/>
      <c r="K1431" s="102"/>
      <c r="L1431" s="108"/>
      <c r="R1431" s="31"/>
      <c r="S1431" s="112"/>
    </row>
    <row r="1432">
      <c r="A1432" s="105"/>
      <c r="C1432" s="88"/>
      <c r="D1432" s="86"/>
      <c r="E1432" s="32"/>
      <c r="H1432" s="105"/>
      <c r="J1432" s="102"/>
      <c r="K1432" s="102"/>
      <c r="L1432" s="108"/>
      <c r="R1432" s="31"/>
      <c r="S1432" s="112"/>
    </row>
    <row r="1433">
      <c r="A1433" s="105"/>
      <c r="C1433" s="88"/>
      <c r="D1433" s="86"/>
      <c r="E1433" s="32"/>
      <c r="H1433" s="105"/>
      <c r="J1433" s="102"/>
      <c r="K1433" s="102"/>
      <c r="L1433" s="108"/>
      <c r="R1433" s="31"/>
      <c r="S1433" s="112"/>
    </row>
    <row r="1434">
      <c r="A1434" s="105"/>
      <c r="C1434" s="88"/>
      <c r="D1434" s="86"/>
      <c r="E1434" s="32"/>
      <c r="H1434" s="105"/>
      <c r="J1434" s="102"/>
      <c r="K1434" s="102"/>
      <c r="L1434" s="108"/>
      <c r="R1434" s="31"/>
      <c r="S1434" s="112"/>
    </row>
    <row r="1435">
      <c r="A1435" s="105"/>
      <c r="C1435" s="88"/>
      <c r="D1435" s="86"/>
      <c r="E1435" s="32"/>
      <c r="H1435" s="105"/>
      <c r="J1435" s="102"/>
      <c r="K1435" s="102"/>
      <c r="L1435" s="108"/>
      <c r="R1435" s="31"/>
      <c r="S1435" s="112"/>
    </row>
    <row r="1436">
      <c r="A1436" s="105"/>
      <c r="C1436" s="88"/>
      <c r="D1436" s="86"/>
      <c r="E1436" s="32"/>
      <c r="H1436" s="105"/>
      <c r="J1436" s="102"/>
      <c r="K1436" s="102"/>
      <c r="L1436" s="108"/>
      <c r="R1436" s="31"/>
      <c r="S1436" s="112"/>
    </row>
    <row r="1437">
      <c r="A1437" s="105"/>
      <c r="C1437" s="88"/>
      <c r="D1437" s="86"/>
      <c r="E1437" s="32"/>
      <c r="H1437" s="105"/>
      <c r="J1437" s="102"/>
      <c r="K1437" s="102"/>
      <c r="L1437" s="108"/>
      <c r="R1437" s="31"/>
      <c r="S1437" s="112"/>
    </row>
    <row r="1438">
      <c r="A1438" s="105"/>
      <c r="C1438" s="88"/>
      <c r="D1438" s="86"/>
      <c r="E1438" s="32"/>
      <c r="H1438" s="105"/>
      <c r="J1438" s="102"/>
      <c r="K1438" s="102"/>
      <c r="L1438" s="108"/>
      <c r="R1438" s="31"/>
      <c r="S1438" s="112"/>
    </row>
    <row r="1439">
      <c r="A1439" s="105"/>
      <c r="C1439" s="88"/>
      <c r="D1439" s="86"/>
      <c r="E1439" s="32"/>
      <c r="H1439" s="105"/>
      <c r="J1439" s="102"/>
      <c r="K1439" s="102"/>
      <c r="L1439" s="108"/>
      <c r="R1439" s="31"/>
      <c r="S1439" s="112"/>
    </row>
    <row r="1440">
      <c r="A1440" s="105"/>
      <c r="C1440" s="88"/>
      <c r="D1440" s="86"/>
      <c r="E1440" s="32"/>
      <c r="H1440" s="105"/>
      <c r="J1440" s="102"/>
      <c r="K1440" s="102"/>
      <c r="L1440" s="108"/>
      <c r="R1440" s="31"/>
      <c r="S1440" s="112"/>
    </row>
    <row r="1441">
      <c r="A1441" s="105"/>
      <c r="C1441" s="88"/>
      <c r="D1441" s="86"/>
      <c r="E1441" s="32"/>
      <c r="H1441" s="105"/>
      <c r="J1441" s="102"/>
      <c r="K1441" s="102"/>
      <c r="L1441" s="108"/>
      <c r="R1441" s="31"/>
      <c r="S1441" s="112"/>
    </row>
    <row r="1442">
      <c r="A1442" s="105"/>
      <c r="C1442" s="88"/>
      <c r="D1442" s="86"/>
      <c r="E1442" s="32"/>
      <c r="H1442" s="105"/>
      <c r="J1442" s="102"/>
      <c r="K1442" s="102"/>
      <c r="L1442" s="108"/>
      <c r="R1442" s="31"/>
      <c r="S1442" s="112"/>
    </row>
    <row r="1443">
      <c r="A1443" s="105"/>
      <c r="C1443" s="88"/>
      <c r="D1443" s="86"/>
      <c r="E1443" s="32"/>
      <c r="H1443" s="105"/>
      <c r="J1443" s="102"/>
      <c r="K1443" s="102"/>
      <c r="L1443" s="108"/>
      <c r="R1443" s="31"/>
      <c r="S1443" s="112"/>
    </row>
    <row r="1444">
      <c r="A1444" s="105"/>
      <c r="C1444" s="88"/>
      <c r="D1444" s="86"/>
      <c r="E1444" s="32"/>
      <c r="H1444" s="105"/>
      <c r="J1444" s="102"/>
      <c r="K1444" s="102"/>
      <c r="L1444" s="108"/>
      <c r="R1444" s="31"/>
      <c r="S1444" s="112"/>
    </row>
    <row r="1445">
      <c r="A1445" s="105"/>
      <c r="C1445" s="88"/>
      <c r="D1445" s="86"/>
      <c r="E1445" s="32"/>
      <c r="H1445" s="105"/>
      <c r="J1445" s="102"/>
      <c r="K1445" s="102"/>
      <c r="L1445" s="108"/>
      <c r="R1445" s="31"/>
      <c r="S1445" s="112"/>
    </row>
    <row r="1446">
      <c r="A1446" s="105"/>
      <c r="C1446" s="88"/>
      <c r="D1446" s="86"/>
      <c r="E1446" s="32"/>
      <c r="H1446" s="105"/>
      <c r="J1446" s="102"/>
      <c r="K1446" s="102"/>
      <c r="L1446" s="108"/>
      <c r="R1446" s="31"/>
      <c r="S1446" s="112"/>
    </row>
    <row r="1447">
      <c r="A1447" s="105"/>
      <c r="C1447" s="88"/>
      <c r="D1447" s="86"/>
      <c r="E1447" s="32"/>
      <c r="H1447" s="105"/>
      <c r="J1447" s="102"/>
      <c r="K1447" s="102"/>
      <c r="L1447" s="108"/>
      <c r="R1447" s="31"/>
      <c r="S1447" s="112"/>
    </row>
    <row r="1448">
      <c r="A1448" s="105"/>
      <c r="C1448" s="88"/>
      <c r="D1448" s="86"/>
      <c r="E1448" s="32"/>
      <c r="H1448" s="105"/>
      <c r="J1448" s="102"/>
      <c r="K1448" s="102"/>
      <c r="L1448" s="108"/>
      <c r="R1448" s="31"/>
      <c r="S1448" s="112"/>
    </row>
    <row r="1449">
      <c r="A1449" s="105"/>
      <c r="C1449" s="88"/>
      <c r="D1449" s="86"/>
      <c r="E1449" s="32"/>
      <c r="H1449" s="105"/>
      <c r="J1449" s="102"/>
      <c r="K1449" s="102"/>
      <c r="L1449" s="108"/>
      <c r="R1449" s="31"/>
      <c r="S1449" s="112"/>
    </row>
    <row r="1450">
      <c r="A1450" s="105"/>
      <c r="C1450" s="88"/>
      <c r="D1450" s="86"/>
      <c r="E1450" s="32"/>
      <c r="H1450" s="105"/>
      <c r="J1450" s="102"/>
      <c r="K1450" s="102"/>
      <c r="L1450" s="108"/>
      <c r="R1450" s="31"/>
      <c r="S1450" s="112"/>
    </row>
    <row r="1451">
      <c r="A1451" s="105"/>
      <c r="C1451" s="88"/>
      <c r="D1451" s="86"/>
      <c r="E1451" s="32"/>
      <c r="H1451" s="105"/>
      <c r="J1451" s="102"/>
      <c r="K1451" s="102"/>
      <c r="L1451" s="108"/>
      <c r="R1451" s="31"/>
      <c r="S1451" s="112"/>
    </row>
    <row r="1452">
      <c r="A1452" s="105"/>
      <c r="C1452" s="88"/>
      <c r="D1452" s="86"/>
      <c r="E1452" s="32"/>
      <c r="H1452" s="105"/>
      <c r="J1452" s="102"/>
      <c r="K1452" s="102"/>
      <c r="L1452" s="108"/>
      <c r="R1452" s="31"/>
      <c r="S1452" s="112"/>
    </row>
    <row r="1453">
      <c r="A1453" s="105"/>
      <c r="C1453" s="88"/>
      <c r="D1453" s="86"/>
      <c r="E1453" s="32"/>
      <c r="H1453" s="105"/>
      <c r="J1453" s="102"/>
      <c r="K1453" s="102"/>
      <c r="L1453" s="108"/>
      <c r="R1453" s="31"/>
      <c r="S1453" s="112"/>
    </row>
    <row r="1454">
      <c r="A1454" s="105"/>
      <c r="C1454" s="88"/>
      <c r="D1454" s="86"/>
      <c r="E1454" s="32"/>
      <c r="H1454" s="105"/>
      <c r="J1454" s="102"/>
      <c r="K1454" s="102"/>
      <c r="L1454" s="108"/>
      <c r="R1454" s="31"/>
      <c r="S1454" s="112"/>
    </row>
    <row r="1455">
      <c r="A1455" s="105"/>
      <c r="C1455" s="88"/>
      <c r="D1455" s="86"/>
      <c r="E1455" s="32"/>
      <c r="H1455" s="105"/>
      <c r="J1455" s="102"/>
      <c r="K1455" s="102"/>
      <c r="L1455" s="108"/>
      <c r="R1455" s="31"/>
      <c r="S1455" s="112"/>
    </row>
    <row r="1456">
      <c r="A1456" s="105"/>
      <c r="C1456" s="88"/>
      <c r="D1456" s="86"/>
      <c r="E1456" s="32"/>
      <c r="H1456" s="105"/>
      <c r="J1456" s="102"/>
      <c r="K1456" s="102"/>
      <c r="L1456" s="108"/>
      <c r="R1456" s="31"/>
      <c r="S1456" s="112"/>
    </row>
    <row r="1457">
      <c r="A1457" s="105"/>
      <c r="C1457" s="88"/>
      <c r="D1457" s="86"/>
      <c r="E1457" s="32"/>
      <c r="H1457" s="105"/>
      <c r="J1457" s="102"/>
      <c r="K1457" s="102"/>
      <c r="L1457" s="108"/>
      <c r="R1457" s="31"/>
      <c r="S1457" s="112"/>
    </row>
    <row r="1458">
      <c r="A1458" s="105"/>
      <c r="C1458" s="88"/>
      <c r="D1458" s="86"/>
      <c r="E1458" s="32"/>
      <c r="H1458" s="105"/>
      <c r="J1458" s="102"/>
      <c r="K1458" s="102"/>
      <c r="L1458" s="108"/>
      <c r="R1458" s="31"/>
      <c r="S1458" s="112"/>
    </row>
    <row r="1459">
      <c r="A1459" s="105"/>
      <c r="C1459" s="88"/>
      <c r="D1459" s="86"/>
      <c r="E1459" s="32"/>
      <c r="H1459" s="105"/>
      <c r="J1459" s="102"/>
      <c r="K1459" s="102"/>
      <c r="L1459" s="108"/>
      <c r="R1459" s="31"/>
      <c r="S1459" s="112"/>
    </row>
    <row r="1460">
      <c r="A1460" s="105"/>
      <c r="C1460" s="88"/>
      <c r="D1460" s="86"/>
      <c r="E1460" s="32"/>
      <c r="H1460" s="105"/>
      <c r="J1460" s="102"/>
      <c r="K1460" s="102"/>
      <c r="L1460" s="108"/>
      <c r="R1460" s="31"/>
      <c r="S1460" s="112"/>
    </row>
    <row r="1461">
      <c r="A1461" s="105"/>
      <c r="C1461" s="88"/>
      <c r="D1461" s="86"/>
      <c r="E1461" s="32"/>
      <c r="H1461" s="105"/>
      <c r="J1461" s="102"/>
      <c r="K1461" s="102"/>
      <c r="L1461" s="108"/>
      <c r="R1461" s="31"/>
      <c r="S1461" s="112"/>
    </row>
    <row r="1462">
      <c r="A1462" s="105"/>
      <c r="C1462" s="88"/>
      <c r="D1462" s="86"/>
      <c r="E1462" s="32"/>
      <c r="H1462" s="105"/>
      <c r="J1462" s="102"/>
      <c r="K1462" s="102"/>
      <c r="L1462" s="108"/>
      <c r="R1462" s="31"/>
      <c r="S1462" s="112"/>
    </row>
    <row r="1463">
      <c r="A1463" s="105"/>
      <c r="C1463" s="88"/>
      <c r="D1463" s="86"/>
      <c r="E1463" s="32"/>
      <c r="H1463" s="105"/>
      <c r="J1463" s="102"/>
      <c r="K1463" s="102"/>
      <c r="L1463" s="108"/>
      <c r="R1463" s="31"/>
      <c r="S1463" s="112"/>
    </row>
    <row r="1464">
      <c r="A1464" s="105"/>
      <c r="C1464" s="88"/>
      <c r="D1464" s="86"/>
      <c r="E1464" s="32"/>
      <c r="H1464" s="105"/>
      <c r="J1464" s="102"/>
      <c r="K1464" s="102"/>
      <c r="L1464" s="108"/>
      <c r="R1464" s="31"/>
      <c r="S1464" s="112"/>
    </row>
    <row r="1465">
      <c r="A1465" s="105"/>
      <c r="C1465" s="88"/>
      <c r="D1465" s="86"/>
      <c r="E1465" s="32"/>
      <c r="H1465" s="105"/>
      <c r="J1465" s="102"/>
      <c r="K1465" s="102"/>
      <c r="L1465" s="108"/>
      <c r="R1465" s="31"/>
      <c r="S1465" s="112"/>
    </row>
    <row r="1466">
      <c r="A1466" s="105"/>
      <c r="C1466" s="88"/>
      <c r="D1466" s="86"/>
      <c r="E1466" s="32"/>
      <c r="H1466" s="105"/>
      <c r="J1466" s="102"/>
      <c r="K1466" s="102"/>
      <c r="L1466" s="108"/>
      <c r="R1466" s="31"/>
      <c r="S1466" s="112"/>
    </row>
    <row r="1467">
      <c r="A1467" s="105"/>
      <c r="C1467" s="88"/>
      <c r="D1467" s="86"/>
      <c r="E1467" s="32"/>
      <c r="H1467" s="105"/>
      <c r="J1467" s="102"/>
      <c r="K1467" s="102"/>
      <c r="L1467" s="108"/>
      <c r="R1467" s="31"/>
      <c r="S1467" s="112"/>
    </row>
    <row r="1468">
      <c r="A1468" s="105"/>
      <c r="C1468" s="88"/>
      <c r="D1468" s="86"/>
      <c r="E1468" s="32"/>
      <c r="H1468" s="105"/>
      <c r="J1468" s="102"/>
      <c r="K1468" s="102"/>
      <c r="L1468" s="108"/>
      <c r="R1468" s="31"/>
      <c r="S1468" s="112"/>
    </row>
    <row r="1469">
      <c r="A1469" s="105"/>
      <c r="C1469" s="88"/>
      <c r="D1469" s="86"/>
      <c r="E1469" s="32"/>
      <c r="H1469" s="105"/>
      <c r="J1469" s="102"/>
      <c r="K1469" s="102"/>
      <c r="L1469" s="108"/>
      <c r="R1469" s="31"/>
      <c r="S1469" s="112"/>
    </row>
    <row r="1470">
      <c r="A1470" s="105"/>
      <c r="C1470" s="88"/>
      <c r="D1470" s="86"/>
      <c r="E1470" s="32"/>
      <c r="H1470" s="105"/>
      <c r="J1470" s="102"/>
      <c r="K1470" s="102"/>
      <c r="L1470" s="108"/>
      <c r="R1470" s="31"/>
      <c r="S1470" s="112"/>
    </row>
    <row r="1471">
      <c r="A1471" s="105"/>
      <c r="C1471" s="88"/>
      <c r="D1471" s="86"/>
      <c r="E1471" s="32"/>
      <c r="H1471" s="105"/>
      <c r="J1471" s="102"/>
      <c r="K1471" s="102"/>
      <c r="L1471" s="108"/>
      <c r="R1471" s="31"/>
      <c r="S1471" s="112"/>
    </row>
    <row r="1472">
      <c r="A1472" s="105"/>
      <c r="C1472" s="88"/>
      <c r="D1472" s="86"/>
      <c r="E1472" s="32"/>
      <c r="H1472" s="105"/>
      <c r="J1472" s="102"/>
      <c r="K1472" s="102"/>
      <c r="L1472" s="108"/>
      <c r="R1472" s="31"/>
      <c r="S1472" s="112"/>
    </row>
    <row r="1473">
      <c r="A1473" s="105"/>
      <c r="C1473" s="88"/>
      <c r="D1473" s="86"/>
      <c r="E1473" s="32"/>
      <c r="H1473" s="105"/>
      <c r="J1473" s="102"/>
      <c r="K1473" s="102"/>
      <c r="L1473" s="108"/>
      <c r="R1473" s="31"/>
      <c r="S1473" s="112"/>
    </row>
    <row r="1474">
      <c r="A1474" s="105"/>
      <c r="C1474" s="88"/>
      <c r="D1474" s="86"/>
      <c r="E1474" s="32"/>
      <c r="H1474" s="105"/>
      <c r="J1474" s="102"/>
      <c r="K1474" s="102"/>
      <c r="L1474" s="108"/>
      <c r="R1474" s="31"/>
      <c r="S1474" s="112"/>
    </row>
    <row r="1475">
      <c r="A1475" s="105"/>
      <c r="C1475" s="88"/>
      <c r="D1475" s="86"/>
      <c r="E1475" s="32"/>
      <c r="H1475" s="105"/>
      <c r="J1475" s="102"/>
      <c r="K1475" s="102"/>
      <c r="L1475" s="108"/>
      <c r="R1475" s="31"/>
      <c r="S1475" s="112"/>
    </row>
    <row r="1476">
      <c r="A1476" s="105"/>
      <c r="C1476" s="88"/>
      <c r="D1476" s="86"/>
      <c r="E1476" s="32"/>
      <c r="H1476" s="105"/>
      <c r="J1476" s="102"/>
      <c r="K1476" s="102"/>
      <c r="L1476" s="108"/>
      <c r="R1476" s="31"/>
      <c r="S1476" s="112"/>
    </row>
    <row r="1477">
      <c r="A1477" s="105"/>
      <c r="C1477" s="88"/>
      <c r="D1477" s="86"/>
      <c r="E1477" s="32"/>
      <c r="H1477" s="105"/>
      <c r="J1477" s="102"/>
      <c r="K1477" s="102"/>
      <c r="L1477" s="108"/>
      <c r="R1477" s="31"/>
      <c r="S1477" s="112"/>
    </row>
    <row r="1478">
      <c r="A1478" s="105"/>
      <c r="C1478" s="88"/>
      <c r="D1478" s="86"/>
      <c r="E1478" s="32"/>
      <c r="H1478" s="105"/>
      <c r="J1478" s="102"/>
      <c r="K1478" s="102"/>
      <c r="L1478" s="108"/>
      <c r="R1478" s="31"/>
      <c r="S1478" s="112"/>
    </row>
    <row r="1479">
      <c r="A1479" s="105"/>
      <c r="C1479" s="88"/>
      <c r="D1479" s="86"/>
      <c r="E1479" s="32"/>
      <c r="H1479" s="105"/>
      <c r="J1479" s="102"/>
      <c r="K1479" s="102"/>
      <c r="L1479" s="108"/>
      <c r="R1479" s="31"/>
      <c r="S1479" s="112"/>
    </row>
    <row r="1480">
      <c r="A1480" s="105"/>
      <c r="C1480" s="88"/>
      <c r="D1480" s="86"/>
      <c r="E1480" s="32"/>
      <c r="H1480" s="105"/>
      <c r="J1480" s="102"/>
      <c r="K1480" s="102"/>
      <c r="L1480" s="108"/>
      <c r="R1480" s="31"/>
      <c r="S1480" s="112"/>
    </row>
    <row r="1481">
      <c r="A1481" s="105"/>
      <c r="C1481" s="88"/>
      <c r="D1481" s="86"/>
      <c r="E1481" s="32"/>
      <c r="H1481" s="105"/>
      <c r="J1481" s="102"/>
      <c r="K1481" s="102"/>
      <c r="L1481" s="108"/>
      <c r="R1481" s="31"/>
      <c r="S1481" s="112"/>
    </row>
    <row r="1482">
      <c r="A1482" s="105"/>
      <c r="C1482" s="88"/>
      <c r="D1482" s="86"/>
      <c r="E1482" s="32"/>
      <c r="H1482" s="105"/>
      <c r="J1482" s="102"/>
      <c r="K1482" s="102"/>
      <c r="L1482" s="108"/>
      <c r="R1482" s="31"/>
      <c r="S1482" s="112"/>
    </row>
    <row r="1483">
      <c r="A1483" s="105"/>
      <c r="C1483" s="88"/>
      <c r="D1483" s="86"/>
      <c r="E1483" s="32"/>
      <c r="H1483" s="105"/>
      <c r="J1483" s="102"/>
      <c r="K1483" s="102"/>
      <c r="L1483" s="108"/>
      <c r="R1483" s="31"/>
      <c r="S1483" s="112"/>
    </row>
    <row r="1484">
      <c r="A1484" s="105"/>
      <c r="C1484" s="88"/>
      <c r="D1484" s="86"/>
      <c r="E1484" s="32"/>
      <c r="H1484" s="105"/>
      <c r="J1484" s="102"/>
      <c r="K1484" s="102"/>
      <c r="L1484" s="108"/>
      <c r="R1484" s="31"/>
      <c r="S1484" s="112"/>
    </row>
    <row r="1485">
      <c r="A1485" s="105"/>
      <c r="C1485" s="88"/>
      <c r="D1485" s="86"/>
      <c r="E1485" s="32"/>
      <c r="H1485" s="105"/>
      <c r="J1485" s="102"/>
      <c r="K1485" s="102"/>
      <c r="L1485" s="108"/>
      <c r="R1485" s="31"/>
      <c r="S1485" s="112"/>
    </row>
    <row r="1486">
      <c r="A1486" s="105"/>
      <c r="C1486" s="88"/>
      <c r="D1486" s="86"/>
      <c r="E1486" s="32"/>
      <c r="H1486" s="105"/>
      <c r="J1486" s="102"/>
      <c r="K1486" s="102"/>
      <c r="L1486" s="108"/>
      <c r="R1486" s="31"/>
      <c r="S1486" s="112"/>
    </row>
    <row r="1487">
      <c r="A1487" s="105"/>
      <c r="C1487" s="88"/>
      <c r="D1487" s="86"/>
      <c r="E1487" s="32"/>
      <c r="H1487" s="105"/>
      <c r="J1487" s="102"/>
      <c r="K1487" s="102"/>
      <c r="L1487" s="108"/>
      <c r="R1487" s="31"/>
      <c r="S1487" s="112"/>
    </row>
    <row r="1488">
      <c r="A1488" s="105"/>
      <c r="C1488" s="88"/>
      <c r="D1488" s="86"/>
      <c r="E1488" s="32"/>
      <c r="H1488" s="105"/>
      <c r="J1488" s="102"/>
      <c r="K1488" s="102"/>
      <c r="L1488" s="108"/>
      <c r="R1488" s="31"/>
      <c r="S1488" s="112"/>
    </row>
    <row r="1489">
      <c r="A1489" s="105"/>
      <c r="C1489" s="88"/>
      <c r="D1489" s="86"/>
      <c r="E1489" s="32"/>
      <c r="H1489" s="105"/>
      <c r="J1489" s="102"/>
      <c r="K1489" s="102"/>
      <c r="L1489" s="108"/>
      <c r="R1489" s="31"/>
      <c r="S1489" s="112"/>
    </row>
    <row r="1490">
      <c r="A1490" s="105"/>
      <c r="C1490" s="88"/>
      <c r="D1490" s="86"/>
      <c r="E1490" s="32"/>
      <c r="H1490" s="105"/>
      <c r="J1490" s="102"/>
      <c r="K1490" s="102"/>
      <c r="L1490" s="108"/>
      <c r="R1490" s="31"/>
      <c r="S1490" s="112"/>
    </row>
    <row r="1491">
      <c r="A1491" s="105"/>
      <c r="C1491" s="88"/>
      <c r="D1491" s="86"/>
      <c r="E1491" s="32"/>
      <c r="H1491" s="105"/>
      <c r="J1491" s="102"/>
      <c r="K1491" s="102"/>
      <c r="L1491" s="108"/>
      <c r="R1491" s="31"/>
      <c r="S1491" s="112"/>
    </row>
    <row r="1492">
      <c r="A1492" s="105"/>
      <c r="C1492" s="88"/>
      <c r="D1492" s="86"/>
      <c r="E1492" s="32"/>
      <c r="H1492" s="105"/>
      <c r="J1492" s="102"/>
      <c r="K1492" s="102"/>
      <c r="L1492" s="108"/>
      <c r="R1492" s="31"/>
      <c r="S1492" s="112"/>
    </row>
    <row r="1493">
      <c r="A1493" s="105"/>
      <c r="C1493" s="88"/>
      <c r="D1493" s="86"/>
      <c r="E1493" s="32"/>
      <c r="H1493" s="105"/>
      <c r="J1493" s="102"/>
      <c r="K1493" s="102"/>
      <c r="L1493" s="108"/>
      <c r="R1493" s="31"/>
      <c r="S1493" s="112"/>
    </row>
    <row r="1494">
      <c r="A1494" s="105"/>
      <c r="C1494" s="88"/>
      <c r="D1494" s="86"/>
      <c r="E1494" s="32"/>
      <c r="H1494" s="105"/>
      <c r="J1494" s="102"/>
      <c r="K1494" s="102"/>
      <c r="L1494" s="108"/>
      <c r="R1494" s="31"/>
      <c r="S1494" s="112"/>
    </row>
    <row r="1495">
      <c r="A1495" s="105"/>
      <c r="C1495" s="88"/>
      <c r="D1495" s="86"/>
      <c r="E1495" s="32"/>
      <c r="H1495" s="105"/>
      <c r="J1495" s="102"/>
      <c r="K1495" s="102"/>
      <c r="L1495" s="108"/>
      <c r="R1495" s="31"/>
      <c r="S1495" s="112"/>
    </row>
    <row r="1496">
      <c r="A1496" s="105"/>
      <c r="C1496" s="88"/>
      <c r="D1496" s="86"/>
      <c r="E1496" s="32"/>
      <c r="H1496" s="105"/>
      <c r="J1496" s="102"/>
      <c r="K1496" s="102"/>
      <c r="L1496" s="108"/>
      <c r="R1496" s="31"/>
      <c r="S1496" s="112"/>
    </row>
    <row r="1497">
      <c r="A1497" s="105"/>
      <c r="C1497" s="88"/>
      <c r="D1497" s="86"/>
      <c r="E1497" s="32"/>
      <c r="H1497" s="105"/>
      <c r="J1497" s="102"/>
      <c r="K1497" s="102"/>
      <c r="L1497" s="108"/>
      <c r="R1497" s="31"/>
      <c r="S1497" s="112"/>
    </row>
    <row r="1498">
      <c r="A1498" s="105"/>
      <c r="C1498" s="88"/>
      <c r="D1498" s="86"/>
      <c r="E1498" s="32"/>
      <c r="H1498" s="105"/>
      <c r="J1498" s="102"/>
      <c r="K1498" s="102"/>
      <c r="L1498" s="108"/>
      <c r="R1498" s="31"/>
      <c r="S1498" s="112"/>
    </row>
    <row r="1499">
      <c r="A1499" s="105"/>
      <c r="C1499" s="88"/>
      <c r="D1499" s="86"/>
      <c r="E1499" s="32"/>
      <c r="H1499" s="105"/>
      <c r="J1499" s="102"/>
      <c r="K1499" s="102"/>
      <c r="L1499" s="108"/>
      <c r="R1499" s="31"/>
      <c r="S1499" s="112"/>
    </row>
    <row r="1500">
      <c r="A1500" s="105"/>
      <c r="C1500" s="88"/>
      <c r="D1500" s="86"/>
      <c r="E1500" s="32"/>
      <c r="H1500" s="105"/>
      <c r="J1500" s="102"/>
      <c r="K1500" s="102"/>
      <c r="L1500" s="108"/>
      <c r="R1500" s="31"/>
      <c r="S1500" s="112"/>
    </row>
    <row r="1501">
      <c r="A1501" s="105"/>
      <c r="C1501" s="88"/>
      <c r="D1501" s="86"/>
      <c r="E1501" s="32"/>
      <c r="H1501" s="105"/>
      <c r="J1501" s="102"/>
      <c r="K1501" s="102"/>
      <c r="L1501" s="108"/>
      <c r="R1501" s="31"/>
      <c r="S1501" s="112"/>
    </row>
    <row r="1502">
      <c r="A1502" s="105"/>
      <c r="C1502" s="88"/>
      <c r="D1502" s="86"/>
      <c r="E1502" s="32"/>
      <c r="H1502" s="105"/>
      <c r="J1502" s="102"/>
      <c r="K1502" s="102"/>
      <c r="L1502" s="108"/>
      <c r="R1502" s="31"/>
      <c r="S1502" s="112"/>
    </row>
    <row r="1503">
      <c r="A1503" s="105"/>
      <c r="C1503" s="88"/>
      <c r="D1503" s="86"/>
      <c r="E1503" s="32"/>
      <c r="H1503" s="105"/>
      <c r="J1503" s="102"/>
      <c r="K1503" s="102"/>
      <c r="L1503" s="108"/>
      <c r="R1503" s="31"/>
      <c r="S1503" s="112"/>
    </row>
    <row r="1504">
      <c r="A1504" s="105"/>
      <c r="C1504" s="88"/>
      <c r="D1504" s="86"/>
      <c r="E1504" s="32"/>
      <c r="H1504" s="105"/>
      <c r="J1504" s="102"/>
      <c r="K1504" s="102"/>
      <c r="L1504" s="108"/>
      <c r="R1504" s="31"/>
      <c r="S1504" s="112"/>
    </row>
    <row r="1505">
      <c r="A1505" s="105"/>
      <c r="C1505" s="88"/>
      <c r="D1505" s="86"/>
      <c r="E1505" s="32"/>
      <c r="H1505" s="105"/>
      <c r="J1505" s="102"/>
      <c r="K1505" s="102"/>
      <c r="L1505" s="108"/>
      <c r="R1505" s="31"/>
      <c r="S1505" s="112"/>
    </row>
    <row r="1506">
      <c r="A1506" s="105"/>
      <c r="C1506" s="88"/>
      <c r="D1506" s="86"/>
      <c r="E1506" s="32"/>
      <c r="H1506" s="105"/>
      <c r="J1506" s="102"/>
      <c r="K1506" s="102"/>
      <c r="L1506" s="108"/>
      <c r="R1506" s="31"/>
      <c r="S1506" s="112"/>
    </row>
    <row r="1507">
      <c r="A1507" s="105"/>
      <c r="C1507" s="88"/>
      <c r="D1507" s="86"/>
      <c r="E1507" s="32"/>
      <c r="H1507" s="105"/>
      <c r="J1507" s="102"/>
      <c r="K1507" s="102"/>
      <c r="L1507" s="108"/>
      <c r="R1507" s="31"/>
      <c r="S1507" s="112"/>
    </row>
    <row r="1508">
      <c r="A1508" s="105"/>
      <c r="C1508" s="88"/>
      <c r="D1508" s="86"/>
      <c r="E1508" s="32"/>
      <c r="H1508" s="105"/>
      <c r="J1508" s="102"/>
      <c r="K1508" s="102"/>
      <c r="L1508" s="108"/>
      <c r="R1508" s="31"/>
      <c r="S1508" s="112"/>
    </row>
    <row r="1509">
      <c r="A1509" s="105"/>
      <c r="C1509" s="88"/>
      <c r="D1509" s="86"/>
      <c r="E1509" s="32"/>
      <c r="H1509" s="105"/>
      <c r="J1509" s="102"/>
      <c r="K1509" s="102"/>
      <c r="L1509" s="108"/>
      <c r="R1509" s="31"/>
      <c r="S1509" s="112"/>
    </row>
    <row r="1510">
      <c r="A1510" s="105"/>
      <c r="C1510" s="88"/>
      <c r="D1510" s="86"/>
      <c r="E1510" s="32"/>
      <c r="H1510" s="105"/>
      <c r="J1510" s="102"/>
      <c r="K1510" s="102"/>
      <c r="L1510" s="108"/>
      <c r="R1510" s="31"/>
      <c r="S1510" s="112"/>
    </row>
    <row r="1511">
      <c r="A1511" s="105"/>
      <c r="C1511" s="88"/>
      <c r="D1511" s="86"/>
      <c r="E1511" s="32"/>
      <c r="H1511" s="105"/>
      <c r="J1511" s="102"/>
      <c r="K1511" s="102"/>
      <c r="L1511" s="108"/>
      <c r="R1511" s="31"/>
      <c r="S1511" s="112"/>
    </row>
    <row r="1512">
      <c r="A1512" s="105"/>
      <c r="C1512" s="88"/>
      <c r="D1512" s="86"/>
      <c r="E1512" s="32"/>
      <c r="H1512" s="105"/>
      <c r="J1512" s="102"/>
      <c r="K1512" s="102"/>
      <c r="L1512" s="108"/>
      <c r="R1512" s="31"/>
      <c r="S1512" s="112"/>
    </row>
    <row r="1513">
      <c r="A1513" s="105"/>
      <c r="C1513" s="88"/>
      <c r="D1513" s="86"/>
      <c r="E1513" s="32"/>
      <c r="H1513" s="105"/>
      <c r="J1513" s="102"/>
      <c r="K1513" s="102"/>
      <c r="L1513" s="108"/>
      <c r="R1513" s="31"/>
      <c r="S1513" s="112"/>
    </row>
    <row r="1514">
      <c r="A1514" s="105"/>
      <c r="C1514" s="88"/>
      <c r="D1514" s="86"/>
      <c r="E1514" s="32"/>
      <c r="H1514" s="105"/>
      <c r="J1514" s="102"/>
      <c r="K1514" s="102"/>
      <c r="L1514" s="108"/>
      <c r="R1514" s="31"/>
      <c r="S1514" s="112"/>
    </row>
    <row r="1515">
      <c r="A1515" s="105"/>
      <c r="C1515" s="88"/>
      <c r="D1515" s="86"/>
      <c r="E1515" s="32"/>
      <c r="H1515" s="105"/>
      <c r="J1515" s="102"/>
      <c r="K1515" s="102"/>
      <c r="L1515" s="108"/>
      <c r="R1515" s="31"/>
      <c r="S1515" s="112"/>
    </row>
    <row r="1516">
      <c r="A1516" s="105"/>
      <c r="C1516" s="88"/>
      <c r="D1516" s="86"/>
      <c r="E1516" s="32"/>
      <c r="H1516" s="105"/>
      <c r="J1516" s="102"/>
      <c r="K1516" s="102"/>
      <c r="L1516" s="108"/>
      <c r="R1516" s="31"/>
      <c r="S1516" s="112"/>
    </row>
    <row r="1517">
      <c r="A1517" s="105"/>
      <c r="C1517" s="88"/>
      <c r="D1517" s="86"/>
      <c r="E1517" s="32"/>
      <c r="H1517" s="105"/>
      <c r="J1517" s="102"/>
      <c r="K1517" s="102"/>
      <c r="L1517" s="108"/>
      <c r="R1517" s="31"/>
      <c r="S1517" s="112"/>
    </row>
    <row r="1518">
      <c r="A1518" s="105"/>
      <c r="C1518" s="88"/>
      <c r="D1518" s="86"/>
      <c r="E1518" s="32"/>
      <c r="H1518" s="105"/>
      <c r="J1518" s="102"/>
      <c r="K1518" s="102"/>
      <c r="L1518" s="108"/>
      <c r="R1518" s="31"/>
      <c r="S1518" s="112"/>
    </row>
    <row r="1519">
      <c r="A1519" s="105"/>
      <c r="C1519" s="88"/>
      <c r="D1519" s="86"/>
      <c r="E1519" s="32"/>
      <c r="H1519" s="105"/>
      <c r="J1519" s="102"/>
      <c r="K1519" s="102"/>
      <c r="L1519" s="108"/>
      <c r="R1519" s="31"/>
      <c r="S1519" s="112"/>
    </row>
    <row r="1520">
      <c r="A1520" s="105"/>
      <c r="C1520" s="88"/>
      <c r="D1520" s="86"/>
      <c r="E1520" s="32"/>
      <c r="H1520" s="105"/>
      <c r="J1520" s="102"/>
      <c r="K1520" s="102"/>
      <c r="L1520" s="108"/>
      <c r="R1520" s="31"/>
      <c r="S1520" s="112"/>
    </row>
    <row r="1521">
      <c r="A1521" s="105"/>
      <c r="C1521" s="88"/>
      <c r="D1521" s="86"/>
      <c r="E1521" s="32"/>
      <c r="H1521" s="105"/>
      <c r="J1521" s="102"/>
      <c r="K1521" s="102"/>
      <c r="L1521" s="108"/>
      <c r="R1521" s="31"/>
      <c r="S1521" s="112"/>
    </row>
    <row r="1522">
      <c r="A1522" s="105"/>
      <c r="C1522" s="88"/>
      <c r="D1522" s="86"/>
      <c r="E1522" s="32"/>
      <c r="H1522" s="105"/>
      <c r="J1522" s="102"/>
      <c r="K1522" s="102"/>
      <c r="L1522" s="108"/>
      <c r="R1522" s="31"/>
      <c r="S1522" s="112"/>
    </row>
    <row r="1523">
      <c r="A1523" s="105"/>
      <c r="C1523" s="88"/>
      <c r="D1523" s="86"/>
      <c r="E1523" s="32"/>
      <c r="H1523" s="105"/>
      <c r="J1523" s="102"/>
      <c r="K1523" s="102"/>
      <c r="L1523" s="108"/>
      <c r="R1523" s="31"/>
      <c r="S1523" s="112"/>
    </row>
    <row r="1524">
      <c r="A1524" s="105"/>
      <c r="C1524" s="88"/>
      <c r="D1524" s="86"/>
      <c r="E1524" s="32"/>
      <c r="H1524" s="105"/>
      <c r="J1524" s="102"/>
      <c r="K1524" s="102"/>
      <c r="L1524" s="108"/>
      <c r="R1524" s="31"/>
      <c r="S1524" s="112"/>
    </row>
    <row r="1525">
      <c r="A1525" s="105"/>
      <c r="C1525" s="88"/>
      <c r="D1525" s="86"/>
      <c r="E1525" s="32"/>
      <c r="H1525" s="105"/>
      <c r="J1525" s="102"/>
      <c r="K1525" s="102"/>
      <c r="L1525" s="108"/>
      <c r="R1525" s="31"/>
      <c r="S1525" s="112"/>
    </row>
    <row r="1526">
      <c r="A1526" s="105"/>
      <c r="C1526" s="88"/>
      <c r="D1526" s="86"/>
      <c r="E1526" s="32"/>
      <c r="H1526" s="105"/>
      <c r="J1526" s="102"/>
      <c r="K1526" s="102"/>
      <c r="L1526" s="108"/>
      <c r="R1526" s="31"/>
      <c r="S1526" s="112"/>
    </row>
    <row r="1527">
      <c r="A1527" s="105"/>
      <c r="C1527" s="88"/>
      <c r="D1527" s="86"/>
      <c r="E1527" s="32"/>
      <c r="H1527" s="105"/>
      <c r="J1527" s="102"/>
      <c r="K1527" s="102"/>
      <c r="L1527" s="108"/>
      <c r="R1527" s="31"/>
      <c r="S1527" s="112"/>
    </row>
    <row r="1528">
      <c r="A1528" s="105"/>
      <c r="C1528" s="88"/>
      <c r="D1528" s="86"/>
      <c r="E1528" s="32"/>
      <c r="H1528" s="105"/>
      <c r="J1528" s="102"/>
      <c r="K1528" s="102"/>
      <c r="L1528" s="108"/>
      <c r="R1528" s="31"/>
      <c r="S1528" s="112"/>
    </row>
    <row r="1529">
      <c r="A1529" s="105"/>
      <c r="C1529" s="88"/>
      <c r="D1529" s="86"/>
      <c r="E1529" s="32"/>
      <c r="H1529" s="105"/>
      <c r="J1529" s="102"/>
      <c r="K1529" s="102"/>
      <c r="L1529" s="108"/>
      <c r="R1529" s="31"/>
      <c r="S1529" s="112"/>
    </row>
    <row r="1530">
      <c r="A1530" s="105"/>
      <c r="C1530" s="88"/>
      <c r="D1530" s="86"/>
      <c r="E1530" s="32"/>
      <c r="H1530" s="105"/>
      <c r="J1530" s="102"/>
      <c r="K1530" s="102"/>
      <c r="L1530" s="108"/>
      <c r="R1530" s="31"/>
      <c r="S1530" s="112"/>
    </row>
    <row r="1531">
      <c r="A1531" s="105"/>
      <c r="C1531" s="88"/>
      <c r="D1531" s="86"/>
      <c r="E1531" s="32"/>
      <c r="H1531" s="105"/>
      <c r="J1531" s="102"/>
      <c r="K1531" s="102"/>
      <c r="L1531" s="108"/>
      <c r="R1531" s="31"/>
      <c r="S1531" s="112"/>
    </row>
    <row r="1532">
      <c r="A1532" s="105"/>
      <c r="C1532" s="88"/>
      <c r="D1532" s="86"/>
      <c r="E1532" s="32"/>
      <c r="H1532" s="105"/>
      <c r="J1532" s="102"/>
      <c r="K1532" s="102"/>
      <c r="L1532" s="108"/>
      <c r="R1532" s="31"/>
      <c r="S1532" s="112"/>
    </row>
    <row r="1533">
      <c r="A1533" s="105"/>
      <c r="C1533" s="88"/>
      <c r="D1533" s="86"/>
      <c r="E1533" s="32"/>
      <c r="H1533" s="105"/>
      <c r="J1533" s="102"/>
      <c r="K1533" s="102"/>
      <c r="L1533" s="108"/>
      <c r="R1533" s="31"/>
      <c r="S1533" s="112"/>
    </row>
    <row r="1534">
      <c r="A1534" s="105"/>
      <c r="C1534" s="88"/>
      <c r="D1534" s="86"/>
      <c r="E1534" s="32"/>
      <c r="H1534" s="105"/>
      <c r="J1534" s="102"/>
      <c r="K1534" s="102"/>
      <c r="L1534" s="108"/>
      <c r="R1534" s="31"/>
      <c r="S1534" s="112"/>
    </row>
    <row r="1535">
      <c r="A1535" s="105"/>
      <c r="C1535" s="88"/>
      <c r="D1535" s="86"/>
      <c r="E1535" s="32"/>
      <c r="H1535" s="105"/>
      <c r="J1535" s="102"/>
      <c r="K1535" s="102"/>
      <c r="L1535" s="108"/>
      <c r="R1535" s="31"/>
      <c r="S1535" s="112"/>
    </row>
    <row r="1536">
      <c r="A1536" s="105"/>
      <c r="C1536" s="88"/>
      <c r="D1536" s="86"/>
      <c r="E1536" s="32"/>
      <c r="H1536" s="105"/>
      <c r="J1536" s="102"/>
      <c r="K1536" s="102"/>
      <c r="L1536" s="108"/>
      <c r="R1536" s="31"/>
      <c r="S1536" s="112"/>
    </row>
    <row r="1537">
      <c r="A1537" s="105"/>
      <c r="C1537" s="88"/>
      <c r="D1537" s="86"/>
      <c r="E1537" s="32"/>
      <c r="H1537" s="105"/>
      <c r="J1537" s="102"/>
      <c r="K1537" s="102"/>
      <c r="L1537" s="108"/>
      <c r="R1537" s="31"/>
      <c r="S1537" s="112"/>
    </row>
    <row r="1538">
      <c r="A1538" s="105"/>
      <c r="C1538" s="88"/>
      <c r="D1538" s="86"/>
      <c r="E1538" s="32"/>
      <c r="H1538" s="105"/>
      <c r="J1538" s="102"/>
      <c r="K1538" s="102"/>
      <c r="L1538" s="108"/>
      <c r="R1538" s="31"/>
      <c r="S1538" s="112"/>
    </row>
    <row r="1539">
      <c r="A1539" s="105"/>
      <c r="C1539" s="88"/>
      <c r="D1539" s="86"/>
      <c r="E1539" s="32"/>
      <c r="H1539" s="105"/>
      <c r="J1539" s="102"/>
      <c r="K1539" s="102"/>
      <c r="L1539" s="108"/>
      <c r="R1539" s="31"/>
      <c r="S1539" s="112"/>
    </row>
    <row r="1540">
      <c r="A1540" s="105"/>
      <c r="C1540" s="88"/>
      <c r="D1540" s="86"/>
      <c r="E1540" s="32"/>
      <c r="H1540" s="105"/>
      <c r="J1540" s="102"/>
      <c r="K1540" s="102"/>
      <c r="L1540" s="108"/>
      <c r="R1540" s="31"/>
      <c r="S1540" s="112"/>
    </row>
    <row r="1541">
      <c r="A1541" s="105"/>
      <c r="C1541" s="88"/>
      <c r="D1541" s="86"/>
      <c r="E1541" s="32"/>
      <c r="H1541" s="105"/>
      <c r="J1541" s="102"/>
      <c r="K1541" s="102"/>
      <c r="L1541" s="108"/>
      <c r="R1541" s="31"/>
      <c r="S1541" s="112"/>
    </row>
    <row r="1542">
      <c r="A1542" s="105"/>
      <c r="C1542" s="88"/>
      <c r="D1542" s="86"/>
      <c r="E1542" s="32"/>
      <c r="H1542" s="105"/>
      <c r="J1542" s="102"/>
      <c r="K1542" s="102"/>
      <c r="L1542" s="108"/>
      <c r="R1542" s="31"/>
      <c r="S1542" s="112"/>
    </row>
    <row r="1543">
      <c r="A1543" s="105"/>
      <c r="C1543" s="88"/>
      <c r="D1543" s="86"/>
      <c r="E1543" s="32"/>
      <c r="H1543" s="105"/>
      <c r="J1543" s="102"/>
      <c r="K1543" s="102"/>
      <c r="L1543" s="108"/>
      <c r="R1543" s="31"/>
      <c r="S1543" s="112"/>
    </row>
    <row r="1544">
      <c r="A1544" s="105"/>
      <c r="C1544" s="88"/>
      <c r="D1544" s="86"/>
      <c r="E1544" s="32"/>
      <c r="H1544" s="105"/>
      <c r="J1544" s="102"/>
      <c r="K1544" s="102"/>
      <c r="L1544" s="108"/>
      <c r="R1544" s="31"/>
      <c r="S1544" s="112"/>
    </row>
    <row r="1545">
      <c r="A1545" s="105"/>
      <c r="C1545" s="88"/>
      <c r="D1545" s="86"/>
      <c r="E1545" s="32"/>
      <c r="H1545" s="105"/>
      <c r="J1545" s="102"/>
      <c r="K1545" s="102"/>
      <c r="L1545" s="108"/>
      <c r="R1545" s="31"/>
      <c r="S1545" s="112"/>
    </row>
    <row r="1546">
      <c r="A1546" s="105"/>
      <c r="C1546" s="88"/>
      <c r="D1546" s="86"/>
      <c r="E1546" s="32"/>
      <c r="H1546" s="105"/>
      <c r="J1546" s="102"/>
      <c r="K1546" s="102"/>
      <c r="L1546" s="108"/>
      <c r="R1546" s="31"/>
      <c r="S1546" s="112"/>
    </row>
    <row r="1547">
      <c r="A1547" s="105"/>
      <c r="C1547" s="88"/>
      <c r="D1547" s="86"/>
      <c r="E1547" s="32"/>
      <c r="H1547" s="105"/>
      <c r="J1547" s="102"/>
      <c r="K1547" s="102"/>
      <c r="L1547" s="108"/>
      <c r="R1547" s="31"/>
      <c r="S1547" s="112"/>
    </row>
    <row r="1548">
      <c r="A1548" s="105"/>
      <c r="C1548" s="88"/>
      <c r="D1548" s="86"/>
      <c r="E1548" s="32"/>
      <c r="H1548" s="105"/>
      <c r="J1548" s="102"/>
      <c r="K1548" s="102"/>
      <c r="L1548" s="108"/>
      <c r="R1548" s="31"/>
      <c r="S1548" s="112"/>
    </row>
    <row r="1549">
      <c r="A1549" s="105"/>
      <c r="C1549" s="88"/>
      <c r="D1549" s="86"/>
      <c r="E1549" s="32"/>
      <c r="H1549" s="105"/>
      <c r="J1549" s="102"/>
      <c r="K1549" s="102"/>
      <c r="L1549" s="108"/>
      <c r="R1549" s="31"/>
      <c r="S1549" s="112"/>
    </row>
    <row r="1550">
      <c r="A1550" s="105"/>
      <c r="C1550" s="88"/>
      <c r="D1550" s="86"/>
      <c r="E1550" s="32"/>
      <c r="H1550" s="105"/>
      <c r="J1550" s="102"/>
      <c r="K1550" s="102"/>
      <c r="L1550" s="108"/>
      <c r="R1550" s="31"/>
      <c r="S1550" s="112"/>
    </row>
    <row r="1551">
      <c r="A1551" s="105"/>
      <c r="C1551" s="88"/>
      <c r="D1551" s="86"/>
      <c r="E1551" s="32"/>
      <c r="H1551" s="105"/>
      <c r="J1551" s="102"/>
      <c r="K1551" s="102"/>
      <c r="L1551" s="108"/>
      <c r="R1551" s="31"/>
      <c r="S1551" s="112"/>
    </row>
    <row r="1552">
      <c r="A1552" s="105"/>
      <c r="C1552" s="88"/>
      <c r="D1552" s="86"/>
      <c r="E1552" s="32"/>
      <c r="H1552" s="105"/>
      <c r="J1552" s="102"/>
      <c r="K1552" s="102"/>
      <c r="L1552" s="108"/>
      <c r="R1552" s="31"/>
      <c r="S1552" s="112"/>
    </row>
    <row r="1553">
      <c r="A1553" s="105"/>
      <c r="C1553" s="88"/>
      <c r="D1553" s="86"/>
      <c r="E1553" s="32"/>
      <c r="H1553" s="105"/>
      <c r="J1553" s="102"/>
      <c r="K1553" s="102"/>
      <c r="L1553" s="108"/>
      <c r="R1553" s="31"/>
      <c r="S1553" s="112"/>
    </row>
    <row r="1554">
      <c r="A1554" s="105"/>
      <c r="C1554" s="88"/>
      <c r="D1554" s="86"/>
      <c r="E1554" s="32"/>
      <c r="H1554" s="105"/>
      <c r="J1554" s="102"/>
      <c r="K1554" s="102"/>
      <c r="L1554" s="108"/>
      <c r="R1554" s="31"/>
      <c r="S1554" s="112"/>
    </row>
    <row r="1555">
      <c r="A1555" s="105"/>
      <c r="C1555" s="88"/>
      <c r="D1555" s="86"/>
      <c r="E1555" s="32"/>
      <c r="H1555" s="105"/>
      <c r="J1555" s="102"/>
      <c r="K1555" s="102"/>
      <c r="L1555" s="108"/>
      <c r="R1555" s="31"/>
      <c r="S1555" s="112"/>
    </row>
    <row r="1556">
      <c r="A1556" s="105"/>
      <c r="C1556" s="88"/>
      <c r="D1556" s="86"/>
      <c r="E1556" s="32"/>
      <c r="H1556" s="105"/>
      <c r="J1556" s="102"/>
      <c r="K1556" s="102"/>
      <c r="L1556" s="108"/>
      <c r="R1556" s="31"/>
      <c r="S1556" s="112"/>
    </row>
    <row r="1557">
      <c r="A1557" s="105"/>
      <c r="C1557" s="88"/>
      <c r="D1557" s="86"/>
      <c r="E1557" s="32"/>
      <c r="H1557" s="105"/>
      <c r="J1557" s="102"/>
      <c r="K1557" s="102"/>
      <c r="L1557" s="108"/>
      <c r="R1557" s="31"/>
      <c r="S1557" s="112"/>
    </row>
    <row r="1558">
      <c r="A1558" s="105"/>
      <c r="C1558" s="88"/>
      <c r="D1558" s="86"/>
      <c r="E1558" s="32"/>
      <c r="H1558" s="105"/>
      <c r="J1558" s="102"/>
      <c r="K1558" s="102"/>
      <c r="L1558" s="108"/>
      <c r="R1558" s="31"/>
      <c r="S1558" s="112"/>
    </row>
    <row r="1559">
      <c r="A1559" s="105"/>
      <c r="C1559" s="88"/>
      <c r="D1559" s="86"/>
      <c r="E1559" s="32"/>
      <c r="H1559" s="105"/>
      <c r="J1559" s="102"/>
      <c r="K1559" s="102"/>
      <c r="L1559" s="108"/>
      <c r="R1559" s="31"/>
      <c r="S1559" s="112"/>
    </row>
    <row r="1560">
      <c r="A1560" s="105"/>
      <c r="C1560" s="88"/>
      <c r="D1560" s="86"/>
      <c r="E1560" s="32"/>
      <c r="H1560" s="105"/>
      <c r="J1560" s="102"/>
      <c r="K1560" s="102"/>
      <c r="L1560" s="108"/>
      <c r="R1560" s="31"/>
      <c r="S1560" s="112"/>
    </row>
    <row r="1561">
      <c r="A1561" s="105"/>
      <c r="C1561" s="88"/>
      <c r="D1561" s="86"/>
      <c r="E1561" s="32"/>
      <c r="H1561" s="105"/>
      <c r="J1561" s="102"/>
      <c r="K1561" s="102"/>
      <c r="L1561" s="108"/>
      <c r="R1561" s="31"/>
      <c r="S1561" s="112"/>
    </row>
    <row r="1562">
      <c r="A1562" s="105"/>
      <c r="C1562" s="88"/>
      <c r="D1562" s="86"/>
      <c r="E1562" s="32"/>
      <c r="H1562" s="105"/>
      <c r="J1562" s="102"/>
      <c r="K1562" s="102"/>
      <c r="L1562" s="108"/>
      <c r="R1562" s="31"/>
      <c r="S1562" s="112"/>
    </row>
    <row r="1563">
      <c r="A1563" s="105"/>
      <c r="C1563" s="88"/>
      <c r="D1563" s="86"/>
      <c r="E1563" s="32"/>
      <c r="H1563" s="105"/>
      <c r="J1563" s="102"/>
      <c r="K1563" s="102"/>
      <c r="L1563" s="108"/>
      <c r="R1563" s="31"/>
      <c r="S1563" s="112"/>
    </row>
    <row r="1564">
      <c r="A1564" s="105"/>
      <c r="C1564" s="88"/>
      <c r="D1564" s="86"/>
      <c r="E1564" s="32"/>
      <c r="H1564" s="105"/>
      <c r="J1564" s="102"/>
      <c r="K1564" s="102"/>
      <c r="L1564" s="108"/>
      <c r="R1564" s="31"/>
      <c r="S1564" s="112"/>
    </row>
    <row r="1565">
      <c r="A1565" s="105"/>
      <c r="C1565" s="88"/>
      <c r="D1565" s="86"/>
      <c r="E1565" s="32"/>
      <c r="H1565" s="105"/>
      <c r="J1565" s="102"/>
      <c r="K1565" s="102"/>
      <c r="L1565" s="108"/>
      <c r="R1565" s="31"/>
      <c r="S1565" s="112"/>
    </row>
    <row r="1566">
      <c r="A1566" s="105"/>
      <c r="C1566" s="88"/>
      <c r="D1566" s="86"/>
      <c r="E1566" s="32"/>
      <c r="H1566" s="105"/>
      <c r="J1566" s="102"/>
      <c r="K1566" s="102"/>
      <c r="L1566" s="108"/>
      <c r="R1566" s="31"/>
      <c r="S1566" s="112"/>
    </row>
    <row r="1567">
      <c r="A1567" s="105"/>
      <c r="C1567" s="88"/>
      <c r="D1567" s="86"/>
      <c r="E1567" s="32"/>
      <c r="H1567" s="105"/>
      <c r="J1567" s="102"/>
      <c r="K1567" s="102"/>
      <c r="L1567" s="108"/>
      <c r="R1567" s="31"/>
      <c r="S1567" s="112"/>
    </row>
    <row r="1568">
      <c r="A1568" s="105"/>
      <c r="C1568" s="88"/>
      <c r="D1568" s="86"/>
      <c r="E1568" s="32"/>
      <c r="H1568" s="105"/>
      <c r="J1568" s="102"/>
      <c r="K1568" s="102"/>
      <c r="L1568" s="108"/>
      <c r="R1568" s="31"/>
      <c r="S1568" s="112"/>
    </row>
    <row r="1569">
      <c r="A1569" s="105"/>
      <c r="C1569" s="88"/>
      <c r="D1569" s="86"/>
      <c r="E1569" s="32"/>
      <c r="H1569" s="105"/>
      <c r="J1569" s="102"/>
      <c r="K1569" s="102"/>
      <c r="L1569" s="108"/>
      <c r="R1569" s="31"/>
      <c r="S1569" s="112"/>
    </row>
    <row r="1570">
      <c r="A1570" s="105"/>
      <c r="C1570" s="88"/>
      <c r="D1570" s="86"/>
      <c r="E1570" s="32"/>
      <c r="H1570" s="105"/>
      <c r="J1570" s="102"/>
      <c r="K1570" s="102"/>
      <c r="L1570" s="108"/>
      <c r="R1570" s="31"/>
      <c r="S1570" s="112"/>
    </row>
    <row r="1571">
      <c r="A1571" s="105"/>
      <c r="C1571" s="88"/>
      <c r="D1571" s="86"/>
      <c r="E1571" s="32"/>
      <c r="H1571" s="105"/>
      <c r="J1571" s="102"/>
      <c r="K1571" s="102"/>
      <c r="L1571" s="108"/>
      <c r="R1571" s="31"/>
      <c r="S1571" s="112"/>
    </row>
    <row r="1572">
      <c r="A1572" s="105"/>
      <c r="C1572" s="88"/>
      <c r="D1572" s="86"/>
      <c r="E1572" s="32"/>
      <c r="H1572" s="105"/>
      <c r="J1572" s="102"/>
      <c r="K1572" s="102"/>
      <c r="L1572" s="108"/>
      <c r="R1572" s="31"/>
      <c r="S1572" s="112"/>
    </row>
    <row r="1573">
      <c r="A1573" s="105"/>
      <c r="C1573" s="88"/>
      <c r="D1573" s="86"/>
      <c r="E1573" s="32"/>
      <c r="H1573" s="105"/>
      <c r="J1573" s="102"/>
      <c r="K1573" s="102"/>
      <c r="L1573" s="108"/>
      <c r="R1573" s="31"/>
      <c r="S1573" s="112"/>
    </row>
    <row r="1574">
      <c r="A1574" s="105"/>
      <c r="C1574" s="88"/>
      <c r="D1574" s="86"/>
      <c r="E1574" s="32"/>
      <c r="H1574" s="105"/>
      <c r="J1574" s="102"/>
      <c r="K1574" s="102"/>
      <c r="L1574" s="108"/>
      <c r="R1574" s="31"/>
      <c r="S1574" s="112"/>
    </row>
    <row r="1575">
      <c r="A1575" s="105"/>
      <c r="C1575" s="88"/>
      <c r="D1575" s="86"/>
      <c r="E1575" s="32"/>
      <c r="H1575" s="105"/>
      <c r="J1575" s="102"/>
      <c r="K1575" s="102"/>
      <c r="L1575" s="108"/>
      <c r="R1575" s="31"/>
      <c r="S1575" s="112"/>
    </row>
    <row r="1576">
      <c r="A1576" s="105"/>
      <c r="C1576" s="88"/>
      <c r="D1576" s="86"/>
      <c r="E1576" s="32"/>
      <c r="H1576" s="105"/>
      <c r="J1576" s="102"/>
      <c r="K1576" s="102"/>
      <c r="L1576" s="108"/>
      <c r="R1576" s="31"/>
      <c r="S1576" s="112"/>
    </row>
    <row r="1577">
      <c r="A1577" s="105"/>
      <c r="C1577" s="88"/>
      <c r="D1577" s="86"/>
      <c r="E1577" s="32"/>
      <c r="H1577" s="105"/>
      <c r="J1577" s="102"/>
      <c r="K1577" s="102"/>
      <c r="L1577" s="108"/>
      <c r="R1577" s="31"/>
      <c r="S1577" s="112"/>
    </row>
    <row r="1578">
      <c r="A1578" s="105"/>
      <c r="C1578" s="88"/>
      <c r="D1578" s="86"/>
      <c r="E1578" s="32"/>
      <c r="H1578" s="105"/>
      <c r="J1578" s="102"/>
      <c r="K1578" s="102"/>
      <c r="L1578" s="108"/>
      <c r="R1578" s="31"/>
      <c r="S1578" s="112"/>
    </row>
    <row r="1579">
      <c r="A1579" s="105"/>
      <c r="C1579" s="88"/>
      <c r="D1579" s="86"/>
      <c r="E1579" s="32"/>
      <c r="H1579" s="105"/>
      <c r="J1579" s="102"/>
      <c r="K1579" s="102"/>
      <c r="L1579" s="108"/>
      <c r="R1579" s="31"/>
      <c r="S1579" s="112"/>
    </row>
    <row r="1580">
      <c r="A1580" s="105"/>
      <c r="C1580" s="88"/>
      <c r="D1580" s="86"/>
      <c r="E1580" s="32"/>
      <c r="H1580" s="105"/>
      <c r="J1580" s="102"/>
      <c r="K1580" s="102"/>
      <c r="L1580" s="108"/>
      <c r="R1580" s="31"/>
      <c r="S1580" s="112"/>
    </row>
    <row r="1581">
      <c r="A1581" s="105"/>
      <c r="C1581" s="88"/>
      <c r="D1581" s="86"/>
      <c r="E1581" s="32"/>
      <c r="H1581" s="105"/>
      <c r="J1581" s="102"/>
      <c r="K1581" s="102"/>
      <c r="L1581" s="108"/>
      <c r="R1581" s="31"/>
      <c r="S1581" s="112"/>
    </row>
    <row r="1582">
      <c r="A1582" s="105"/>
      <c r="C1582" s="88"/>
      <c r="D1582" s="86"/>
      <c r="E1582" s="32"/>
      <c r="H1582" s="105"/>
      <c r="J1582" s="102"/>
      <c r="K1582" s="102"/>
      <c r="L1582" s="108"/>
      <c r="R1582" s="31"/>
      <c r="S1582" s="112"/>
    </row>
    <row r="1583">
      <c r="A1583" s="105"/>
      <c r="C1583" s="88"/>
      <c r="D1583" s="86"/>
      <c r="E1583" s="32"/>
      <c r="H1583" s="105"/>
      <c r="J1583" s="102"/>
      <c r="K1583" s="102"/>
      <c r="L1583" s="108"/>
      <c r="R1583" s="31"/>
      <c r="S1583" s="112"/>
    </row>
    <row r="1584">
      <c r="A1584" s="105"/>
      <c r="C1584" s="88"/>
      <c r="D1584" s="86"/>
      <c r="E1584" s="32"/>
      <c r="H1584" s="105"/>
      <c r="J1584" s="102"/>
      <c r="K1584" s="102"/>
      <c r="L1584" s="108"/>
      <c r="R1584" s="31"/>
      <c r="S1584" s="112"/>
    </row>
    <row r="1585">
      <c r="A1585" s="105"/>
      <c r="C1585" s="88"/>
      <c r="D1585" s="86"/>
      <c r="E1585" s="32"/>
      <c r="H1585" s="105"/>
      <c r="J1585" s="102"/>
      <c r="K1585" s="102"/>
      <c r="L1585" s="108"/>
      <c r="R1585" s="31"/>
      <c r="S1585" s="112"/>
    </row>
    <row r="1586">
      <c r="A1586" s="105"/>
      <c r="C1586" s="88"/>
      <c r="D1586" s="86"/>
      <c r="E1586" s="32"/>
      <c r="H1586" s="105"/>
      <c r="J1586" s="102"/>
      <c r="K1586" s="102"/>
      <c r="L1586" s="108"/>
      <c r="R1586" s="31"/>
      <c r="S1586" s="112"/>
    </row>
    <row r="1587">
      <c r="A1587" s="105"/>
      <c r="C1587" s="88"/>
      <c r="D1587" s="86"/>
      <c r="E1587" s="32"/>
      <c r="H1587" s="105"/>
      <c r="J1587" s="102"/>
      <c r="K1587" s="102"/>
      <c r="L1587" s="108"/>
      <c r="R1587" s="31"/>
      <c r="S1587" s="112"/>
    </row>
    <row r="1588">
      <c r="A1588" s="105"/>
      <c r="C1588" s="88"/>
      <c r="D1588" s="86"/>
      <c r="E1588" s="32"/>
      <c r="H1588" s="105"/>
      <c r="J1588" s="102"/>
      <c r="K1588" s="102"/>
      <c r="L1588" s="108"/>
      <c r="R1588" s="31"/>
      <c r="S1588" s="112"/>
    </row>
    <row r="1589">
      <c r="A1589" s="105"/>
      <c r="C1589" s="88"/>
      <c r="D1589" s="86"/>
      <c r="E1589" s="32"/>
      <c r="H1589" s="105"/>
      <c r="J1589" s="102"/>
      <c r="K1589" s="102"/>
      <c r="L1589" s="108"/>
      <c r="R1589" s="31"/>
      <c r="S1589" s="112"/>
    </row>
    <row r="1590">
      <c r="A1590" s="105"/>
      <c r="C1590" s="88"/>
      <c r="D1590" s="86"/>
      <c r="E1590" s="32"/>
      <c r="H1590" s="105"/>
      <c r="J1590" s="102"/>
      <c r="K1590" s="102"/>
      <c r="L1590" s="108"/>
      <c r="R1590" s="31"/>
      <c r="S1590" s="112"/>
    </row>
    <row r="1591">
      <c r="A1591" s="105"/>
      <c r="C1591" s="88"/>
      <c r="D1591" s="86"/>
      <c r="E1591" s="32"/>
      <c r="H1591" s="105"/>
      <c r="J1591" s="102"/>
      <c r="K1591" s="102"/>
      <c r="L1591" s="108"/>
      <c r="R1591" s="31"/>
      <c r="S1591" s="112"/>
    </row>
    <row r="1592">
      <c r="A1592" s="105"/>
      <c r="C1592" s="88"/>
      <c r="D1592" s="86"/>
      <c r="E1592" s="32"/>
      <c r="H1592" s="105"/>
      <c r="J1592" s="102"/>
      <c r="K1592" s="102"/>
      <c r="L1592" s="108"/>
      <c r="R1592" s="31"/>
      <c r="S1592" s="112"/>
    </row>
    <row r="1593">
      <c r="A1593" s="105"/>
      <c r="C1593" s="88"/>
      <c r="D1593" s="86"/>
      <c r="E1593" s="32"/>
      <c r="H1593" s="105"/>
      <c r="J1593" s="102"/>
      <c r="K1593" s="102"/>
      <c r="L1593" s="108"/>
      <c r="R1593" s="31"/>
      <c r="S1593" s="112"/>
    </row>
    <row r="1594">
      <c r="A1594" s="105"/>
      <c r="C1594" s="88"/>
      <c r="D1594" s="86"/>
      <c r="E1594" s="32"/>
      <c r="H1594" s="105"/>
      <c r="J1594" s="102"/>
      <c r="K1594" s="102"/>
      <c r="L1594" s="108"/>
      <c r="R1594" s="31"/>
      <c r="S1594" s="112"/>
    </row>
    <row r="1595">
      <c r="A1595" s="105"/>
      <c r="C1595" s="88"/>
      <c r="D1595" s="86"/>
      <c r="E1595" s="32"/>
      <c r="H1595" s="105"/>
      <c r="J1595" s="102"/>
      <c r="K1595" s="102"/>
      <c r="L1595" s="108"/>
      <c r="R1595" s="31"/>
      <c r="S1595" s="112"/>
    </row>
    <row r="1596">
      <c r="A1596" s="105"/>
      <c r="C1596" s="88"/>
      <c r="D1596" s="86"/>
      <c r="E1596" s="32"/>
      <c r="H1596" s="105"/>
      <c r="J1596" s="102"/>
      <c r="K1596" s="102"/>
      <c r="L1596" s="108"/>
      <c r="R1596" s="31"/>
      <c r="S1596" s="112"/>
    </row>
    <row r="1597">
      <c r="A1597" s="105"/>
      <c r="C1597" s="88"/>
      <c r="D1597" s="86"/>
      <c r="E1597" s="32"/>
      <c r="H1597" s="105"/>
      <c r="J1597" s="102"/>
      <c r="K1597" s="102"/>
      <c r="L1597" s="108"/>
      <c r="R1597" s="31"/>
      <c r="S1597" s="112"/>
    </row>
    <row r="1598">
      <c r="A1598" s="105"/>
      <c r="C1598" s="88"/>
      <c r="D1598" s="86"/>
      <c r="E1598" s="32"/>
      <c r="H1598" s="105"/>
      <c r="J1598" s="102"/>
      <c r="K1598" s="102"/>
      <c r="L1598" s="108"/>
      <c r="R1598" s="31"/>
      <c r="S1598" s="112"/>
    </row>
    <row r="1599">
      <c r="A1599" s="105"/>
      <c r="C1599" s="88"/>
      <c r="D1599" s="86"/>
      <c r="E1599" s="32"/>
      <c r="H1599" s="105"/>
      <c r="J1599" s="102"/>
      <c r="K1599" s="102"/>
      <c r="L1599" s="108"/>
      <c r="R1599" s="31"/>
      <c r="S1599" s="112"/>
    </row>
    <row r="1600">
      <c r="A1600" s="105"/>
      <c r="C1600" s="88"/>
      <c r="D1600" s="86"/>
      <c r="E1600" s="32"/>
      <c r="H1600" s="105"/>
      <c r="J1600" s="102"/>
      <c r="K1600" s="102"/>
      <c r="L1600" s="108"/>
      <c r="R1600" s="31"/>
      <c r="S1600" s="112"/>
    </row>
    <row r="1601">
      <c r="A1601" s="105"/>
      <c r="C1601" s="88"/>
      <c r="D1601" s="86"/>
      <c r="E1601" s="32"/>
      <c r="H1601" s="105"/>
      <c r="J1601" s="102"/>
      <c r="K1601" s="102"/>
      <c r="L1601" s="108"/>
      <c r="R1601" s="31"/>
      <c r="S1601" s="112"/>
    </row>
    <row r="1602">
      <c r="A1602" s="105"/>
      <c r="C1602" s="88"/>
      <c r="D1602" s="86"/>
      <c r="E1602" s="32"/>
      <c r="H1602" s="105"/>
      <c r="J1602" s="102"/>
      <c r="K1602" s="102"/>
      <c r="L1602" s="108"/>
      <c r="R1602" s="31"/>
      <c r="S1602" s="112"/>
    </row>
    <row r="1603">
      <c r="A1603" s="105"/>
      <c r="C1603" s="88"/>
      <c r="D1603" s="86"/>
      <c r="E1603" s="32"/>
      <c r="H1603" s="105"/>
      <c r="J1603" s="102"/>
      <c r="K1603" s="102"/>
      <c r="L1603" s="108"/>
      <c r="R1603" s="31"/>
      <c r="S1603" s="112"/>
    </row>
    <row r="1604">
      <c r="A1604" s="105"/>
      <c r="C1604" s="88"/>
      <c r="D1604" s="86"/>
      <c r="E1604" s="32"/>
      <c r="H1604" s="105"/>
      <c r="J1604" s="102"/>
      <c r="K1604" s="102"/>
      <c r="L1604" s="108"/>
      <c r="R1604" s="31"/>
      <c r="S1604" s="112"/>
    </row>
    <row r="1605">
      <c r="A1605" s="105"/>
      <c r="C1605" s="88"/>
      <c r="D1605" s="86"/>
      <c r="E1605" s="32"/>
      <c r="H1605" s="105"/>
      <c r="J1605" s="102"/>
      <c r="K1605" s="102"/>
      <c r="L1605" s="108"/>
      <c r="R1605" s="31"/>
      <c r="S1605" s="112"/>
    </row>
    <row r="1606">
      <c r="A1606" s="105"/>
      <c r="C1606" s="88"/>
      <c r="D1606" s="86"/>
      <c r="E1606" s="32"/>
      <c r="H1606" s="105"/>
      <c r="J1606" s="102"/>
      <c r="K1606" s="102"/>
      <c r="L1606" s="108"/>
      <c r="R1606" s="31"/>
      <c r="S1606" s="112"/>
    </row>
    <row r="1607">
      <c r="A1607" s="105"/>
      <c r="C1607" s="88"/>
      <c r="D1607" s="86"/>
      <c r="E1607" s="32"/>
      <c r="H1607" s="105"/>
      <c r="J1607" s="102"/>
      <c r="K1607" s="102"/>
      <c r="L1607" s="108"/>
      <c r="R1607" s="31"/>
      <c r="S1607" s="112"/>
    </row>
    <row r="1608">
      <c r="A1608" s="105"/>
      <c r="C1608" s="88"/>
      <c r="D1608" s="86"/>
      <c r="E1608" s="32"/>
      <c r="H1608" s="105"/>
      <c r="J1608" s="102"/>
      <c r="K1608" s="102"/>
      <c r="L1608" s="108"/>
      <c r="R1608" s="31"/>
      <c r="S1608" s="112"/>
    </row>
    <row r="1609">
      <c r="A1609" s="105"/>
      <c r="C1609" s="88"/>
      <c r="D1609" s="86"/>
      <c r="E1609" s="32"/>
      <c r="H1609" s="105"/>
      <c r="J1609" s="102"/>
      <c r="K1609" s="102"/>
      <c r="L1609" s="108"/>
      <c r="R1609" s="31"/>
      <c r="S1609" s="112"/>
    </row>
    <row r="1610">
      <c r="A1610" s="105"/>
      <c r="C1610" s="88"/>
      <c r="D1610" s="86"/>
      <c r="E1610" s="32"/>
      <c r="H1610" s="105"/>
      <c r="J1610" s="102"/>
      <c r="K1610" s="102"/>
      <c r="L1610" s="108"/>
      <c r="R1610" s="31"/>
      <c r="S1610" s="112"/>
    </row>
    <row r="1611">
      <c r="A1611" s="105"/>
      <c r="C1611" s="88"/>
      <c r="D1611" s="86"/>
      <c r="E1611" s="32"/>
      <c r="H1611" s="105"/>
      <c r="J1611" s="102"/>
      <c r="K1611" s="102"/>
      <c r="L1611" s="108"/>
      <c r="R1611" s="31"/>
      <c r="S1611" s="112"/>
    </row>
    <row r="1612">
      <c r="A1612" s="105"/>
      <c r="C1612" s="88"/>
      <c r="D1612" s="86"/>
      <c r="E1612" s="32"/>
      <c r="H1612" s="105"/>
      <c r="J1612" s="102"/>
      <c r="K1612" s="102"/>
      <c r="L1612" s="108"/>
      <c r="R1612" s="31"/>
      <c r="S1612" s="112"/>
    </row>
    <row r="1613">
      <c r="A1613" s="105"/>
      <c r="C1613" s="88"/>
      <c r="D1613" s="86"/>
      <c r="E1613" s="32"/>
      <c r="H1613" s="105"/>
      <c r="J1613" s="102"/>
      <c r="K1613" s="102"/>
      <c r="L1613" s="108"/>
      <c r="R1613" s="31"/>
      <c r="S1613" s="112"/>
    </row>
    <row r="1614">
      <c r="A1614" s="105"/>
      <c r="C1614" s="88"/>
      <c r="D1614" s="86"/>
      <c r="E1614" s="32"/>
      <c r="H1614" s="105"/>
      <c r="J1614" s="102"/>
      <c r="K1614" s="102"/>
      <c r="L1614" s="108"/>
      <c r="R1614" s="31"/>
      <c r="S1614" s="112"/>
    </row>
    <row r="1615">
      <c r="A1615" s="105"/>
      <c r="C1615" s="88"/>
      <c r="D1615" s="86"/>
      <c r="E1615" s="32"/>
      <c r="H1615" s="105"/>
      <c r="J1615" s="102"/>
      <c r="K1615" s="102"/>
      <c r="L1615" s="108"/>
      <c r="R1615" s="31"/>
      <c r="S1615" s="112"/>
    </row>
    <row r="1616">
      <c r="A1616" s="105"/>
      <c r="C1616" s="88"/>
      <c r="D1616" s="86"/>
      <c r="E1616" s="32"/>
      <c r="H1616" s="105"/>
      <c r="J1616" s="102"/>
      <c r="K1616" s="102"/>
      <c r="L1616" s="108"/>
      <c r="R1616" s="31"/>
      <c r="S1616" s="112"/>
    </row>
    <row r="1617">
      <c r="A1617" s="105"/>
      <c r="C1617" s="88"/>
      <c r="D1617" s="86"/>
      <c r="E1617" s="32"/>
      <c r="H1617" s="105"/>
      <c r="J1617" s="102"/>
      <c r="K1617" s="102"/>
      <c r="L1617" s="108"/>
      <c r="R1617" s="31"/>
      <c r="S1617" s="112"/>
    </row>
    <row r="1618">
      <c r="A1618" s="105"/>
      <c r="C1618" s="88"/>
      <c r="D1618" s="86"/>
      <c r="E1618" s="32"/>
      <c r="H1618" s="105"/>
      <c r="J1618" s="102"/>
      <c r="K1618" s="102"/>
      <c r="L1618" s="108"/>
      <c r="R1618" s="31"/>
      <c r="S1618" s="112"/>
    </row>
    <row r="1619">
      <c r="A1619" s="105"/>
      <c r="C1619" s="88"/>
      <c r="D1619" s="86"/>
      <c r="E1619" s="32"/>
      <c r="H1619" s="105"/>
      <c r="J1619" s="102"/>
      <c r="K1619" s="102"/>
      <c r="L1619" s="108"/>
      <c r="R1619" s="31"/>
      <c r="S1619" s="112"/>
    </row>
    <row r="1620">
      <c r="A1620" s="105"/>
      <c r="C1620" s="88"/>
      <c r="D1620" s="86"/>
      <c r="E1620" s="32"/>
      <c r="H1620" s="105"/>
      <c r="J1620" s="102"/>
      <c r="K1620" s="102"/>
      <c r="L1620" s="108"/>
      <c r="R1620" s="31"/>
      <c r="S1620" s="112"/>
    </row>
    <row r="1621">
      <c r="A1621" s="105"/>
      <c r="C1621" s="88"/>
      <c r="D1621" s="86"/>
      <c r="E1621" s="32"/>
      <c r="H1621" s="105"/>
      <c r="J1621" s="102"/>
      <c r="K1621" s="102"/>
      <c r="L1621" s="108"/>
      <c r="R1621" s="31"/>
      <c r="S1621" s="112"/>
    </row>
    <row r="1622">
      <c r="A1622" s="105"/>
      <c r="C1622" s="88"/>
      <c r="D1622" s="86"/>
      <c r="E1622" s="32"/>
      <c r="H1622" s="105"/>
      <c r="J1622" s="102"/>
      <c r="K1622" s="102"/>
      <c r="L1622" s="108"/>
      <c r="R1622" s="31"/>
      <c r="S1622" s="112"/>
    </row>
    <row r="1623">
      <c r="A1623" s="105"/>
      <c r="C1623" s="88"/>
      <c r="D1623" s="86"/>
      <c r="E1623" s="32"/>
      <c r="H1623" s="105"/>
      <c r="J1623" s="102"/>
      <c r="K1623" s="102"/>
      <c r="L1623" s="108"/>
      <c r="R1623" s="31"/>
      <c r="S1623" s="112"/>
    </row>
    <row r="1624">
      <c r="A1624" s="105"/>
      <c r="C1624" s="88"/>
      <c r="D1624" s="86"/>
      <c r="E1624" s="32"/>
      <c r="H1624" s="105"/>
      <c r="J1624" s="102"/>
      <c r="K1624" s="102"/>
      <c r="L1624" s="108"/>
      <c r="R1624" s="31"/>
      <c r="S1624" s="112"/>
    </row>
    <row r="1625">
      <c r="A1625" s="105"/>
      <c r="C1625" s="88"/>
      <c r="D1625" s="86"/>
      <c r="E1625" s="32"/>
      <c r="H1625" s="105"/>
      <c r="J1625" s="102"/>
      <c r="K1625" s="102"/>
      <c r="L1625" s="108"/>
      <c r="R1625" s="31"/>
      <c r="S1625" s="112"/>
    </row>
    <row r="1626">
      <c r="A1626" s="105"/>
      <c r="C1626" s="88"/>
      <c r="D1626" s="86"/>
      <c r="E1626" s="32"/>
      <c r="H1626" s="105"/>
      <c r="J1626" s="102"/>
      <c r="K1626" s="102"/>
      <c r="L1626" s="108"/>
      <c r="R1626" s="31"/>
      <c r="S1626" s="112"/>
    </row>
    <row r="1627">
      <c r="A1627" s="105"/>
      <c r="C1627" s="88"/>
      <c r="D1627" s="86"/>
      <c r="E1627" s="32"/>
      <c r="H1627" s="105"/>
      <c r="J1627" s="102"/>
      <c r="K1627" s="102"/>
      <c r="L1627" s="108"/>
      <c r="R1627" s="31"/>
      <c r="S1627" s="112"/>
    </row>
    <row r="1628">
      <c r="A1628" s="105"/>
      <c r="C1628" s="88"/>
      <c r="D1628" s="86"/>
      <c r="E1628" s="32"/>
      <c r="H1628" s="105"/>
      <c r="J1628" s="102"/>
      <c r="K1628" s="102"/>
      <c r="L1628" s="108"/>
      <c r="R1628" s="31"/>
      <c r="S1628" s="112"/>
    </row>
    <row r="1629">
      <c r="A1629" s="105"/>
      <c r="C1629" s="88"/>
      <c r="D1629" s="86"/>
      <c r="E1629" s="32"/>
      <c r="H1629" s="105"/>
      <c r="J1629" s="102"/>
      <c r="K1629" s="102"/>
      <c r="L1629" s="108"/>
      <c r="R1629" s="31"/>
      <c r="S1629" s="112"/>
    </row>
    <row r="1630">
      <c r="A1630" s="105"/>
      <c r="C1630" s="88"/>
      <c r="D1630" s="86"/>
      <c r="E1630" s="32"/>
      <c r="H1630" s="105"/>
      <c r="J1630" s="102"/>
      <c r="K1630" s="102"/>
      <c r="L1630" s="108"/>
      <c r="R1630" s="31"/>
      <c r="S1630" s="112"/>
    </row>
    <row r="1631">
      <c r="A1631" s="105"/>
      <c r="C1631" s="88"/>
      <c r="D1631" s="86"/>
      <c r="E1631" s="32"/>
      <c r="H1631" s="105"/>
      <c r="J1631" s="102"/>
      <c r="K1631" s="102"/>
      <c r="L1631" s="108"/>
      <c r="R1631" s="31"/>
      <c r="S1631" s="112"/>
    </row>
    <row r="1632">
      <c r="A1632" s="105"/>
      <c r="C1632" s="88"/>
      <c r="D1632" s="86"/>
      <c r="E1632" s="32"/>
      <c r="H1632" s="105"/>
      <c r="J1632" s="102"/>
      <c r="K1632" s="102"/>
      <c r="L1632" s="108"/>
      <c r="R1632" s="31"/>
      <c r="S1632" s="112"/>
    </row>
    <row r="1633">
      <c r="A1633" s="105"/>
      <c r="C1633" s="88"/>
      <c r="D1633" s="86"/>
      <c r="E1633" s="32"/>
      <c r="H1633" s="105"/>
      <c r="J1633" s="102"/>
      <c r="K1633" s="102"/>
      <c r="L1633" s="108"/>
      <c r="R1633" s="31"/>
      <c r="S1633" s="112"/>
    </row>
    <row r="1634">
      <c r="A1634" s="105"/>
      <c r="C1634" s="88"/>
      <c r="D1634" s="86"/>
      <c r="E1634" s="32"/>
      <c r="H1634" s="105"/>
      <c r="J1634" s="102"/>
      <c r="K1634" s="102"/>
      <c r="L1634" s="108"/>
      <c r="R1634" s="31"/>
      <c r="S1634" s="112"/>
    </row>
    <row r="1635">
      <c r="A1635" s="105"/>
      <c r="C1635" s="88"/>
      <c r="D1635" s="86"/>
      <c r="E1635" s="32"/>
      <c r="H1635" s="105"/>
      <c r="J1635" s="102"/>
      <c r="K1635" s="102"/>
      <c r="L1635" s="108"/>
      <c r="R1635" s="31"/>
      <c r="S1635" s="112"/>
    </row>
    <row r="1636">
      <c r="A1636" s="105"/>
      <c r="C1636" s="88"/>
      <c r="D1636" s="86"/>
      <c r="E1636" s="32"/>
      <c r="H1636" s="105"/>
      <c r="J1636" s="102"/>
      <c r="K1636" s="102"/>
      <c r="L1636" s="108"/>
      <c r="R1636" s="31"/>
      <c r="S1636" s="112"/>
    </row>
    <row r="1637">
      <c r="A1637" s="105"/>
      <c r="C1637" s="88"/>
      <c r="D1637" s="86"/>
      <c r="E1637" s="32"/>
      <c r="H1637" s="105"/>
      <c r="J1637" s="102"/>
      <c r="K1637" s="102"/>
      <c r="L1637" s="108"/>
      <c r="R1637" s="31"/>
      <c r="S1637" s="112"/>
    </row>
    <row r="1638">
      <c r="A1638" s="105"/>
      <c r="C1638" s="88"/>
      <c r="D1638" s="86"/>
      <c r="E1638" s="32"/>
      <c r="H1638" s="105"/>
      <c r="J1638" s="102"/>
      <c r="K1638" s="102"/>
      <c r="L1638" s="108"/>
      <c r="R1638" s="31"/>
      <c r="S1638" s="112"/>
    </row>
    <row r="1639">
      <c r="A1639" s="105"/>
      <c r="C1639" s="88"/>
      <c r="D1639" s="86"/>
      <c r="E1639" s="32"/>
      <c r="H1639" s="105"/>
      <c r="J1639" s="102"/>
      <c r="K1639" s="102"/>
      <c r="L1639" s="108"/>
      <c r="R1639" s="31"/>
      <c r="S1639" s="112"/>
    </row>
    <row r="1640">
      <c r="A1640" s="105"/>
      <c r="C1640" s="88"/>
      <c r="D1640" s="86"/>
      <c r="E1640" s="32"/>
      <c r="H1640" s="105"/>
      <c r="J1640" s="102"/>
      <c r="K1640" s="102"/>
      <c r="L1640" s="108"/>
      <c r="R1640" s="31"/>
      <c r="S1640" s="112"/>
    </row>
    <row r="1641">
      <c r="A1641" s="105"/>
      <c r="C1641" s="88"/>
      <c r="D1641" s="86"/>
      <c r="E1641" s="32"/>
      <c r="H1641" s="105"/>
      <c r="J1641" s="102"/>
      <c r="K1641" s="102"/>
      <c r="L1641" s="108"/>
      <c r="R1641" s="31"/>
      <c r="S1641" s="112"/>
    </row>
    <row r="1642">
      <c r="A1642" s="105"/>
      <c r="C1642" s="88"/>
      <c r="D1642" s="86"/>
      <c r="E1642" s="32"/>
      <c r="H1642" s="105"/>
      <c r="J1642" s="102"/>
      <c r="K1642" s="102"/>
      <c r="L1642" s="108"/>
      <c r="R1642" s="31"/>
      <c r="S1642" s="112"/>
    </row>
    <row r="1643">
      <c r="A1643" s="105"/>
      <c r="C1643" s="88"/>
      <c r="D1643" s="86"/>
      <c r="E1643" s="32"/>
      <c r="H1643" s="105"/>
      <c r="J1643" s="102"/>
      <c r="K1643" s="102"/>
      <c r="L1643" s="108"/>
      <c r="R1643" s="31"/>
      <c r="S1643" s="112"/>
    </row>
    <row r="1644">
      <c r="A1644" s="105"/>
      <c r="C1644" s="88"/>
      <c r="D1644" s="86"/>
      <c r="E1644" s="32"/>
      <c r="H1644" s="105"/>
      <c r="J1644" s="102"/>
      <c r="K1644" s="102"/>
      <c r="L1644" s="108"/>
      <c r="R1644" s="31"/>
      <c r="S1644" s="112"/>
    </row>
    <row r="1645">
      <c r="A1645" s="105"/>
      <c r="C1645" s="88"/>
      <c r="D1645" s="86"/>
      <c r="E1645" s="32"/>
      <c r="H1645" s="105"/>
      <c r="J1645" s="102"/>
      <c r="K1645" s="102"/>
      <c r="L1645" s="108"/>
      <c r="R1645" s="31"/>
      <c r="S1645" s="112"/>
    </row>
    <row r="1646">
      <c r="A1646" s="105"/>
      <c r="C1646" s="88"/>
      <c r="D1646" s="86"/>
      <c r="E1646" s="32"/>
      <c r="H1646" s="105"/>
      <c r="J1646" s="102"/>
      <c r="K1646" s="102"/>
      <c r="L1646" s="108"/>
      <c r="R1646" s="31"/>
      <c r="S1646" s="112"/>
    </row>
    <row r="1647">
      <c r="A1647" s="105"/>
      <c r="C1647" s="88"/>
      <c r="D1647" s="86"/>
      <c r="E1647" s="32"/>
      <c r="H1647" s="105"/>
      <c r="J1647" s="102"/>
      <c r="K1647" s="102"/>
      <c r="L1647" s="108"/>
      <c r="R1647" s="31"/>
      <c r="S1647" s="112"/>
    </row>
    <row r="1648">
      <c r="A1648" s="105"/>
      <c r="C1648" s="88"/>
      <c r="D1648" s="86"/>
      <c r="E1648" s="32"/>
      <c r="H1648" s="105"/>
      <c r="J1648" s="102"/>
      <c r="K1648" s="102"/>
      <c r="L1648" s="108"/>
      <c r="R1648" s="31"/>
      <c r="S1648" s="112"/>
    </row>
    <row r="1649">
      <c r="A1649" s="105"/>
      <c r="C1649" s="88"/>
      <c r="D1649" s="86"/>
      <c r="E1649" s="32"/>
      <c r="H1649" s="105"/>
      <c r="J1649" s="102"/>
      <c r="K1649" s="102"/>
      <c r="L1649" s="108"/>
      <c r="R1649" s="31"/>
      <c r="S1649" s="112"/>
    </row>
    <row r="1650">
      <c r="A1650" s="105"/>
      <c r="C1650" s="88"/>
      <c r="D1650" s="86"/>
      <c r="E1650" s="32"/>
      <c r="H1650" s="105"/>
      <c r="J1650" s="102"/>
      <c r="K1650" s="102"/>
      <c r="L1650" s="108"/>
      <c r="R1650" s="31"/>
      <c r="S1650" s="112"/>
    </row>
    <row r="1651">
      <c r="A1651" s="105"/>
      <c r="C1651" s="88"/>
      <c r="D1651" s="86"/>
      <c r="E1651" s="32"/>
      <c r="H1651" s="105"/>
      <c r="J1651" s="102"/>
      <c r="K1651" s="102"/>
      <c r="L1651" s="108"/>
      <c r="R1651" s="31"/>
      <c r="S1651" s="112"/>
    </row>
    <row r="1652">
      <c r="A1652" s="105"/>
      <c r="C1652" s="88"/>
      <c r="D1652" s="86"/>
      <c r="E1652" s="32"/>
      <c r="H1652" s="105"/>
      <c r="J1652" s="102"/>
      <c r="K1652" s="102"/>
      <c r="L1652" s="108"/>
      <c r="R1652" s="31"/>
      <c r="S1652" s="112"/>
    </row>
    <row r="1653">
      <c r="A1653" s="105"/>
      <c r="C1653" s="88"/>
      <c r="D1653" s="86"/>
      <c r="E1653" s="32"/>
      <c r="H1653" s="105"/>
      <c r="J1653" s="102"/>
      <c r="K1653" s="102"/>
      <c r="L1653" s="108"/>
      <c r="R1653" s="31"/>
      <c r="S1653" s="112"/>
    </row>
    <row r="1654">
      <c r="A1654" s="105"/>
      <c r="C1654" s="88"/>
      <c r="D1654" s="86"/>
      <c r="E1654" s="32"/>
      <c r="H1654" s="105"/>
      <c r="J1654" s="102"/>
      <c r="K1654" s="102"/>
      <c r="L1654" s="108"/>
      <c r="R1654" s="31"/>
      <c r="S1654" s="112"/>
    </row>
    <row r="1655">
      <c r="A1655" s="105"/>
      <c r="C1655" s="88"/>
      <c r="D1655" s="86"/>
      <c r="E1655" s="32"/>
      <c r="H1655" s="105"/>
      <c r="J1655" s="102"/>
      <c r="K1655" s="102"/>
      <c r="L1655" s="108"/>
      <c r="R1655" s="31"/>
      <c r="S1655" s="112"/>
    </row>
    <row r="1656">
      <c r="A1656" s="105"/>
      <c r="C1656" s="88"/>
      <c r="D1656" s="86"/>
      <c r="E1656" s="32"/>
      <c r="H1656" s="105"/>
      <c r="J1656" s="102"/>
      <c r="K1656" s="102"/>
      <c r="L1656" s="108"/>
      <c r="R1656" s="31"/>
      <c r="S1656" s="112"/>
    </row>
    <row r="1657">
      <c r="A1657" s="105"/>
      <c r="C1657" s="88"/>
      <c r="D1657" s="86"/>
      <c r="E1657" s="32"/>
      <c r="H1657" s="105"/>
      <c r="J1657" s="102"/>
      <c r="K1657" s="102"/>
      <c r="L1657" s="108"/>
      <c r="R1657" s="31"/>
      <c r="S1657" s="112"/>
    </row>
    <row r="1658">
      <c r="A1658" s="105"/>
      <c r="C1658" s="88"/>
      <c r="D1658" s="86"/>
      <c r="E1658" s="32"/>
      <c r="H1658" s="105"/>
      <c r="J1658" s="102"/>
      <c r="K1658" s="102"/>
      <c r="L1658" s="108"/>
      <c r="R1658" s="31"/>
      <c r="S1658" s="112"/>
    </row>
    <row r="1659">
      <c r="A1659" s="105"/>
      <c r="C1659" s="88"/>
      <c r="D1659" s="86"/>
      <c r="E1659" s="32"/>
      <c r="H1659" s="105"/>
      <c r="J1659" s="102"/>
      <c r="K1659" s="102"/>
      <c r="L1659" s="108"/>
      <c r="R1659" s="31"/>
      <c r="S1659" s="112"/>
    </row>
    <row r="1660">
      <c r="A1660" s="105"/>
      <c r="C1660" s="88"/>
      <c r="D1660" s="86"/>
      <c r="E1660" s="32"/>
      <c r="H1660" s="105"/>
      <c r="J1660" s="102"/>
      <c r="K1660" s="102"/>
      <c r="L1660" s="108"/>
      <c r="R1660" s="31"/>
      <c r="S1660" s="112"/>
    </row>
    <row r="1661">
      <c r="A1661" s="105"/>
      <c r="C1661" s="88"/>
      <c r="D1661" s="86"/>
      <c r="E1661" s="32"/>
      <c r="H1661" s="105"/>
      <c r="J1661" s="102"/>
      <c r="K1661" s="102"/>
      <c r="L1661" s="108"/>
      <c r="R1661" s="31"/>
      <c r="S1661" s="112"/>
    </row>
    <row r="1662">
      <c r="A1662" s="105"/>
      <c r="C1662" s="88"/>
      <c r="D1662" s="86"/>
      <c r="E1662" s="32"/>
      <c r="H1662" s="105"/>
      <c r="J1662" s="102"/>
      <c r="K1662" s="102"/>
      <c r="L1662" s="108"/>
      <c r="R1662" s="31"/>
      <c r="S1662" s="112"/>
    </row>
    <row r="1663">
      <c r="A1663" s="105"/>
      <c r="C1663" s="88"/>
      <c r="D1663" s="86"/>
      <c r="E1663" s="32"/>
      <c r="H1663" s="105"/>
      <c r="J1663" s="102"/>
      <c r="K1663" s="102"/>
      <c r="L1663" s="108"/>
      <c r="R1663" s="31"/>
      <c r="S1663" s="112"/>
    </row>
    <row r="1664">
      <c r="A1664" s="105"/>
      <c r="C1664" s="88"/>
      <c r="D1664" s="86"/>
      <c r="E1664" s="32"/>
      <c r="H1664" s="105"/>
      <c r="J1664" s="102"/>
      <c r="K1664" s="102"/>
      <c r="L1664" s="108"/>
      <c r="R1664" s="31"/>
      <c r="S1664" s="112"/>
    </row>
    <row r="1665">
      <c r="A1665" s="105"/>
      <c r="C1665" s="88"/>
      <c r="D1665" s="86"/>
      <c r="E1665" s="32"/>
      <c r="H1665" s="105"/>
      <c r="J1665" s="102"/>
      <c r="K1665" s="102"/>
      <c r="L1665" s="108"/>
      <c r="R1665" s="31"/>
      <c r="S1665" s="112"/>
    </row>
    <row r="1666">
      <c r="A1666" s="105"/>
      <c r="C1666" s="88"/>
      <c r="D1666" s="86"/>
      <c r="E1666" s="32"/>
      <c r="H1666" s="105"/>
      <c r="J1666" s="102"/>
      <c r="K1666" s="102"/>
      <c r="L1666" s="108"/>
      <c r="R1666" s="31"/>
      <c r="S1666" s="112"/>
    </row>
    <row r="1667">
      <c r="A1667" s="105"/>
      <c r="C1667" s="88"/>
      <c r="D1667" s="86"/>
      <c r="E1667" s="32"/>
      <c r="H1667" s="105"/>
      <c r="J1667" s="102"/>
      <c r="K1667" s="102"/>
      <c r="L1667" s="108"/>
      <c r="R1667" s="31"/>
      <c r="S1667" s="112"/>
    </row>
    <row r="1668">
      <c r="A1668" s="105"/>
      <c r="C1668" s="88"/>
      <c r="D1668" s="86"/>
      <c r="E1668" s="32"/>
      <c r="H1668" s="105"/>
      <c r="J1668" s="102"/>
      <c r="K1668" s="102"/>
      <c r="L1668" s="108"/>
      <c r="R1668" s="31"/>
      <c r="S1668" s="112"/>
    </row>
    <row r="1669">
      <c r="A1669" s="105"/>
      <c r="C1669" s="88"/>
      <c r="D1669" s="86"/>
      <c r="E1669" s="32"/>
      <c r="H1669" s="105"/>
      <c r="J1669" s="102"/>
      <c r="K1669" s="102"/>
      <c r="L1669" s="108"/>
      <c r="R1669" s="31"/>
      <c r="S1669" s="112"/>
    </row>
    <row r="1670">
      <c r="A1670" s="105"/>
      <c r="C1670" s="88"/>
      <c r="D1670" s="86"/>
      <c r="E1670" s="32"/>
      <c r="H1670" s="105"/>
      <c r="J1670" s="102"/>
      <c r="K1670" s="102"/>
      <c r="L1670" s="108"/>
      <c r="R1670" s="31"/>
      <c r="S1670" s="112"/>
    </row>
    <row r="1671">
      <c r="A1671" s="105"/>
      <c r="C1671" s="88"/>
      <c r="D1671" s="86"/>
      <c r="E1671" s="32"/>
      <c r="H1671" s="105"/>
      <c r="J1671" s="102"/>
      <c r="K1671" s="102"/>
      <c r="L1671" s="108"/>
      <c r="R1671" s="31"/>
      <c r="S1671" s="112"/>
    </row>
    <row r="1672">
      <c r="A1672" s="105"/>
      <c r="C1672" s="88"/>
      <c r="D1672" s="86"/>
      <c r="E1672" s="32"/>
      <c r="H1672" s="105"/>
      <c r="J1672" s="102"/>
      <c r="K1672" s="102"/>
      <c r="L1672" s="108"/>
      <c r="R1672" s="31"/>
      <c r="S1672" s="112"/>
    </row>
    <row r="1673">
      <c r="A1673" s="105"/>
      <c r="C1673" s="88"/>
      <c r="D1673" s="86"/>
      <c r="E1673" s="32"/>
      <c r="H1673" s="105"/>
      <c r="J1673" s="102"/>
      <c r="K1673" s="102"/>
      <c r="L1673" s="108"/>
      <c r="R1673" s="31"/>
      <c r="S1673" s="112"/>
    </row>
    <row r="1674">
      <c r="A1674" s="105"/>
      <c r="C1674" s="88"/>
      <c r="D1674" s="86"/>
      <c r="E1674" s="32"/>
      <c r="H1674" s="105"/>
      <c r="J1674" s="102"/>
      <c r="K1674" s="102"/>
      <c r="L1674" s="108"/>
      <c r="R1674" s="31"/>
      <c r="S1674" s="112"/>
    </row>
    <row r="1675">
      <c r="A1675" s="105"/>
      <c r="C1675" s="88"/>
      <c r="D1675" s="86"/>
      <c r="E1675" s="32"/>
      <c r="H1675" s="105"/>
      <c r="J1675" s="102"/>
      <c r="K1675" s="102"/>
      <c r="L1675" s="108"/>
      <c r="R1675" s="31"/>
      <c r="S1675" s="112"/>
    </row>
    <row r="1676">
      <c r="A1676" s="105"/>
      <c r="C1676" s="88"/>
      <c r="D1676" s="86"/>
      <c r="E1676" s="32"/>
      <c r="H1676" s="105"/>
      <c r="J1676" s="102"/>
      <c r="K1676" s="102"/>
      <c r="L1676" s="108"/>
      <c r="R1676" s="31"/>
      <c r="S1676" s="112"/>
    </row>
    <row r="1677">
      <c r="A1677" s="105"/>
      <c r="C1677" s="88"/>
      <c r="D1677" s="86"/>
      <c r="E1677" s="32"/>
      <c r="H1677" s="105"/>
      <c r="J1677" s="102"/>
      <c r="K1677" s="102"/>
      <c r="L1677" s="108"/>
      <c r="R1677" s="31"/>
      <c r="S1677" s="112"/>
    </row>
    <row r="1678">
      <c r="A1678" s="105"/>
      <c r="C1678" s="88"/>
      <c r="D1678" s="86"/>
      <c r="E1678" s="32"/>
      <c r="H1678" s="105"/>
      <c r="J1678" s="102"/>
      <c r="K1678" s="102"/>
      <c r="L1678" s="108"/>
      <c r="R1678" s="31"/>
      <c r="S1678" s="112"/>
    </row>
    <row r="1679">
      <c r="A1679" s="105"/>
      <c r="C1679" s="88"/>
      <c r="D1679" s="86"/>
      <c r="E1679" s="32"/>
      <c r="H1679" s="105"/>
      <c r="J1679" s="102"/>
      <c r="K1679" s="102"/>
      <c r="L1679" s="108"/>
      <c r="R1679" s="31"/>
      <c r="S1679" s="112"/>
    </row>
    <row r="1680">
      <c r="A1680" s="105"/>
      <c r="C1680" s="88"/>
      <c r="D1680" s="86"/>
      <c r="E1680" s="32"/>
      <c r="H1680" s="105"/>
      <c r="J1680" s="102"/>
      <c r="K1680" s="102"/>
      <c r="L1680" s="108"/>
      <c r="R1680" s="31"/>
      <c r="S1680" s="112"/>
    </row>
    <row r="1681">
      <c r="A1681" s="105"/>
      <c r="C1681" s="88"/>
      <c r="D1681" s="86"/>
      <c r="E1681" s="32"/>
      <c r="H1681" s="105"/>
      <c r="J1681" s="102"/>
      <c r="K1681" s="102"/>
      <c r="L1681" s="108"/>
      <c r="R1681" s="31"/>
      <c r="S1681" s="112"/>
    </row>
    <row r="1682">
      <c r="A1682" s="105"/>
      <c r="C1682" s="88"/>
      <c r="D1682" s="86"/>
      <c r="E1682" s="32"/>
      <c r="H1682" s="105"/>
      <c r="J1682" s="102"/>
      <c r="K1682" s="102"/>
      <c r="L1682" s="108"/>
      <c r="R1682" s="31"/>
      <c r="S1682" s="112"/>
    </row>
    <row r="1683">
      <c r="A1683" s="105"/>
      <c r="C1683" s="88"/>
      <c r="D1683" s="86"/>
      <c r="E1683" s="32"/>
      <c r="H1683" s="105"/>
      <c r="J1683" s="102"/>
      <c r="K1683" s="102"/>
      <c r="L1683" s="108"/>
      <c r="R1683" s="31"/>
      <c r="S1683" s="112"/>
    </row>
    <row r="1684">
      <c r="A1684" s="105"/>
      <c r="C1684" s="88"/>
      <c r="D1684" s="86"/>
      <c r="E1684" s="32"/>
      <c r="H1684" s="105"/>
      <c r="J1684" s="102"/>
      <c r="K1684" s="102"/>
      <c r="L1684" s="108"/>
      <c r="R1684" s="31"/>
      <c r="S1684" s="112"/>
    </row>
    <row r="1685">
      <c r="A1685" s="105"/>
      <c r="C1685" s="88"/>
      <c r="D1685" s="86"/>
      <c r="E1685" s="32"/>
      <c r="H1685" s="105"/>
      <c r="J1685" s="102"/>
      <c r="K1685" s="102"/>
      <c r="L1685" s="108"/>
      <c r="R1685" s="31"/>
      <c r="S1685" s="112"/>
    </row>
    <row r="1686">
      <c r="A1686" s="105"/>
      <c r="C1686" s="88"/>
      <c r="D1686" s="86"/>
      <c r="E1686" s="32"/>
      <c r="H1686" s="105"/>
      <c r="J1686" s="102"/>
      <c r="K1686" s="102"/>
      <c r="L1686" s="108"/>
      <c r="R1686" s="31"/>
      <c r="S1686" s="112"/>
    </row>
    <row r="1687">
      <c r="A1687" s="105"/>
      <c r="C1687" s="88"/>
      <c r="D1687" s="86"/>
      <c r="E1687" s="32"/>
      <c r="H1687" s="105"/>
      <c r="J1687" s="102"/>
      <c r="K1687" s="102"/>
      <c r="L1687" s="108"/>
      <c r="R1687" s="31"/>
      <c r="S1687" s="112"/>
    </row>
    <row r="1688">
      <c r="A1688" s="105"/>
      <c r="C1688" s="88"/>
      <c r="D1688" s="86"/>
      <c r="E1688" s="32"/>
      <c r="H1688" s="105"/>
      <c r="J1688" s="102"/>
      <c r="K1688" s="102"/>
      <c r="L1688" s="108"/>
      <c r="R1688" s="31"/>
      <c r="S1688" s="112"/>
    </row>
    <row r="1689">
      <c r="A1689" s="105"/>
      <c r="C1689" s="88"/>
      <c r="D1689" s="86"/>
      <c r="E1689" s="32"/>
      <c r="H1689" s="105"/>
      <c r="J1689" s="102"/>
      <c r="K1689" s="102"/>
      <c r="L1689" s="108"/>
      <c r="R1689" s="31"/>
      <c r="S1689" s="112"/>
    </row>
    <row r="1690">
      <c r="A1690" s="105"/>
      <c r="C1690" s="88"/>
      <c r="D1690" s="86"/>
      <c r="E1690" s="32"/>
      <c r="H1690" s="105"/>
      <c r="J1690" s="102"/>
      <c r="K1690" s="102"/>
      <c r="L1690" s="108"/>
      <c r="R1690" s="31"/>
      <c r="S1690" s="112"/>
    </row>
    <row r="1691">
      <c r="A1691" s="105"/>
      <c r="C1691" s="88"/>
      <c r="D1691" s="86"/>
      <c r="E1691" s="32"/>
      <c r="H1691" s="105"/>
      <c r="J1691" s="102"/>
      <c r="K1691" s="102"/>
      <c r="L1691" s="108"/>
      <c r="R1691" s="31"/>
      <c r="S1691" s="112"/>
    </row>
    <row r="1692">
      <c r="A1692" s="105"/>
      <c r="C1692" s="88"/>
      <c r="D1692" s="86"/>
      <c r="E1692" s="32"/>
      <c r="H1692" s="105"/>
      <c r="J1692" s="102"/>
      <c r="K1692" s="102"/>
      <c r="L1692" s="108"/>
      <c r="R1692" s="31"/>
      <c r="S1692" s="112"/>
    </row>
    <row r="1693">
      <c r="A1693" s="105"/>
      <c r="C1693" s="88"/>
      <c r="D1693" s="86"/>
      <c r="E1693" s="32"/>
      <c r="H1693" s="105"/>
      <c r="J1693" s="102"/>
      <c r="K1693" s="102"/>
      <c r="L1693" s="108"/>
      <c r="R1693" s="31"/>
      <c r="S1693" s="112"/>
    </row>
    <row r="1694">
      <c r="A1694" s="105"/>
      <c r="C1694" s="88"/>
      <c r="D1694" s="86"/>
      <c r="E1694" s="32"/>
      <c r="H1694" s="105"/>
      <c r="J1694" s="102"/>
      <c r="K1694" s="102"/>
      <c r="L1694" s="108"/>
      <c r="R1694" s="31"/>
      <c r="S1694" s="112"/>
    </row>
    <row r="1695">
      <c r="A1695" s="105"/>
      <c r="C1695" s="88"/>
      <c r="D1695" s="86"/>
      <c r="E1695" s="32"/>
      <c r="H1695" s="105"/>
      <c r="J1695" s="102"/>
      <c r="K1695" s="102"/>
      <c r="L1695" s="108"/>
      <c r="R1695" s="31"/>
      <c r="S1695" s="112"/>
    </row>
    <row r="1696">
      <c r="A1696" s="105"/>
      <c r="C1696" s="88"/>
      <c r="D1696" s="86"/>
      <c r="E1696" s="32"/>
      <c r="H1696" s="105"/>
      <c r="J1696" s="102"/>
      <c r="K1696" s="102"/>
      <c r="L1696" s="108"/>
      <c r="R1696" s="31"/>
      <c r="S1696" s="112"/>
    </row>
    <row r="1697">
      <c r="A1697" s="105"/>
      <c r="C1697" s="88"/>
      <c r="D1697" s="86"/>
      <c r="E1697" s="32"/>
      <c r="H1697" s="105"/>
      <c r="J1697" s="102"/>
      <c r="K1697" s="102"/>
      <c r="L1697" s="108"/>
      <c r="R1697" s="31"/>
      <c r="S1697" s="112"/>
    </row>
    <row r="1698">
      <c r="A1698" s="105"/>
      <c r="C1698" s="88"/>
      <c r="D1698" s="86"/>
      <c r="E1698" s="32"/>
      <c r="H1698" s="105"/>
      <c r="J1698" s="102"/>
      <c r="K1698" s="102"/>
      <c r="L1698" s="108"/>
      <c r="R1698" s="31"/>
      <c r="S1698" s="112"/>
    </row>
    <row r="1699">
      <c r="A1699" s="105"/>
      <c r="C1699" s="88"/>
      <c r="D1699" s="86"/>
      <c r="E1699" s="32"/>
      <c r="H1699" s="105"/>
      <c r="J1699" s="102"/>
      <c r="K1699" s="102"/>
      <c r="L1699" s="108"/>
      <c r="R1699" s="31"/>
      <c r="S1699" s="112"/>
    </row>
    <row r="1700">
      <c r="A1700" s="105"/>
      <c r="C1700" s="88"/>
      <c r="D1700" s="86"/>
      <c r="E1700" s="32"/>
      <c r="H1700" s="105"/>
      <c r="J1700" s="102"/>
      <c r="K1700" s="102"/>
      <c r="L1700" s="108"/>
      <c r="R1700" s="31"/>
      <c r="S1700" s="112"/>
    </row>
    <row r="1701">
      <c r="A1701" s="105"/>
      <c r="C1701" s="88"/>
      <c r="D1701" s="86"/>
      <c r="E1701" s="32"/>
      <c r="H1701" s="105"/>
      <c r="J1701" s="102"/>
      <c r="K1701" s="102"/>
      <c r="L1701" s="108"/>
      <c r="R1701" s="31"/>
      <c r="S1701" s="112"/>
    </row>
    <row r="1702">
      <c r="A1702" s="105"/>
      <c r="C1702" s="88"/>
      <c r="D1702" s="86"/>
      <c r="E1702" s="32"/>
      <c r="H1702" s="105"/>
      <c r="J1702" s="102"/>
      <c r="K1702" s="102"/>
      <c r="L1702" s="108"/>
      <c r="R1702" s="31"/>
      <c r="S1702" s="112"/>
    </row>
    <row r="1703">
      <c r="A1703" s="105"/>
      <c r="C1703" s="88"/>
      <c r="D1703" s="86"/>
      <c r="E1703" s="32"/>
      <c r="H1703" s="105"/>
      <c r="J1703" s="102"/>
      <c r="K1703" s="102"/>
      <c r="L1703" s="108"/>
      <c r="R1703" s="31"/>
      <c r="S1703" s="112"/>
    </row>
    <row r="1704">
      <c r="A1704" s="105"/>
      <c r="C1704" s="88"/>
      <c r="D1704" s="86"/>
      <c r="E1704" s="32"/>
      <c r="H1704" s="105"/>
      <c r="J1704" s="102"/>
      <c r="K1704" s="102"/>
      <c r="L1704" s="108"/>
      <c r="R1704" s="31"/>
      <c r="S1704" s="112"/>
    </row>
    <row r="1705">
      <c r="A1705" s="105"/>
      <c r="C1705" s="88"/>
      <c r="D1705" s="86"/>
      <c r="E1705" s="32"/>
      <c r="H1705" s="105"/>
      <c r="J1705" s="102"/>
      <c r="K1705" s="102"/>
      <c r="L1705" s="108"/>
      <c r="R1705" s="31"/>
      <c r="S1705" s="112"/>
    </row>
    <row r="1706">
      <c r="A1706" s="105"/>
      <c r="C1706" s="88"/>
      <c r="D1706" s="86"/>
      <c r="E1706" s="32"/>
      <c r="H1706" s="105"/>
      <c r="J1706" s="102"/>
      <c r="K1706" s="102"/>
      <c r="L1706" s="108"/>
      <c r="R1706" s="31"/>
      <c r="S1706" s="112"/>
    </row>
    <row r="1707">
      <c r="A1707" s="105"/>
      <c r="C1707" s="88"/>
      <c r="D1707" s="86"/>
      <c r="E1707" s="32"/>
      <c r="H1707" s="105"/>
      <c r="J1707" s="102"/>
      <c r="K1707" s="102"/>
      <c r="L1707" s="108"/>
      <c r="R1707" s="31"/>
      <c r="S1707" s="112"/>
    </row>
    <row r="1708">
      <c r="A1708" s="105"/>
      <c r="C1708" s="88"/>
      <c r="D1708" s="86"/>
      <c r="E1708" s="32"/>
      <c r="H1708" s="105"/>
      <c r="J1708" s="102"/>
      <c r="K1708" s="102"/>
      <c r="L1708" s="108"/>
      <c r="R1708" s="31"/>
      <c r="S1708" s="112"/>
    </row>
    <row r="1709">
      <c r="A1709" s="105"/>
      <c r="C1709" s="88"/>
      <c r="D1709" s="86"/>
      <c r="E1709" s="32"/>
      <c r="H1709" s="105"/>
      <c r="J1709" s="102"/>
      <c r="K1709" s="102"/>
      <c r="L1709" s="108"/>
      <c r="R1709" s="31"/>
      <c r="S1709" s="112"/>
    </row>
    <row r="1710">
      <c r="A1710" s="105"/>
      <c r="C1710" s="88"/>
      <c r="D1710" s="86"/>
      <c r="E1710" s="32"/>
      <c r="H1710" s="105"/>
      <c r="J1710" s="102"/>
      <c r="K1710" s="102"/>
      <c r="L1710" s="108"/>
      <c r="R1710" s="31"/>
      <c r="S1710" s="112"/>
    </row>
    <row r="1711">
      <c r="A1711" s="105"/>
      <c r="C1711" s="88"/>
      <c r="D1711" s="86"/>
      <c r="E1711" s="32"/>
      <c r="H1711" s="105"/>
      <c r="J1711" s="102"/>
      <c r="K1711" s="102"/>
      <c r="L1711" s="108"/>
      <c r="R1711" s="31"/>
      <c r="S1711" s="112"/>
    </row>
    <row r="1712">
      <c r="A1712" s="105"/>
      <c r="C1712" s="88"/>
      <c r="D1712" s="86"/>
      <c r="E1712" s="32"/>
      <c r="H1712" s="105"/>
      <c r="J1712" s="102"/>
      <c r="K1712" s="102"/>
      <c r="L1712" s="108"/>
      <c r="R1712" s="31"/>
      <c r="S1712" s="112"/>
    </row>
    <row r="1713">
      <c r="A1713" s="105"/>
      <c r="C1713" s="88"/>
      <c r="D1713" s="86"/>
      <c r="E1713" s="32"/>
      <c r="H1713" s="105"/>
      <c r="J1713" s="102"/>
      <c r="K1713" s="102"/>
      <c r="L1713" s="108"/>
      <c r="R1713" s="31"/>
      <c r="S1713" s="112"/>
    </row>
    <row r="1714">
      <c r="A1714" s="105"/>
      <c r="C1714" s="88"/>
      <c r="D1714" s="86"/>
      <c r="E1714" s="32"/>
      <c r="H1714" s="105"/>
      <c r="J1714" s="102"/>
      <c r="K1714" s="102"/>
      <c r="L1714" s="108"/>
      <c r="R1714" s="31"/>
      <c r="S1714" s="112"/>
    </row>
    <row r="1715">
      <c r="A1715" s="105"/>
      <c r="C1715" s="88"/>
      <c r="D1715" s="86"/>
      <c r="E1715" s="32"/>
      <c r="H1715" s="105"/>
      <c r="J1715" s="102"/>
      <c r="K1715" s="102"/>
      <c r="L1715" s="108"/>
      <c r="R1715" s="31"/>
      <c r="S1715" s="112"/>
    </row>
    <row r="1716">
      <c r="A1716" s="105"/>
      <c r="C1716" s="88"/>
      <c r="D1716" s="86"/>
      <c r="E1716" s="32"/>
      <c r="H1716" s="105"/>
      <c r="J1716" s="102"/>
      <c r="K1716" s="102"/>
      <c r="L1716" s="108"/>
      <c r="R1716" s="31"/>
      <c r="S1716" s="112"/>
    </row>
    <row r="1717">
      <c r="A1717" s="105"/>
      <c r="C1717" s="88"/>
      <c r="D1717" s="86"/>
      <c r="E1717" s="32"/>
      <c r="H1717" s="105"/>
      <c r="J1717" s="102"/>
      <c r="K1717" s="102"/>
      <c r="L1717" s="108"/>
      <c r="R1717" s="31"/>
      <c r="S1717" s="112"/>
    </row>
    <row r="1718">
      <c r="A1718" s="105"/>
      <c r="C1718" s="88"/>
      <c r="D1718" s="86"/>
      <c r="E1718" s="32"/>
      <c r="H1718" s="105"/>
      <c r="J1718" s="102"/>
      <c r="K1718" s="102"/>
      <c r="L1718" s="108"/>
      <c r="R1718" s="31"/>
      <c r="S1718" s="112"/>
    </row>
    <row r="1719">
      <c r="A1719" s="105"/>
      <c r="C1719" s="88"/>
      <c r="D1719" s="86"/>
      <c r="E1719" s="32"/>
      <c r="H1719" s="105"/>
      <c r="J1719" s="102"/>
      <c r="K1719" s="102"/>
      <c r="L1719" s="108"/>
      <c r="R1719" s="31"/>
      <c r="S1719" s="112"/>
    </row>
    <row r="1720">
      <c r="A1720" s="105"/>
      <c r="C1720" s="88"/>
      <c r="D1720" s="86"/>
      <c r="E1720" s="32"/>
      <c r="H1720" s="105"/>
      <c r="J1720" s="102"/>
      <c r="K1720" s="102"/>
      <c r="L1720" s="108"/>
      <c r="R1720" s="31"/>
      <c r="S1720" s="112"/>
    </row>
    <row r="1721">
      <c r="A1721" s="105"/>
      <c r="C1721" s="88"/>
      <c r="D1721" s="86"/>
      <c r="E1721" s="32"/>
      <c r="H1721" s="105"/>
      <c r="J1721" s="102"/>
      <c r="K1721" s="102"/>
      <c r="L1721" s="108"/>
      <c r="R1721" s="31"/>
      <c r="S1721" s="112"/>
    </row>
    <row r="1722">
      <c r="A1722" s="105"/>
      <c r="C1722" s="88"/>
      <c r="D1722" s="86"/>
      <c r="E1722" s="32"/>
      <c r="H1722" s="105"/>
      <c r="J1722" s="102"/>
      <c r="K1722" s="102"/>
      <c r="L1722" s="108"/>
      <c r="R1722" s="31"/>
      <c r="S1722" s="112"/>
    </row>
    <row r="1723">
      <c r="A1723" s="105"/>
      <c r="C1723" s="88"/>
      <c r="D1723" s="86"/>
      <c r="E1723" s="32"/>
      <c r="H1723" s="105"/>
      <c r="J1723" s="102"/>
      <c r="K1723" s="102"/>
      <c r="L1723" s="108"/>
      <c r="R1723" s="31"/>
      <c r="S1723" s="112"/>
    </row>
    <row r="1724">
      <c r="A1724" s="105"/>
      <c r="C1724" s="88"/>
      <c r="D1724" s="86"/>
      <c r="E1724" s="32"/>
      <c r="H1724" s="105"/>
      <c r="J1724" s="102"/>
      <c r="K1724" s="102"/>
      <c r="L1724" s="108"/>
      <c r="R1724" s="31"/>
      <c r="S1724" s="112"/>
    </row>
    <row r="1725">
      <c r="A1725" s="105"/>
      <c r="C1725" s="88"/>
      <c r="D1725" s="86"/>
      <c r="E1725" s="32"/>
      <c r="H1725" s="105"/>
      <c r="J1725" s="102"/>
      <c r="K1725" s="102"/>
      <c r="L1725" s="108"/>
      <c r="R1725" s="31"/>
      <c r="S1725" s="112"/>
    </row>
    <row r="1726">
      <c r="A1726" s="105"/>
      <c r="C1726" s="88"/>
      <c r="D1726" s="86"/>
      <c r="E1726" s="32"/>
      <c r="H1726" s="105"/>
      <c r="J1726" s="102"/>
      <c r="K1726" s="102"/>
      <c r="L1726" s="108"/>
      <c r="R1726" s="31"/>
      <c r="S1726" s="112"/>
    </row>
    <row r="1727">
      <c r="A1727" s="105"/>
      <c r="C1727" s="88"/>
      <c r="D1727" s="86"/>
      <c r="E1727" s="32"/>
      <c r="H1727" s="105"/>
      <c r="J1727" s="102"/>
      <c r="K1727" s="102"/>
      <c r="L1727" s="108"/>
      <c r="R1727" s="31"/>
      <c r="S1727" s="112"/>
    </row>
    <row r="1728">
      <c r="A1728" s="105"/>
      <c r="C1728" s="88"/>
      <c r="D1728" s="86"/>
      <c r="E1728" s="32"/>
      <c r="H1728" s="105"/>
      <c r="J1728" s="102"/>
      <c r="K1728" s="102"/>
      <c r="L1728" s="108"/>
      <c r="R1728" s="31"/>
      <c r="S1728" s="112"/>
    </row>
    <row r="1729">
      <c r="A1729" s="105"/>
      <c r="C1729" s="88"/>
      <c r="D1729" s="86"/>
      <c r="E1729" s="32"/>
      <c r="H1729" s="105"/>
      <c r="J1729" s="102"/>
      <c r="K1729" s="102"/>
      <c r="L1729" s="108"/>
      <c r="R1729" s="31"/>
      <c r="S1729" s="112"/>
    </row>
    <row r="1730">
      <c r="A1730" s="105"/>
      <c r="C1730" s="88"/>
      <c r="D1730" s="86"/>
      <c r="E1730" s="32"/>
      <c r="H1730" s="105"/>
      <c r="J1730" s="102"/>
      <c r="K1730" s="102"/>
      <c r="L1730" s="108"/>
      <c r="R1730" s="31"/>
      <c r="S1730" s="112"/>
    </row>
    <row r="1731">
      <c r="A1731" s="105"/>
      <c r="C1731" s="88"/>
      <c r="D1731" s="86"/>
      <c r="E1731" s="32"/>
      <c r="H1731" s="105"/>
      <c r="J1731" s="102"/>
      <c r="K1731" s="102"/>
      <c r="L1731" s="108"/>
      <c r="R1731" s="31"/>
      <c r="S1731" s="112"/>
    </row>
    <row r="1732">
      <c r="A1732" s="105"/>
      <c r="C1732" s="88"/>
      <c r="D1732" s="86"/>
      <c r="E1732" s="32"/>
      <c r="H1732" s="105"/>
      <c r="J1732" s="102"/>
      <c r="K1732" s="102"/>
      <c r="L1732" s="108"/>
      <c r="R1732" s="31"/>
      <c r="S1732" s="112"/>
    </row>
    <row r="1733">
      <c r="A1733" s="105"/>
      <c r="C1733" s="88"/>
      <c r="D1733" s="86"/>
      <c r="E1733" s="32"/>
      <c r="H1733" s="105"/>
      <c r="J1733" s="102"/>
      <c r="K1733" s="102"/>
      <c r="L1733" s="108"/>
      <c r="R1733" s="31"/>
      <c r="S1733" s="112"/>
    </row>
    <row r="1734">
      <c r="A1734" s="105"/>
      <c r="C1734" s="88"/>
      <c r="D1734" s="86"/>
      <c r="E1734" s="32"/>
      <c r="H1734" s="105"/>
      <c r="J1734" s="102"/>
      <c r="K1734" s="102"/>
      <c r="L1734" s="108"/>
      <c r="R1734" s="31"/>
      <c r="S1734" s="112"/>
    </row>
    <row r="1735">
      <c r="A1735" s="105"/>
      <c r="C1735" s="88"/>
      <c r="D1735" s="86"/>
      <c r="E1735" s="32"/>
      <c r="H1735" s="105"/>
      <c r="J1735" s="102"/>
      <c r="K1735" s="102"/>
      <c r="L1735" s="108"/>
      <c r="R1735" s="31"/>
      <c r="S1735" s="112"/>
    </row>
    <row r="1736">
      <c r="A1736" s="105"/>
      <c r="C1736" s="88"/>
      <c r="D1736" s="86"/>
      <c r="E1736" s="32"/>
      <c r="H1736" s="105"/>
      <c r="J1736" s="102"/>
      <c r="K1736" s="102"/>
      <c r="L1736" s="108"/>
      <c r="R1736" s="31"/>
      <c r="S1736" s="112"/>
    </row>
    <row r="1737">
      <c r="A1737" s="105"/>
      <c r="C1737" s="88"/>
      <c r="D1737" s="86"/>
      <c r="E1737" s="32"/>
      <c r="H1737" s="105"/>
      <c r="J1737" s="102"/>
      <c r="K1737" s="102"/>
      <c r="L1737" s="108"/>
      <c r="R1737" s="31"/>
      <c r="S1737" s="112"/>
    </row>
    <row r="1738">
      <c r="A1738" s="105"/>
      <c r="C1738" s="88"/>
      <c r="D1738" s="86"/>
      <c r="E1738" s="32"/>
      <c r="H1738" s="105"/>
      <c r="J1738" s="102"/>
      <c r="K1738" s="102"/>
      <c r="L1738" s="108"/>
      <c r="R1738" s="31"/>
      <c r="S1738" s="112"/>
    </row>
    <row r="1739">
      <c r="A1739" s="105"/>
      <c r="C1739" s="88"/>
      <c r="D1739" s="86"/>
      <c r="E1739" s="32"/>
      <c r="H1739" s="105"/>
      <c r="J1739" s="102"/>
      <c r="K1739" s="102"/>
      <c r="L1739" s="108"/>
      <c r="R1739" s="31"/>
      <c r="S1739" s="112"/>
    </row>
    <row r="1740">
      <c r="A1740" s="105"/>
      <c r="C1740" s="88"/>
      <c r="D1740" s="86"/>
      <c r="E1740" s="32"/>
      <c r="H1740" s="105"/>
      <c r="J1740" s="102"/>
      <c r="K1740" s="102"/>
      <c r="L1740" s="108"/>
      <c r="R1740" s="31"/>
      <c r="S1740" s="112"/>
    </row>
    <row r="1741">
      <c r="A1741" s="105"/>
      <c r="C1741" s="88"/>
      <c r="D1741" s="86"/>
      <c r="E1741" s="32"/>
      <c r="H1741" s="105"/>
      <c r="J1741" s="102"/>
      <c r="K1741" s="102"/>
      <c r="L1741" s="108"/>
      <c r="R1741" s="31"/>
      <c r="S1741" s="112"/>
    </row>
    <row r="1742">
      <c r="A1742" s="105"/>
      <c r="C1742" s="88"/>
      <c r="D1742" s="86"/>
      <c r="E1742" s="32"/>
      <c r="H1742" s="105"/>
      <c r="J1742" s="102"/>
      <c r="K1742" s="102"/>
      <c r="L1742" s="108"/>
      <c r="R1742" s="31"/>
      <c r="S1742" s="112"/>
    </row>
    <row r="1743">
      <c r="A1743" s="105"/>
      <c r="C1743" s="88"/>
      <c r="D1743" s="86"/>
      <c r="E1743" s="32"/>
      <c r="H1743" s="105"/>
      <c r="J1743" s="102"/>
      <c r="K1743" s="102"/>
      <c r="L1743" s="108"/>
      <c r="R1743" s="31"/>
      <c r="S1743" s="112"/>
    </row>
    <row r="1744">
      <c r="A1744" s="105"/>
      <c r="C1744" s="88"/>
      <c r="D1744" s="86"/>
      <c r="E1744" s="32"/>
      <c r="H1744" s="105"/>
      <c r="J1744" s="102"/>
      <c r="K1744" s="102"/>
      <c r="L1744" s="108"/>
      <c r="R1744" s="31"/>
      <c r="S1744" s="112"/>
    </row>
    <row r="1745">
      <c r="A1745" s="105"/>
      <c r="C1745" s="88"/>
      <c r="D1745" s="86"/>
      <c r="E1745" s="32"/>
      <c r="H1745" s="105"/>
      <c r="J1745" s="102"/>
      <c r="K1745" s="102"/>
      <c r="L1745" s="108"/>
      <c r="R1745" s="31"/>
      <c r="S1745" s="112"/>
    </row>
    <row r="1746">
      <c r="A1746" s="105"/>
      <c r="C1746" s="88"/>
      <c r="D1746" s="86"/>
      <c r="E1746" s="32"/>
      <c r="H1746" s="105"/>
      <c r="J1746" s="102"/>
      <c r="K1746" s="102"/>
      <c r="L1746" s="108"/>
      <c r="R1746" s="31"/>
      <c r="S1746" s="112"/>
    </row>
    <row r="1747">
      <c r="A1747" s="105"/>
      <c r="C1747" s="88"/>
      <c r="D1747" s="86"/>
      <c r="E1747" s="32"/>
      <c r="H1747" s="105"/>
      <c r="J1747" s="102"/>
      <c r="K1747" s="102"/>
      <c r="L1747" s="108"/>
      <c r="R1747" s="31"/>
      <c r="S1747" s="112"/>
    </row>
    <row r="1748">
      <c r="A1748" s="105"/>
      <c r="C1748" s="88"/>
      <c r="D1748" s="86"/>
      <c r="E1748" s="32"/>
      <c r="H1748" s="105"/>
      <c r="J1748" s="102"/>
      <c r="K1748" s="102"/>
      <c r="L1748" s="108"/>
      <c r="R1748" s="31"/>
      <c r="S1748" s="112"/>
    </row>
    <row r="1749">
      <c r="A1749" s="105"/>
      <c r="C1749" s="88"/>
      <c r="D1749" s="86"/>
      <c r="E1749" s="32"/>
      <c r="H1749" s="105"/>
      <c r="J1749" s="102"/>
      <c r="K1749" s="102"/>
      <c r="L1749" s="108"/>
      <c r="R1749" s="31"/>
      <c r="S1749" s="112"/>
    </row>
    <row r="1750">
      <c r="A1750" s="105"/>
      <c r="C1750" s="88"/>
      <c r="D1750" s="86"/>
      <c r="E1750" s="32"/>
      <c r="H1750" s="105"/>
      <c r="J1750" s="102"/>
      <c r="K1750" s="102"/>
      <c r="L1750" s="108"/>
      <c r="R1750" s="31"/>
      <c r="S1750" s="112"/>
    </row>
    <row r="1751">
      <c r="A1751" s="105"/>
      <c r="C1751" s="88"/>
      <c r="D1751" s="86"/>
      <c r="E1751" s="32"/>
      <c r="H1751" s="105"/>
      <c r="J1751" s="102"/>
      <c r="K1751" s="102"/>
      <c r="L1751" s="108"/>
      <c r="R1751" s="31"/>
      <c r="S1751" s="112"/>
    </row>
    <row r="1752">
      <c r="A1752" s="105"/>
      <c r="C1752" s="88"/>
      <c r="D1752" s="86"/>
      <c r="E1752" s="32"/>
      <c r="H1752" s="105"/>
      <c r="J1752" s="102"/>
      <c r="K1752" s="102"/>
      <c r="L1752" s="108"/>
      <c r="R1752" s="31"/>
      <c r="S1752" s="112"/>
    </row>
    <row r="1753">
      <c r="A1753" s="105"/>
      <c r="C1753" s="88"/>
      <c r="D1753" s="86"/>
      <c r="E1753" s="32"/>
      <c r="H1753" s="105"/>
      <c r="J1753" s="102"/>
      <c r="K1753" s="102"/>
      <c r="L1753" s="108"/>
      <c r="R1753" s="31"/>
      <c r="S1753" s="112"/>
    </row>
    <row r="1754">
      <c r="A1754" s="105"/>
      <c r="C1754" s="88"/>
      <c r="D1754" s="86"/>
      <c r="E1754" s="32"/>
      <c r="H1754" s="105"/>
      <c r="J1754" s="102"/>
      <c r="K1754" s="102"/>
      <c r="L1754" s="108"/>
      <c r="R1754" s="31"/>
      <c r="S1754" s="112"/>
    </row>
    <row r="1755">
      <c r="A1755" s="105"/>
      <c r="C1755" s="88"/>
      <c r="D1755" s="86"/>
      <c r="E1755" s="32"/>
      <c r="H1755" s="105"/>
      <c r="J1755" s="102"/>
      <c r="K1755" s="102"/>
      <c r="L1755" s="108"/>
      <c r="R1755" s="31"/>
      <c r="S1755" s="112"/>
    </row>
    <row r="1756">
      <c r="A1756" s="105"/>
      <c r="C1756" s="88"/>
      <c r="D1756" s="86"/>
      <c r="E1756" s="32"/>
      <c r="H1756" s="105"/>
      <c r="J1756" s="102"/>
      <c r="K1756" s="102"/>
      <c r="L1756" s="108"/>
      <c r="R1756" s="31"/>
      <c r="S1756" s="112"/>
    </row>
    <row r="1757">
      <c r="A1757" s="105"/>
      <c r="C1757" s="88"/>
      <c r="D1757" s="86"/>
      <c r="E1757" s="32"/>
      <c r="H1757" s="105"/>
      <c r="J1757" s="102"/>
      <c r="K1757" s="102"/>
      <c r="L1757" s="108"/>
      <c r="R1757" s="31"/>
      <c r="S1757" s="112"/>
    </row>
    <row r="1758">
      <c r="A1758" s="105"/>
      <c r="C1758" s="88"/>
      <c r="D1758" s="86"/>
      <c r="E1758" s="32"/>
      <c r="H1758" s="105"/>
      <c r="J1758" s="102"/>
      <c r="K1758" s="102"/>
      <c r="L1758" s="108"/>
      <c r="R1758" s="31"/>
      <c r="S1758" s="112"/>
    </row>
    <row r="1759">
      <c r="A1759" s="105"/>
      <c r="C1759" s="88"/>
      <c r="D1759" s="86"/>
      <c r="E1759" s="32"/>
      <c r="H1759" s="105"/>
      <c r="J1759" s="102"/>
      <c r="K1759" s="102"/>
      <c r="L1759" s="108"/>
      <c r="R1759" s="31"/>
      <c r="S1759" s="112"/>
    </row>
    <row r="1760">
      <c r="A1760" s="105"/>
      <c r="C1760" s="88"/>
      <c r="D1760" s="86"/>
      <c r="E1760" s="32"/>
      <c r="H1760" s="105"/>
      <c r="J1760" s="102"/>
      <c r="K1760" s="102"/>
      <c r="L1760" s="108"/>
      <c r="R1760" s="31"/>
      <c r="S1760" s="112"/>
    </row>
    <row r="1761">
      <c r="A1761" s="105"/>
      <c r="C1761" s="88"/>
      <c r="D1761" s="86"/>
      <c r="E1761" s="32"/>
      <c r="H1761" s="105"/>
      <c r="J1761" s="102"/>
      <c r="K1761" s="102"/>
      <c r="L1761" s="108"/>
      <c r="R1761" s="31"/>
      <c r="S1761" s="112"/>
    </row>
    <row r="1762">
      <c r="A1762" s="105"/>
      <c r="C1762" s="88"/>
      <c r="D1762" s="86"/>
      <c r="E1762" s="32"/>
      <c r="H1762" s="105"/>
      <c r="J1762" s="102"/>
      <c r="K1762" s="102"/>
      <c r="L1762" s="108"/>
      <c r="R1762" s="31"/>
      <c r="S1762" s="112"/>
    </row>
    <row r="1763">
      <c r="A1763" s="105"/>
      <c r="C1763" s="88"/>
      <c r="D1763" s="86"/>
      <c r="E1763" s="32"/>
      <c r="H1763" s="105"/>
      <c r="J1763" s="102"/>
      <c r="K1763" s="102"/>
      <c r="L1763" s="108"/>
      <c r="R1763" s="31"/>
      <c r="S1763" s="112"/>
    </row>
    <row r="1764">
      <c r="A1764" s="105"/>
      <c r="C1764" s="88"/>
      <c r="D1764" s="86"/>
      <c r="E1764" s="32"/>
      <c r="H1764" s="105"/>
      <c r="J1764" s="102"/>
      <c r="K1764" s="102"/>
      <c r="L1764" s="108"/>
      <c r="R1764" s="31"/>
      <c r="S1764" s="112"/>
    </row>
    <row r="1765">
      <c r="A1765" s="105"/>
      <c r="C1765" s="88"/>
      <c r="D1765" s="86"/>
      <c r="E1765" s="32"/>
      <c r="H1765" s="105"/>
      <c r="J1765" s="102"/>
      <c r="K1765" s="102"/>
      <c r="L1765" s="108"/>
      <c r="R1765" s="31"/>
      <c r="S1765" s="112"/>
    </row>
    <row r="1766">
      <c r="A1766" s="105"/>
      <c r="C1766" s="88"/>
      <c r="D1766" s="86"/>
      <c r="E1766" s="32"/>
      <c r="H1766" s="105"/>
      <c r="J1766" s="102"/>
      <c r="K1766" s="102"/>
      <c r="L1766" s="108"/>
      <c r="R1766" s="31"/>
      <c r="S1766" s="112"/>
    </row>
    <row r="1767">
      <c r="A1767" s="105"/>
      <c r="C1767" s="88"/>
      <c r="D1767" s="86"/>
      <c r="E1767" s="32"/>
      <c r="H1767" s="105"/>
      <c r="J1767" s="102"/>
      <c r="K1767" s="102"/>
      <c r="L1767" s="108"/>
      <c r="R1767" s="31"/>
      <c r="S1767" s="112"/>
    </row>
    <row r="1768">
      <c r="A1768" s="105"/>
      <c r="C1768" s="88"/>
      <c r="D1768" s="86"/>
      <c r="E1768" s="32"/>
      <c r="H1768" s="105"/>
      <c r="J1768" s="102"/>
      <c r="K1768" s="102"/>
      <c r="L1768" s="108"/>
      <c r="R1768" s="31"/>
      <c r="S1768" s="112"/>
    </row>
    <row r="1769">
      <c r="A1769" s="105"/>
      <c r="C1769" s="88"/>
      <c r="D1769" s="86"/>
      <c r="E1769" s="32"/>
      <c r="H1769" s="105"/>
      <c r="J1769" s="102"/>
      <c r="K1769" s="102"/>
      <c r="L1769" s="108"/>
      <c r="R1769" s="31"/>
      <c r="S1769" s="112"/>
    </row>
    <row r="1770">
      <c r="A1770" s="105"/>
      <c r="C1770" s="88"/>
      <c r="D1770" s="86"/>
      <c r="E1770" s="32"/>
      <c r="H1770" s="105"/>
      <c r="J1770" s="102"/>
      <c r="K1770" s="102"/>
      <c r="L1770" s="108"/>
      <c r="R1770" s="31"/>
      <c r="S1770" s="112"/>
    </row>
    <row r="1771">
      <c r="A1771" s="105"/>
      <c r="C1771" s="88"/>
      <c r="D1771" s="86"/>
      <c r="E1771" s="32"/>
      <c r="H1771" s="105"/>
      <c r="J1771" s="102"/>
      <c r="K1771" s="102"/>
      <c r="L1771" s="108"/>
      <c r="R1771" s="31"/>
      <c r="S1771" s="112"/>
    </row>
    <row r="1772">
      <c r="A1772" s="105"/>
      <c r="C1772" s="88"/>
      <c r="D1772" s="86"/>
      <c r="E1772" s="32"/>
      <c r="H1772" s="105"/>
      <c r="J1772" s="102"/>
      <c r="K1772" s="102"/>
      <c r="L1772" s="108"/>
      <c r="R1772" s="31"/>
      <c r="S1772" s="112"/>
    </row>
    <row r="1773">
      <c r="A1773" s="105"/>
      <c r="C1773" s="88"/>
      <c r="D1773" s="86"/>
      <c r="E1773" s="32"/>
      <c r="H1773" s="105"/>
      <c r="J1773" s="102"/>
      <c r="K1773" s="102"/>
      <c r="L1773" s="108"/>
      <c r="R1773" s="31"/>
      <c r="S1773" s="112"/>
    </row>
    <row r="1774">
      <c r="A1774" s="105"/>
      <c r="C1774" s="88"/>
      <c r="D1774" s="86"/>
      <c r="E1774" s="32"/>
      <c r="H1774" s="105"/>
      <c r="J1774" s="102"/>
      <c r="K1774" s="102"/>
      <c r="L1774" s="108"/>
      <c r="R1774" s="31"/>
      <c r="S1774" s="112"/>
    </row>
    <row r="1775">
      <c r="A1775" s="105"/>
      <c r="C1775" s="88"/>
      <c r="D1775" s="86"/>
      <c r="E1775" s="32"/>
      <c r="H1775" s="105"/>
      <c r="J1775" s="102"/>
      <c r="K1775" s="102"/>
      <c r="L1775" s="108"/>
      <c r="R1775" s="31"/>
      <c r="S1775" s="112"/>
    </row>
    <row r="1776">
      <c r="A1776" s="105"/>
      <c r="C1776" s="88"/>
      <c r="D1776" s="86"/>
      <c r="E1776" s="32"/>
      <c r="H1776" s="105"/>
      <c r="J1776" s="102"/>
      <c r="K1776" s="102"/>
      <c r="L1776" s="108"/>
      <c r="R1776" s="31"/>
      <c r="S1776" s="112"/>
    </row>
    <row r="1777">
      <c r="A1777" s="105"/>
      <c r="C1777" s="88"/>
      <c r="D1777" s="86"/>
      <c r="E1777" s="32"/>
      <c r="H1777" s="105"/>
      <c r="J1777" s="102"/>
      <c r="K1777" s="102"/>
      <c r="L1777" s="108"/>
      <c r="R1777" s="31"/>
      <c r="S1777" s="112"/>
    </row>
    <row r="1778">
      <c r="A1778" s="105"/>
      <c r="C1778" s="88"/>
      <c r="D1778" s="86"/>
      <c r="E1778" s="32"/>
      <c r="H1778" s="105"/>
      <c r="J1778" s="102"/>
      <c r="K1778" s="102"/>
      <c r="L1778" s="108"/>
      <c r="R1778" s="31"/>
      <c r="S1778" s="112"/>
    </row>
    <row r="1779">
      <c r="A1779" s="105"/>
      <c r="C1779" s="88"/>
      <c r="D1779" s="86"/>
      <c r="E1779" s="32"/>
      <c r="H1779" s="105"/>
      <c r="J1779" s="102"/>
      <c r="K1779" s="102"/>
      <c r="L1779" s="108"/>
      <c r="R1779" s="31"/>
      <c r="S1779" s="112"/>
    </row>
    <row r="1780">
      <c r="A1780" s="105"/>
      <c r="C1780" s="88"/>
      <c r="D1780" s="86"/>
      <c r="E1780" s="32"/>
      <c r="H1780" s="105"/>
      <c r="J1780" s="102"/>
      <c r="K1780" s="102"/>
      <c r="L1780" s="108"/>
      <c r="R1780" s="31"/>
      <c r="S1780" s="112"/>
    </row>
    <row r="1781">
      <c r="A1781" s="105"/>
      <c r="C1781" s="88"/>
      <c r="D1781" s="86"/>
      <c r="E1781" s="32"/>
      <c r="H1781" s="105"/>
      <c r="J1781" s="102"/>
      <c r="K1781" s="102"/>
      <c r="L1781" s="108"/>
      <c r="R1781" s="31"/>
      <c r="S1781" s="112"/>
    </row>
    <row r="1782">
      <c r="A1782" s="105"/>
      <c r="C1782" s="88"/>
      <c r="D1782" s="86"/>
      <c r="E1782" s="32"/>
      <c r="H1782" s="105"/>
      <c r="J1782" s="102"/>
      <c r="K1782" s="102"/>
      <c r="L1782" s="108"/>
      <c r="R1782" s="31"/>
      <c r="S1782" s="112"/>
    </row>
    <row r="1783">
      <c r="A1783" s="105"/>
      <c r="C1783" s="88"/>
      <c r="D1783" s="86"/>
      <c r="E1783" s="32"/>
      <c r="H1783" s="105"/>
      <c r="J1783" s="102"/>
      <c r="K1783" s="102"/>
      <c r="L1783" s="108"/>
      <c r="R1783" s="31"/>
      <c r="S1783" s="112"/>
    </row>
    <row r="1784">
      <c r="A1784" s="105"/>
      <c r="C1784" s="88"/>
      <c r="D1784" s="86"/>
      <c r="E1784" s="32"/>
      <c r="H1784" s="105"/>
      <c r="J1784" s="102"/>
      <c r="K1784" s="102"/>
      <c r="L1784" s="108"/>
      <c r="R1784" s="31"/>
      <c r="S1784" s="112"/>
    </row>
    <row r="1785">
      <c r="A1785" s="105"/>
      <c r="C1785" s="88"/>
      <c r="D1785" s="86"/>
      <c r="E1785" s="32"/>
      <c r="H1785" s="105"/>
      <c r="J1785" s="102"/>
      <c r="K1785" s="102"/>
      <c r="L1785" s="108"/>
      <c r="R1785" s="31"/>
      <c r="S1785" s="112"/>
    </row>
    <row r="1786">
      <c r="A1786" s="105"/>
      <c r="C1786" s="88"/>
      <c r="D1786" s="86"/>
      <c r="E1786" s="32"/>
      <c r="H1786" s="105"/>
      <c r="J1786" s="102"/>
      <c r="K1786" s="102"/>
      <c r="L1786" s="108"/>
      <c r="R1786" s="31"/>
      <c r="S1786" s="112"/>
    </row>
    <row r="1787">
      <c r="A1787" s="105"/>
      <c r="C1787" s="88"/>
      <c r="D1787" s="86"/>
      <c r="E1787" s="32"/>
      <c r="H1787" s="105"/>
      <c r="J1787" s="102"/>
      <c r="K1787" s="102"/>
      <c r="L1787" s="108"/>
      <c r="R1787" s="31"/>
      <c r="S1787" s="112"/>
    </row>
    <row r="1788">
      <c r="A1788" s="105"/>
      <c r="C1788" s="88"/>
      <c r="D1788" s="86"/>
      <c r="E1788" s="32"/>
      <c r="H1788" s="105"/>
      <c r="J1788" s="102"/>
      <c r="K1788" s="102"/>
      <c r="L1788" s="108"/>
      <c r="R1788" s="31"/>
      <c r="S1788" s="112"/>
    </row>
    <row r="1789">
      <c r="A1789" s="105"/>
      <c r="C1789" s="88"/>
      <c r="D1789" s="86"/>
      <c r="E1789" s="32"/>
      <c r="H1789" s="105"/>
      <c r="J1789" s="102"/>
      <c r="K1789" s="102"/>
      <c r="L1789" s="108"/>
      <c r="R1789" s="31"/>
      <c r="S1789" s="112"/>
    </row>
    <row r="1790">
      <c r="A1790" s="105"/>
      <c r="C1790" s="88"/>
      <c r="D1790" s="86"/>
      <c r="E1790" s="32"/>
      <c r="H1790" s="105"/>
      <c r="J1790" s="102"/>
      <c r="K1790" s="102"/>
      <c r="L1790" s="108"/>
      <c r="R1790" s="31"/>
      <c r="S1790" s="112"/>
    </row>
    <row r="1791">
      <c r="A1791" s="105"/>
      <c r="C1791" s="88"/>
      <c r="D1791" s="86"/>
      <c r="E1791" s="32"/>
      <c r="H1791" s="105"/>
      <c r="J1791" s="102"/>
      <c r="K1791" s="102"/>
      <c r="L1791" s="108"/>
      <c r="R1791" s="31"/>
      <c r="S1791" s="112"/>
    </row>
    <row r="1792">
      <c r="A1792" s="105"/>
      <c r="C1792" s="88"/>
      <c r="D1792" s="86"/>
      <c r="E1792" s="32"/>
      <c r="H1792" s="105"/>
      <c r="J1792" s="102"/>
      <c r="K1792" s="102"/>
      <c r="L1792" s="108"/>
      <c r="R1792" s="31"/>
      <c r="S1792" s="112"/>
    </row>
    <row r="1793">
      <c r="A1793" s="105"/>
      <c r="C1793" s="88"/>
      <c r="D1793" s="86"/>
      <c r="E1793" s="32"/>
      <c r="H1793" s="105"/>
      <c r="J1793" s="102"/>
      <c r="K1793" s="102"/>
      <c r="L1793" s="108"/>
      <c r="R1793" s="31"/>
      <c r="S1793" s="112"/>
    </row>
    <row r="1794">
      <c r="A1794" s="105"/>
      <c r="C1794" s="88"/>
      <c r="D1794" s="86"/>
      <c r="E1794" s="32"/>
      <c r="H1794" s="105"/>
      <c r="J1794" s="102"/>
      <c r="K1794" s="102"/>
      <c r="L1794" s="108"/>
      <c r="R1794" s="31"/>
      <c r="S1794" s="112"/>
    </row>
    <row r="1795">
      <c r="A1795" s="105"/>
      <c r="C1795" s="88"/>
      <c r="D1795" s="86"/>
      <c r="E1795" s="32"/>
      <c r="H1795" s="105"/>
      <c r="J1795" s="102"/>
      <c r="K1795" s="102"/>
      <c r="L1795" s="108"/>
      <c r="R1795" s="31"/>
      <c r="S1795" s="112"/>
    </row>
    <row r="1796">
      <c r="A1796" s="105"/>
      <c r="C1796" s="88"/>
      <c r="D1796" s="86"/>
      <c r="E1796" s="32"/>
      <c r="H1796" s="105"/>
      <c r="J1796" s="102"/>
      <c r="K1796" s="102"/>
      <c r="L1796" s="108"/>
      <c r="R1796" s="31"/>
      <c r="S1796" s="112"/>
    </row>
    <row r="1797">
      <c r="A1797" s="105"/>
      <c r="C1797" s="88"/>
      <c r="D1797" s="86"/>
      <c r="E1797" s="32"/>
      <c r="H1797" s="105"/>
      <c r="J1797" s="102"/>
      <c r="K1797" s="102"/>
      <c r="L1797" s="108"/>
      <c r="R1797" s="31"/>
      <c r="S1797" s="112"/>
    </row>
    <row r="1798">
      <c r="A1798" s="105"/>
      <c r="C1798" s="88"/>
      <c r="D1798" s="86"/>
      <c r="E1798" s="32"/>
      <c r="H1798" s="105"/>
      <c r="J1798" s="102"/>
      <c r="K1798" s="102"/>
      <c r="L1798" s="108"/>
      <c r="R1798" s="31"/>
      <c r="S1798" s="112"/>
    </row>
    <row r="1799">
      <c r="A1799" s="105"/>
      <c r="C1799" s="88"/>
      <c r="D1799" s="86"/>
      <c r="E1799" s="32"/>
      <c r="H1799" s="105"/>
      <c r="J1799" s="102"/>
      <c r="K1799" s="102"/>
      <c r="L1799" s="108"/>
      <c r="R1799" s="31"/>
      <c r="S1799" s="112"/>
    </row>
    <row r="1800">
      <c r="A1800" s="105"/>
      <c r="C1800" s="88"/>
      <c r="D1800" s="86"/>
      <c r="E1800" s="32"/>
      <c r="H1800" s="105"/>
      <c r="J1800" s="102"/>
      <c r="K1800" s="102"/>
      <c r="L1800" s="108"/>
      <c r="R1800" s="31"/>
      <c r="S1800" s="112"/>
    </row>
    <row r="1801">
      <c r="A1801" s="105"/>
      <c r="C1801" s="88"/>
      <c r="D1801" s="86"/>
      <c r="E1801" s="32"/>
      <c r="H1801" s="105"/>
      <c r="J1801" s="102"/>
      <c r="K1801" s="102"/>
      <c r="L1801" s="108"/>
      <c r="R1801" s="31"/>
      <c r="S1801" s="112"/>
    </row>
    <row r="1802">
      <c r="A1802" s="105"/>
      <c r="C1802" s="88"/>
      <c r="D1802" s="86"/>
      <c r="E1802" s="32"/>
      <c r="H1802" s="105"/>
      <c r="J1802" s="102"/>
      <c r="K1802" s="102"/>
      <c r="L1802" s="108"/>
      <c r="R1802" s="31"/>
      <c r="S1802" s="112"/>
    </row>
    <row r="1803">
      <c r="A1803" s="105"/>
      <c r="C1803" s="88"/>
      <c r="D1803" s="86"/>
      <c r="E1803" s="32"/>
      <c r="H1803" s="105"/>
      <c r="J1803" s="102"/>
      <c r="K1803" s="102"/>
      <c r="L1803" s="108"/>
      <c r="R1803" s="31"/>
      <c r="S1803" s="112"/>
    </row>
    <row r="1804">
      <c r="A1804" s="105"/>
      <c r="C1804" s="88"/>
      <c r="D1804" s="86"/>
      <c r="E1804" s="32"/>
      <c r="H1804" s="105"/>
      <c r="J1804" s="102"/>
      <c r="K1804" s="102"/>
      <c r="L1804" s="108"/>
      <c r="R1804" s="31"/>
      <c r="S1804" s="112"/>
    </row>
    <row r="1805">
      <c r="A1805" s="105"/>
      <c r="C1805" s="88"/>
      <c r="D1805" s="86"/>
      <c r="E1805" s="32"/>
      <c r="H1805" s="105"/>
      <c r="J1805" s="102"/>
      <c r="K1805" s="102"/>
      <c r="L1805" s="108"/>
      <c r="R1805" s="31"/>
      <c r="S1805" s="112"/>
    </row>
    <row r="1806">
      <c r="A1806" s="105"/>
      <c r="C1806" s="88"/>
      <c r="D1806" s="86"/>
      <c r="E1806" s="32"/>
      <c r="H1806" s="105"/>
      <c r="J1806" s="102"/>
      <c r="K1806" s="102"/>
      <c r="L1806" s="108"/>
      <c r="R1806" s="31"/>
      <c r="S1806" s="112"/>
    </row>
    <row r="1807">
      <c r="A1807" s="105"/>
      <c r="C1807" s="88"/>
      <c r="D1807" s="86"/>
      <c r="E1807" s="32"/>
      <c r="H1807" s="105"/>
      <c r="J1807" s="102"/>
      <c r="K1807" s="102"/>
      <c r="L1807" s="108"/>
      <c r="R1807" s="31"/>
      <c r="S1807" s="112"/>
    </row>
    <row r="1808">
      <c r="A1808" s="105"/>
      <c r="C1808" s="88"/>
      <c r="D1808" s="86"/>
      <c r="E1808" s="32"/>
      <c r="H1808" s="105"/>
      <c r="J1808" s="102"/>
      <c r="K1808" s="102"/>
      <c r="L1808" s="108"/>
      <c r="R1808" s="31"/>
      <c r="S1808" s="112"/>
    </row>
    <row r="1809">
      <c r="A1809" s="105"/>
      <c r="C1809" s="88"/>
      <c r="D1809" s="86"/>
      <c r="E1809" s="32"/>
      <c r="H1809" s="105"/>
      <c r="J1809" s="102"/>
      <c r="K1809" s="102"/>
      <c r="L1809" s="108"/>
      <c r="R1809" s="31"/>
      <c r="S1809" s="112"/>
    </row>
    <row r="1810">
      <c r="A1810" s="105"/>
      <c r="C1810" s="88"/>
      <c r="D1810" s="86"/>
      <c r="E1810" s="32"/>
      <c r="H1810" s="105"/>
      <c r="J1810" s="102"/>
      <c r="K1810" s="102"/>
      <c r="L1810" s="108"/>
      <c r="R1810" s="31"/>
      <c r="S1810" s="112"/>
    </row>
    <row r="1811">
      <c r="A1811" s="105"/>
      <c r="C1811" s="88"/>
      <c r="D1811" s="86"/>
      <c r="E1811" s="32"/>
      <c r="H1811" s="105"/>
      <c r="J1811" s="102"/>
      <c r="K1811" s="102"/>
      <c r="L1811" s="108"/>
      <c r="R1811" s="31"/>
      <c r="S1811" s="112"/>
    </row>
    <row r="1812">
      <c r="A1812" s="105"/>
      <c r="C1812" s="88"/>
      <c r="D1812" s="86"/>
      <c r="E1812" s="32"/>
      <c r="H1812" s="105"/>
      <c r="J1812" s="102"/>
      <c r="K1812" s="102"/>
      <c r="L1812" s="108"/>
      <c r="R1812" s="31"/>
      <c r="S1812" s="112"/>
    </row>
    <row r="1813">
      <c r="A1813" s="105"/>
      <c r="C1813" s="88"/>
      <c r="D1813" s="86"/>
      <c r="E1813" s="32"/>
      <c r="H1813" s="105"/>
      <c r="J1813" s="102"/>
      <c r="K1813" s="102"/>
      <c r="L1813" s="108"/>
      <c r="R1813" s="31"/>
      <c r="S1813" s="112"/>
    </row>
    <row r="1814">
      <c r="A1814" s="105"/>
      <c r="C1814" s="88"/>
      <c r="D1814" s="86"/>
      <c r="E1814" s="32"/>
      <c r="H1814" s="105"/>
      <c r="J1814" s="102"/>
      <c r="K1814" s="102"/>
      <c r="L1814" s="108"/>
      <c r="R1814" s="31"/>
      <c r="S1814" s="112"/>
    </row>
    <row r="1815">
      <c r="A1815" s="105"/>
      <c r="C1815" s="88"/>
      <c r="D1815" s="86"/>
      <c r="E1815" s="32"/>
      <c r="H1815" s="105"/>
      <c r="J1815" s="102"/>
      <c r="K1815" s="102"/>
      <c r="L1815" s="108"/>
      <c r="R1815" s="31"/>
      <c r="S1815" s="112"/>
    </row>
    <row r="1816">
      <c r="A1816" s="105"/>
      <c r="C1816" s="88"/>
      <c r="D1816" s="86"/>
      <c r="E1816" s="32"/>
      <c r="H1816" s="105"/>
      <c r="J1816" s="102"/>
      <c r="K1816" s="102"/>
      <c r="L1816" s="108"/>
      <c r="R1816" s="31"/>
      <c r="S1816" s="112"/>
    </row>
    <row r="1817">
      <c r="A1817" s="105"/>
      <c r="C1817" s="88"/>
      <c r="D1817" s="86"/>
      <c r="E1817" s="32"/>
      <c r="H1817" s="105"/>
      <c r="J1817" s="102"/>
      <c r="K1817" s="102"/>
      <c r="L1817" s="108"/>
      <c r="R1817" s="31"/>
      <c r="S1817" s="112"/>
    </row>
    <row r="1818">
      <c r="A1818" s="105"/>
      <c r="C1818" s="88"/>
      <c r="D1818" s="86"/>
      <c r="E1818" s="32"/>
      <c r="H1818" s="105"/>
      <c r="J1818" s="102"/>
      <c r="K1818" s="102"/>
      <c r="L1818" s="108"/>
      <c r="R1818" s="31"/>
      <c r="S1818" s="112"/>
    </row>
    <row r="1819">
      <c r="A1819" s="105"/>
      <c r="C1819" s="88"/>
      <c r="D1819" s="86"/>
      <c r="E1819" s="32"/>
      <c r="H1819" s="105"/>
      <c r="J1819" s="102"/>
      <c r="K1819" s="102"/>
      <c r="L1819" s="108"/>
      <c r="R1819" s="31"/>
      <c r="S1819" s="112"/>
    </row>
    <row r="1820">
      <c r="A1820" s="105"/>
      <c r="C1820" s="88"/>
      <c r="D1820" s="86"/>
      <c r="E1820" s="32"/>
      <c r="H1820" s="105"/>
      <c r="J1820" s="102"/>
      <c r="K1820" s="102"/>
      <c r="L1820" s="108"/>
      <c r="R1820" s="31"/>
      <c r="S1820" s="112"/>
    </row>
    <row r="1821">
      <c r="A1821" s="105"/>
      <c r="C1821" s="88"/>
      <c r="D1821" s="86"/>
      <c r="E1821" s="32"/>
      <c r="H1821" s="105"/>
      <c r="J1821" s="102"/>
      <c r="K1821" s="102"/>
      <c r="L1821" s="108"/>
      <c r="R1821" s="31"/>
      <c r="S1821" s="112"/>
    </row>
    <row r="1822">
      <c r="A1822" s="105"/>
      <c r="C1822" s="88"/>
      <c r="D1822" s="86"/>
      <c r="E1822" s="32"/>
      <c r="H1822" s="105"/>
      <c r="J1822" s="102"/>
      <c r="K1822" s="102"/>
      <c r="L1822" s="108"/>
      <c r="R1822" s="31"/>
      <c r="S1822" s="112"/>
    </row>
    <row r="1823">
      <c r="A1823" s="105"/>
      <c r="C1823" s="88"/>
      <c r="D1823" s="86"/>
      <c r="E1823" s="32"/>
      <c r="H1823" s="105"/>
      <c r="J1823" s="102"/>
      <c r="K1823" s="102"/>
      <c r="L1823" s="108"/>
      <c r="R1823" s="31"/>
      <c r="S1823" s="112"/>
    </row>
    <row r="1824">
      <c r="A1824" s="105"/>
      <c r="C1824" s="88"/>
      <c r="D1824" s="86"/>
      <c r="E1824" s="32"/>
      <c r="H1824" s="105"/>
      <c r="J1824" s="102"/>
      <c r="K1824" s="102"/>
      <c r="L1824" s="108"/>
      <c r="R1824" s="31"/>
      <c r="S1824" s="112"/>
    </row>
    <row r="1825">
      <c r="A1825" s="105"/>
      <c r="C1825" s="88"/>
      <c r="D1825" s="86"/>
      <c r="E1825" s="32"/>
      <c r="H1825" s="105"/>
      <c r="J1825" s="102"/>
      <c r="K1825" s="102"/>
      <c r="L1825" s="108"/>
      <c r="R1825" s="31"/>
      <c r="S1825" s="112"/>
    </row>
    <row r="1826">
      <c r="A1826" s="105"/>
      <c r="C1826" s="88"/>
      <c r="D1826" s="86"/>
      <c r="E1826" s="32"/>
      <c r="H1826" s="105"/>
      <c r="J1826" s="102"/>
      <c r="K1826" s="102"/>
      <c r="L1826" s="108"/>
      <c r="R1826" s="31"/>
      <c r="S1826" s="112"/>
    </row>
    <row r="1827">
      <c r="A1827" s="105"/>
      <c r="C1827" s="88"/>
      <c r="D1827" s="86"/>
      <c r="E1827" s="32"/>
      <c r="H1827" s="105"/>
      <c r="J1827" s="102"/>
      <c r="K1827" s="102"/>
      <c r="L1827" s="108"/>
      <c r="R1827" s="31"/>
      <c r="S1827" s="112"/>
    </row>
    <row r="1828">
      <c r="A1828" s="105"/>
      <c r="C1828" s="88"/>
      <c r="D1828" s="86"/>
      <c r="E1828" s="32"/>
      <c r="H1828" s="105"/>
      <c r="J1828" s="102"/>
      <c r="K1828" s="102"/>
      <c r="L1828" s="108"/>
      <c r="R1828" s="31"/>
      <c r="S1828" s="112"/>
    </row>
    <row r="1829">
      <c r="A1829" s="105"/>
      <c r="C1829" s="88"/>
      <c r="D1829" s="86"/>
      <c r="E1829" s="32"/>
      <c r="H1829" s="105"/>
      <c r="J1829" s="102"/>
      <c r="K1829" s="102"/>
      <c r="L1829" s="108"/>
      <c r="R1829" s="31"/>
      <c r="S1829" s="112"/>
    </row>
    <row r="1830">
      <c r="A1830" s="105"/>
      <c r="C1830" s="88"/>
      <c r="D1830" s="86"/>
      <c r="E1830" s="32"/>
      <c r="H1830" s="105"/>
      <c r="J1830" s="102"/>
      <c r="K1830" s="102"/>
      <c r="L1830" s="108"/>
      <c r="R1830" s="31"/>
      <c r="S1830" s="112"/>
    </row>
    <row r="1831">
      <c r="A1831" s="105"/>
      <c r="C1831" s="88"/>
      <c r="D1831" s="86"/>
      <c r="E1831" s="32"/>
      <c r="H1831" s="105"/>
      <c r="J1831" s="102"/>
      <c r="K1831" s="102"/>
      <c r="L1831" s="108"/>
      <c r="R1831" s="31"/>
      <c r="S1831" s="112"/>
    </row>
    <row r="1832">
      <c r="A1832" s="105"/>
      <c r="C1832" s="88"/>
      <c r="D1832" s="86"/>
      <c r="E1832" s="32"/>
      <c r="H1832" s="105"/>
      <c r="J1832" s="102"/>
      <c r="K1832" s="102"/>
      <c r="L1832" s="108"/>
      <c r="R1832" s="31"/>
      <c r="S1832" s="112"/>
    </row>
    <row r="1833">
      <c r="A1833" s="105"/>
      <c r="C1833" s="88"/>
      <c r="D1833" s="86"/>
      <c r="E1833" s="32"/>
      <c r="H1833" s="105"/>
      <c r="J1833" s="102"/>
      <c r="K1833" s="102"/>
      <c r="L1833" s="108"/>
      <c r="R1833" s="31"/>
      <c r="S1833" s="112"/>
    </row>
    <row r="1834">
      <c r="A1834" s="105"/>
      <c r="C1834" s="88"/>
      <c r="D1834" s="86"/>
      <c r="E1834" s="32"/>
      <c r="H1834" s="105"/>
      <c r="J1834" s="102"/>
      <c r="K1834" s="102"/>
      <c r="L1834" s="108"/>
      <c r="R1834" s="31"/>
      <c r="S1834" s="112"/>
    </row>
    <row r="1835">
      <c r="A1835" s="105"/>
      <c r="C1835" s="88"/>
      <c r="D1835" s="86"/>
      <c r="E1835" s="32"/>
      <c r="H1835" s="105"/>
      <c r="J1835" s="102"/>
      <c r="K1835" s="102"/>
      <c r="L1835" s="108"/>
      <c r="R1835" s="31"/>
      <c r="S1835" s="112"/>
    </row>
    <row r="1836">
      <c r="A1836" s="105"/>
      <c r="C1836" s="88"/>
      <c r="D1836" s="86"/>
      <c r="E1836" s="32"/>
      <c r="H1836" s="105"/>
      <c r="J1836" s="102"/>
      <c r="K1836" s="102"/>
      <c r="L1836" s="108"/>
      <c r="R1836" s="31"/>
      <c r="S1836" s="112"/>
    </row>
    <row r="1837">
      <c r="A1837" s="105"/>
      <c r="C1837" s="88"/>
      <c r="D1837" s="86"/>
      <c r="E1837" s="32"/>
      <c r="H1837" s="105"/>
      <c r="J1837" s="102"/>
      <c r="K1837" s="102"/>
      <c r="L1837" s="108"/>
      <c r="R1837" s="31"/>
      <c r="S1837" s="112"/>
    </row>
    <row r="1838">
      <c r="A1838" s="105"/>
      <c r="C1838" s="88"/>
      <c r="D1838" s="86"/>
      <c r="E1838" s="32"/>
      <c r="H1838" s="105"/>
      <c r="J1838" s="102"/>
      <c r="K1838" s="102"/>
      <c r="L1838" s="108"/>
      <c r="R1838" s="31"/>
      <c r="S1838" s="112"/>
    </row>
    <row r="1839">
      <c r="A1839" s="105"/>
      <c r="C1839" s="88"/>
      <c r="D1839" s="86"/>
      <c r="E1839" s="32"/>
      <c r="H1839" s="105"/>
      <c r="J1839" s="102"/>
      <c r="K1839" s="102"/>
      <c r="L1839" s="108"/>
      <c r="R1839" s="31"/>
      <c r="S1839" s="112"/>
    </row>
    <row r="1840">
      <c r="A1840" s="105"/>
      <c r="C1840" s="88"/>
      <c r="D1840" s="86"/>
      <c r="E1840" s="32"/>
      <c r="H1840" s="105"/>
      <c r="J1840" s="102"/>
      <c r="K1840" s="102"/>
      <c r="L1840" s="108"/>
      <c r="R1840" s="31"/>
      <c r="S1840" s="112"/>
    </row>
    <row r="1841">
      <c r="A1841" s="105"/>
      <c r="C1841" s="88"/>
      <c r="D1841" s="86"/>
      <c r="E1841" s="32"/>
      <c r="H1841" s="105"/>
      <c r="J1841" s="102"/>
      <c r="K1841" s="102"/>
      <c r="L1841" s="108"/>
      <c r="R1841" s="31"/>
      <c r="S1841" s="112"/>
    </row>
    <row r="1842">
      <c r="A1842" s="105"/>
      <c r="C1842" s="88"/>
      <c r="D1842" s="86"/>
      <c r="E1842" s="32"/>
      <c r="H1842" s="105"/>
      <c r="J1842" s="102"/>
      <c r="K1842" s="102"/>
      <c r="L1842" s="108"/>
      <c r="R1842" s="31"/>
      <c r="S1842" s="112"/>
    </row>
    <row r="1843">
      <c r="A1843" s="105"/>
      <c r="C1843" s="88"/>
      <c r="D1843" s="86"/>
      <c r="E1843" s="32"/>
      <c r="H1843" s="105"/>
      <c r="J1843" s="102"/>
      <c r="K1843" s="102"/>
      <c r="L1843" s="108"/>
      <c r="R1843" s="31"/>
      <c r="S1843" s="112"/>
    </row>
    <row r="1844">
      <c r="A1844" s="105"/>
      <c r="C1844" s="88"/>
      <c r="D1844" s="86"/>
      <c r="E1844" s="32"/>
      <c r="H1844" s="105"/>
      <c r="J1844" s="102"/>
      <c r="K1844" s="102"/>
      <c r="L1844" s="108"/>
      <c r="R1844" s="31"/>
      <c r="S1844" s="112"/>
    </row>
    <row r="1845">
      <c r="A1845" s="105"/>
      <c r="C1845" s="88"/>
      <c r="D1845" s="86"/>
      <c r="E1845" s="32"/>
      <c r="H1845" s="105"/>
      <c r="J1845" s="102"/>
      <c r="K1845" s="102"/>
      <c r="L1845" s="108"/>
      <c r="R1845" s="31"/>
      <c r="S1845" s="112"/>
    </row>
    <row r="1846">
      <c r="A1846" s="105"/>
      <c r="C1846" s="88"/>
      <c r="D1846" s="86"/>
      <c r="E1846" s="32"/>
      <c r="H1846" s="105"/>
      <c r="J1846" s="102"/>
      <c r="K1846" s="102"/>
      <c r="L1846" s="108"/>
      <c r="R1846" s="31"/>
      <c r="S1846" s="112"/>
    </row>
    <row r="1847">
      <c r="A1847" s="105"/>
      <c r="C1847" s="88"/>
      <c r="D1847" s="86"/>
      <c r="E1847" s="32"/>
      <c r="H1847" s="105"/>
      <c r="J1847" s="102"/>
      <c r="K1847" s="102"/>
      <c r="L1847" s="108"/>
      <c r="R1847" s="31"/>
      <c r="S1847" s="112"/>
    </row>
    <row r="1848">
      <c r="A1848" s="105"/>
      <c r="C1848" s="88"/>
      <c r="D1848" s="86"/>
      <c r="E1848" s="32"/>
      <c r="H1848" s="105"/>
      <c r="J1848" s="102"/>
      <c r="K1848" s="102"/>
      <c r="L1848" s="108"/>
      <c r="R1848" s="31"/>
      <c r="S1848" s="112"/>
    </row>
    <row r="1849">
      <c r="A1849" s="105"/>
      <c r="C1849" s="88"/>
      <c r="D1849" s="86"/>
      <c r="E1849" s="32"/>
      <c r="H1849" s="105"/>
      <c r="J1849" s="102"/>
      <c r="K1849" s="102"/>
      <c r="L1849" s="108"/>
      <c r="R1849" s="31"/>
      <c r="S1849" s="112"/>
    </row>
    <row r="1850">
      <c r="A1850" s="105"/>
      <c r="C1850" s="88"/>
      <c r="D1850" s="86"/>
      <c r="E1850" s="32"/>
      <c r="H1850" s="105"/>
      <c r="J1850" s="102"/>
      <c r="K1850" s="102"/>
      <c r="L1850" s="108"/>
      <c r="R1850" s="31"/>
      <c r="S1850" s="112"/>
    </row>
    <row r="1851">
      <c r="A1851" s="105"/>
      <c r="C1851" s="88"/>
      <c r="D1851" s="86"/>
      <c r="E1851" s="32"/>
      <c r="H1851" s="105"/>
      <c r="J1851" s="102"/>
      <c r="K1851" s="102"/>
      <c r="L1851" s="108"/>
      <c r="R1851" s="31"/>
      <c r="S1851" s="112"/>
    </row>
    <row r="1852">
      <c r="A1852" s="105"/>
      <c r="C1852" s="88"/>
      <c r="D1852" s="86"/>
      <c r="E1852" s="32"/>
      <c r="H1852" s="105"/>
      <c r="J1852" s="102"/>
      <c r="K1852" s="102"/>
      <c r="L1852" s="108"/>
      <c r="R1852" s="31"/>
      <c r="S1852" s="112"/>
    </row>
    <row r="1853">
      <c r="A1853" s="105"/>
      <c r="C1853" s="88"/>
      <c r="D1853" s="86"/>
      <c r="E1853" s="32"/>
      <c r="H1853" s="105"/>
      <c r="J1853" s="102"/>
      <c r="K1853" s="102"/>
      <c r="L1853" s="108"/>
      <c r="R1853" s="31"/>
      <c r="S1853" s="112"/>
    </row>
    <row r="1854">
      <c r="A1854" s="105"/>
      <c r="C1854" s="88"/>
      <c r="D1854" s="86"/>
      <c r="E1854" s="32"/>
      <c r="H1854" s="105"/>
      <c r="J1854" s="102"/>
      <c r="K1854" s="102"/>
      <c r="L1854" s="108"/>
      <c r="R1854" s="31"/>
      <c r="S1854" s="112"/>
    </row>
    <row r="1855">
      <c r="A1855" s="105"/>
      <c r="C1855" s="88"/>
      <c r="D1855" s="86"/>
      <c r="E1855" s="32"/>
      <c r="H1855" s="105"/>
      <c r="J1855" s="102"/>
      <c r="K1855" s="102"/>
      <c r="L1855" s="108"/>
      <c r="R1855" s="31"/>
      <c r="S1855" s="112"/>
    </row>
    <row r="1856">
      <c r="A1856" s="105"/>
      <c r="C1856" s="88"/>
      <c r="D1856" s="86"/>
      <c r="E1856" s="32"/>
      <c r="H1856" s="105"/>
      <c r="J1856" s="102"/>
      <c r="K1856" s="102"/>
      <c r="L1856" s="108"/>
      <c r="R1856" s="31"/>
      <c r="S1856" s="112"/>
    </row>
    <row r="1857">
      <c r="A1857" s="105"/>
      <c r="C1857" s="88"/>
      <c r="D1857" s="86"/>
      <c r="E1857" s="32"/>
      <c r="H1857" s="105"/>
      <c r="J1857" s="102"/>
      <c r="K1857" s="102"/>
      <c r="L1857" s="108"/>
      <c r="R1857" s="31"/>
      <c r="S1857" s="112"/>
    </row>
    <row r="1858">
      <c r="A1858" s="105"/>
      <c r="C1858" s="88"/>
      <c r="D1858" s="86"/>
      <c r="E1858" s="32"/>
      <c r="H1858" s="105"/>
      <c r="J1858" s="102"/>
      <c r="K1858" s="102"/>
      <c r="L1858" s="108"/>
      <c r="R1858" s="31"/>
      <c r="S1858" s="112"/>
    </row>
    <row r="1859">
      <c r="A1859" s="105"/>
      <c r="C1859" s="88"/>
      <c r="D1859" s="86"/>
      <c r="E1859" s="32"/>
      <c r="H1859" s="105"/>
      <c r="J1859" s="102"/>
      <c r="K1859" s="102"/>
      <c r="L1859" s="108"/>
      <c r="R1859" s="31"/>
      <c r="S1859" s="112"/>
    </row>
    <row r="1860">
      <c r="A1860" s="105"/>
      <c r="C1860" s="88"/>
      <c r="D1860" s="86"/>
      <c r="E1860" s="32"/>
      <c r="H1860" s="105"/>
      <c r="J1860" s="102"/>
      <c r="K1860" s="102"/>
      <c r="L1860" s="108"/>
      <c r="R1860" s="31"/>
      <c r="S1860" s="112"/>
    </row>
    <row r="1861">
      <c r="A1861" s="105"/>
      <c r="C1861" s="88"/>
      <c r="D1861" s="86"/>
      <c r="E1861" s="32"/>
      <c r="H1861" s="105"/>
      <c r="J1861" s="102"/>
      <c r="K1861" s="102"/>
      <c r="L1861" s="108"/>
      <c r="R1861" s="31"/>
      <c r="S1861" s="112"/>
    </row>
    <row r="1862">
      <c r="A1862" s="105"/>
      <c r="C1862" s="88"/>
      <c r="D1862" s="86"/>
      <c r="E1862" s="32"/>
      <c r="H1862" s="105"/>
      <c r="J1862" s="102"/>
      <c r="K1862" s="102"/>
      <c r="L1862" s="108"/>
      <c r="R1862" s="31"/>
      <c r="S1862" s="112"/>
    </row>
    <row r="1863">
      <c r="A1863" s="105"/>
      <c r="C1863" s="88"/>
      <c r="D1863" s="86"/>
      <c r="E1863" s="32"/>
      <c r="H1863" s="105"/>
      <c r="J1863" s="102"/>
      <c r="K1863" s="102"/>
      <c r="L1863" s="108"/>
      <c r="R1863" s="31"/>
      <c r="S1863" s="112"/>
    </row>
    <row r="1864">
      <c r="A1864" s="105"/>
      <c r="C1864" s="88"/>
      <c r="D1864" s="86"/>
      <c r="E1864" s="32"/>
      <c r="H1864" s="105"/>
      <c r="J1864" s="102"/>
      <c r="K1864" s="102"/>
      <c r="L1864" s="108"/>
      <c r="R1864" s="31"/>
      <c r="S1864" s="112"/>
    </row>
    <row r="1865">
      <c r="A1865" s="105"/>
      <c r="C1865" s="88"/>
      <c r="D1865" s="86"/>
      <c r="E1865" s="32"/>
      <c r="H1865" s="105"/>
      <c r="J1865" s="102"/>
      <c r="K1865" s="102"/>
      <c r="L1865" s="108"/>
      <c r="R1865" s="31"/>
      <c r="S1865" s="112"/>
    </row>
    <row r="1866">
      <c r="A1866" s="105"/>
      <c r="C1866" s="88"/>
      <c r="D1866" s="86"/>
      <c r="E1866" s="32"/>
      <c r="H1866" s="105"/>
      <c r="J1866" s="102"/>
      <c r="K1866" s="102"/>
      <c r="L1866" s="108"/>
      <c r="R1866" s="31"/>
      <c r="S1866" s="112"/>
    </row>
    <row r="1867">
      <c r="A1867" s="105"/>
      <c r="C1867" s="88"/>
      <c r="D1867" s="86"/>
      <c r="E1867" s="32"/>
      <c r="H1867" s="105"/>
      <c r="J1867" s="102"/>
      <c r="K1867" s="102"/>
      <c r="L1867" s="108"/>
      <c r="R1867" s="31"/>
      <c r="S1867" s="112"/>
    </row>
    <row r="1868">
      <c r="A1868" s="105"/>
      <c r="C1868" s="88"/>
      <c r="D1868" s="86"/>
      <c r="E1868" s="32"/>
      <c r="H1868" s="105"/>
      <c r="J1868" s="102"/>
      <c r="K1868" s="102"/>
      <c r="L1868" s="108"/>
      <c r="R1868" s="31"/>
      <c r="S1868" s="112"/>
    </row>
    <row r="1869">
      <c r="A1869" s="105"/>
      <c r="C1869" s="88"/>
      <c r="D1869" s="86"/>
      <c r="E1869" s="32"/>
      <c r="H1869" s="105"/>
      <c r="J1869" s="102"/>
      <c r="K1869" s="102"/>
      <c r="L1869" s="108"/>
      <c r="R1869" s="31"/>
      <c r="S1869" s="112"/>
    </row>
    <row r="1870">
      <c r="A1870" s="105"/>
      <c r="C1870" s="88"/>
      <c r="D1870" s="86"/>
      <c r="E1870" s="32"/>
      <c r="H1870" s="105"/>
      <c r="J1870" s="102"/>
      <c r="K1870" s="102"/>
      <c r="L1870" s="108"/>
      <c r="R1870" s="31"/>
      <c r="S1870" s="112"/>
    </row>
    <row r="1871">
      <c r="A1871" s="105"/>
      <c r="C1871" s="88"/>
      <c r="D1871" s="86"/>
      <c r="E1871" s="32"/>
      <c r="H1871" s="105"/>
      <c r="J1871" s="102"/>
      <c r="K1871" s="102"/>
      <c r="L1871" s="108"/>
      <c r="R1871" s="31"/>
      <c r="S1871" s="112"/>
    </row>
    <row r="1872">
      <c r="A1872" s="105"/>
      <c r="C1872" s="88"/>
      <c r="D1872" s="86"/>
      <c r="E1872" s="32"/>
      <c r="H1872" s="105"/>
      <c r="J1872" s="102"/>
      <c r="K1872" s="102"/>
      <c r="L1872" s="108"/>
      <c r="R1872" s="31"/>
      <c r="S1872" s="112"/>
    </row>
    <row r="1873">
      <c r="A1873" s="105"/>
      <c r="C1873" s="88"/>
      <c r="D1873" s="86"/>
      <c r="E1873" s="32"/>
      <c r="H1873" s="105"/>
      <c r="J1873" s="102"/>
      <c r="K1873" s="102"/>
      <c r="L1873" s="108"/>
      <c r="R1873" s="31"/>
      <c r="S1873" s="112"/>
    </row>
    <row r="1874">
      <c r="A1874" s="105"/>
      <c r="C1874" s="88"/>
      <c r="D1874" s="86"/>
      <c r="E1874" s="32"/>
      <c r="H1874" s="105"/>
      <c r="J1874" s="102"/>
      <c r="K1874" s="102"/>
      <c r="L1874" s="108"/>
      <c r="R1874" s="31"/>
      <c r="S1874" s="112"/>
    </row>
    <row r="1875">
      <c r="A1875" s="105"/>
      <c r="C1875" s="88"/>
      <c r="D1875" s="86"/>
      <c r="E1875" s="32"/>
      <c r="H1875" s="105"/>
      <c r="J1875" s="102"/>
      <c r="K1875" s="102"/>
      <c r="L1875" s="108"/>
      <c r="R1875" s="31"/>
      <c r="S1875" s="112"/>
    </row>
    <row r="1876">
      <c r="A1876" s="105"/>
      <c r="C1876" s="88"/>
      <c r="D1876" s="86"/>
      <c r="E1876" s="32"/>
      <c r="H1876" s="105"/>
      <c r="J1876" s="102"/>
      <c r="K1876" s="102"/>
      <c r="L1876" s="108"/>
      <c r="R1876" s="31"/>
      <c r="S1876" s="112"/>
    </row>
    <row r="1877">
      <c r="A1877" s="105"/>
      <c r="C1877" s="88"/>
      <c r="D1877" s="86"/>
      <c r="E1877" s="32"/>
      <c r="H1877" s="105"/>
      <c r="J1877" s="102"/>
      <c r="K1877" s="102"/>
      <c r="L1877" s="108"/>
      <c r="R1877" s="31"/>
      <c r="S1877" s="112"/>
    </row>
    <row r="1878">
      <c r="A1878" s="105"/>
      <c r="C1878" s="88"/>
      <c r="D1878" s="86"/>
      <c r="E1878" s="32"/>
      <c r="H1878" s="105"/>
      <c r="J1878" s="102"/>
      <c r="K1878" s="102"/>
      <c r="L1878" s="108"/>
      <c r="R1878" s="31"/>
      <c r="S1878" s="112"/>
    </row>
    <row r="1879">
      <c r="A1879" s="105"/>
      <c r="C1879" s="88"/>
      <c r="D1879" s="86"/>
      <c r="E1879" s="32"/>
      <c r="H1879" s="105"/>
      <c r="J1879" s="102"/>
      <c r="K1879" s="102"/>
      <c r="L1879" s="108"/>
      <c r="R1879" s="31"/>
      <c r="S1879" s="112"/>
    </row>
    <row r="1880">
      <c r="A1880" s="105"/>
      <c r="C1880" s="88"/>
      <c r="D1880" s="86"/>
      <c r="E1880" s="32"/>
      <c r="H1880" s="105"/>
      <c r="J1880" s="102"/>
      <c r="K1880" s="102"/>
      <c r="L1880" s="108"/>
      <c r="R1880" s="31"/>
      <c r="S1880" s="112"/>
    </row>
    <row r="1881">
      <c r="A1881" s="105"/>
      <c r="C1881" s="88"/>
      <c r="D1881" s="86"/>
      <c r="E1881" s="32"/>
      <c r="H1881" s="105"/>
      <c r="J1881" s="102"/>
      <c r="K1881" s="102"/>
      <c r="L1881" s="108"/>
      <c r="R1881" s="31"/>
      <c r="S1881" s="112"/>
    </row>
    <row r="1882">
      <c r="A1882" s="105"/>
      <c r="C1882" s="88"/>
      <c r="D1882" s="86"/>
      <c r="E1882" s="32"/>
      <c r="H1882" s="105"/>
      <c r="J1882" s="102"/>
      <c r="K1882" s="102"/>
      <c r="L1882" s="108"/>
      <c r="R1882" s="31"/>
      <c r="S1882" s="112"/>
    </row>
    <row r="1883">
      <c r="A1883" s="105"/>
      <c r="C1883" s="88"/>
      <c r="D1883" s="86"/>
      <c r="E1883" s="32"/>
      <c r="H1883" s="105"/>
      <c r="J1883" s="102"/>
      <c r="K1883" s="102"/>
      <c r="L1883" s="108"/>
      <c r="R1883" s="31"/>
      <c r="S1883" s="112"/>
    </row>
    <row r="1884">
      <c r="A1884" s="105"/>
      <c r="C1884" s="88"/>
      <c r="D1884" s="86"/>
      <c r="E1884" s="32"/>
      <c r="H1884" s="105"/>
      <c r="J1884" s="102"/>
      <c r="K1884" s="102"/>
      <c r="L1884" s="108"/>
      <c r="R1884" s="31"/>
      <c r="S1884" s="112"/>
    </row>
    <row r="1885">
      <c r="A1885" s="105"/>
      <c r="C1885" s="88"/>
      <c r="D1885" s="86"/>
      <c r="E1885" s="32"/>
      <c r="H1885" s="105"/>
      <c r="J1885" s="102"/>
      <c r="K1885" s="102"/>
      <c r="L1885" s="108"/>
      <c r="R1885" s="31"/>
      <c r="S1885" s="112"/>
    </row>
    <row r="1886">
      <c r="A1886" s="105"/>
      <c r="C1886" s="88"/>
      <c r="D1886" s="86"/>
      <c r="E1886" s="32"/>
      <c r="H1886" s="105"/>
      <c r="J1886" s="102"/>
      <c r="K1886" s="102"/>
      <c r="L1886" s="108"/>
      <c r="R1886" s="31"/>
      <c r="S1886" s="112"/>
    </row>
    <row r="1887">
      <c r="A1887" s="105"/>
      <c r="C1887" s="88"/>
      <c r="D1887" s="86"/>
      <c r="E1887" s="32"/>
      <c r="H1887" s="105"/>
      <c r="J1887" s="102"/>
      <c r="K1887" s="102"/>
      <c r="L1887" s="108"/>
      <c r="R1887" s="31"/>
      <c r="S1887" s="112"/>
    </row>
    <row r="1888">
      <c r="A1888" s="105"/>
      <c r="C1888" s="88"/>
      <c r="D1888" s="86"/>
      <c r="E1888" s="32"/>
      <c r="H1888" s="105"/>
      <c r="J1888" s="102"/>
      <c r="K1888" s="102"/>
      <c r="L1888" s="108"/>
      <c r="R1888" s="31"/>
      <c r="S1888" s="112"/>
    </row>
    <row r="1889">
      <c r="A1889" s="105"/>
      <c r="C1889" s="88"/>
      <c r="D1889" s="86"/>
      <c r="E1889" s="32"/>
      <c r="H1889" s="105"/>
      <c r="J1889" s="102"/>
      <c r="K1889" s="102"/>
      <c r="L1889" s="108"/>
      <c r="R1889" s="31"/>
      <c r="S1889" s="112"/>
    </row>
    <row r="1890">
      <c r="A1890" s="105"/>
      <c r="C1890" s="88"/>
      <c r="D1890" s="86"/>
      <c r="E1890" s="32"/>
      <c r="H1890" s="105"/>
      <c r="J1890" s="102"/>
      <c r="K1890" s="102"/>
      <c r="L1890" s="108"/>
      <c r="R1890" s="31"/>
      <c r="S1890" s="112"/>
    </row>
    <row r="1891">
      <c r="A1891" s="105"/>
      <c r="C1891" s="88"/>
      <c r="D1891" s="86"/>
      <c r="E1891" s="32"/>
      <c r="H1891" s="105"/>
      <c r="J1891" s="102"/>
      <c r="K1891" s="102"/>
      <c r="L1891" s="108"/>
      <c r="R1891" s="31"/>
      <c r="S1891" s="112"/>
    </row>
    <row r="1892">
      <c r="A1892" s="105"/>
      <c r="C1892" s="88"/>
      <c r="D1892" s="86"/>
      <c r="E1892" s="32"/>
      <c r="H1892" s="105"/>
      <c r="J1892" s="102"/>
      <c r="K1892" s="102"/>
      <c r="L1892" s="108"/>
      <c r="R1892" s="31"/>
      <c r="S1892" s="112"/>
    </row>
    <row r="1893">
      <c r="A1893" s="105"/>
      <c r="C1893" s="88"/>
      <c r="D1893" s="86"/>
      <c r="E1893" s="32"/>
      <c r="H1893" s="105"/>
      <c r="J1893" s="102"/>
      <c r="K1893" s="102"/>
      <c r="L1893" s="108"/>
      <c r="R1893" s="31"/>
      <c r="S1893" s="112"/>
    </row>
    <row r="1894">
      <c r="A1894" s="105"/>
      <c r="C1894" s="88"/>
      <c r="D1894" s="86"/>
      <c r="E1894" s="32"/>
      <c r="H1894" s="105"/>
      <c r="J1894" s="102"/>
      <c r="K1894" s="102"/>
      <c r="L1894" s="108"/>
      <c r="R1894" s="31"/>
      <c r="S1894" s="112"/>
    </row>
    <row r="1895">
      <c r="A1895" s="105"/>
      <c r="C1895" s="88"/>
      <c r="D1895" s="86"/>
      <c r="E1895" s="32"/>
      <c r="H1895" s="105"/>
      <c r="J1895" s="102"/>
      <c r="K1895" s="102"/>
      <c r="L1895" s="108"/>
      <c r="R1895" s="31"/>
      <c r="S1895" s="112"/>
    </row>
    <row r="1896">
      <c r="A1896" s="105"/>
      <c r="C1896" s="88"/>
      <c r="D1896" s="86"/>
      <c r="E1896" s="32"/>
      <c r="H1896" s="105"/>
      <c r="J1896" s="102"/>
      <c r="K1896" s="102"/>
      <c r="L1896" s="108"/>
      <c r="R1896" s="31"/>
      <c r="S1896" s="112"/>
    </row>
    <row r="1897">
      <c r="A1897" s="105"/>
      <c r="C1897" s="88"/>
      <c r="D1897" s="86"/>
      <c r="E1897" s="32"/>
      <c r="H1897" s="105"/>
      <c r="J1897" s="102"/>
      <c r="K1897" s="102"/>
      <c r="L1897" s="108"/>
      <c r="R1897" s="31"/>
      <c r="S1897" s="112"/>
    </row>
    <row r="1898">
      <c r="A1898" s="105"/>
      <c r="C1898" s="88"/>
      <c r="D1898" s="86"/>
      <c r="E1898" s="32"/>
      <c r="H1898" s="105"/>
      <c r="J1898" s="102"/>
      <c r="K1898" s="102"/>
      <c r="L1898" s="108"/>
      <c r="R1898" s="31"/>
      <c r="S1898" s="112"/>
    </row>
    <row r="1899">
      <c r="A1899" s="105"/>
      <c r="C1899" s="88"/>
      <c r="D1899" s="86"/>
      <c r="E1899" s="32"/>
      <c r="H1899" s="105"/>
      <c r="J1899" s="102"/>
      <c r="K1899" s="102"/>
      <c r="L1899" s="108"/>
      <c r="R1899" s="31"/>
      <c r="S1899" s="112"/>
    </row>
    <row r="1900">
      <c r="A1900" s="105"/>
      <c r="C1900" s="88"/>
      <c r="D1900" s="86"/>
      <c r="E1900" s="32"/>
      <c r="H1900" s="105"/>
      <c r="J1900" s="102"/>
      <c r="K1900" s="102"/>
      <c r="L1900" s="108"/>
      <c r="R1900" s="31"/>
      <c r="S1900" s="112"/>
    </row>
    <row r="1901">
      <c r="A1901" s="105"/>
      <c r="C1901" s="88"/>
      <c r="D1901" s="86"/>
      <c r="E1901" s="32"/>
      <c r="H1901" s="105"/>
      <c r="J1901" s="102"/>
      <c r="K1901" s="102"/>
      <c r="L1901" s="108"/>
      <c r="R1901" s="31"/>
      <c r="S1901" s="112"/>
    </row>
    <row r="1902">
      <c r="A1902" s="105"/>
      <c r="C1902" s="88"/>
      <c r="D1902" s="86"/>
      <c r="E1902" s="32"/>
      <c r="H1902" s="105"/>
      <c r="J1902" s="102"/>
      <c r="K1902" s="102"/>
      <c r="L1902" s="108"/>
      <c r="R1902" s="31"/>
      <c r="S1902" s="112"/>
    </row>
    <row r="1903">
      <c r="A1903" s="105"/>
      <c r="C1903" s="88"/>
      <c r="D1903" s="86"/>
      <c r="E1903" s="32"/>
      <c r="H1903" s="105"/>
      <c r="J1903" s="102"/>
      <c r="K1903" s="102"/>
      <c r="L1903" s="108"/>
      <c r="R1903" s="31"/>
      <c r="S1903" s="112"/>
    </row>
    <row r="1904">
      <c r="A1904" s="105"/>
      <c r="C1904" s="88"/>
      <c r="D1904" s="86"/>
      <c r="E1904" s="32"/>
      <c r="H1904" s="105"/>
      <c r="J1904" s="102"/>
      <c r="K1904" s="102"/>
      <c r="L1904" s="108"/>
      <c r="R1904" s="31"/>
      <c r="S1904" s="112"/>
    </row>
    <row r="1905">
      <c r="A1905" s="105"/>
      <c r="C1905" s="88"/>
      <c r="D1905" s="86"/>
      <c r="E1905" s="32"/>
      <c r="H1905" s="105"/>
      <c r="J1905" s="102"/>
      <c r="K1905" s="102"/>
      <c r="L1905" s="108"/>
      <c r="R1905" s="31"/>
      <c r="S1905" s="112"/>
    </row>
    <row r="1906">
      <c r="A1906" s="105"/>
      <c r="C1906" s="88"/>
      <c r="D1906" s="86"/>
      <c r="E1906" s="32"/>
      <c r="H1906" s="105"/>
      <c r="J1906" s="102"/>
      <c r="K1906" s="102"/>
      <c r="L1906" s="108"/>
      <c r="R1906" s="31"/>
      <c r="S1906" s="112"/>
    </row>
    <row r="1907">
      <c r="A1907" s="105"/>
      <c r="C1907" s="88"/>
      <c r="D1907" s="86"/>
      <c r="E1907" s="32"/>
      <c r="H1907" s="105"/>
      <c r="J1907" s="102"/>
      <c r="K1907" s="102"/>
      <c r="L1907" s="108"/>
      <c r="R1907" s="31"/>
      <c r="S1907" s="112"/>
    </row>
    <row r="1908">
      <c r="A1908" s="105"/>
      <c r="C1908" s="88"/>
      <c r="D1908" s="86"/>
      <c r="E1908" s="32"/>
      <c r="H1908" s="105"/>
      <c r="J1908" s="102"/>
      <c r="K1908" s="102"/>
      <c r="L1908" s="108"/>
      <c r="R1908" s="31"/>
      <c r="S1908" s="112"/>
    </row>
    <row r="1909">
      <c r="A1909" s="105"/>
      <c r="C1909" s="88"/>
      <c r="D1909" s="86"/>
      <c r="E1909" s="32"/>
      <c r="H1909" s="105"/>
      <c r="J1909" s="102"/>
      <c r="K1909" s="102"/>
      <c r="L1909" s="108"/>
      <c r="R1909" s="31"/>
      <c r="S1909" s="112"/>
    </row>
    <row r="1910">
      <c r="A1910" s="105"/>
      <c r="C1910" s="88"/>
      <c r="D1910" s="86"/>
      <c r="E1910" s="32"/>
      <c r="H1910" s="105"/>
      <c r="J1910" s="102"/>
      <c r="K1910" s="102"/>
      <c r="L1910" s="108"/>
      <c r="R1910" s="31"/>
      <c r="S1910" s="112"/>
    </row>
    <row r="1911">
      <c r="A1911" s="105"/>
      <c r="C1911" s="88"/>
      <c r="D1911" s="86"/>
      <c r="E1911" s="32"/>
      <c r="H1911" s="105"/>
      <c r="J1911" s="102"/>
      <c r="K1911" s="102"/>
      <c r="L1911" s="108"/>
      <c r="R1911" s="31"/>
      <c r="S1911" s="112"/>
    </row>
    <row r="1912">
      <c r="A1912" s="105"/>
      <c r="C1912" s="88"/>
      <c r="D1912" s="86"/>
      <c r="E1912" s="32"/>
      <c r="H1912" s="105"/>
      <c r="J1912" s="102"/>
      <c r="K1912" s="102"/>
      <c r="L1912" s="108"/>
      <c r="R1912" s="31"/>
      <c r="S1912" s="112"/>
    </row>
    <row r="1913">
      <c r="A1913" s="105"/>
      <c r="C1913" s="88"/>
      <c r="D1913" s="86"/>
      <c r="E1913" s="32"/>
      <c r="H1913" s="105"/>
      <c r="J1913" s="102"/>
      <c r="K1913" s="102"/>
      <c r="L1913" s="108"/>
      <c r="R1913" s="31"/>
      <c r="S1913" s="112"/>
    </row>
    <row r="1914">
      <c r="A1914" s="105"/>
      <c r="C1914" s="88"/>
      <c r="D1914" s="86"/>
      <c r="E1914" s="32"/>
      <c r="H1914" s="105"/>
      <c r="J1914" s="102"/>
      <c r="K1914" s="102"/>
      <c r="L1914" s="108"/>
      <c r="R1914" s="31"/>
      <c r="S1914" s="112"/>
    </row>
    <row r="1915">
      <c r="A1915" s="105"/>
      <c r="C1915" s="88"/>
      <c r="D1915" s="86"/>
      <c r="E1915" s="32"/>
      <c r="H1915" s="105"/>
      <c r="J1915" s="102"/>
      <c r="K1915" s="102"/>
      <c r="L1915" s="108"/>
      <c r="R1915" s="31"/>
      <c r="S1915" s="112"/>
    </row>
    <row r="1916">
      <c r="A1916" s="105"/>
      <c r="C1916" s="88"/>
      <c r="D1916" s="86"/>
      <c r="E1916" s="32"/>
      <c r="H1916" s="105"/>
      <c r="J1916" s="102"/>
      <c r="K1916" s="102"/>
      <c r="L1916" s="108"/>
      <c r="R1916" s="31"/>
      <c r="S1916" s="112"/>
    </row>
    <row r="1917">
      <c r="A1917" s="105"/>
      <c r="C1917" s="88"/>
      <c r="D1917" s="86"/>
      <c r="E1917" s="32"/>
      <c r="H1917" s="105"/>
      <c r="J1917" s="102"/>
      <c r="K1917" s="102"/>
      <c r="L1917" s="108"/>
      <c r="R1917" s="31"/>
      <c r="S1917" s="112"/>
    </row>
    <row r="1918">
      <c r="A1918" s="105"/>
      <c r="C1918" s="88"/>
      <c r="D1918" s="86"/>
      <c r="E1918" s="32"/>
      <c r="H1918" s="105"/>
      <c r="J1918" s="102"/>
      <c r="K1918" s="102"/>
      <c r="L1918" s="108"/>
      <c r="R1918" s="31"/>
      <c r="S1918" s="112"/>
    </row>
    <row r="1919">
      <c r="A1919" s="105"/>
      <c r="C1919" s="88"/>
      <c r="D1919" s="86"/>
      <c r="E1919" s="32"/>
      <c r="H1919" s="105"/>
      <c r="J1919" s="102"/>
      <c r="K1919" s="102"/>
      <c r="L1919" s="108"/>
      <c r="R1919" s="31"/>
      <c r="S1919" s="112"/>
    </row>
    <row r="1920">
      <c r="A1920" s="105"/>
      <c r="C1920" s="88"/>
      <c r="D1920" s="86"/>
      <c r="E1920" s="32"/>
      <c r="H1920" s="105"/>
      <c r="J1920" s="102"/>
      <c r="K1920" s="102"/>
      <c r="L1920" s="108"/>
      <c r="R1920" s="31"/>
      <c r="S1920" s="112"/>
    </row>
    <row r="1921">
      <c r="A1921" s="105"/>
      <c r="C1921" s="88"/>
      <c r="D1921" s="86"/>
      <c r="E1921" s="32"/>
      <c r="H1921" s="105"/>
      <c r="J1921" s="102"/>
      <c r="K1921" s="102"/>
      <c r="L1921" s="108"/>
      <c r="R1921" s="31"/>
      <c r="S1921" s="112"/>
    </row>
    <row r="1922">
      <c r="A1922" s="105"/>
      <c r="C1922" s="88"/>
      <c r="D1922" s="86"/>
      <c r="E1922" s="32"/>
      <c r="H1922" s="105"/>
      <c r="J1922" s="102"/>
      <c r="K1922" s="102"/>
      <c r="L1922" s="108"/>
      <c r="R1922" s="31"/>
      <c r="S1922" s="112"/>
    </row>
    <row r="1923">
      <c r="A1923" s="105"/>
      <c r="C1923" s="88"/>
      <c r="D1923" s="86"/>
      <c r="E1923" s="32"/>
      <c r="H1923" s="105"/>
      <c r="J1923" s="102"/>
      <c r="K1923" s="102"/>
      <c r="L1923" s="108"/>
      <c r="R1923" s="31"/>
      <c r="S1923" s="112"/>
    </row>
    <row r="1924">
      <c r="A1924" s="105"/>
      <c r="C1924" s="88"/>
      <c r="D1924" s="86"/>
      <c r="E1924" s="32"/>
      <c r="H1924" s="105"/>
      <c r="J1924" s="102"/>
      <c r="K1924" s="102"/>
      <c r="L1924" s="108"/>
      <c r="R1924" s="31"/>
      <c r="S1924" s="112"/>
    </row>
    <row r="1925">
      <c r="A1925" s="105"/>
      <c r="C1925" s="88"/>
      <c r="D1925" s="86"/>
      <c r="E1925" s="32"/>
      <c r="H1925" s="105"/>
      <c r="J1925" s="102"/>
      <c r="K1925" s="102"/>
      <c r="L1925" s="108"/>
      <c r="R1925" s="31"/>
      <c r="S1925" s="112"/>
    </row>
    <row r="1926">
      <c r="A1926" s="105"/>
      <c r="C1926" s="88"/>
      <c r="D1926" s="86"/>
      <c r="E1926" s="32"/>
      <c r="H1926" s="105"/>
      <c r="J1926" s="102"/>
      <c r="K1926" s="102"/>
      <c r="L1926" s="108"/>
      <c r="R1926" s="31"/>
      <c r="S1926" s="112"/>
    </row>
    <row r="1927">
      <c r="A1927" s="105"/>
      <c r="C1927" s="88"/>
      <c r="D1927" s="86"/>
      <c r="E1927" s="32"/>
      <c r="H1927" s="105"/>
      <c r="J1927" s="102"/>
      <c r="K1927" s="102"/>
      <c r="L1927" s="108"/>
      <c r="R1927" s="31"/>
      <c r="S1927" s="112"/>
    </row>
    <row r="1928">
      <c r="A1928" s="105"/>
      <c r="C1928" s="88"/>
      <c r="D1928" s="86"/>
      <c r="E1928" s="32"/>
      <c r="H1928" s="105"/>
      <c r="J1928" s="102"/>
      <c r="K1928" s="102"/>
      <c r="L1928" s="108"/>
      <c r="R1928" s="31"/>
      <c r="S1928" s="112"/>
    </row>
    <row r="1929">
      <c r="A1929" s="105"/>
      <c r="C1929" s="88"/>
      <c r="D1929" s="86"/>
      <c r="E1929" s="32"/>
      <c r="H1929" s="105"/>
      <c r="J1929" s="102"/>
      <c r="K1929" s="102"/>
      <c r="L1929" s="108"/>
      <c r="R1929" s="31"/>
      <c r="S1929" s="112"/>
    </row>
    <row r="1930">
      <c r="A1930" s="105"/>
      <c r="C1930" s="88"/>
      <c r="D1930" s="86"/>
      <c r="E1930" s="32"/>
      <c r="H1930" s="105"/>
      <c r="J1930" s="102"/>
      <c r="K1930" s="102"/>
      <c r="L1930" s="108"/>
      <c r="R1930" s="31"/>
      <c r="S1930" s="112"/>
    </row>
    <row r="1931">
      <c r="A1931" s="105"/>
      <c r="C1931" s="88"/>
      <c r="D1931" s="86"/>
      <c r="E1931" s="32"/>
      <c r="H1931" s="105"/>
      <c r="J1931" s="102"/>
      <c r="K1931" s="102"/>
      <c r="L1931" s="108"/>
      <c r="R1931" s="31"/>
      <c r="S1931" s="112"/>
    </row>
    <row r="1932">
      <c r="A1932" s="105"/>
      <c r="C1932" s="88"/>
      <c r="D1932" s="86"/>
      <c r="E1932" s="32"/>
      <c r="H1932" s="105"/>
      <c r="J1932" s="102"/>
      <c r="K1932" s="102"/>
      <c r="L1932" s="108"/>
      <c r="R1932" s="31"/>
      <c r="S1932" s="112"/>
    </row>
    <row r="1933">
      <c r="A1933" s="105"/>
      <c r="C1933" s="88"/>
      <c r="D1933" s="86"/>
      <c r="E1933" s="32"/>
      <c r="H1933" s="105"/>
      <c r="J1933" s="102"/>
      <c r="K1933" s="102"/>
      <c r="L1933" s="108"/>
      <c r="R1933" s="31"/>
      <c r="S1933" s="112"/>
    </row>
    <row r="1934">
      <c r="A1934" s="105"/>
      <c r="C1934" s="88"/>
      <c r="D1934" s="86"/>
      <c r="E1934" s="32"/>
      <c r="H1934" s="105"/>
      <c r="J1934" s="102"/>
      <c r="K1934" s="102"/>
      <c r="L1934" s="108"/>
      <c r="R1934" s="31"/>
      <c r="S1934" s="112"/>
    </row>
    <row r="1935">
      <c r="A1935" s="105"/>
      <c r="C1935" s="88"/>
      <c r="D1935" s="86"/>
      <c r="E1935" s="32"/>
      <c r="H1935" s="105"/>
      <c r="J1935" s="102"/>
      <c r="K1935" s="102"/>
      <c r="L1935" s="108"/>
      <c r="R1935" s="31"/>
      <c r="S1935" s="112"/>
    </row>
    <row r="1936">
      <c r="A1936" s="105"/>
      <c r="C1936" s="88"/>
      <c r="D1936" s="86"/>
      <c r="E1936" s="32"/>
      <c r="H1936" s="105"/>
      <c r="J1936" s="102"/>
      <c r="K1936" s="102"/>
      <c r="L1936" s="108"/>
      <c r="R1936" s="31"/>
      <c r="S1936" s="112"/>
    </row>
    <row r="1937">
      <c r="A1937" s="105"/>
      <c r="C1937" s="88"/>
      <c r="D1937" s="86"/>
      <c r="E1937" s="32"/>
      <c r="H1937" s="105"/>
      <c r="J1937" s="102"/>
      <c r="K1937" s="102"/>
      <c r="L1937" s="108"/>
      <c r="R1937" s="31"/>
      <c r="S1937" s="112"/>
    </row>
    <row r="1938">
      <c r="A1938" s="105"/>
      <c r="C1938" s="88"/>
      <c r="D1938" s="86"/>
      <c r="E1938" s="32"/>
      <c r="H1938" s="105"/>
      <c r="J1938" s="102"/>
      <c r="K1938" s="102"/>
      <c r="L1938" s="108"/>
      <c r="R1938" s="31"/>
      <c r="S1938" s="112"/>
    </row>
    <row r="1939">
      <c r="A1939" s="105"/>
      <c r="C1939" s="88"/>
      <c r="D1939" s="86"/>
      <c r="E1939" s="32"/>
      <c r="H1939" s="105"/>
      <c r="J1939" s="102"/>
      <c r="K1939" s="102"/>
      <c r="L1939" s="108"/>
      <c r="R1939" s="31"/>
      <c r="S1939" s="112"/>
    </row>
    <row r="1940">
      <c r="A1940" s="105"/>
      <c r="C1940" s="88"/>
      <c r="D1940" s="86"/>
      <c r="E1940" s="32"/>
      <c r="H1940" s="105"/>
      <c r="J1940" s="102"/>
      <c r="K1940" s="102"/>
      <c r="L1940" s="108"/>
      <c r="R1940" s="31"/>
      <c r="S1940" s="112"/>
    </row>
    <row r="1941">
      <c r="A1941" s="105"/>
      <c r="C1941" s="88"/>
      <c r="D1941" s="86"/>
      <c r="E1941" s="32"/>
      <c r="H1941" s="105"/>
      <c r="J1941" s="102"/>
      <c r="K1941" s="102"/>
      <c r="L1941" s="108"/>
      <c r="R1941" s="31"/>
      <c r="S1941" s="112"/>
    </row>
    <row r="1942">
      <c r="A1942" s="105"/>
      <c r="C1942" s="88"/>
      <c r="D1942" s="86"/>
      <c r="E1942" s="32"/>
      <c r="H1942" s="105"/>
      <c r="J1942" s="102"/>
      <c r="K1942" s="102"/>
      <c r="L1942" s="108"/>
      <c r="R1942" s="31"/>
      <c r="S1942" s="112"/>
    </row>
    <row r="1943">
      <c r="A1943" s="105"/>
      <c r="C1943" s="88"/>
      <c r="D1943" s="86"/>
      <c r="E1943" s="32"/>
      <c r="H1943" s="105"/>
      <c r="J1943" s="102"/>
      <c r="K1943" s="102"/>
      <c r="L1943" s="108"/>
      <c r="R1943" s="31"/>
      <c r="S1943" s="112"/>
    </row>
    <row r="1944">
      <c r="A1944" s="105"/>
      <c r="C1944" s="88"/>
      <c r="D1944" s="86"/>
      <c r="E1944" s="32"/>
      <c r="H1944" s="105"/>
      <c r="J1944" s="102"/>
      <c r="K1944" s="102"/>
      <c r="L1944" s="108"/>
      <c r="R1944" s="31"/>
      <c r="S1944" s="112"/>
    </row>
    <row r="1945">
      <c r="A1945" s="105"/>
      <c r="C1945" s="88"/>
      <c r="D1945" s="86"/>
      <c r="E1945" s="32"/>
      <c r="H1945" s="105"/>
      <c r="J1945" s="102"/>
      <c r="K1945" s="102"/>
      <c r="L1945" s="108"/>
      <c r="R1945" s="31"/>
      <c r="S1945" s="112"/>
    </row>
    <row r="1946">
      <c r="A1946" s="105"/>
      <c r="C1946" s="88"/>
      <c r="D1946" s="86"/>
      <c r="E1946" s="32"/>
      <c r="H1946" s="105"/>
      <c r="J1946" s="102"/>
      <c r="K1946" s="102"/>
      <c r="L1946" s="108"/>
      <c r="R1946" s="31"/>
      <c r="S1946" s="112"/>
    </row>
    <row r="1947">
      <c r="A1947" s="105"/>
      <c r="C1947" s="88"/>
      <c r="D1947" s="86"/>
      <c r="E1947" s="32"/>
      <c r="H1947" s="105"/>
      <c r="J1947" s="102"/>
      <c r="K1947" s="102"/>
      <c r="L1947" s="108"/>
      <c r="R1947" s="31"/>
      <c r="S1947" s="112"/>
    </row>
    <row r="1948">
      <c r="A1948" s="105"/>
      <c r="C1948" s="88"/>
      <c r="D1948" s="86"/>
      <c r="E1948" s="32"/>
      <c r="H1948" s="105"/>
      <c r="J1948" s="102"/>
      <c r="K1948" s="102"/>
      <c r="L1948" s="108"/>
      <c r="R1948" s="31"/>
      <c r="S1948" s="112"/>
    </row>
    <row r="1949">
      <c r="A1949" s="105"/>
      <c r="C1949" s="88"/>
      <c r="D1949" s="86"/>
      <c r="E1949" s="32"/>
      <c r="H1949" s="105"/>
      <c r="J1949" s="102"/>
      <c r="K1949" s="102"/>
      <c r="L1949" s="108"/>
      <c r="R1949" s="31"/>
      <c r="S1949" s="112"/>
    </row>
    <row r="1950">
      <c r="A1950" s="105"/>
      <c r="C1950" s="88"/>
      <c r="D1950" s="86"/>
      <c r="E1950" s="32"/>
      <c r="H1950" s="105"/>
      <c r="J1950" s="102"/>
      <c r="K1950" s="102"/>
      <c r="L1950" s="108"/>
      <c r="R1950" s="31"/>
      <c r="S1950" s="112"/>
    </row>
    <row r="1951">
      <c r="A1951" s="105"/>
      <c r="C1951" s="88"/>
      <c r="D1951" s="86"/>
      <c r="E1951" s="32"/>
      <c r="H1951" s="105"/>
      <c r="J1951" s="102"/>
      <c r="K1951" s="102"/>
      <c r="L1951" s="108"/>
      <c r="R1951" s="31"/>
      <c r="S1951" s="112"/>
    </row>
    <row r="1952">
      <c r="A1952" s="105"/>
      <c r="C1952" s="88"/>
      <c r="D1952" s="86"/>
      <c r="E1952" s="32"/>
      <c r="H1952" s="105"/>
      <c r="J1952" s="102"/>
      <c r="K1952" s="102"/>
      <c r="L1952" s="108"/>
      <c r="R1952" s="31"/>
      <c r="S1952" s="112"/>
    </row>
    <row r="1953">
      <c r="A1953" s="105"/>
      <c r="C1953" s="88"/>
      <c r="D1953" s="86"/>
      <c r="E1953" s="32"/>
      <c r="H1953" s="105"/>
      <c r="J1953" s="102"/>
      <c r="K1953" s="102"/>
      <c r="L1953" s="108"/>
      <c r="R1953" s="31"/>
      <c r="S1953" s="112"/>
    </row>
    <row r="1954">
      <c r="A1954" s="105"/>
      <c r="C1954" s="88"/>
      <c r="D1954" s="86"/>
      <c r="E1954" s="32"/>
      <c r="H1954" s="105"/>
      <c r="J1954" s="102"/>
      <c r="K1954" s="102"/>
      <c r="L1954" s="108"/>
      <c r="R1954" s="31"/>
      <c r="S1954" s="112"/>
    </row>
    <row r="1955">
      <c r="A1955" s="105"/>
      <c r="C1955" s="88"/>
      <c r="D1955" s="86"/>
      <c r="E1955" s="32"/>
      <c r="H1955" s="105"/>
      <c r="J1955" s="102"/>
      <c r="K1955" s="102"/>
      <c r="L1955" s="108"/>
      <c r="R1955" s="31"/>
      <c r="S1955" s="112"/>
    </row>
    <row r="1956">
      <c r="A1956" s="105"/>
      <c r="C1956" s="88"/>
      <c r="D1956" s="86"/>
      <c r="E1956" s="32"/>
      <c r="H1956" s="105"/>
      <c r="J1956" s="102"/>
      <c r="K1956" s="102"/>
      <c r="L1956" s="108"/>
      <c r="R1956" s="31"/>
      <c r="S1956" s="112"/>
    </row>
    <row r="1957">
      <c r="A1957" s="105"/>
      <c r="C1957" s="88"/>
      <c r="D1957" s="86"/>
      <c r="E1957" s="32"/>
      <c r="H1957" s="105"/>
      <c r="J1957" s="102"/>
      <c r="K1957" s="102"/>
      <c r="L1957" s="108"/>
      <c r="R1957" s="31"/>
      <c r="S1957" s="112"/>
    </row>
    <row r="1958">
      <c r="A1958" s="105"/>
      <c r="C1958" s="88"/>
      <c r="D1958" s="86"/>
      <c r="E1958" s="32"/>
      <c r="H1958" s="105"/>
      <c r="J1958" s="102"/>
      <c r="K1958" s="102"/>
      <c r="L1958" s="108"/>
      <c r="R1958" s="31"/>
      <c r="S1958" s="112"/>
    </row>
    <row r="1959">
      <c r="A1959" s="105"/>
      <c r="C1959" s="88"/>
      <c r="D1959" s="86"/>
      <c r="E1959" s="32"/>
      <c r="H1959" s="105"/>
      <c r="J1959" s="102"/>
      <c r="K1959" s="102"/>
      <c r="L1959" s="108"/>
      <c r="R1959" s="31"/>
      <c r="S1959" s="112"/>
    </row>
    <row r="1960">
      <c r="A1960" s="105"/>
      <c r="C1960" s="88"/>
      <c r="D1960" s="86"/>
      <c r="E1960" s="32"/>
      <c r="H1960" s="105"/>
      <c r="J1960" s="102"/>
      <c r="K1960" s="102"/>
      <c r="L1960" s="108"/>
      <c r="R1960" s="31"/>
      <c r="S1960" s="112"/>
    </row>
    <row r="1961">
      <c r="A1961" s="105"/>
      <c r="C1961" s="88"/>
      <c r="D1961" s="86"/>
      <c r="E1961" s="32"/>
      <c r="H1961" s="105"/>
      <c r="J1961" s="102"/>
      <c r="K1961" s="102"/>
      <c r="L1961" s="108"/>
      <c r="R1961" s="31"/>
      <c r="S1961" s="112"/>
    </row>
    <row r="1962">
      <c r="A1962" s="105"/>
      <c r="C1962" s="88"/>
      <c r="D1962" s="86"/>
      <c r="E1962" s="32"/>
      <c r="H1962" s="105"/>
      <c r="J1962" s="102"/>
      <c r="K1962" s="102"/>
      <c r="L1962" s="108"/>
      <c r="R1962" s="31"/>
      <c r="S1962" s="112"/>
    </row>
    <row r="1963">
      <c r="A1963" s="105"/>
      <c r="C1963" s="88"/>
      <c r="D1963" s="86"/>
      <c r="E1963" s="32"/>
      <c r="H1963" s="105"/>
      <c r="J1963" s="102"/>
      <c r="K1963" s="102"/>
      <c r="L1963" s="108"/>
      <c r="R1963" s="31"/>
      <c r="S1963" s="112"/>
    </row>
    <row r="1964">
      <c r="A1964" s="105"/>
      <c r="C1964" s="88"/>
      <c r="D1964" s="86"/>
      <c r="E1964" s="32"/>
      <c r="H1964" s="105"/>
      <c r="J1964" s="102"/>
      <c r="K1964" s="102"/>
      <c r="L1964" s="108"/>
      <c r="R1964" s="31"/>
      <c r="S1964" s="112"/>
    </row>
    <row r="1965">
      <c r="A1965" s="105"/>
      <c r="C1965" s="88"/>
      <c r="D1965" s="86"/>
      <c r="E1965" s="32"/>
      <c r="H1965" s="105"/>
      <c r="J1965" s="102"/>
      <c r="K1965" s="102"/>
      <c r="L1965" s="108"/>
      <c r="R1965" s="31"/>
      <c r="S1965" s="112"/>
    </row>
    <row r="1966">
      <c r="A1966" s="105"/>
      <c r="C1966" s="88"/>
      <c r="D1966" s="86"/>
      <c r="E1966" s="32"/>
      <c r="H1966" s="105"/>
      <c r="J1966" s="102"/>
      <c r="K1966" s="102"/>
      <c r="L1966" s="108"/>
      <c r="R1966" s="31"/>
      <c r="S1966" s="112"/>
    </row>
    <row r="1967">
      <c r="A1967" s="105"/>
      <c r="C1967" s="88"/>
      <c r="D1967" s="86"/>
      <c r="E1967" s="32"/>
      <c r="H1967" s="105"/>
      <c r="J1967" s="102"/>
      <c r="K1967" s="102"/>
      <c r="L1967" s="108"/>
      <c r="R1967" s="31"/>
      <c r="S1967" s="112"/>
    </row>
    <row r="1968">
      <c r="A1968" s="105"/>
      <c r="C1968" s="88"/>
      <c r="D1968" s="86"/>
      <c r="E1968" s="32"/>
      <c r="H1968" s="105"/>
      <c r="J1968" s="102"/>
      <c r="K1968" s="102"/>
      <c r="L1968" s="108"/>
      <c r="R1968" s="31"/>
      <c r="S1968" s="112"/>
    </row>
    <row r="1969">
      <c r="A1969" s="105"/>
      <c r="C1969" s="88"/>
      <c r="D1969" s="86"/>
      <c r="E1969" s="32"/>
      <c r="H1969" s="105"/>
      <c r="J1969" s="102"/>
      <c r="K1969" s="102"/>
      <c r="L1969" s="108"/>
      <c r="R1969" s="31"/>
      <c r="S1969" s="112"/>
    </row>
    <row r="1970">
      <c r="A1970" s="105"/>
      <c r="C1970" s="88"/>
      <c r="D1970" s="86"/>
      <c r="E1970" s="32"/>
      <c r="H1970" s="105"/>
      <c r="J1970" s="102"/>
      <c r="K1970" s="102"/>
      <c r="L1970" s="108"/>
      <c r="R1970" s="31"/>
      <c r="S1970" s="112"/>
    </row>
    <row r="1971">
      <c r="A1971" s="105"/>
      <c r="C1971" s="88"/>
      <c r="D1971" s="86"/>
      <c r="E1971" s="32"/>
      <c r="H1971" s="105"/>
      <c r="J1971" s="102"/>
      <c r="K1971" s="102"/>
      <c r="L1971" s="108"/>
      <c r="R1971" s="31"/>
      <c r="S1971" s="112"/>
    </row>
    <row r="1972">
      <c r="A1972" s="105"/>
      <c r="C1972" s="88"/>
      <c r="D1972" s="86"/>
      <c r="E1972" s="32"/>
      <c r="H1972" s="105"/>
      <c r="J1972" s="102"/>
      <c r="K1972" s="102"/>
      <c r="L1972" s="108"/>
      <c r="R1972" s="31"/>
      <c r="S1972" s="112"/>
    </row>
    <row r="1973">
      <c r="A1973" s="105"/>
      <c r="C1973" s="88"/>
      <c r="D1973" s="86"/>
      <c r="E1973" s="32"/>
      <c r="H1973" s="105"/>
      <c r="J1973" s="102"/>
      <c r="K1973" s="102"/>
      <c r="L1973" s="108"/>
      <c r="R1973" s="31"/>
      <c r="S1973" s="112"/>
    </row>
    <row r="1974">
      <c r="A1974" s="105"/>
      <c r="C1974" s="88"/>
      <c r="D1974" s="86"/>
      <c r="E1974" s="32"/>
      <c r="H1974" s="105"/>
      <c r="J1974" s="102"/>
      <c r="K1974" s="102"/>
      <c r="L1974" s="108"/>
      <c r="R1974" s="31"/>
      <c r="S1974" s="112"/>
    </row>
    <row r="1975">
      <c r="A1975" s="105"/>
      <c r="C1975" s="88"/>
      <c r="D1975" s="86"/>
      <c r="E1975" s="32"/>
      <c r="H1975" s="105"/>
      <c r="J1975" s="102"/>
      <c r="K1975" s="102"/>
      <c r="L1975" s="108"/>
      <c r="R1975" s="31"/>
      <c r="S1975" s="112"/>
    </row>
    <row r="1976">
      <c r="A1976" s="105"/>
      <c r="C1976" s="88"/>
      <c r="D1976" s="86"/>
      <c r="E1976" s="32"/>
      <c r="H1976" s="105"/>
      <c r="J1976" s="102"/>
      <c r="K1976" s="102"/>
      <c r="L1976" s="108"/>
      <c r="R1976" s="31"/>
      <c r="S1976" s="112"/>
    </row>
    <row r="1977">
      <c r="A1977" s="105"/>
      <c r="C1977" s="88"/>
      <c r="D1977" s="86"/>
      <c r="E1977" s="32"/>
      <c r="H1977" s="105"/>
      <c r="J1977" s="102"/>
      <c r="K1977" s="102"/>
      <c r="L1977" s="108"/>
      <c r="R1977" s="31"/>
      <c r="S1977" s="112"/>
    </row>
    <row r="1978">
      <c r="A1978" s="105"/>
      <c r="C1978" s="88"/>
      <c r="D1978" s="86"/>
      <c r="E1978" s="32"/>
      <c r="H1978" s="105"/>
      <c r="J1978" s="102"/>
      <c r="K1978" s="102"/>
      <c r="L1978" s="108"/>
      <c r="R1978" s="31"/>
      <c r="S1978" s="112"/>
    </row>
    <row r="1979">
      <c r="A1979" s="105"/>
      <c r="C1979" s="88"/>
      <c r="D1979" s="86"/>
      <c r="E1979" s="32"/>
      <c r="H1979" s="105"/>
      <c r="J1979" s="102"/>
      <c r="K1979" s="102"/>
      <c r="L1979" s="108"/>
      <c r="R1979" s="31"/>
      <c r="S1979" s="112"/>
    </row>
    <row r="1980">
      <c r="A1980" s="105"/>
      <c r="C1980" s="88"/>
      <c r="D1980" s="86"/>
      <c r="E1980" s="32"/>
      <c r="H1980" s="105"/>
      <c r="J1980" s="102"/>
      <c r="K1980" s="102"/>
      <c r="L1980" s="108"/>
      <c r="R1980" s="31"/>
      <c r="S1980" s="112"/>
    </row>
    <row r="1981">
      <c r="A1981" s="105"/>
      <c r="C1981" s="88"/>
      <c r="D1981" s="86"/>
      <c r="E1981" s="32"/>
      <c r="H1981" s="105"/>
      <c r="J1981" s="102"/>
      <c r="K1981" s="102"/>
      <c r="L1981" s="108"/>
      <c r="R1981" s="31"/>
      <c r="S1981" s="112"/>
    </row>
    <row r="1982">
      <c r="A1982" s="105"/>
      <c r="C1982" s="88"/>
      <c r="D1982" s="86"/>
      <c r="E1982" s="32"/>
      <c r="H1982" s="105"/>
      <c r="J1982" s="102"/>
      <c r="K1982" s="102"/>
      <c r="L1982" s="108"/>
      <c r="R1982" s="31"/>
      <c r="S1982" s="112"/>
    </row>
    <row r="1983">
      <c r="A1983" s="105"/>
      <c r="C1983" s="88"/>
      <c r="D1983" s="86"/>
      <c r="E1983" s="32"/>
      <c r="H1983" s="105"/>
      <c r="J1983" s="102"/>
      <c r="K1983" s="102"/>
      <c r="L1983" s="108"/>
      <c r="R1983" s="31"/>
      <c r="S1983" s="112"/>
    </row>
    <row r="1984">
      <c r="A1984" s="105"/>
      <c r="C1984" s="88"/>
      <c r="D1984" s="86"/>
      <c r="E1984" s="32"/>
      <c r="H1984" s="105"/>
      <c r="J1984" s="102"/>
      <c r="K1984" s="102"/>
      <c r="L1984" s="108"/>
      <c r="R1984" s="31"/>
      <c r="S1984" s="112"/>
    </row>
    <row r="1985">
      <c r="A1985" s="105"/>
      <c r="C1985" s="88"/>
      <c r="D1985" s="86"/>
      <c r="E1985" s="32"/>
      <c r="H1985" s="105"/>
      <c r="J1985" s="102"/>
      <c r="K1985" s="102"/>
      <c r="L1985" s="108"/>
      <c r="R1985" s="31"/>
      <c r="S1985" s="112"/>
    </row>
    <row r="1986">
      <c r="A1986" s="105"/>
      <c r="C1986" s="88"/>
      <c r="D1986" s="86"/>
      <c r="E1986" s="32"/>
      <c r="H1986" s="105"/>
      <c r="J1986" s="102"/>
      <c r="K1986" s="102"/>
      <c r="L1986" s="108"/>
      <c r="R1986" s="31"/>
      <c r="S1986" s="112"/>
    </row>
    <row r="1987">
      <c r="A1987" s="105"/>
      <c r="C1987" s="88"/>
      <c r="D1987" s="86"/>
      <c r="E1987" s="32"/>
      <c r="H1987" s="105"/>
      <c r="J1987" s="102"/>
      <c r="K1987" s="102"/>
      <c r="L1987" s="108"/>
      <c r="R1987" s="31"/>
      <c r="S1987" s="112"/>
    </row>
    <row r="1988">
      <c r="A1988" s="105"/>
      <c r="C1988" s="88"/>
      <c r="D1988" s="86"/>
      <c r="E1988" s="32"/>
      <c r="H1988" s="105"/>
      <c r="J1988" s="102"/>
      <c r="K1988" s="102"/>
      <c r="L1988" s="108"/>
      <c r="R1988" s="31"/>
      <c r="S1988" s="112"/>
    </row>
    <row r="1989">
      <c r="A1989" s="105"/>
      <c r="C1989" s="88"/>
      <c r="D1989" s="86"/>
      <c r="E1989" s="32"/>
      <c r="H1989" s="105"/>
      <c r="J1989" s="102"/>
      <c r="K1989" s="102"/>
      <c r="L1989" s="108"/>
      <c r="R1989" s="31"/>
      <c r="S1989" s="112"/>
    </row>
    <row r="1990">
      <c r="A1990" s="105"/>
      <c r="C1990" s="88"/>
      <c r="D1990" s="86"/>
      <c r="E1990" s="32"/>
      <c r="H1990" s="105"/>
      <c r="J1990" s="102"/>
      <c r="K1990" s="102"/>
      <c r="L1990" s="108"/>
      <c r="R1990" s="31"/>
      <c r="S1990" s="112"/>
    </row>
    <row r="1991">
      <c r="A1991" s="105"/>
      <c r="C1991" s="88"/>
      <c r="D1991" s="86"/>
      <c r="E1991" s="32"/>
      <c r="H1991" s="105"/>
      <c r="J1991" s="102"/>
      <c r="K1991" s="102"/>
      <c r="L1991" s="108"/>
      <c r="R1991" s="31"/>
      <c r="S1991" s="112"/>
    </row>
    <row r="1992">
      <c r="A1992" s="105"/>
      <c r="C1992" s="88"/>
      <c r="D1992" s="86"/>
      <c r="E1992" s="32"/>
      <c r="H1992" s="105"/>
      <c r="J1992" s="102"/>
      <c r="K1992" s="102"/>
      <c r="L1992" s="108"/>
      <c r="R1992" s="31"/>
      <c r="S1992" s="112"/>
    </row>
    <row r="1993">
      <c r="A1993" s="105"/>
      <c r="C1993" s="88"/>
      <c r="D1993" s="86"/>
      <c r="E1993" s="32"/>
      <c r="H1993" s="105"/>
      <c r="J1993" s="102"/>
      <c r="K1993" s="102"/>
      <c r="L1993" s="108"/>
      <c r="R1993" s="31"/>
      <c r="S1993" s="112"/>
    </row>
    <row r="1994">
      <c r="A1994" s="105"/>
      <c r="C1994" s="88"/>
      <c r="D1994" s="86"/>
      <c r="E1994" s="32"/>
      <c r="H1994" s="105"/>
      <c r="J1994" s="102"/>
      <c r="K1994" s="102"/>
      <c r="L1994" s="108"/>
      <c r="R1994" s="31"/>
      <c r="S1994" s="112"/>
    </row>
    <row r="1995">
      <c r="A1995" s="105"/>
      <c r="C1995" s="88"/>
      <c r="D1995" s="86"/>
      <c r="E1995" s="32"/>
      <c r="H1995" s="105"/>
      <c r="J1995" s="102"/>
      <c r="K1995" s="102"/>
      <c r="L1995" s="108"/>
      <c r="R1995" s="31"/>
      <c r="S1995" s="112"/>
    </row>
    <row r="1996">
      <c r="A1996" s="105"/>
      <c r="C1996" s="88"/>
      <c r="D1996" s="86"/>
      <c r="E1996" s="32"/>
      <c r="H1996" s="105"/>
      <c r="J1996" s="102"/>
      <c r="K1996" s="102"/>
      <c r="L1996" s="108"/>
      <c r="R1996" s="31"/>
      <c r="S1996" s="112"/>
    </row>
    <row r="1997">
      <c r="A1997" s="105"/>
      <c r="C1997" s="88"/>
      <c r="D1997" s="86"/>
      <c r="E1997" s="32"/>
      <c r="H1997" s="105"/>
      <c r="J1997" s="102"/>
      <c r="K1997" s="102"/>
      <c r="L1997" s="108"/>
      <c r="R1997" s="31"/>
      <c r="S1997" s="112"/>
    </row>
    <row r="1998">
      <c r="A1998" s="105"/>
      <c r="C1998" s="88"/>
      <c r="D1998" s="86"/>
      <c r="E1998" s="32"/>
      <c r="H1998" s="105"/>
      <c r="J1998" s="102"/>
      <c r="K1998" s="102"/>
      <c r="L1998" s="108"/>
      <c r="R1998" s="31"/>
      <c r="S1998" s="112"/>
    </row>
    <row r="1999">
      <c r="A1999" s="105"/>
      <c r="C1999" s="88"/>
      <c r="D1999" s="86"/>
      <c r="E1999" s="32"/>
      <c r="H1999" s="105"/>
      <c r="J1999" s="102"/>
      <c r="K1999" s="102"/>
      <c r="L1999" s="108"/>
      <c r="R1999" s="31"/>
      <c r="S1999" s="112"/>
    </row>
    <row r="2000">
      <c r="A2000" s="105"/>
      <c r="C2000" s="88"/>
      <c r="D2000" s="86"/>
      <c r="E2000" s="32"/>
      <c r="H2000" s="105"/>
      <c r="J2000" s="102"/>
      <c r="K2000" s="102"/>
      <c r="L2000" s="108"/>
      <c r="R2000" s="31"/>
      <c r="S2000" s="112"/>
    </row>
    <row r="2001">
      <c r="A2001" s="105"/>
      <c r="C2001" s="88"/>
      <c r="D2001" s="86"/>
      <c r="E2001" s="32"/>
      <c r="H2001" s="105"/>
      <c r="J2001" s="102"/>
      <c r="K2001" s="102"/>
      <c r="L2001" s="108"/>
      <c r="R2001" s="31"/>
      <c r="S2001" s="112"/>
    </row>
    <row r="2002">
      <c r="A2002" s="105"/>
      <c r="C2002" s="88"/>
      <c r="D2002" s="86"/>
      <c r="E2002" s="32"/>
      <c r="H2002" s="105"/>
      <c r="J2002" s="102"/>
      <c r="K2002" s="102"/>
      <c r="L2002" s="108"/>
      <c r="R2002" s="31"/>
      <c r="S2002" s="112"/>
    </row>
    <row r="2003">
      <c r="A2003" s="105"/>
      <c r="C2003" s="88"/>
      <c r="D2003" s="86"/>
      <c r="E2003" s="32"/>
      <c r="H2003" s="105"/>
      <c r="J2003" s="102"/>
      <c r="K2003" s="102"/>
      <c r="L2003" s="108"/>
      <c r="R2003" s="31"/>
      <c r="S2003" s="112"/>
    </row>
    <row r="2004">
      <c r="A2004" s="105"/>
      <c r="C2004" s="88"/>
      <c r="D2004" s="86"/>
      <c r="E2004" s="32"/>
      <c r="H2004" s="105"/>
      <c r="J2004" s="102"/>
      <c r="K2004" s="102"/>
      <c r="L2004" s="108"/>
      <c r="R2004" s="31"/>
      <c r="S2004" s="112"/>
    </row>
    <row r="2005">
      <c r="A2005" s="105"/>
      <c r="C2005" s="88"/>
      <c r="D2005" s="86"/>
      <c r="E2005" s="32"/>
      <c r="H2005" s="105"/>
      <c r="J2005" s="102"/>
      <c r="K2005" s="102"/>
      <c r="L2005" s="108"/>
      <c r="R2005" s="31"/>
      <c r="S2005" s="112"/>
    </row>
    <row r="2006">
      <c r="A2006" s="105"/>
      <c r="C2006" s="88"/>
      <c r="D2006" s="86"/>
      <c r="E2006" s="32"/>
      <c r="H2006" s="105"/>
      <c r="J2006" s="102"/>
      <c r="K2006" s="102"/>
      <c r="L2006" s="108"/>
      <c r="R2006" s="31"/>
      <c r="S2006" s="112"/>
    </row>
    <row r="2007">
      <c r="A2007" s="105"/>
      <c r="C2007" s="88"/>
      <c r="D2007" s="86"/>
      <c r="E2007" s="32"/>
      <c r="H2007" s="105"/>
      <c r="J2007" s="102"/>
      <c r="K2007" s="102"/>
      <c r="L2007" s="108"/>
      <c r="R2007" s="31"/>
      <c r="S2007" s="112"/>
    </row>
    <row r="2008">
      <c r="A2008" s="105"/>
      <c r="C2008" s="88"/>
      <c r="D2008" s="86"/>
      <c r="E2008" s="32"/>
      <c r="H2008" s="105"/>
      <c r="J2008" s="102"/>
      <c r="K2008" s="102"/>
      <c r="L2008" s="108"/>
      <c r="R2008" s="31"/>
      <c r="S2008" s="112"/>
    </row>
    <row r="2009">
      <c r="A2009" s="105"/>
      <c r="C2009" s="88"/>
      <c r="D2009" s="86"/>
      <c r="E2009" s="32"/>
      <c r="H2009" s="105"/>
      <c r="J2009" s="102"/>
      <c r="K2009" s="102"/>
      <c r="L2009" s="108"/>
      <c r="R2009" s="31"/>
      <c r="S2009" s="112"/>
    </row>
    <row r="2010">
      <c r="A2010" s="105"/>
      <c r="C2010" s="88"/>
      <c r="D2010" s="86"/>
      <c r="E2010" s="32"/>
      <c r="H2010" s="105"/>
      <c r="J2010" s="102"/>
      <c r="K2010" s="102"/>
      <c r="L2010" s="108"/>
      <c r="R2010" s="31"/>
      <c r="S2010" s="112"/>
    </row>
    <row r="2011">
      <c r="A2011" s="105"/>
      <c r="C2011" s="88"/>
      <c r="D2011" s="86"/>
      <c r="E2011" s="32"/>
      <c r="H2011" s="105"/>
      <c r="J2011" s="102"/>
      <c r="K2011" s="102"/>
      <c r="L2011" s="108"/>
      <c r="R2011" s="31"/>
      <c r="S2011" s="112"/>
    </row>
    <row r="2012">
      <c r="A2012" s="105"/>
      <c r="C2012" s="88"/>
      <c r="D2012" s="86"/>
      <c r="E2012" s="32"/>
      <c r="H2012" s="105"/>
      <c r="J2012" s="102"/>
      <c r="K2012" s="102"/>
      <c r="L2012" s="108"/>
      <c r="R2012" s="31"/>
      <c r="S2012" s="112"/>
    </row>
    <row r="2013">
      <c r="A2013" s="105"/>
      <c r="C2013" s="88"/>
      <c r="D2013" s="86"/>
      <c r="E2013" s="32"/>
      <c r="H2013" s="105"/>
      <c r="J2013" s="102"/>
      <c r="K2013" s="102"/>
      <c r="L2013" s="108"/>
      <c r="R2013" s="31"/>
      <c r="S2013" s="112"/>
    </row>
    <row r="2014">
      <c r="A2014" s="105"/>
      <c r="C2014" s="88"/>
      <c r="D2014" s="86"/>
      <c r="E2014" s="32"/>
      <c r="H2014" s="105"/>
      <c r="J2014" s="102"/>
      <c r="K2014" s="102"/>
      <c r="L2014" s="108"/>
      <c r="R2014" s="31"/>
      <c r="S2014" s="112"/>
    </row>
    <row r="2015">
      <c r="A2015" s="105"/>
      <c r="C2015" s="88"/>
      <c r="D2015" s="86"/>
      <c r="E2015" s="32"/>
      <c r="H2015" s="105"/>
      <c r="J2015" s="102"/>
      <c r="K2015" s="102"/>
      <c r="L2015" s="108"/>
      <c r="R2015" s="31"/>
      <c r="S2015" s="112"/>
    </row>
    <row r="2016">
      <c r="A2016" s="105"/>
      <c r="C2016" s="88"/>
      <c r="D2016" s="86"/>
      <c r="E2016" s="32"/>
      <c r="H2016" s="105"/>
      <c r="J2016" s="102"/>
      <c r="K2016" s="102"/>
      <c r="L2016" s="108"/>
      <c r="R2016" s="31"/>
      <c r="S2016" s="112"/>
    </row>
    <row r="2017">
      <c r="A2017" s="105"/>
      <c r="C2017" s="88"/>
      <c r="D2017" s="86"/>
      <c r="E2017" s="32"/>
      <c r="H2017" s="105"/>
      <c r="J2017" s="102"/>
      <c r="K2017" s="102"/>
      <c r="L2017" s="108"/>
      <c r="R2017" s="31"/>
      <c r="S2017" s="112"/>
    </row>
    <row r="2018">
      <c r="A2018" s="105"/>
      <c r="C2018" s="88"/>
      <c r="D2018" s="86"/>
      <c r="E2018" s="32"/>
      <c r="H2018" s="105"/>
      <c r="J2018" s="102"/>
      <c r="K2018" s="102"/>
      <c r="L2018" s="108"/>
      <c r="R2018" s="31"/>
      <c r="S2018" s="112"/>
    </row>
    <row r="2019">
      <c r="A2019" s="105"/>
      <c r="C2019" s="88"/>
      <c r="D2019" s="86"/>
      <c r="E2019" s="32"/>
      <c r="H2019" s="105"/>
      <c r="J2019" s="102"/>
      <c r="K2019" s="102"/>
      <c r="L2019" s="108"/>
      <c r="R2019" s="31"/>
      <c r="S2019" s="112"/>
    </row>
    <row r="2020">
      <c r="A2020" s="105"/>
      <c r="C2020" s="88"/>
      <c r="D2020" s="86"/>
      <c r="E2020" s="32"/>
      <c r="H2020" s="105"/>
      <c r="J2020" s="102"/>
      <c r="K2020" s="102"/>
      <c r="L2020" s="108"/>
      <c r="R2020" s="31"/>
      <c r="S2020" s="112"/>
    </row>
    <row r="2021">
      <c r="A2021" s="105"/>
      <c r="C2021" s="88"/>
      <c r="D2021" s="86"/>
      <c r="E2021" s="32"/>
      <c r="H2021" s="105"/>
      <c r="J2021" s="102"/>
      <c r="K2021" s="102"/>
      <c r="L2021" s="108"/>
      <c r="R2021" s="31"/>
      <c r="S2021" s="112"/>
    </row>
    <row r="2022">
      <c r="A2022" s="105"/>
      <c r="C2022" s="88"/>
      <c r="D2022" s="86"/>
      <c r="E2022" s="32"/>
      <c r="H2022" s="105"/>
      <c r="J2022" s="102"/>
      <c r="K2022" s="102"/>
      <c r="L2022" s="108"/>
      <c r="R2022" s="31"/>
      <c r="S2022" s="112"/>
    </row>
    <row r="2023">
      <c r="A2023" s="105"/>
      <c r="C2023" s="88"/>
      <c r="D2023" s="86"/>
      <c r="E2023" s="32"/>
      <c r="H2023" s="105"/>
      <c r="J2023" s="102"/>
      <c r="K2023" s="102"/>
      <c r="L2023" s="108"/>
      <c r="R2023" s="31"/>
      <c r="S2023" s="112"/>
    </row>
    <row r="2024">
      <c r="A2024" s="105"/>
      <c r="C2024" s="88"/>
      <c r="D2024" s="86"/>
      <c r="E2024" s="32"/>
      <c r="H2024" s="105"/>
      <c r="J2024" s="102"/>
      <c r="K2024" s="102"/>
      <c r="L2024" s="108"/>
      <c r="R2024" s="31"/>
      <c r="S2024" s="112"/>
    </row>
    <row r="2025">
      <c r="A2025" s="105"/>
      <c r="C2025" s="88"/>
      <c r="D2025" s="86"/>
      <c r="E2025" s="32"/>
      <c r="H2025" s="105"/>
      <c r="J2025" s="102"/>
      <c r="K2025" s="102"/>
      <c r="L2025" s="108"/>
      <c r="R2025" s="31"/>
      <c r="S2025" s="112"/>
    </row>
    <row r="2026">
      <c r="A2026" s="105"/>
      <c r="C2026" s="88"/>
      <c r="D2026" s="86"/>
      <c r="E2026" s="32"/>
      <c r="H2026" s="105"/>
      <c r="J2026" s="102"/>
      <c r="K2026" s="102"/>
      <c r="L2026" s="108"/>
      <c r="R2026" s="31"/>
      <c r="S2026" s="112"/>
    </row>
    <row r="2027">
      <c r="A2027" s="105"/>
      <c r="C2027" s="88"/>
      <c r="D2027" s="86"/>
      <c r="E2027" s="32"/>
      <c r="H2027" s="105"/>
      <c r="J2027" s="102"/>
      <c r="K2027" s="102"/>
      <c r="L2027" s="108"/>
      <c r="R2027" s="31"/>
      <c r="S2027" s="112"/>
    </row>
    <row r="2028">
      <c r="A2028" s="105"/>
      <c r="C2028" s="88"/>
      <c r="D2028" s="86"/>
      <c r="E2028" s="32"/>
      <c r="H2028" s="105"/>
      <c r="J2028" s="102"/>
      <c r="K2028" s="102"/>
      <c r="L2028" s="108"/>
      <c r="R2028" s="31"/>
      <c r="S2028" s="112"/>
    </row>
    <row r="2029">
      <c r="A2029" s="105"/>
      <c r="C2029" s="88"/>
      <c r="D2029" s="86"/>
      <c r="E2029" s="32"/>
      <c r="H2029" s="105"/>
      <c r="J2029" s="102"/>
      <c r="K2029" s="102"/>
      <c r="L2029" s="108"/>
      <c r="R2029" s="31"/>
      <c r="S2029" s="112"/>
    </row>
    <row r="2030">
      <c r="A2030" s="105"/>
      <c r="C2030" s="88"/>
      <c r="D2030" s="86"/>
      <c r="E2030" s="32"/>
      <c r="H2030" s="105"/>
      <c r="J2030" s="102"/>
      <c r="K2030" s="102"/>
      <c r="L2030" s="108"/>
      <c r="R2030" s="31"/>
      <c r="S2030" s="112"/>
    </row>
    <row r="2031">
      <c r="A2031" s="105"/>
      <c r="C2031" s="88"/>
      <c r="D2031" s="86"/>
      <c r="E2031" s="32"/>
      <c r="H2031" s="105"/>
      <c r="J2031" s="102"/>
      <c r="K2031" s="102"/>
      <c r="L2031" s="108"/>
      <c r="R2031" s="31"/>
      <c r="S2031" s="112"/>
    </row>
    <row r="2032">
      <c r="A2032" s="105"/>
      <c r="C2032" s="88"/>
      <c r="D2032" s="86"/>
      <c r="E2032" s="32"/>
      <c r="H2032" s="105"/>
      <c r="J2032" s="102"/>
      <c r="K2032" s="102"/>
      <c r="L2032" s="108"/>
      <c r="R2032" s="31"/>
      <c r="S2032" s="112"/>
    </row>
    <row r="2033">
      <c r="A2033" s="105"/>
      <c r="C2033" s="88"/>
      <c r="D2033" s="86"/>
      <c r="E2033" s="32"/>
      <c r="H2033" s="105"/>
      <c r="J2033" s="102"/>
      <c r="K2033" s="102"/>
      <c r="L2033" s="108"/>
      <c r="R2033" s="31"/>
      <c r="S2033" s="112"/>
    </row>
    <row r="2034">
      <c r="A2034" s="105"/>
      <c r="C2034" s="88"/>
      <c r="D2034" s="86"/>
      <c r="E2034" s="32"/>
      <c r="H2034" s="105"/>
      <c r="J2034" s="102"/>
      <c r="K2034" s="102"/>
      <c r="L2034" s="108"/>
      <c r="R2034" s="31"/>
      <c r="S2034" s="112"/>
    </row>
    <row r="2035">
      <c r="A2035" s="105"/>
      <c r="C2035" s="88"/>
      <c r="D2035" s="86"/>
      <c r="E2035" s="32"/>
      <c r="H2035" s="105"/>
      <c r="J2035" s="102"/>
      <c r="K2035" s="102"/>
      <c r="L2035" s="108"/>
      <c r="R2035" s="31"/>
      <c r="S2035" s="112"/>
    </row>
    <row r="2036">
      <c r="A2036" s="105"/>
      <c r="C2036" s="88"/>
      <c r="D2036" s="86"/>
      <c r="E2036" s="32"/>
      <c r="H2036" s="105"/>
      <c r="J2036" s="102"/>
      <c r="K2036" s="102"/>
      <c r="L2036" s="108"/>
      <c r="R2036" s="31"/>
      <c r="S2036" s="112"/>
    </row>
    <row r="2037">
      <c r="A2037" s="105"/>
      <c r="C2037" s="88"/>
      <c r="D2037" s="86"/>
      <c r="E2037" s="32"/>
      <c r="H2037" s="105"/>
      <c r="J2037" s="102"/>
      <c r="K2037" s="102"/>
      <c r="L2037" s="108"/>
      <c r="R2037" s="31"/>
      <c r="S2037" s="112"/>
    </row>
    <row r="2038">
      <c r="A2038" s="105"/>
      <c r="C2038" s="88"/>
      <c r="D2038" s="86"/>
      <c r="E2038" s="32"/>
      <c r="H2038" s="105"/>
      <c r="J2038" s="102"/>
      <c r="K2038" s="102"/>
      <c r="L2038" s="108"/>
      <c r="R2038" s="31"/>
      <c r="S2038" s="112"/>
    </row>
    <row r="2039">
      <c r="A2039" s="105"/>
      <c r="C2039" s="88"/>
      <c r="D2039" s="86"/>
      <c r="E2039" s="32"/>
      <c r="H2039" s="105"/>
      <c r="J2039" s="102"/>
      <c r="K2039" s="102"/>
      <c r="L2039" s="108"/>
      <c r="R2039" s="31"/>
      <c r="S2039" s="112"/>
    </row>
    <row r="2040">
      <c r="A2040" s="105"/>
      <c r="C2040" s="88"/>
      <c r="D2040" s="86"/>
      <c r="E2040" s="32"/>
      <c r="H2040" s="105"/>
      <c r="J2040" s="102"/>
      <c r="K2040" s="102"/>
      <c r="L2040" s="108"/>
      <c r="R2040" s="31"/>
      <c r="S2040" s="112"/>
    </row>
    <row r="2041">
      <c r="A2041" s="105"/>
      <c r="C2041" s="88"/>
      <c r="D2041" s="86"/>
      <c r="E2041" s="32"/>
      <c r="H2041" s="105"/>
      <c r="J2041" s="102"/>
      <c r="K2041" s="102"/>
      <c r="L2041" s="108"/>
      <c r="R2041" s="31"/>
      <c r="S2041" s="112"/>
    </row>
    <row r="2042">
      <c r="A2042" s="105"/>
      <c r="C2042" s="88"/>
      <c r="D2042" s="86"/>
      <c r="E2042" s="32"/>
      <c r="H2042" s="105"/>
      <c r="J2042" s="102"/>
      <c r="K2042" s="102"/>
      <c r="L2042" s="108"/>
      <c r="R2042" s="31"/>
      <c r="S2042" s="112"/>
    </row>
    <row r="2043">
      <c r="A2043" s="105"/>
      <c r="C2043" s="88"/>
      <c r="D2043" s="86"/>
      <c r="E2043" s="32"/>
      <c r="H2043" s="105"/>
      <c r="J2043" s="102"/>
      <c r="K2043" s="102"/>
      <c r="L2043" s="108"/>
      <c r="R2043" s="31"/>
      <c r="S2043" s="112"/>
    </row>
    <row r="2044">
      <c r="A2044" s="105"/>
      <c r="C2044" s="88"/>
      <c r="D2044" s="86"/>
      <c r="E2044" s="32"/>
      <c r="H2044" s="105"/>
      <c r="J2044" s="102"/>
      <c r="K2044" s="102"/>
      <c r="L2044" s="108"/>
      <c r="R2044" s="31"/>
      <c r="S2044" s="112"/>
    </row>
    <row r="2045">
      <c r="A2045" s="105"/>
      <c r="C2045" s="88"/>
      <c r="D2045" s="86"/>
      <c r="E2045" s="32"/>
      <c r="H2045" s="105"/>
      <c r="J2045" s="102"/>
      <c r="K2045" s="102"/>
      <c r="L2045" s="108"/>
      <c r="R2045" s="31"/>
      <c r="S2045" s="112"/>
    </row>
    <row r="2046">
      <c r="A2046" s="105"/>
      <c r="C2046" s="88"/>
      <c r="D2046" s="86"/>
      <c r="E2046" s="32"/>
      <c r="H2046" s="105"/>
      <c r="J2046" s="102"/>
      <c r="K2046" s="102"/>
      <c r="L2046" s="108"/>
      <c r="R2046" s="31"/>
      <c r="S2046" s="112"/>
    </row>
    <row r="2047">
      <c r="A2047" s="105"/>
      <c r="C2047" s="88"/>
      <c r="D2047" s="86"/>
      <c r="E2047" s="32"/>
      <c r="H2047" s="105"/>
      <c r="J2047" s="102"/>
      <c r="K2047" s="102"/>
      <c r="L2047" s="108"/>
      <c r="R2047" s="31"/>
      <c r="S2047" s="112"/>
    </row>
    <row r="2048">
      <c r="A2048" s="105"/>
      <c r="C2048" s="88"/>
      <c r="D2048" s="86"/>
      <c r="E2048" s="32"/>
      <c r="H2048" s="105"/>
      <c r="J2048" s="102"/>
      <c r="K2048" s="102"/>
      <c r="L2048" s="108"/>
      <c r="R2048" s="31"/>
      <c r="S2048" s="112"/>
    </row>
    <row r="2049">
      <c r="A2049" s="105"/>
      <c r="C2049" s="88"/>
      <c r="D2049" s="86"/>
      <c r="E2049" s="32"/>
      <c r="H2049" s="105"/>
      <c r="J2049" s="102"/>
      <c r="K2049" s="102"/>
      <c r="L2049" s="108"/>
      <c r="R2049" s="31"/>
      <c r="S2049" s="112"/>
    </row>
    <row r="2050">
      <c r="A2050" s="105"/>
      <c r="C2050" s="88"/>
      <c r="D2050" s="86"/>
      <c r="E2050" s="32"/>
      <c r="H2050" s="105"/>
      <c r="J2050" s="102"/>
      <c r="K2050" s="102"/>
      <c r="L2050" s="108"/>
      <c r="R2050" s="31"/>
      <c r="S2050" s="112"/>
    </row>
    <row r="2051">
      <c r="A2051" s="105"/>
      <c r="C2051" s="88"/>
      <c r="D2051" s="86"/>
      <c r="E2051" s="32"/>
      <c r="H2051" s="105"/>
      <c r="J2051" s="102"/>
      <c r="K2051" s="102"/>
      <c r="L2051" s="108"/>
      <c r="R2051" s="31"/>
      <c r="S2051" s="112"/>
    </row>
    <row r="2052">
      <c r="A2052" s="105"/>
      <c r="C2052" s="88"/>
      <c r="D2052" s="86"/>
      <c r="E2052" s="32"/>
      <c r="H2052" s="105"/>
      <c r="J2052" s="102"/>
      <c r="K2052" s="102"/>
      <c r="L2052" s="108"/>
      <c r="R2052" s="31"/>
      <c r="S2052" s="112"/>
    </row>
    <row r="2053">
      <c r="A2053" s="105"/>
      <c r="C2053" s="88"/>
      <c r="D2053" s="86"/>
      <c r="E2053" s="32"/>
      <c r="H2053" s="105"/>
      <c r="J2053" s="102"/>
      <c r="K2053" s="102"/>
      <c r="L2053" s="108"/>
      <c r="R2053" s="31"/>
      <c r="S2053" s="112"/>
    </row>
    <row r="2054">
      <c r="A2054" s="105"/>
      <c r="C2054" s="88"/>
      <c r="D2054" s="86"/>
      <c r="E2054" s="32"/>
      <c r="H2054" s="105"/>
      <c r="J2054" s="102"/>
      <c r="K2054" s="102"/>
      <c r="L2054" s="108"/>
      <c r="R2054" s="31"/>
      <c r="S2054" s="112"/>
    </row>
    <row r="2055">
      <c r="A2055" s="105"/>
      <c r="C2055" s="88"/>
      <c r="D2055" s="86"/>
      <c r="E2055" s="32"/>
      <c r="H2055" s="105"/>
      <c r="J2055" s="102"/>
      <c r="K2055" s="102"/>
      <c r="L2055" s="108"/>
      <c r="R2055" s="31"/>
      <c r="S2055" s="112"/>
    </row>
    <row r="2056">
      <c r="A2056" s="105"/>
      <c r="C2056" s="88"/>
      <c r="D2056" s="86"/>
      <c r="E2056" s="32"/>
      <c r="H2056" s="105"/>
      <c r="J2056" s="102"/>
      <c r="K2056" s="102"/>
      <c r="L2056" s="108"/>
      <c r="R2056" s="31"/>
      <c r="S2056" s="112"/>
    </row>
    <row r="2057">
      <c r="A2057" s="105"/>
      <c r="C2057" s="88"/>
      <c r="D2057" s="86"/>
      <c r="E2057" s="32"/>
      <c r="H2057" s="105"/>
      <c r="J2057" s="102"/>
      <c r="K2057" s="102"/>
      <c r="L2057" s="108"/>
      <c r="R2057" s="31"/>
      <c r="S2057" s="112"/>
    </row>
    <row r="2058">
      <c r="A2058" s="105"/>
      <c r="C2058" s="88"/>
      <c r="D2058" s="86"/>
      <c r="E2058" s="32"/>
      <c r="H2058" s="105"/>
      <c r="J2058" s="102"/>
      <c r="K2058" s="102"/>
      <c r="L2058" s="108"/>
      <c r="R2058" s="31"/>
      <c r="S2058" s="112"/>
    </row>
    <row r="2059">
      <c r="A2059" s="105"/>
      <c r="C2059" s="88"/>
      <c r="D2059" s="86"/>
      <c r="E2059" s="32"/>
      <c r="H2059" s="105"/>
      <c r="J2059" s="102"/>
      <c r="K2059" s="102"/>
      <c r="L2059" s="108"/>
      <c r="R2059" s="31"/>
      <c r="S2059" s="112"/>
    </row>
    <row r="2060">
      <c r="A2060" s="105"/>
      <c r="C2060" s="88"/>
      <c r="D2060" s="86"/>
      <c r="E2060" s="32"/>
      <c r="H2060" s="105"/>
      <c r="J2060" s="102"/>
      <c r="K2060" s="102"/>
      <c r="L2060" s="108"/>
      <c r="R2060" s="31"/>
      <c r="S2060" s="112"/>
    </row>
    <row r="2061">
      <c r="A2061" s="105"/>
      <c r="C2061" s="88"/>
      <c r="D2061" s="86"/>
      <c r="E2061" s="32"/>
      <c r="H2061" s="105"/>
      <c r="J2061" s="102"/>
      <c r="K2061" s="102"/>
      <c r="L2061" s="108"/>
      <c r="R2061" s="31"/>
      <c r="S2061" s="112"/>
    </row>
    <row r="2062">
      <c r="A2062" s="105"/>
      <c r="C2062" s="88"/>
      <c r="D2062" s="86"/>
      <c r="E2062" s="32"/>
      <c r="H2062" s="105"/>
      <c r="J2062" s="102"/>
      <c r="K2062" s="102"/>
      <c r="L2062" s="108"/>
      <c r="R2062" s="31"/>
      <c r="S2062" s="112"/>
    </row>
    <row r="2063">
      <c r="A2063" s="105"/>
      <c r="C2063" s="88"/>
      <c r="D2063" s="86"/>
      <c r="E2063" s="32"/>
      <c r="H2063" s="105"/>
      <c r="J2063" s="102"/>
      <c r="K2063" s="102"/>
      <c r="L2063" s="108"/>
      <c r="R2063" s="31"/>
      <c r="S2063" s="112"/>
    </row>
    <row r="2064">
      <c r="A2064" s="105"/>
      <c r="C2064" s="88"/>
      <c r="D2064" s="86"/>
      <c r="E2064" s="32"/>
      <c r="H2064" s="105"/>
      <c r="J2064" s="102"/>
      <c r="K2064" s="102"/>
      <c r="L2064" s="108"/>
      <c r="R2064" s="31"/>
      <c r="S2064" s="112"/>
    </row>
    <row r="2065">
      <c r="A2065" s="105"/>
      <c r="C2065" s="88"/>
      <c r="D2065" s="86"/>
      <c r="E2065" s="32"/>
      <c r="H2065" s="105"/>
      <c r="J2065" s="102"/>
      <c r="K2065" s="102"/>
      <c r="L2065" s="108"/>
      <c r="R2065" s="31"/>
      <c r="S2065" s="112"/>
    </row>
    <row r="2066">
      <c r="A2066" s="105"/>
      <c r="C2066" s="88"/>
      <c r="D2066" s="86"/>
      <c r="E2066" s="32"/>
      <c r="H2066" s="105"/>
      <c r="J2066" s="102"/>
      <c r="K2066" s="102"/>
      <c r="L2066" s="108"/>
      <c r="R2066" s="31"/>
      <c r="S2066" s="112"/>
    </row>
    <row r="2067">
      <c r="A2067" s="105"/>
      <c r="C2067" s="88"/>
      <c r="D2067" s="86"/>
      <c r="E2067" s="32"/>
      <c r="H2067" s="105"/>
      <c r="J2067" s="102"/>
      <c r="K2067" s="102"/>
      <c r="L2067" s="108"/>
      <c r="R2067" s="31"/>
      <c r="S2067" s="112"/>
    </row>
    <row r="2068">
      <c r="A2068" s="105"/>
      <c r="C2068" s="88"/>
      <c r="D2068" s="86"/>
      <c r="E2068" s="32"/>
      <c r="H2068" s="105"/>
      <c r="J2068" s="102"/>
      <c r="K2068" s="102"/>
      <c r="L2068" s="108"/>
      <c r="R2068" s="31"/>
      <c r="S2068" s="112"/>
    </row>
    <row r="2069">
      <c r="A2069" s="105"/>
      <c r="C2069" s="88"/>
      <c r="D2069" s="86"/>
      <c r="E2069" s="32"/>
      <c r="H2069" s="105"/>
      <c r="J2069" s="102"/>
      <c r="K2069" s="102"/>
      <c r="L2069" s="108"/>
      <c r="R2069" s="31"/>
      <c r="S2069" s="112"/>
    </row>
    <row r="2070">
      <c r="A2070" s="105"/>
      <c r="C2070" s="88"/>
      <c r="D2070" s="86"/>
      <c r="E2070" s="32"/>
      <c r="H2070" s="105"/>
      <c r="J2070" s="102"/>
      <c r="K2070" s="102"/>
      <c r="L2070" s="108"/>
      <c r="R2070" s="31"/>
      <c r="S2070" s="112"/>
    </row>
    <row r="2071">
      <c r="A2071" s="105"/>
      <c r="C2071" s="88"/>
      <c r="D2071" s="86"/>
      <c r="E2071" s="32"/>
      <c r="H2071" s="105"/>
      <c r="J2071" s="102"/>
      <c r="K2071" s="102"/>
      <c r="L2071" s="108"/>
      <c r="R2071" s="31"/>
      <c r="S2071" s="112"/>
    </row>
    <row r="2072">
      <c r="A2072" s="105"/>
      <c r="C2072" s="88"/>
      <c r="D2072" s="86"/>
      <c r="E2072" s="32"/>
      <c r="H2072" s="105"/>
      <c r="J2072" s="102"/>
      <c r="K2072" s="102"/>
      <c r="L2072" s="108"/>
      <c r="R2072" s="31"/>
      <c r="S2072" s="112"/>
    </row>
    <row r="2073">
      <c r="A2073" s="105"/>
      <c r="C2073" s="88"/>
      <c r="D2073" s="86"/>
      <c r="E2073" s="32"/>
      <c r="H2073" s="105"/>
      <c r="J2073" s="102"/>
      <c r="K2073" s="102"/>
      <c r="L2073" s="108"/>
      <c r="R2073" s="31"/>
      <c r="S2073" s="112"/>
    </row>
    <row r="2074">
      <c r="A2074" s="105"/>
      <c r="C2074" s="88"/>
      <c r="D2074" s="86"/>
      <c r="E2074" s="32"/>
      <c r="H2074" s="105"/>
      <c r="J2074" s="102"/>
      <c r="K2074" s="102"/>
      <c r="L2074" s="108"/>
      <c r="R2074" s="31"/>
      <c r="S2074" s="112"/>
    </row>
    <row r="2075">
      <c r="A2075" s="105"/>
      <c r="C2075" s="88"/>
      <c r="D2075" s="86"/>
      <c r="E2075" s="32"/>
      <c r="H2075" s="105"/>
      <c r="J2075" s="102"/>
      <c r="K2075" s="102"/>
      <c r="L2075" s="108"/>
      <c r="R2075" s="31"/>
      <c r="S2075" s="112"/>
    </row>
    <row r="2076">
      <c r="A2076" s="105"/>
      <c r="C2076" s="88"/>
      <c r="D2076" s="86"/>
      <c r="E2076" s="32"/>
      <c r="H2076" s="105"/>
      <c r="J2076" s="102"/>
      <c r="K2076" s="102"/>
      <c r="L2076" s="108"/>
      <c r="R2076" s="31"/>
      <c r="S2076" s="112"/>
    </row>
    <row r="2077">
      <c r="A2077" s="105"/>
      <c r="C2077" s="88"/>
      <c r="D2077" s="86"/>
      <c r="E2077" s="32"/>
      <c r="H2077" s="105"/>
      <c r="J2077" s="102"/>
      <c r="K2077" s="102"/>
      <c r="L2077" s="108"/>
      <c r="R2077" s="31"/>
      <c r="S2077" s="112"/>
    </row>
    <row r="2078">
      <c r="A2078" s="105"/>
      <c r="C2078" s="88"/>
      <c r="D2078" s="86"/>
      <c r="E2078" s="32"/>
      <c r="H2078" s="105"/>
      <c r="J2078" s="102"/>
      <c r="K2078" s="102"/>
      <c r="L2078" s="108"/>
      <c r="R2078" s="31"/>
      <c r="S2078" s="112"/>
    </row>
    <row r="2079">
      <c r="A2079" s="105"/>
      <c r="C2079" s="88"/>
      <c r="D2079" s="86"/>
      <c r="E2079" s="32"/>
      <c r="H2079" s="105"/>
      <c r="J2079" s="102"/>
      <c r="K2079" s="102"/>
      <c r="L2079" s="108"/>
      <c r="R2079" s="31"/>
      <c r="S2079" s="112"/>
    </row>
    <row r="2080">
      <c r="A2080" s="105"/>
      <c r="C2080" s="88"/>
      <c r="D2080" s="86"/>
      <c r="E2080" s="32"/>
      <c r="H2080" s="105"/>
      <c r="J2080" s="102"/>
      <c r="K2080" s="102"/>
      <c r="L2080" s="108"/>
      <c r="R2080" s="31"/>
      <c r="S2080" s="112"/>
    </row>
    <row r="2081">
      <c r="A2081" s="105"/>
      <c r="C2081" s="88"/>
      <c r="D2081" s="86"/>
      <c r="E2081" s="32"/>
      <c r="H2081" s="105"/>
      <c r="J2081" s="102"/>
      <c r="K2081" s="102"/>
      <c r="L2081" s="108"/>
      <c r="R2081" s="31"/>
      <c r="S2081" s="112"/>
    </row>
    <row r="2082">
      <c r="A2082" s="105"/>
      <c r="C2082" s="88"/>
      <c r="D2082" s="86"/>
      <c r="E2082" s="32"/>
      <c r="H2082" s="105"/>
      <c r="J2082" s="102"/>
      <c r="K2082" s="102"/>
      <c r="L2082" s="108"/>
      <c r="R2082" s="31"/>
      <c r="S2082" s="112"/>
    </row>
    <row r="2083">
      <c r="A2083" s="105"/>
      <c r="C2083" s="88"/>
      <c r="D2083" s="86"/>
      <c r="E2083" s="32"/>
      <c r="H2083" s="105"/>
      <c r="J2083" s="102"/>
      <c r="K2083" s="102"/>
      <c r="L2083" s="108"/>
      <c r="R2083" s="31"/>
      <c r="S2083" s="112"/>
    </row>
    <row r="2084">
      <c r="A2084" s="105"/>
      <c r="C2084" s="88"/>
      <c r="D2084" s="86"/>
      <c r="E2084" s="32"/>
      <c r="H2084" s="105"/>
      <c r="J2084" s="102"/>
      <c r="K2084" s="102"/>
      <c r="L2084" s="108"/>
      <c r="R2084" s="31"/>
      <c r="S2084" s="112"/>
    </row>
    <row r="2085">
      <c r="A2085" s="105"/>
      <c r="C2085" s="88"/>
      <c r="D2085" s="86"/>
      <c r="E2085" s="32"/>
      <c r="H2085" s="105"/>
      <c r="J2085" s="102"/>
      <c r="K2085" s="102"/>
      <c r="L2085" s="108"/>
      <c r="R2085" s="31"/>
      <c r="S2085" s="112"/>
    </row>
    <row r="2086">
      <c r="A2086" s="105"/>
      <c r="C2086" s="88"/>
      <c r="D2086" s="86"/>
      <c r="E2086" s="32"/>
      <c r="H2086" s="105"/>
      <c r="J2086" s="102"/>
      <c r="K2086" s="102"/>
      <c r="L2086" s="108"/>
      <c r="R2086" s="31"/>
      <c r="S2086" s="112"/>
    </row>
    <row r="2087">
      <c r="A2087" s="105"/>
      <c r="C2087" s="88"/>
      <c r="D2087" s="86"/>
      <c r="E2087" s="32"/>
      <c r="H2087" s="105"/>
      <c r="J2087" s="102"/>
      <c r="K2087" s="102"/>
      <c r="L2087" s="108"/>
      <c r="R2087" s="31"/>
      <c r="S2087" s="112"/>
    </row>
    <row r="2088">
      <c r="A2088" s="105"/>
      <c r="C2088" s="88"/>
      <c r="D2088" s="86"/>
      <c r="E2088" s="32"/>
      <c r="H2088" s="105"/>
      <c r="J2088" s="102"/>
      <c r="K2088" s="102"/>
      <c r="L2088" s="108"/>
      <c r="R2088" s="31"/>
      <c r="S2088" s="112"/>
    </row>
    <row r="2089">
      <c r="A2089" s="105"/>
      <c r="C2089" s="88"/>
      <c r="D2089" s="86"/>
      <c r="E2089" s="32"/>
      <c r="H2089" s="105"/>
      <c r="J2089" s="102"/>
      <c r="K2089" s="102"/>
      <c r="L2089" s="108"/>
      <c r="R2089" s="31"/>
      <c r="S2089" s="112"/>
    </row>
    <row r="2090">
      <c r="A2090" s="105"/>
      <c r="C2090" s="88"/>
      <c r="D2090" s="86"/>
      <c r="E2090" s="32"/>
      <c r="H2090" s="105"/>
      <c r="J2090" s="102"/>
      <c r="K2090" s="102"/>
      <c r="L2090" s="108"/>
      <c r="R2090" s="31"/>
      <c r="S2090" s="112"/>
    </row>
    <row r="2091">
      <c r="A2091" s="105"/>
      <c r="C2091" s="88"/>
      <c r="D2091" s="86"/>
      <c r="E2091" s="32"/>
      <c r="H2091" s="105"/>
      <c r="J2091" s="102"/>
      <c r="K2091" s="102"/>
      <c r="L2091" s="108"/>
      <c r="R2091" s="31"/>
      <c r="S2091" s="112"/>
    </row>
    <row r="2092">
      <c r="A2092" s="105"/>
      <c r="C2092" s="88"/>
      <c r="D2092" s="86"/>
      <c r="E2092" s="32"/>
      <c r="H2092" s="105"/>
      <c r="J2092" s="102"/>
      <c r="K2092" s="102"/>
      <c r="L2092" s="108"/>
      <c r="R2092" s="31"/>
      <c r="S2092" s="112"/>
    </row>
    <row r="2093">
      <c r="A2093" s="105"/>
      <c r="C2093" s="88"/>
      <c r="D2093" s="86"/>
      <c r="E2093" s="32"/>
      <c r="H2093" s="105"/>
      <c r="J2093" s="102"/>
      <c r="K2093" s="102"/>
      <c r="L2093" s="108"/>
      <c r="R2093" s="31"/>
      <c r="S2093" s="112"/>
    </row>
    <row r="2094">
      <c r="A2094" s="105"/>
      <c r="C2094" s="88"/>
      <c r="D2094" s="86"/>
      <c r="E2094" s="32"/>
      <c r="H2094" s="105"/>
      <c r="J2094" s="102"/>
      <c r="K2094" s="102"/>
      <c r="L2094" s="108"/>
      <c r="R2094" s="31"/>
      <c r="S2094" s="112"/>
    </row>
    <row r="2095">
      <c r="A2095" s="105"/>
      <c r="C2095" s="88"/>
      <c r="D2095" s="86"/>
      <c r="E2095" s="32"/>
      <c r="H2095" s="105"/>
      <c r="J2095" s="102"/>
      <c r="K2095" s="102"/>
      <c r="L2095" s="108"/>
      <c r="R2095" s="31"/>
      <c r="S2095" s="112"/>
    </row>
    <row r="2096">
      <c r="A2096" s="105"/>
      <c r="C2096" s="88"/>
      <c r="D2096" s="86"/>
      <c r="E2096" s="32"/>
      <c r="H2096" s="105"/>
      <c r="J2096" s="102"/>
      <c r="K2096" s="102"/>
      <c r="L2096" s="108"/>
      <c r="R2096" s="31"/>
      <c r="S2096" s="112"/>
    </row>
    <row r="2097">
      <c r="A2097" s="105"/>
      <c r="C2097" s="88"/>
      <c r="D2097" s="86"/>
      <c r="E2097" s="32"/>
      <c r="H2097" s="105"/>
      <c r="J2097" s="102"/>
      <c r="K2097" s="102"/>
      <c r="L2097" s="108"/>
      <c r="R2097" s="31"/>
      <c r="S2097" s="112"/>
    </row>
    <row r="2098">
      <c r="A2098" s="105"/>
      <c r="C2098" s="88"/>
      <c r="D2098" s="86"/>
      <c r="E2098" s="32"/>
      <c r="H2098" s="105"/>
      <c r="J2098" s="102"/>
      <c r="K2098" s="102"/>
      <c r="L2098" s="108"/>
      <c r="R2098" s="31"/>
      <c r="S2098" s="112"/>
    </row>
    <row r="2099">
      <c r="A2099" s="105"/>
      <c r="C2099" s="88"/>
      <c r="D2099" s="86"/>
      <c r="E2099" s="32"/>
      <c r="H2099" s="105"/>
      <c r="J2099" s="102"/>
      <c r="K2099" s="102"/>
      <c r="L2099" s="108"/>
      <c r="R2099" s="31"/>
      <c r="S2099" s="112"/>
    </row>
    <row r="2100">
      <c r="A2100" s="105"/>
      <c r="C2100" s="88"/>
      <c r="D2100" s="86"/>
      <c r="E2100" s="32"/>
      <c r="H2100" s="105"/>
      <c r="J2100" s="102"/>
      <c r="K2100" s="102"/>
      <c r="L2100" s="108"/>
      <c r="R2100" s="31"/>
      <c r="S2100" s="112"/>
    </row>
    <row r="2101">
      <c r="A2101" s="105"/>
      <c r="C2101" s="88"/>
      <c r="D2101" s="86"/>
      <c r="E2101" s="32"/>
      <c r="H2101" s="105"/>
      <c r="J2101" s="102"/>
      <c r="K2101" s="102"/>
      <c r="L2101" s="108"/>
      <c r="R2101" s="31"/>
      <c r="S2101" s="112"/>
    </row>
    <row r="2102">
      <c r="A2102" s="105"/>
      <c r="C2102" s="88"/>
      <c r="D2102" s="86"/>
      <c r="E2102" s="32"/>
      <c r="H2102" s="105"/>
      <c r="J2102" s="102"/>
      <c r="K2102" s="102"/>
      <c r="L2102" s="108"/>
      <c r="R2102" s="31"/>
      <c r="S2102" s="112"/>
    </row>
    <row r="2103">
      <c r="A2103" s="105"/>
      <c r="C2103" s="88"/>
      <c r="D2103" s="86"/>
      <c r="E2103" s="32"/>
      <c r="H2103" s="105"/>
      <c r="J2103" s="102"/>
      <c r="K2103" s="102"/>
      <c r="L2103" s="108"/>
      <c r="R2103" s="31"/>
      <c r="S2103" s="112"/>
    </row>
    <row r="2104">
      <c r="A2104" s="105"/>
      <c r="C2104" s="88"/>
      <c r="D2104" s="86"/>
      <c r="E2104" s="32"/>
      <c r="H2104" s="105"/>
      <c r="J2104" s="102"/>
      <c r="K2104" s="102"/>
      <c r="L2104" s="108"/>
      <c r="R2104" s="31"/>
      <c r="S2104" s="112"/>
    </row>
    <row r="2105">
      <c r="A2105" s="105"/>
      <c r="C2105" s="88"/>
      <c r="D2105" s="86"/>
      <c r="E2105" s="32"/>
      <c r="H2105" s="105"/>
      <c r="J2105" s="102"/>
      <c r="K2105" s="102"/>
      <c r="L2105" s="108"/>
      <c r="R2105" s="31"/>
      <c r="S2105" s="112"/>
    </row>
    <row r="2106">
      <c r="A2106" s="105"/>
      <c r="C2106" s="88"/>
      <c r="D2106" s="86"/>
      <c r="E2106" s="32"/>
      <c r="H2106" s="105"/>
      <c r="J2106" s="102"/>
      <c r="K2106" s="102"/>
      <c r="L2106" s="108"/>
      <c r="R2106" s="31"/>
      <c r="S2106" s="112"/>
    </row>
    <row r="2107">
      <c r="A2107" s="105"/>
      <c r="C2107" s="88"/>
      <c r="D2107" s="86"/>
      <c r="E2107" s="32"/>
      <c r="H2107" s="105"/>
      <c r="J2107" s="102"/>
      <c r="K2107" s="102"/>
      <c r="L2107" s="108"/>
      <c r="R2107" s="31"/>
      <c r="S2107" s="112"/>
    </row>
    <row r="2108">
      <c r="A2108" s="105"/>
      <c r="C2108" s="88"/>
      <c r="D2108" s="86"/>
      <c r="E2108" s="32"/>
      <c r="H2108" s="105"/>
      <c r="J2108" s="102"/>
      <c r="K2108" s="102"/>
      <c r="L2108" s="108"/>
      <c r="R2108" s="31"/>
      <c r="S2108" s="112"/>
    </row>
    <row r="2109">
      <c r="A2109" s="105"/>
      <c r="C2109" s="88"/>
      <c r="D2109" s="86"/>
      <c r="E2109" s="32"/>
      <c r="H2109" s="105"/>
      <c r="J2109" s="102"/>
      <c r="K2109" s="102"/>
      <c r="L2109" s="108"/>
      <c r="R2109" s="31"/>
      <c r="S2109" s="112"/>
    </row>
    <row r="2110">
      <c r="A2110" s="105"/>
      <c r="C2110" s="88"/>
      <c r="D2110" s="86"/>
      <c r="E2110" s="32"/>
      <c r="H2110" s="105"/>
      <c r="J2110" s="102"/>
      <c r="K2110" s="102"/>
      <c r="L2110" s="108"/>
      <c r="R2110" s="31"/>
      <c r="S2110" s="112"/>
    </row>
    <row r="2111">
      <c r="A2111" s="105"/>
      <c r="C2111" s="88"/>
      <c r="D2111" s="86"/>
      <c r="E2111" s="32"/>
      <c r="H2111" s="105"/>
      <c r="J2111" s="102"/>
      <c r="K2111" s="102"/>
      <c r="L2111" s="108"/>
      <c r="R2111" s="31"/>
      <c r="S2111" s="112"/>
    </row>
    <row r="2112">
      <c r="A2112" s="105"/>
      <c r="C2112" s="88"/>
      <c r="D2112" s="86"/>
      <c r="E2112" s="32"/>
      <c r="H2112" s="105"/>
      <c r="J2112" s="102"/>
      <c r="K2112" s="102"/>
      <c r="L2112" s="108"/>
      <c r="R2112" s="31"/>
      <c r="S2112" s="112"/>
    </row>
    <row r="2113">
      <c r="A2113" s="105"/>
      <c r="C2113" s="88"/>
      <c r="D2113" s="86"/>
      <c r="E2113" s="32"/>
      <c r="H2113" s="105"/>
      <c r="J2113" s="102"/>
      <c r="K2113" s="102"/>
      <c r="L2113" s="108"/>
      <c r="R2113" s="31"/>
      <c r="S2113" s="112"/>
    </row>
    <row r="2114">
      <c r="A2114" s="105"/>
      <c r="C2114" s="88"/>
      <c r="D2114" s="86"/>
      <c r="E2114" s="32"/>
      <c r="H2114" s="105"/>
      <c r="J2114" s="102"/>
      <c r="K2114" s="102"/>
      <c r="L2114" s="108"/>
      <c r="R2114" s="31"/>
      <c r="S2114" s="112"/>
    </row>
    <row r="2115">
      <c r="A2115" s="105"/>
      <c r="C2115" s="88"/>
      <c r="D2115" s="86"/>
      <c r="E2115" s="32"/>
      <c r="H2115" s="105"/>
      <c r="J2115" s="102"/>
      <c r="K2115" s="102"/>
      <c r="L2115" s="108"/>
      <c r="R2115" s="31"/>
      <c r="S2115" s="112"/>
    </row>
    <row r="2116">
      <c r="A2116" s="105"/>
      <c r="C2116" s="88"/>
      <c r="D2116" s="86"/>
      <c r="E2116" s="32"/>
      <c r="H2116" s="105"/>
      <c r="J2116" s="102"/>
      <c r="K2116" s="102"/>
      <c r="L2116" s="108"/>
      <c r="R2116" s="31"/>
      <c r="S2116" s="112"/>
    </row>
    <row r="2117">
      <c r="A2117" s="105"/>
      <c r="C2117" s="88"/>
      <c r="D2117" s="86"/>
      <c r="E2117" s="32"/>
      <c r="H2117" s="105"/>
      <c r="J2117" s="102"/>
      <c r="K2117" s="102"/>
      <c r="L2117" s="108"/>
      <c r="R2117" s="31"/>
      <c r="S2117" s="112"/>
    </row>
    <row r="2118">
      <c r="A2118" s="105"/>
      <c r="C2118" s="88"/>
      <c r="D2118" s="86"/>
      <c r="E2118" s="32"/>
      <c r="H2118" s="105"/>
      <c r="J2118" s="102"/>
      <c r="K2118" s="102"/>
      <c r="L2118" s="108"/>
      <c r="R2118" s="31"/>
      <c r="S2118" s="112"/>
    </row>
    <row r="2119">
      <c r="A2119" s="105"/>
      <c r="C2119" s="88"/>
      <c r="D2119" s="86"/>
      <c r="E2119" s="32"/>
      <c r="H2119" s="105"/>
      <c r="J2119" s="102"/>
      <c r="K2119" s="102"/>
      <c r="L2119" s="108"/>
      <c r="R2119" s="31"/>
      <c r="S2119" s="112"/>
    </row>
    <row r="2120">
      <c r="A2120" s="105"/>
      <c r="C2120" s="88"/>
      <c r="D2120" s="86"/>
      <c r="E2120" s="32"/>
      <c r="H2120" s="105"/>
      <c r="J2120" s="102"/>
      <c r="K2120" s="102"/>
      <c r="L2120" s="108"/>
      <c r="R2120" s="31"/>
      <c r="S2120" s="112"/>
    </row>
    <row r="2121">
      <c r="A2121" s="105"/>
      <c r="C2121" s="88"/>
      <c r="D2121" s="86"/>
      <c r="E2121" s="32"/>
      <c r="H2121" s="105"/>
      <c r="J2121" s="102"/>
      <c r="K2121" s="102"/>
      <c r="L2121" s="108"/>
      <c r="R2121" s="31"/>
      <c r="S2121" s="112"/>
    </row>
    <row r="2122">
      <c r="A2122" s="105"/>
      <c r="C2122" s="88"/>
      <c r="D2122" s="86"/>
      <c r="E2122" s="32"/>
      <c r="H2122" s="105"/>
      <c r="J2122" s="102"/>
      <c r="K2122" s="102"/>
      <c r="L2122" s="108"/>
      <c r="R2122" s="31"/>
      <c r="S2122" s="112"/>
    </row>
    <row r="2123">
      <c r="A2123" s="105"/>
      <c r="C2123" s="88"/>
      <c r="D2123" s="86"/>
      <c r="E2123" s="32"/>
      <c r="H2123" s="105"/>
      <c r="J2123" s="102"/>
      <c r="K2123" s="102"/>
      <c r="L2123" s="108"/>
      <c r="R2123" s="31"/>
      <c r="S2123" s="112"/>
    </row>
    <row r="2124">
      <c r="A2124" s="105"/>
      <c r="C2124" s="88"/>
      <c r="D2124" s="86"/>
      <c r="E2124" s="32"/>
      <c r="H2124" s="105"/>
      <c r="J2124" s="102"/>
      <c r="K2124" s="102"/>
      <c r="L2124" s="108"/>
      <c r="R2124" s="31"/>
      <c r="S2124" s="112"/>
    </row>
    <row r="2125">
      <c r="A2125" s="105"/>
      <c r="C2125" s="88"/>
      <c r="D2125" s="86"/>
      <c r="E2125" s="32"/>
      <c r="H2125" s="105"/>
      <c r="J2125" s="102"/>
      <c r="K2125" s="102"/>
      <c r="L2125" s="108"/>
      <c r="R2125" s="31"/>
      <c r="S2125" s="112"/>
    </row>
    <row r="2126">
      <c r="A2126" s="105"/>
      <c r="C2126" s="88"/>
      <c r="D2126" s="86"/>
      <c r="E2126" s="32"/>
      <c r="H2126" s="105"/>
      <c r="J2126" s="102"/>
      <c r="K2126" s="102"/>
      <c r="L2126" s="108"/>
      <c r="R2126" s="31"/>
      <c r="S2126" s="112"/>
    </row>
    <row r="2127">
      <c r="A2127" s="105"/>
      <c r="C2127" s="88"/>
      <c r="D2127" s="86"/>
      <c r="E2127" s="32"/>
      <c r="H2127" s="105"/>
      <c r="J2127" s="102"/>
      <c r="K2127" s="102"/>
      <c r="L2127" s="108"/>
      <c r="R2127" s="31"/>
      <c r="S2127" s="112"/>
    </row>
    <row r="2128">
      <c r="A2128" s="105"/>
      <c r="C2128" s="88"/>
      <c r="D2128" s="86"/>
      <c r="E2128" s="32"/>
      <c r="H2128" s="105"/>
      <c r="J2128" s="102"/>
      <c r="K2128" s="102"/>
      <c r="L2128" s="108"/>
      <c r="R2128" s="31"/>
      <c r="S2128" s="112"/>
    </row>
    <row r="2129">
      <c r="A2129" s="105"/>
      <c r="C2129" s="88"/>
      <c r="D2129" s="86"/>
      <c r="E2129" s="32"/>
      <c r="H2129" s="105"/>
      <c r="J2129" s="102"/>
      <c r="K2129" s="102"/>
      <c r="L2129" s="108"/>
      <c r="R2129" s="31"/>
      <c r="S2129" s="112"/>
    </row>
    <row r="2130">
      <c r="A2130" s="105"/>
      <c r="C2130" s="88"/>
      <c r="D2130" s="86"/>
      <c r="E2130" s="32"/>
      <c r="H2130" s="105"/>
      <c r="J2130" s="102"/>
      <c r="K2130" s="102"/>
      <c r="L2130" s="108"/>
      <c r="R2130" s="31"/>
      <c r="S2130" s="112"/>
    </row>
    <row r="2131">
      <c r="A2131" s="105"/>
      <c r="C2131" s="88"/>
      <c r="D2131" s="86"/>
      <c r="E2131" s="32"/>
      <c r="H2131" s="105"/>
      <c r="J2131" s="102"/>
      <c r="K2131" s="102"/>
      <c r="L2131" s="108"/>
      <c r="R2131" s="31"/>
      <c r="S2131" s="112"/>
    </row>
    <row r="2132">
      <c r="A2132" s="105"/>
      <c r="C2132" s="88"/>
      <c r="D2132" s="86"/>
      <c r="E2132" s="32"/>
      <c r="H2132" s="105"/>
      <c r="J2132" s="102"/>
      <c r="K2132" s="102"/>
      <c r="L2132" s="108"/>
      <c r="R2132" s="31"/>
      <c r="S2132" s="112"/>
    </row>
    <row r="2133">
      <c r="A2133" s="105"/>
      <c r="C2133" s="88"/>
      <c r="D2133" s="86"/>
      <c r="E2133" s="32"/>
      <c r="H2133" s="105"/>
      <c r="J2133" s="102"/>
      <c r="K2133" s="102"/>
      <c r="L2133" s="108"/>
      <c r="R2133" s="31"/>
      <c r="S2133" s="112"/>
    </row>
    <row r="2134">
      <c r="A2134" s="105"/>
      <c r="C2134" s="88"/>
      <c r="D2134" s="86"/>
      <c r="E2134" s="32"/>
      <c r="H2134" s="105"/>
      <c r="J2134" s="102"/>
      <c r="K2134" s="102"/>
      <c r="L2134" s="108"/>
      <c r="R2134" s="31"/>
      <c r="S2134" s="112"/>
    </row>
    <row r="2135">
      <c r="A2135" s="105"/>
      <c r="C2135" s="88"/>
      <c r="D2135" s="86"/>
      <c r="E2135" s="32"/>
      <c r="H2135" s="105"/>
      <c r="J2135" s="102"/>
      <c r="K2135" s="102"/>
      <c r="L2135" s="108"/>
      <c r="R2135" s="31"/>
      <c r="S2135" s="112"/>
    </row>
    <row r="2136">
      <c r="A2136" s="105"/>
      <c r="C2136" s="88"/>
      <c r="D2136" s="86"/>
      <c r="E2136" s="32"/>
      <c r="H2136" s="105"/>
      <c r="J2136" s="102"/>
      <c r="K2136" s="102"/>
      <c r="L2136" s="108"/>
      <c r="R2136" s="31"/>
      <c r="S2136" s="112"/>
    </row>
    <row r="2137">
      <c r="A2137" s="105"/>
      <c r="C2137" s="88"/>
      <c r="D2137" s="86"/>
      <c r="E2137" s="32"/>
      <c r="H2137" s="105"/>
      <c r="J2137" s="102"/>
      <c r="K2137" s="102"/>
      <c r="L2137" s="108"/>
      <c r="R2137" s="31"/>
      <c r="S2137" s="112"/>
    </row>
    <row r="2138">
      <c r="A2138" s="105"/>
      <c r="C2138" s="88"/>
      <c r="D2138" s="86"/>
      <c r="E2138" s="32"/>
      <c r="H2138" s="105"/>
      <c r="J2138" s="102"/>
      <c r="K2138" s="102"/>
      <c r="L2138" s="108"/>
      <c r="R2138" s="31"/>
      <c r="S2138" s="112"/>
    </row>
    <row r="2139">
      <c r="A2139" s="105"/>
      <c r="C2139" s="88"/>
      <c r="D2139" s="86"/>
      <c r="E2139" s="32"/>
      <c r="H2139" s="105"/>
      <c r="J2139" s="102"/>
      <c r="K2139" s="102"/>
      <c r="L2139" s="108"/>
      <c r="R2139" s="31"/>
      <c r="S2139" s="112"/>
    </row>
    <row r="2140">
      <c r="A2140" s="105"/>
      <c r="C2140" s="88"/>
      <c r="D2140" s="86"/>
      <c r="E2140" s="32"/>
      <c r="H2140" s="105"/>
      <c r="J2140" s="102"/>
      <c r="K2140" s="102"/>
      <c r="L2140" s="108"/>
      <c r="R2140" s="31"/>
      <c r="S2140" s="112"/>
    </row>
    <row r="2141">
      <c r="A2141" s="105"/>
      <c r="C2141" s="88"/>
      <c r="D2141" s="86"/>
      <c r="E2141" s="32"/>
      <c r="H2141" s="105"/>
      <c r="J2141" s="102"/>
      <c r="K2141" s="102"/>
      <c r="L2141" s="108"/>
      <c r="R2141" s="31"/>
      <c r="S2141" s="112"/>
    </row>
    <row r="2142">
      <c r="A2142" s="105"/>
      <c r="C2142" s="88"/>
      <c r="D2142" s="86"/>
      <c r="E2142" s="32"/>
      <c r="H2142" s="105"/>
      <c r="J2142" s="102"/>
      <c r="K2142" s="102"/>
      <c r="L2142" s="108"/>
      <c r="R2142" s="31"/>
      <c r="S2142" s="112"/>
    </row>
    <row r="2143">
      <c r="A2143" s="105"/>
      <c r="C2143" s="88"/>
      <c r="D2143" s="86"/>
      <c r="E2143" s="32"/>
      <c r="H2143" s="105"/>
      <c r="J2143" s="102"/>
      <c r="K2143" s="102"/>
      <c r="L2143" s="108"/>
      <c r="R2143" s="31"/>
      <c r="S2143" s="112"/>
    </row>
    <row r="2144">
      <c r="A2144" s="105"/>
      <c r="C2144" s="88"/>
      <c r="D2144" s="86"/>
      <c r="E2144" s="32"/>
      <c r="H2144" s="105"/>
      <c r="J2144" s="102"/>
      <c r="K2144" s="102"/>
      <c r="L2144" s="108"/>
      <c r="R2144" s="31"/>
      <c r="S2144" s="112"/>
    </row>
    <row r="2145">
      <c r="A2145" s="105"/>
      <c r="C2145" s="88"/>
      <c r="D2145" s="86"/>
      <c r="E2145" s="32"/>
      <c r="H2145" s="105"/>
      <c r="J2145" s="102"/>
      <c r="K2145" s="102"/>
      <c r="L2145" s="108"/>
      <c r="R2145" s="31"/>
      <c r="S2145" s="112"/>
    </row>
    <row r="2146">
      <c r="A2146" s="105"/>
      <c r="C2146" s="88"/>
      <c r="D2146" s="86"/>
      <c r="E2146" s="32"/>
      <c r="H2146" s="105"/>
      <c r="J2146" s="102"/>
      <c r="K2146" s="102"/>
      <c r="L2146" s="108"/>
      <c r="R2146" s="31"/>
      <c r="S2146" s="112"/>
    </row>
    <row r="2147">
      <c r="A2147" s="105"/>
      <c r="C2147" s="88"/>
      <c r="D2147" s="86"/>
      <c r="E2147" s="32"/>
      <c r="H2147" s="105"/>
      <c r="J2147" s="102"/>
      <c r="K2147" s="102"/>
      <c r="L2147" s="108"/>
      <c r="R2147" s="31"/>
      <c r="S2147" s="112"/>
    </row>
    <row r="2148">
      <c r="A2148" s="105"/>
      <c r="C2148" s="88"/>
      <c r="D2148" s="86"/>
      <c r="E2148" s="32"/>
      <c r="H2148" s="105"/>
      <c r="J2148" s="102"/>
      <c r="K2148" s="102"/>
      <c r="L2148" s="108"/>
      <c r="R2148" s="31"/>
      <c r="S2148" s="112"/>
    </row>
    <row r="2149">
      <c r="A2149" s="105"/>
      <c r="C2149" s="88"/>
      <c r="D2149" s="86"/>
      <c r="E2149" s="32"/>
      <c r="H2149" s="105"/>
      <c r="J2149" s="102"/>
      <c r="K2149" s="102"/>
      <c r="L2149" s="108"/>
      <c r="R2149" s="31"/>
      <c r="S2149" s="112"/>
    </row>
    <row r="2150">
      <c r="A2150" s="105"/>
      <c r="C2150" s="88"/>
      <c r="D2150" s="86"/>
      <c r="E2150" s="32"/>
      <c r="H2150" s="105"/>
      <c r="J2150" s="102"/>
      <c r="K2150" s="102"/>
      <c r="L2150" s="108"/>
      <c r="R2150" s="31"/>
      <c r="S2150" s="112"/>
    </row>
    <row r="2151">
      <c r="A2151" s="105"/>
      <c r="C2151" s="88"/>
      <c r="D2151" s="86"/>
      <c r="E2151" s="32"/>
      <c r="H2151" s="105"/>
      <c r="J2151" s="102"/>
      <c r="K2151" s="102"/>
      <c r="L2151" s="108"/>
      <c r="R2151" s="31"/>
      <c r="S2151" s="112"/>
    </row>
    <row r="2152">
      <c r="A2152" s="105"/>
      <c r="C2152" s="88"/>
      <c r="D2152" s="86"/>
      <c r="E2152" s="32"/>
      <c r="H2152" s="105"/>
      <c r="J2152" s="102"/>
      <c r="K2152" s="102"/>
      <c r="L2152" s="108"/>
      <c r="R2152" s="31"/>
      <c r="S2152" s="112"/>
    </row>
    <row r="2153">
      <c r="A2153" s="105"/>
      <c r="C2153" s="88"/>
      <c r="D2153" s="86"/>
      <c r="E2153" s="32"/>
      <c r="H2153" s="105"/>
      <c r="J2153" s="102"/>
      <c r="K2153" s="102"/>
      <c r="L2153" s="108"/>
      <c r="R2153" s="31"/>
      <c r="S2153" s="112"/>
    </row>
    <row r="2154">
      <c r="A2154" s="105"/>
      <c r="C2154" s="88"/>
      <c r="D2154" s="86"/>
      <c r="E2154" s="32"/>
      <c r="H2154" s="105"/>
      <c r="J2154" s="102"/>
      <c r="K2154" s="102"/>
      <c r="L2154" s="108"/>
      <c r="R2154" s="31"/>
      <c r="S2154" s="112"/>
    </row>
    <row r="2155">
      <c r="A2155" s="105"/>
      <c r="C2155" s="88"/>
      <c r="D2155" s="86"/>
      <c r="E2155" s="32"/>
      <c r="H2155" s="105"/>
      <c r="J2155" s="102"/>
      <c r="K2155" s="102"/>
      <c r="L2155" s="108"/>
      <c r="R2155" s="31"/>
      <c r="S2155" s="112"/>
    </row>
    <row r="2156">
      <c r="A2156" s="105"/>
      <c r="C2156" s="88"/>
      <c r="D2156" s="86"/>
      <c r="E2156" s="32"/>
      <c r="H2156" s="105"/>
      <c r="J2156" s="102"/>
      <c r="K2156" s="102"/>
      <c r="L2156" s="108"/>
      <c r="R2156" s="31"/>
      <c r="S2156" s="112"/>
    </row>
    <row r="2157">
      <c r="A2157" s="105"/>
      <c r="C2157" s="88"/>
      <c r="D2157" s="86"/>
      <c r="E2157" s="32"/>
      <c r="H2157" s="105"/>
      <c r="J2157" s="102"/>
      <c r="K2157" s="102"/>
      <c r="L2157" s="108"/>
      <c r="R2157" s="31"/>
      <c r="S2157" s="112"/>
    </row>
    <row r="2158">
      <c r="A2158" s="105"/>
      <c r="C2158" s="88"/>
      <c r="D2158" s="86"/>
      <c r="E2158" s="32"/>
      <c r="H2158" s="105"/>
      <c r="J2158" s="102"/>
      <c r="K2158" s="102"/>
      <c r="L2158" s="108"/>
      <c r="R2158" s="31"/>
      <c r="S2158" s="112"/>
    </row>
    <row r="2159">
      <c r="A2159" s="105"/>
      <c r="C2159" s="88"/>
      <c r="D2159" s="86"/>
      <c r="E2159" s="32"/>
      <c r="H2159" s="105"/>
      <c r="J2159" s="102"/>
      <c r="K2159" s="102"/>
      <c r="L2159" s="108"/>
      <c r="R2159" s="31"/>
      <c r="S2159" s="112"/>
    </row>
    <row r="2160">
      <c r="A2160" s="105"/>
      <c r="C2160" s="88"/>
      <c r="D2160" s="86"/>
      <c r="E2160" s="32"/>
      <c r="H2160" s="105"/>
      <c r="J2160" s="102"/>
      <c r="K2160" s="102"/>
      <c r="L2160" s="108"/>
      <c r="R2160" s="31"/>
      <c r="S2160" s="112"/>
    </row>
    <row r="2161">
      <c r="A2161" s="105"/>
      <c r="C2161" s="88"/>
      <c r="D2161" s="86"/>
      <c r="E2161" s="32"/>
      <c r="H2161" s="105"/>
      <c r="J2161" s="102"/>
      <c r="K2161" s="102"/>
      <c r="L2161" s="108"/>
      <c r="R2161" s="31"/>
      <c r="S2161" s="112"/>
    </row>
    <row r="2162">
      <c r="A2162" s="105"/>
      <c r="C2162" s="88"/>
      <c r="D2162" s="86"/>
      <c r="E2162" s="32"/>
      <c r="H2162" s="105"/>
      <c r="J2162" s="102"/>
      <c r="K2162" s="102"/>
      <c r="L2162" s="108"/>
      <c r="R2162" s="31"/>
      <c r="S2162" s="112"/>
    </row>
    <row r="2163">
      <c r="A2163" s="105"/>
      <c r="C2163" s="88"/>
      <c r="D2163" s="86"/>
      <c r="E2163" s="32"/>
      <c r="H2163" s="105"/>
      <c r="J2163" s="102"/>
      <c r="K2163" s="102"/>
      <c r="L2163" s="108"/>
      <c r="R2163" s="31"/>
      <c r="S2163" s="112"/>
    </row>
    <row r="2164">
      <c r="A2164" s="105"/>
      <c r="C2164" s="88"/>
      <c r="D2164" s="86"/>
      <c r="E2164" s="32"/>
      <c r="H2164" s="105"/>
      <c r="J2164" s="102"/>
      <c r="K2164" s="102"/>
      <c r="L2164" s="108"/>
      <c r="R2164" s="31"/>
      <c r="S2164" s="112"/>
    </row>
    <row r="2165">
      <c r="A2165" s="105"/>
      <c r="C2165" s="88"/>
      <c r="D2165" s="86"/>
      <c r="E2165" s="32"/>
      <c r="H2165" s="105"/>
      <c r="J2165" s="102"/>
      <c r="K2165" s="102"/>
      <c r="L2165" s="108"/>
      <c r="R2165" s="31"/>
      <c r="S2165" s="112"/>
    </row>
    <row r="2166">
      <c r="A2166" s="105"/>
      <c r="C2166" s="88"/>
      <c r="D2166" s="86"/>
      <c r="E2166" s="32"/>
      <c r="H2166" s="105"/>
      <c r="J2166" s="102"/>
      <c r="K2166" s="102"/>
      <c r="L2166" s="108"/>
      <c r="R2166" s="31"/>
      <c r="S2166" s="112"/>
    </row>
    <row r="2167">
      <c r="A2167" s="105"/>
      <c r="C2167" s="88"/>
      <c r="D2167" s="86"/>
      <c r="E2167" s="32"/>
      <c r="H2167" s="105"/>
      <c r="J2167" s="102"/>
      <c r="K2167" s="102"/>
      <c r="L2167" s="108"/>
      <c r="R2167" s="31"/>
      <c r="S2167" s="112"/>
    </row>
    <row r="2168">
      <c r="A2168" s="105"/>
      <c r="C2168" s="88"/>
      <c r="D2168" s="86"/>
      <c r="E2168" s="32"/>
      <c r="H2168" s="105"/>
      <c r="J2168" s="102"/>
      <c r="K2168" s="102"/>
      <c r="L2168" s="108"/>
      <c r="R2168" s="31"/>
      <c r="S2168" s="112"/>
    </row>
    <row r="2169">
      <c r="A2169" s="105"/>
      <c r="C2169" s="88"/>
      <c r="D2169" s="86"/>
      <c r="E2169" s="32"/>
      <c r="H2169" s="105"/>
      <c r="J2169" s="102"/>
      <c r="K2169" s="102"/>
      <c r="L2169" s="108"/>
      <c r="R2169" s="31"/>
      <c r="S2169" s="112"/>
    </row>
    <row r="2170">
      <c r="A2170" s="105"/>
      <c r="C2170" s="88"/>
      <c r="D2170" s="86"/>
      <c r="E2170" s="32"/>
      <c r="H2170" s="105"/>
      <c r="J2170" s="102"/>
      <c r="K2170" s="102"/>
      <c r="L2170" s="108"/>
      <c r="R2170" s="31"/>
      <c r="S2170" s="112"/>
    </row>
    <row r="2171">
      <c r="A2171" s="105"/>
      <c r="C2171" s="88"/>
      <c r="D2171" s="86"/>
      <c r="E2171" s="32"/>
      <c r="H2171" s="105"/>
      <c r="J2171" s="102"/>
      <c r="K2171" s="102"/>
      <c r="L2171" s="108"/>
      <c r="R2171" s="31"/>
      <c r="S2171" s="112"/>
    </row>
    <row r="2172">
      <c r="A2172" s="105"/>
      <c r="C2172" s="88"/>
      <c r="D2172" s="86"/>
      <c r="E2172" s="32"/>
      <c r="H2172" s="105"/>
      <c r="J2172" s="102"/>
      <c r="K2172" s="102"/>
      <c r="L2172" s="108"/>
      <c r="R2172" s="31"/>
      <c r="S2172" s="112"/>
    </row>
    <row r="2173">
      <c r="A2173" s="105"/>
      <c r="C2173" s="88"/>
      <c r="D2173" s="86"/>
      <c r="E2173" s="32"/>
      <c r="H2173" s="105"/>
      <c r="J2173" s="102"/>
      <c r="K2173" s="102"/>
      <c r="L2173" s="108"/>
      <c r="R2173" s="31"/>
      <c r="S2173" s="112"/>
    </row>
    <row r="2174">
      <c r="A2174" s="105"/>
      <c r="C2174" s="88"/>
      <c r="D2174" s="86"/>
      <c r="E2174" s="32"/>
      <c r="H2174" s="105"/>
      <c r="J2174" s="102"/>
      <c r="K2174" s="102"/>
      <c r="L2174" s="108"/>
      <c r="R2174" s="31"/>
      <c r="S2174" s="112"/>
    </row>
    <row r="2175">
      <c r="A2175" s="105"/>
      <c r="C2175" s="88"/>
      <c r="D2175" s="86"/>
      <c r="E2175" s="32"/>
      <c r="H2175" s="105"/>
      <c r="J2175" s="102"/>
      <c r="K2175" s="102"/>
      <c r="L2175" s="108"/>
      <c r="R2175" s="31"/>
      <c r="S2175" s="112"/>
    </row>
    <row r="2176">
      <c r="A2176" s="105"/>
      <c r="C2176" s="88"/>
      <c r="D2176" s="86"/>
      <c r="E2176" s="32"/>
      <c r="H2176" s="105"/>
      <c r="J2176" s="102"/>
      <c r="K2176" s="102"/>
      <c r="L2176" s="108"/>
      <c r="R2176" s="31"/>
      <c r="S2176" s="112"/>
    </row>
    <row r="2177">
      <c r="A2177" s="105"/>
      <c r="C2177" s="88"/>
      <c r="D2177" s="86"/>
      <c r="E2177" s="32"/>
      <c r="H2177" s="105"/>
      <c r="J2177" s="102"/>
      <c r="K2177" s="102"/>
      <c r="L2177" s="108"/>
      <c r="R2177" s="31"/>
      <c r="S2177" s="112"/>
    </row>
    <row r="2178">
      <c r="A2178" s="105"/>
      <c r="C2178" s="88"/>
      <c r="D2178" s="86"/>
      <c r="E2178" s="32"/>
      <c r="H2178" s="105"/>
      <c r="J2178" s="102"/>
      <c r="K2178" s="102"/>
      <c r="L2178" s="108"/>
      <c r="R2178" s="31"/>
      <c r="S2178" s="112"/>
    </row>
    <row r="2179">
      <c r="A2179" s="105"/>
      <c r="C2179" s="88"/>
      <c r="D2179" s="86"/>
      <c r="E2179" s="32"/>
      <c r="H2179" s="105"/>
      <c r="J2179" s="102"/>
      <c r="K2179" s="102"/>
      <c r="L2179" s="108"/>
      <c r="R2179" s="31"/>
      <c r="S2179" s="112"/>
    </row>
    <row r="2180">
      <c r="A2180" s="105"/>
      <c r="C2180" s="88"/>
      <c r="D2180" s="86"/>
      <c r="E2180" s="32"/>
      <c r="H2180" s="105"/>
      <c r="J2180" s="102"/>
      <c r="K2180" s="102"/>
      <c r="L2180" s="108"/>
      <c r="R2180" s="31"/>
      <c r="S2180" s="112"/>
    </row>
    <row r="2181">
      <c r="A2181" s="105"/>
      <c r="C2181" s="88"/>
      <c r="D2181" s="86"/>
      <c r="E2181" s="32"/>
      <c r="H2181" s="105"/>
      <c r="J2181" s="102"/>
      <c r="K2181" s="102"/>
      <c r="L2181" s="108"/>
      <c r="R2181" s="31"/>
      <c r="S2181" s="112"/>
    </row>
    <row r="2182">
      <c r="A2182" s="105"/>
      <c r="C2182" s="88"/>
      <c r="D2182" s="86"/>
      <c r="E2182" s="32"/>
      <c r="H2182" s="105"/>
      <c r="J2182" s="102"/>
      <c r="K2182" s="102"/>
      <c r="L2182" s="108"/>
      <c r="R2182" s="31"/>
      <c r="S2182" s="112"/>
    </row>
    <row r="2183">
      <c r="A2183" s="105"/>
      <c r="C2183" s="88"/>
      <c r="D2183" s="86"/>
      <c r="E2183" s="32"/>
      <c r="H2183" s="105"/>
      <c r="J2183" s="102"/>
      <c r="K2183" s="102"/>
      <c r="L2183" s="108"/>
      <c r="R2183" s="31"/>
      <c r="S2183" s="112"/>
    </row>
    <row r="2184">
      <c r="A2184" s="105"/>
      <c r="C2184" s="88"/>
      <c r="D2184" s="86"/>
      <c r="E2184" s="32"/>
      <c r="H2184" s="105"/>
      <c r="J2184" s="102"/>
      <c r="K2184" s="102"/>
      <c r="L2184" s="108"/>
      <c r="R2184" s="31"/>
      <c r="S2184" s="112"/>
    </row>
    <row r="2185">
      <c r="A2185" s="105"/>
      <c r="C2185" s="88"/>
      <c r="D2185" s="86"/>
      <c r="E2185" s="32"/>
      <c r="H2185" s="105"/>
      <c r="J2185" s="102"/>
      <c r="K2185" s="102"/>
      <c r="L2185" s="108"/>
      <c r="R2185" s="31"/>
      <c r="S2185" s="112"/>
    </row>
    <row r="2186">
      <c r="A2186" s="105"/>
      <c r="C2186" s="88"/>
      <c r="D2186" s="86"/>
      <c r="E2186" s="32"/>
      <c r="H2186" s="105"/>
      <c r="J2186" s="102"/>
      <c r="K2186" s="102"/>
      <c r="L2186" s="108"/>
      <c r="R2186" s="31"/>
      <c r="S2186" s="112"/>
    </row>
    <row r="2187">
      <c r="A2187" s="105"/>
      <c r="C2187" s="88"/>
      <c r="D2187" s="86"/>
      <c r="E2187" s="32"/>
      <c r="H2187" s="105"/>
      <c r="J2187" s="102"/>
      <c r="K2187" s="102"/>
      <c r="L2187" s="108"/>
      <c r="R2187" s="31"/>
      <c r="S2187" s="112"/>
    </row>
    <row r="2188">
      <c r="A2188" s="105"/>
      <c r="C2188" s="88"/>
      <c r="D2188" s="86"/>
      <c r="E2188" s="32"/>
      <c r="H2188" s="105"/>
      <c r="J2188" s="102"/>
      <c r="K2188" s="102"/>
      <c r="L2188" s="108"/>
      <c r="R2188" s="31"/>
      <c r="S2188" s="112"/>
    </row>
    <row r="2189">
      <c r="A2189" s="105"/>
      <c r="C2189" s="88"/>
      <c r="D2189" s="86"/>
      <c r="E2189" s="32"/>
      <c r="H2189" s="105"/>
      <c r="J2189" s="102"/>
      <c r="K2189" s="102"/>
      <c r="L2189" s="108"/>
      <c r="R2189" s="31"/>
      <c r="S2189" s="112"/>
    </row>
    <row r="2190">
      <c r="A2190" s="105"/>
      <c r="C2190" s="88"/>
      <c r="D2190" s="86"/>
      <c r="E2190" s="32"/>
      <c r="H2190" s="105"/>
      <c r="J2190" s="102"/>
      <c r="K2190" s="102"/>
      <c r="L2190" s="108"/>
      <c r="R2190" s="31"/>
      <c r="S2190" s="112"/>
    </row>
    <row r="2191">
      <c r="A2191" s="105"/>
      <c r="C2191" s="88"/>
      <c r="D2191" s="86"/>
      <c r="E2191" s="32"/>
      <c r="H2191" s="105"/>
      <c r="J2191" s="102"/>
      <c r="K2191" s="102"/>
      <c r="L2191" s="108"/>
      <c r="R2191" s="31"/>
      <c r="S2191" s="112"/>
    </row>
    <row r="2192">
      <c r="A2192" s="105"/>
      <c r="C2192" s="88"/>
      <c r="D2192" s="86"/>
      <c r="E2192" s="32"/>
      <c r="H2192" s="105"/>
      <c r="J2192" s="102"/>
      <c r="K2192" s="102"/>
      <c r="L2192" s="108"/>
      <c r="R2192" s="31"/>
      <c r="S2192" s="112"/>
    </row>
    <row r="2193">
      <c r="A2193" s="105"/>
      <c r="C2193" s="88"/>
      <c r="D2193" s="86"/>
      <c r="E2193" s="32"/>
      <c r="H2193" s="105"/>
      <c r="J2193" s="102"/>
      <c r="K2193" s="102"/>
      <c r="L2193" s="108"/>
      <c r="R2193" s="31"/>
      <c r="S2193" s="112"/>
    </row>
    <row r="2194">
      <c r="A2194" s="105"/>
      <c r="C2194" s="88"/>
      <c r="D2194" s="86"/>
      <c r="E2194" s="32"/>
      <c r="H2194" s="105"/>
      <c r="J2194" s="102"/>
      <c r="K2194" s="102"/>
      <c r="L2194" s="108"/>
      <c r="R2194" s="31"/>
      <c r="S2194" s="112"/>
    </row>
    <row r="2195">
      <c r="A2195" s="105"/>
      <c r="C2195" s="88"/>
      <c r="D2195" s="86"/>
      <c r="E2195" s="32"/>
      <c r="H2195" s="105"/>
      <c r="J2195" s="102"/>
      <c r="K2195" s="102"/>
      <c r="L2195" s="108"/>
      <c r="R2195" s="31"/>
      <c r="S2195" s="112"/>
    </row>
    <row r="2196">
      <c r="A2196" s="105"/>
      <c r="C2196" s="88"/>
      <c r="D2196" s="86"/>
      <c r="E2196" s="32"/>
      <c r="H2196" s="105"/>
      <c r="J2196" s="102"/>
      <c r="K2196" s="102"/>
      <c r="L2196" s="108"/>
      <c r="R2196" s="31"/>
      <c r="S2196" s="112"/>
    </row>
    <row r="2197">
      <c r="A2197" s="105"/>
      <c r="C2197" s="88"/>
      <c r="D2197" s="86"/>
      <c r="E2197" s="32"/>
      <c r="H2197" s="105"/>
      <c r="J2197" s="102"/>
      <c r="K2197" s="102"/>
      <c r="L2197" s="108"/>
      <c r="R2197" s="31"/>
      <c r="S2197" s="112"/>
    </row>
    <row r="2198">
      <c r="A2198" s="105"/>
      <c r="C2198" s="88"/>
      <c r="D2198" s="86"/>
      <c r="E2198" s="32"/>
      <c r="H2198" s="105"/>
      <c r="J2198" s="102"/>
      <c r="K2198" s="102"/>
      <c r="L2198" s="108"/>
      <c r="R2198" s="31"/>
      <c r="S2198" s="112"/>
    </row>
    <row r="2199">
      <c r="A2199" s="105"/>
      <c r="C2199" s="88"/>
      <c r="D2199" s="86"/>
      <c r="E2199" s="32"/>
      <c r="H2199" s="105"/>
      <c r="J2199" s="102"/>
      <c r="K2199" s="102"/>
      <c r="L2199" s="108"/>
      <c r="R2199" s="31"/>
      <c r="S2199" s="112"/>
    </row>
    <row r="2200">
      <c r="A2200" s="105"/>
      <c r="C2200" s="88"/>
      <c r="D2200" s="86"/>
      <c r="E2200" s="32"/>
      <c r="H2200" s="105"/>
      <c r="J2200" s="102"/>
      <c r="K2200" s="102"/>
      <c r="L2200" s="108"/>
      <c r="R2200" s="31"/>
      <c r="S2200" s="112"/>
    </row>
    <row r="2201">
      <c r="A2201" s="105"/>
      <c r="C2201" s="88"/>
      <c r="D2201" s="86"/>
      <c r="E2201" s="32"/>
      <c r="H2201" s="105"/>
      <c r="J2201" s="102"/>
      <c r="K2201" s="102"/>
      <c r="L2201" s="108"/>
      <c r="R2201" s="31"/>
      <c r="S2201" s="112"/>
    </row>
    <row r="2202">
      <c r="A2202" s="105"/>
      <c r="C2202" s="88"/>
      <c r="D2202" s="86"/>
      <c r="E2202" s="32"/>
      <c r="H2202" s="105"/>
      <c r="J2202" s="102"/>
      <c r="K2202" s="102"/>
      <c r="L2202" s="108"/>
      <c r="R2202" s="31"/>
      <c r="S2202" s="112"/>
    </row>
    <row r="2203">
      <c r="A2203" s="105"/>
      <c r="C2203" s="88"/>
      <c r="D2203" s="86"/>
      <c r="E2203" s="32"/>
      <c r="H2203" s="105"/>
      <c r="J2203" s="102"/>
      <c r="K2203" s="102"/>
      <c r="L2203" s="108"/>
      <c r="R2203" s="31"/>
      <c r="S2203" s="112"/>
    </row>
    <row r="2204">
      <c r="A2204" s="105"/>
      <c r="C2204" s="88"/>
      <c r="D2204" s="86"/>
      <c r="E2204" s="32"/>
      <c r="H2204" s="105"/>
      <c r="J2204" s="102"/>
      <c r="K2204" s="102"/>
      <c r="L2204" s="108"/>
      <c r="R2204" s="31"/>
      <c r="S2204" s="112"/>
    </row>
    <row r="2205">
      <c r="A2205" s="105"/>
      <c r="C2205" s="88"/>
      <c r="D2205" s="86"/>
      <c r="E2205" s="32"/>
      <c r="H2205" s="105"/>
      <c r="J2205" s="102"/>
      <c r="K2205" s="102"/>
      <c r="L2205" s="108"/>
      <c r="R2205" s="31"/>
      <c r="S2205" s="112"/>
    </row>
    <row r="2206">
      <c r="A2206" s="105"/>
      <c r="C2206" s="88"/>
      <c r="D2206" s="86"/>
      <c r="E2206" s="32"/>
      <c r="H2206" s="105"/>
      <c r="J2206" s="102"/>
      <c r="K2206" s="102"/>
      <c r="L2206" s="108"/>
      <c r="R2206" s="31"/>
      <c r="S2206" s="112"/>
    </row>
    <row r="2207">
      <c r="A2207" s="105"/>
      <c r="C2207" s="88"/>
      <c r="D2207" s="86"/>
      <c r="E2207" s="32"/>
      <c r="H2207" s="105"/>
      <c r="J2207" s="102"/>
      <c r="K2207" s="102"/>
      <c r="L2207" s="108"/>
      <c r="R2207" s="31"/>
      <c r="S2207" s="112"/>
    </row>
    <row r="2208">
      <c r="A2208" s="105"/>
      <c r="C2208" s="88"/>
      <c r="D2208" s="86"/>
      <c r="E2208" s="32"/>
      <c r="H2208" s="105"/>
      <c r="J2208" s="102"/>
      <c r="K2208" s="102"/>
      <c r="L2208" s="108"/>
      <c r="R2208" s="31"/>
      <c r="S2208" s="112"/>
    </row>
    <row r="2209">
      <c r="A2209" s="105"/>
      <c r="C2209" s="88"/>
      <c r="D2209" s="86"/>
      <c r="E2209" s="32"/>
      <c r="H2209" s="105"/>
      <c r="J2209" s="102"/>
      <c r="K2209" s="102"/>
      <c r="L2209" s="108"/>
      <c r="R2209" s="31"/>
      <c r="S2209" s="112"/>
    </row>
    <row r="2210">
      <c r="A2210" s="105"/>
      <c r="C2210" s="88"/>
      <c r="D2210" s="86"/>
      <c r="E2210" s="32"/>
      <c r="H2210" s="105"/>
      <c r="J2210" s="102"/>
      <c r="K2210" s="102"/>
      <c r="L2210" s="108"/>
      <c r="R2210" s="31"/>
      <c r="S2210" s="112"/>
    </row>
    <row r="2211">
      <c r="A2211" s="105"/>
      <c r="C2211" s="88"/>
      <c r="D2211" s="86"/>
      <c r="E2211" s="32"/>
      <c r="H2211" s="105"/>
      <c r="J2211" s="102"/>
      <c r="K2211" s="102"/>
      <c r="L2211" s="108"/>
      <c r="R2211" s="31"/>
      <c r="S2211" s="112"/>
    </row>
    <row r="2212">
      <c r="A2212" s="105"/>
      <c r="C2212" s="88"/>
      <c r="D2212" s="86"/>
      <c r="E2212" s="32"/>
      <c r="H2212" s="105"/>
      <c r="J2212" s="102"/>
      <c r="K2212" s="102"/>
      <c r="L2212" s="108"/>
      <c r="R2212" s="31"/>
      <c r="S2212" s="112"/>
    </row>
    <row r="2213">
      <c r="A2213" s="105"/>
      <c r="C2213" s="88"/>
      <c r="D2213" s="86"/>
      <c r="E2213" s="32"/>
      <c r="H2213" s="105"/>
      <c r="J2213" s="102"/>
      <c r="K2213" s="102"/>
      <c r="L2213" s="108"/>
      <c r="R2213" s="31"/>
      <c r="S2213" s="112"/>
    </row>
    <row r="2214">
      <c r="A2214" s="105"/>
      <c r="C2214" s="88"/>
      <c r="D2214" s="86"/>
      <c r="E2214" s="32"/>
      <c r="H2214" s="105"/>
      <c r="J2214" s="102"/>
      <c r="K2214" s="102"/>
      <c r="L2214" s="108"/>
      <c r="R2214" s="31"/>
      <c r="S2214" s="112"/>
    </row>
    <row r="2215">
      <c r="A2215" s="105"/>
      <c r="C2215" s="88"/>
      <c r="D2215" s="86"/>
      <c r="E2215" s="32"/>
      <c r="H2215" s="105"/>
      <c r="J2215" s="102"/>
      <c r="K2215" s="102"/>
      <c r="L2215" s="108"/>
      <c r="R2215" s="31"/>
      <c r="S2215" s="112"/>
    </row>
    <row r="2216">
      <c r="A2216" s="105"/>
      <c r="C2216" s="88"/>
      <c r="D2216" s="86"/>
      <c r="E2216" s="32"/>
      <c r="H2216" s="105"/>
      <c r="J2216" s="102"/>
      <c r="K2216" s="102"/>
      <c r="L2216" s="108"/>
      <c r="R2216" s="31"/>
      <c r="S2216" s="112"/>
    </row>
    <row r="2217">
      <c r="A2217" s="105"/>
      <c r="C2217" s="88"/>
      <c r="D2217" s="86"/>
      <c r="E2217" s="32"/>
      <c r="H2217" s="105"/>
      <c r="J2217" s="102"/>
      <c r="K2217" s="102"/>
      <c r="L2217" s="108"/>
      <c r="R2217" s="31"/>
      <c r="S2217" s="112"/>
    </row>
    <row r="2218">
      <c r="A2218" s="105"/>
      <c r="C2218" s="88"/>
      <c r="D2218" s="86"/>
      <c r="E2218" s="32"/>
      <c r="H2218" s="105"/>
      <c r="J2218" s="102"/>
      <c r="K2218" s="102"/>
      <c r="L2218" s="108"/>
      <c r="R2218" s="31"/>
      <c r="S2218" s="112"/>
    </row>
    <row r="2219">
      <c r="A2219" s="105"/>
      <c r="C2219" s="88"/>
      <c r="D2219" s="86"/>
      <c r="E2219" s="32"/>
      <c r="H2219" s="105"/>
      <c r="J2219" s="102"/>
      <c r="K2219" s="102"/>
      <c r="L2219" s="108"/>
      <c r="R2219" s="31"/>
      <c r="S2219" s="112"/>
    </row>
    <row r="2220">
      <c r="A2220" s="105"/>
      <c r="C2220" s="88"/>
      <c r="D2220" s="86"/>
      <c r="E2220" s="32"/>
      <c r="H2220" s="105"/>
      <c r="J2220" s="102"/>
      <c r="K2220" s="102"/>
      <c r="L2220" s="108"/>
      <c r="R2220" s="31"/>
      <c r="S2220" s="112"/>
    </row>
    <row r="2221">
      <c r="A2221" s="105"/>
      <c r="C2221" s="88"/>
      <c r="D2221" s="86"/>
      <c r="E2221" s="32"/>
      <c r="H2221" s="105"/>
      <c r="J2221" s="102"/>
      <c r="K2221" s="102"/>
      <c r="L2221" s="108"/>
      <c r="R2221" s="31"/>
      <c r="S2221" s="112"/>
    </row>
    <row r="2222">
      <c r="A2222" s="105"/>
      <c r="C2222" s="88"/>
      <c r="D2222" s="86"/>
      <c r="E2222" s="32"/>
      <c r="H2222" s="105"/>
      <c r="J2222" s="102"/>
      <c r="K2222" s="102"/>
      <c r="L2222" s="108"/>
      <c r="R2222" s="31"/>
      <c r="S2222" s="112"/>
    </row>
    <row r="2223">
      <c r="A2223" s="105"/>
      <c r="C2223" s="88"/>
      <c r="D2223" s="86"/>
      <c r="E2223" s="32"/>
      <c r="H2223" s="105"/>
      <c r="J2223" s="102"/>
      <c r="K2223" s="102"/>
      <c r="L2223" s="108"/>
      <c r="R2223" s="31"/>
      <c r="S2223" s="112"/>
    </row>
    <row r="2224">
      <c r="A2224" s="105"/>
      <c r="C2224" s="88"/>
      <c r="D2224" s="86"/>
      <c r="E2224" s="32"/>
      <c r="H2224" s="105"/>
      <c r="J2224" s="102"/>
      <c r="K2224" s="102"/>
      <c r="L2224" s="108"/>
      <c r="R2224" s="31"/>
      <c r="S2224" s="112"/>
    </row>
    <row r="2225">
      <c r="A2225" s="105"/>
      <c r="C2225" s="88"/>
      <c r="D2225" s="86"/>
      <c r="E2225" s="32"/>
      <c r="H2225" s="105"/>
      <c r="J2225" s="102"/>
      <c r="K2225" s="102"/>
      <c r="L2225" s="108"/>
      <c r="R2225" s="31"/>
      <c r="S2225" s="112"/>
    </row>
    <row r="2226">
      <c r="A2226" s="105"/>
      <c r="C2226" s="88"/>
      <c r="D2226" s="86"/>
      <c r="E2226" s="32"/>
      <c r="H2226" s="105"/>
      <c r="J2226" s="102"/>
      <c r="K2226" s="102"/>
      <c r="L2226" s="108"/>
      <c r="R2226" s="31"/>
      <c r="S2226" s="112"/>
    </row>
    <row r="2227">
      <c r="A2227" s="105"/>
      <c r="C2227" s="88"/>
      <c r="D2227" s="86"/>
      <c r="E2227" s="32"/>
      <c r="H2227" s="105"/>
      <c r="J2227" s="102"/>
      <c r="K2227" s="102"/>
      <c r="L2227" s="108"/>
      <c r="R2227" s="31"/>
      <c r="S2227" s="112"/>
    </row>
    <row r="2228">
      <c r="A2228" s="105"/>
      <c r="C2228" s="88"/>
      <c r="D2228" s="86"/>
      <c r="E2228" s="32"/>
      <c r="H2228" s="105"/>
      <c r="J2228" s="102"/>
      <c r="K2228" s="102"/>
      <c r="L2228" s="108"/>
      <c r="R2228" s="31"/>
      <c r="S2228" s="112"/>
    </row>
    <row r="2229">
      <c r="A2229" s="105"/>
      <c r="C2229" s="88"/>
      <c r="D2229" s="86"/>
      <c r="E2229" s="32"/>
      <c r="H2229" s="105"/>
      <c r="J2229" s="102"/>
      <c r="K2229" s="102"/>
      <c r="L2229" s="108"/>
      <c r="R2229" s="31"/>
      <c r="S2229" s="112"/>
    </row>
    <row r="2230">
      <c r="A2230" s="105"/>
      <c r="C2230" s="88"/>
      <c r="D2230" s="86"/>
      <c r="E2230" s="32"/>
      <c r="H2230" s="105"/>
      <c r="J2230" s="102"/>
      <c r="K2230" s="102"/>
      <c r="L2230" s="108"/>
      <c r="R2230" s="31"/>
      <c r="S2230" s="112"/>
    </row>
    <row r="2231">
      <c r="A2231" s="105"/>
      <c r="C2231" s="88"/>
      <c r="D2231" s="86"/>
      <c r="E2231" s="32"/>
      <c r="H2231" s="105"/>
      <c r="J2231" s="102"/>
      <c r="K2231" s="102"/>
      <c r="L2231" s="108"/>
      <c r="R2231" s="31"/>
      <c r="S2231" s="112"/>
    </row>
    <row r="2232">
      <c r="A2232" s="105"/>
      <c r="C2232" s="88"/>
      <c r="D2232" s="86"/>
      <c r="E2232" s="32"/>
      <c r="H2232" s="105"/>
      <c r="J2232" s="102"/>
      <c r="K2232" s="102"/>
      <c r="L2232" s="108"/>
      <c r="R2232" s="31"/>
      <c r="S2232" s="112"/>
    </row>
    <row r="2233">
      <c r="A2233" s="105"/>
      <c r="C2233" s="88"/>
      <c r="D2233" s="86"/>
      <c r="E2233" s="32"/>
      <c r="H2233" s="105"/>
      <c r="J2233" s="102"/>
      <c r="K2233" s="102"/>
      <c r="L2233" s="108"/>
      <c r="R2233" s="31"/>
      <c r="S2233" s="112"/>
    </row>
    <row r="2234">
      <c r="A2234" s="105"/>
      <c r="C2234" s="88"/>
      <c r="D2234" s="86"/>
      <c r="E2234" s="32"/>
      <c r="H2234" s="105"/>
      <c r="J2234" s="102"/>
      <c r="K2234" s="102"/>
      <c r="L2234" s="108"/>
      <c r="R2234" s="31"/>
      <c r="S2234" s="112"/>
    </row>
    <row r="2235">
      <c r="A2235" s="105"/>
      <c r="C2235" s="88"/>
      <c r="D2235" s="86"/>
      <c r="E2235" s="32"/>
      <c r="H2235" s="105"/>
      <c r="J2235" s="102"/>
      <c r="K2235" s="102"/>
      <c r="L2235" s="108"/>
      <c r="R2235" s="31"/>
      <c r="S2235" s="112"/>
    </row>
    <row r="2236">
      <c r="A2236" s="105"/>
      <c r="C2236" s="88"/>
      <c r="D2236" s="86"/>
      <c r="E2236" s="32"/>
      <c r="H2236" s="105"/>
      <c r="J2236" s="102"/>
      <c r="K2236" s="102"/>
      <c r="L2236" s="108"/>
      <c r="R2236" s="31"/>
      <c r="S2236" s="112"/>
    </row>
    <row r="2237">
      <c r="A2237" s="105"/>
      <c r="C2237" s="88"/>
      <c r="D2237" s="86"/>
      <c r="E2237" s="32"/>
      <c r="H2237" s="105"/>
      <c r="J2237" s="102"/>
      <c r="K2237" s="102"/>
      <c r="L2237" s="108"/>
      <c r="R2237" s="31"/>
      <c r="S2237" s="112"/>
    </row>
    <row r="2238">
      <c r="A2238" s="105"/>
      <c r="C2238" s="88"/>
      <c r="D2238" s="86"/>
      <c r="E2238" s="32"/>
      <c r="H2238" s="105"/>
      <c r="J2238" s="102"/>
      <c r="K2238" s="102"/>
      <c r="L2238" s="108"/>
      <c r="R2238" s="31"/>
      <c r="S2238" s="112"/>
    </row>
    <row r="2239">
      <c r="A2239" s="105"/>
      <c r="C2239" s="88"/>
      <c r="D2239" s="86"/>
      <c r="E2239" s="32"/>
      <c r="H2239" s="105"/>
      <c r="J2239" s="102"/>
      <c r="K2239" s="102"/>
      <c r="L2239" s="108"/>
      <c r="R2239" s="31"/>
      <c r="S2239" s="112"/>
    </row>
    <row r="2240">
      <c r="A2240" s="105"/>
      <c r="C2240" s="88"/>
      <c r="D2240" s="86"/>
      <c r="E2240" s="32"/>
      <c r="H2240" s="105"/>
      <c r="J2240" s="102"/>
      <c r="K2240" s="102"/>
      <c r="L2240" s="108"/>
      <c r="R2240" s="31"/>
      <c r="S2240" s="112"/>
    </row>
    <row r="2241">
      <c r="A2241" s="105"/>
      <c r="C2241" s="88"/>
      <c r="D2241" s="86"/>
      <c r="E2241" s="32"/>
      <c r="H2241" s="105"/>
      <c r="J2241" s="102"/>
      <c r="K2241" s="102"/>
      <c r="L2241" s="108"/>
      <c r="R2241" s="31"/>
      <c r="S2241" s="112"/>
    </row>
    <row r="2242">
      <c r="A2242" s="105"/>
      <c r="C2242" s="88"/>
      <c r="D2242" s="86"/>
      <c r="E2242" s="32"/>
      <c r="H2242" s="105"/>
      <c r="J2242" s="102"/>
      <c r="K2242" s="102"/>
      <c r="L2242" s="108"/>
      <c r="R2242" s="31"/>
      <c r="S2242" s="112"/>
    </row>
    <row r="2243">
      <c r="A2243" s="105"/>
      <c r="C2243" s="88"/>
      <c r="D2243" s="86"/>
      <c r="E2243" s="32"/>
      <c r="H2243" s="105"/>
      <c r="J2243" s="102"/>
      <c r="K2243" s="102"/>
      <c r="L2243" s="108"/>
      <c r="R2243" s="31"/>
      <c r="S2243" s="112"/>
    </row>
    <row r="2244">
      <c r="A2244" s="105"/>
      <c r="C2244" s="88"/>
      <c r="D2244" s="86"/>
      <c r="E2244" s="32"/>
      <c r="H2244" s="105"/>
      <c r="J2244" s="102"/>
      <c r="K2244" s="102"/>
      <c r="L2244" s="108"/>
      <c r="R2244" s="31"/>
      <c r="S2244" s="112"/>
    </row>
    <row r="2245">
      <c r="A2245" s="105"/>
      <c r="C2245" s="88"/>
      <c r="D2245" s="86"/>
      <c r="E2245" s="32"/>
      <c r="H2245" s="105"/>
      <c r="J2245" s="102"/>
      <c r="K2245" s="102"/>
      <c r="L2245" s="108"/>
      <c r="R2245" s="31"/>
      <c r="S2245" s="112"/>
    </row>
    <row r="2246">
      <c r="A2246" s="105"/>
      <c r="C2246" s="88"/>
      <c r="D2246" s="86"/>
      <c r="E2246" s="32"/>
      <c r="H2246" s="105"/>
      <c r="J2246" s="102"/>
      <c r="K2246" s="102"/>
      <c r="L2246" s="108"/>
      <c r="R2246" s="31"/>
      <c r="S2246" s="112"/>
    </row>
    <row r="2247">
      <c r="A2247" s="105"/>
      <c r="C2247" s="88"/>
      <c r="D2247" s="86"/>
      <c r="E2247" s="32"/>
      <c r="H2247" s="105"/>
      <c r="J2247" s="102"/>
      <c r="K2247" s="102"/>
      <c r="L2247" s="108"/>
      <c r="R2247" s="31"/>
      <c r="S2247" s="112"/>
    </row>
    <row r="2248">
      <c r="A2248" s="105"/>
      <c r="C2248" s="88"/>
      <c r="D2248" s="86"/>
      <c r="E2248" s="32"/>
      <c r="H2248" s="105"/>
      <c r="J2248" s="102"/>
      <c r="K2248" s="102"/>
      <c r="L2248" s="108"/>
      <c r="R2248" s="31"/>
      <c r="S2248" s="112"/>
    </row>
    <row r="2249">
      <c r="A2249" s="105"/>
      <c r="C2249" s="88"/>
      <c r="D2249" s="86"/>
      <c r="E2249" s="32"/>
      <c r="H2249" s="105"/>
      <c r="J2249" s="102"/>
      <c r="K2249" s="102"/>
      <c r="L2249" s="108"/>
      <c r="R2249" s="31"/>
      <c r="S2249" s="112"/>
    </row>
    <row r="2250">
      <c r="A2250" s="105"/>
      <c r="C2250" s="88"/>
      <c r="D2250" s="86"/>
      <c r="E2250" s="32"/>
      <c r="H2250" s="105"/>
      <c r="J2250" s="102"/>
      <c r="K2250" s="102"/>
      <c r="L2250" s="108"/>
      <c r="R2250" s="31"/>
      <c r="S2250" s="112"/>
    </row>
    <row r="2251">
      <c r="A2251" s="105"/>
      <c r="C2251" s="88"/>
      <c r="D2251" s="86"/>
      <c r="E2251" s="32"/>
      <c r="H2251" s="105"/>
      <c r="J2251" s="102"/>
      <c r="K2251" s="102"/>
      <c r="L2251" s="108"/>
      <c r="R2251" s="31"/>
      <c r="S2251" s="112"/>
    </row>
    <row r="2252">
      <c r="A2252" s="105"/>
      <c r="C2252" s="88"/>
      <c r="D2252" s="86"/>
      <c r="E2252" s="32"/>
      <c r="H2252" s="105"/>
      <c r="J2252" s="102"/>
      <c r="K2252" s="102"/>
      <c r="L2252" s="108"/>
      <c r="R2252" s="31"/>
      <c r="S2252" s="112"/>
    </row>
    <row r="2253">
      <c r="A2253" s="105"/>
      <c r="C2253" s="88"/>
      <c r="D2253" s="86"/>
      <c r="E2253" s="32"/>
      <c r="H2253" s="105"/>
      <c r="J2253" s="102"/>
      <c r="K2253" s="102"/>
      <c r="L2253" s="108"/>
      <c r="R2253" s="31"/>
      <c r="S2253" s="112"/>
    </row>
    <row r="2254">
      <c r="A2254" s="105"/>
      <c r="C2254" s="88"/>
      <c r="D2254" s="86"/>
      <c r="E2254" s="32"/>
      <c r="H2254" s="105"/>
      <c r="J2254" s="102"/>
      <c r="K2254" s="102"/>
      <c r="L2254" s="108"/>
      <c r="R2254" s="31"/>
      <c r="S2254" s="112"/>
    </row>
    <row r="2255">
      <c r="A2255" s="105"/>
      <c r="C2255" s="88"/>
      <c r="D2255" s="86"/>
      <c r="E2255" s="32"/>
      <c r="H2255" s="105"/>
      <c r="J2255" s="102"/>
      <c r="K2255" s="102"/>
      <c r="L2255" s="108"/>
      <c r="R2255" s="31"/>
      <c r="S2255" s="112"/>
    </row>
    <row r="2256">
      <c r="A2256" s="105"/>
      <c r="C2256" s="88"/>
      <c r="D2256" s="86"/>
      <c r="E2256" s="32"/>
      <c r="H2256" s="105"/>
      <c r="J2256" s="102"/>
      <c r="K2256" s="102"/>
      <c r="L2256" s="108"/>
      <c r="R2256" s="31"/>
      <c r="S2256" s="112"/>
    </row>
    <row r="2257">
      <c r="A2257" s="105"/>
      <c r="C2257" s="88"/>
      <c r="D2257" s="86"/>
      <c r="E2257" s="32"/>
      <c r="H2257" s="105"/>
      <c r="J2257" s="102"/>
      <c r="K2257" s="102"/>
      <c r="L2257" s="108"/>
      <c r="R2257" s="31"/>
      <c r="S2257" s="112"/>
    </row>
    <row r="2258">
      <c r="A2258" s="105"/>
      <c r="C2258" s="88"/>
      <c r="D2258" s="86"/>
      <c r="E2258" s="32"/>
      <c r="H2258" s="105"/>
      <c r="J2258" s="102"/>
      <c r="K2258" s="102"/>
      <c r="L2258" s="108"/>
      <c r="R2258" s="31"/>
      <c r="S2258" s="112"/>
    </row>
    <row r="2259">
      <c r="A2259" s="105"/>
      <c r="C2259" s="88"/>
      <c r="D2259" s="86"/>
      <c r="E2259" s="32"/>
      <c r="H2259" s="105"/>
      <c r="J2259" s="102"/>
      <c r="K2259" s="102"/>
      <c r="L2259" s="108"/>
      <c r="R2259" s="31"/>
      <c r="S2259" s="112"/>
    </row>
    <row r="2260">
      <c r="A2260" s="105"/>
      <c r="C2260" s="88"/>
      <c r="D2260" s="86"/>
      <c r="E2260" s="32"/>
      <c r="H2260" s="105"/>
      <c r="J2260" s="102"/>
      <c r="K2260" s="102"/>
      <c r="L2260" s="108"/>
      <c r="R2260" s="31"/>
      <c r="S2260" s="112"/>
    </row>
    <row r="2261">
      <c r="A2261" s="105"/>
      <c r="C2261" s="88"/>
      <c r="D2261" s="86"/>
      <c r="E2261" s="32"/>
      <c r="H2261" s="105"/>
      <c r="J2261" s="102"/>
      <c r="K2261" s="102"/>
      <c r="L2261" s="108"/>
      <c r="R2261" s="31"/>
      <c r="S2261" s="112"/>
    </row>
    <row r="2262">
      <c r="A2262" s="105"/>
      <c r="C2262" s="88"/>
      <c r="D2262" s="86"/>
      <c r="E2262" s="32"/>
      <c r="H2262" s="105"/>
      <c r="J2262" s="102"/>
      <c r="K2262" s="102"/>
      <c r="L2262" s="108"/>
      <c r="R2262" s="31"/>
      <c r="S2262" s="112"/>
    </row>
    <row r="2263">
      <c r="A2263" s="105"/>
      <c r="C2263" s="88"/>
      <c r="D2263" s="86"/>
      <c r="E2263" s="32"/>
      <c r="H2263" s="105"/>
      <c r="J2263" s="102"/>
      <c r="K2263" s="102"/>
      <c r="L2263" s="108"/>
      <c r="R2263" s="31"/>
      <c r="S2263" s="112"/>
    </row>
    <row r="2264">
      <c r="A2264" s="105"/>
      <c r="C2264" s="88"/>
      <c r="D2264" s="86"/>
      <c r="E2264" s="32"/>
      <c r="H2264" s="105"/>
      <c r="J2264" s="102"/>
      <c r="K2264" s="102"/>
      <c r="L2264" s="108"/>
      <c r="R2264" s="31"/>
      <c r="S2264" s="112"/>
    </row>
    <row r="2265">
      <c r="A2265" s="105"/>
      <c r="C2265" s="88"/>
      <c r="D2265" s="86"/>
      <c r="E2265" s="32"/>
      <c r="H2265" s="105"/>
      <c r="J2265" s="102"/>
      <c r="K2265" s="102"/>
      <c r="L2265" s="108"/>
      <c r="R2265" s="31"/>
      <c r="S2265" s="112"/>
    </row>
    <row r="2266">
      <c r="A2266" s="105"/>
      <c r="C2266" s="88"/>
      <c r="D2266" s="86"/>
      <c r="E2266" s="32"/>
      <c r="H2266" s="105"/>
      <c r="J2266" s="102"/>
      <c r="K2266" s="102"/>
      <c r="L2266" s="108"/>
      <c r="R2266" s="31"/>
      <c r="S2266" s="112"/>
    </row>
    <row r="2267">
      <c r="A2267" s="105"/>
      <c r="C2267" s="88"/>
      <c r="D2267" s="86"/>
      <c r="E2267" s="32"/>
      <c r="H2267" s="105"/>
      <c r="J2267" s="102"/>
      <c r="K2267" s="102"/>
      <c r="L2267" s="108"/>
      <c r="R2267" s="31"/>
      <c r="S2267" s="112"/>
    </row>
    <row r="2268">
      <c r="A2268" s="105"/>
      <c r="C2268" s="88"/>
      <c r="D2268" s="86"/>
      <c r="E2268" s="32"/>
      <c r="H2268" s="105"/>
      <c r="J2268" s="102"/>
      <c r="K2268" s="102"/>
      <c r="L2268" s="108"/>
      <c r="R2268" s="31"/>
      <c r="S2268" s="112"/>
    </row>
    <row r="2269">
      <c r="A2269" s="105"/>
      <c r="C2269" s="88"/>
      <c r="D2269" s="86"/>
      <c r="E2269" s="32"/>
      <c r="H2269" s="105"/>
      <c r="J2269" s="102"/>
      <c r="K2269" s="102"/>
      <c r="L2269" s="108"/>
      <c r="R2269" s="31"/>
      <c r="S2269" s="112"/>
    </row>
    <row r="2270">
      <c r="A2270" s="105"/>
      <c r="C2270" s="88"/>
      <c r="D2270" s="86"/>
      <c r="E2270" s="32"/>
      <c r="H2270" s="105"/>
      <c r="J2270" s="102"/>
      <c r="K2270" s="102"/>
      <c r="L2270" s="108"/>
      <c r="R2270" s="31"/>
      <c r="S2270" s="112"/>
    </row>
    <row r="2271">
      <c r="A2271" s="105"/>
      <c r="C2271" s="88"/>
      <c r="D2271" s="86"/>
      <c r="E2271" s="32"/>
      <c r="H2271" s="105"/>
      <c r="J2271" s="102"/>
      <c r="K2271" s="102"/>
      <c r="L2271" s="108"/>
      <c r="R2271" s="31"/>
      <c r="S2271" s="112"/>
    </row>
    <row r="2272">
      <c r="A2272" s="105"/>
      <c r="C2272" s="88"/>
      <c r="D2272" s="86"/>
      <c r="E2272" s="32"/>
      <c r="H2272" s="105"/>
      <c r="J2272" s="102"/>
      <c r="K2272" s="102"/>
      <c r="L2272" s="108"/>
      <c r="R2272" s="31"/>
      <c r="S2272" s="112"/>
    </row>
    <row r="2273">
      <c r="A2273" s="105"/>
      <c r="C2273" s="88"/>
      <c r="D2273" s="86"/>
      <c r="E2273" s="32"/>
      <c r="H2273" s="105"/>
      <c r="J2273" s="102"/>
      <c r="K2273" s="102"/>
      <c r="L2273" s="108"/>
      <c r="R2273" s="31"/>
      <c r="S2273" s="112"/>
    </row>
    <row r="2274">
      <c r="A2274" s="105"/>
      <c r="C2274" s="88"/>
      <c r="D2274" s="86"/>
      <c r="E2274" s="32"/>
      <c r="H2274" s="105"/>
      <c r="J2274" s="102"/>
      <c r="K2274" s="102"/>
      <c r="L2274" s="108"/>
      <c r="R2274" s="31"/>
      <c r="S2274" s="112"/>
    </row>
    <row r="2275">
      <c r="A2275" s="105"/>
      <c r="C2275" s="88"/>
      <c r="D2275" s="86"/>
      <c r="E2275" s="32"/>
      <c r="H2275" s="105"/>
      <c r="J2275" s="102"/>
      <c r="K2275" s="102"/>
      <c r="L2275" s="108"/>
      <c r="R2275" s="31"/>
      <c r="S2275" s="112"/>
    </row>
    <row r="2276">
      <c r="A2276" s="105"/>
      <c r="C2276" s="88"/>
      <c r="D2276" s="86"/>
      <c r="E2276" s="32"/>
      <c r="H2276" s="105"/>
      <c r="J2276" s="102"/>
      <c r="K2276" s="102"/>
      <c r="L2276" s="108"/>
      <c r="R2276" s="31"/>
      <c r="S2276" s="112"/>
    </row>
    <row r="2277">
      <c r="A2277" s="105"/>
      <c r="C2277" s="88"/>
      <c r="D2277" s="86"/>
      <c r="E2277" s="32"/>
      <c r="H2277" s="105"/>
      <c r="J2277" s="102"/>
      <c r="K2277" s="102"/>
      <c r="L2277" s="108"/>
      <c r="R2277" s="31"/>
      <c r="S2277" s="112"/>
    </row>
    <row r="2278">
      <c r="A2278" s="105"/>
      <c r="C2278" s="88"/>
      <c r="D2278" s="86"/>
      <c r="E2278" s="32"/>
      <c r="H2278" s="105"/>
      <c r="J2278" s="102"/>
      <c r="K2278" s="102"/>
      <c r="L2278" s="108"/>
      <c r="R2278" s="31"/>
      <c r="S2278" s="112"/>
    </row>
    <row r="2279">
      <c r="A2279" s="105"/>
      <c r="C2279" s="88"/>
      <c r="D2279" s="86"/>
      <c r="E2279" s="32"/>
      <c r="H2279" s="105"/>
      <c r="J2279" s="102"/>
      <c r="K2279" s="102"/>
      <c r="L2279" s="108"/>
      <c r="R2279" s="31"/>
      <c r="S2279" s="112"/>
    </row>
    <row r="2280">
      <c r="A2280" s="105"/>
      <c r="C2280" s="88"/>
      <c r="D2280" s="86"/>
      <c r="E2280" s="32"/>
      <c r="H2280" s="105"/>
      <c r="J2280" s="102"/>
      <c r="K2280" s="102"/>
      <c r="L2280" s="108"/>
      <c r="R2280" s="31"/>
      <c r="S2280" s="112"/>
    </row>
    <row r="2281">
      <c r="A2281" s="105"/>
      <c r="C2281" s="88"/>
      <c r="D2281" s="86"/>
      <c r="E2281" s="32"/>
      <c r="H2281" s="105"/>
      <c r="J2281" s="102"/>
      <c r="K2281" s="102"/>
      <c r="L2281" s="108"/>
      <c r="R2281" s="31"/>
      <c r="S2281" s="112"/>
    </row>
    <row r="2282">
      <c r="A2282" s="105"/>
      <c r="C2282" s="88"/>
      <c r="D2282" s="86"/>
      <c r="E2282" s="32"/>
      <c r="H2282" s="105"/>
      <c r="J2282" s="102"/>
      <c r="K2282" s="102"/>
      <c r="L2282" s="108"/>
      <c r="R2282" s="31"/>
      <c r="S2282" s="112"/>
    </row>
    <row r="2283">
      <c r="A2283" s="105"/>
      <c r="C2283" s="88"/>
      <c r="D2283" s="86"/>
      <c r="E2283" s="32"/>
      <c r="H2283" s="105"/>
      <c r="J2283" s="102"/>
      <c r="K2283" s="102"/>
      <c r="L2283" s="108"/>
      <c r="R2283" s="31"/>
      <c r="S2283" s="112"/>
    </row>
    <row r="2284">
      <c r="A2284" s="105"/>
      <c r="C2284" s="88"/>
      <c r="D2284" s="86"/>
      <c r="E2284" s="32"/>
      <c r="H2284" s="105"/>
      <c r="J2284" s="102"/>
      <c r="K2284" s="102"/>
      <c r="L2284" s="108"/>
      <c r="R2284" s="31"/>
      <c r="S2284" s="112"/>
    </row>
    <row r="2285">
      <c r="A2285" s="105"/>
      <c r="C2285" s="88"/>
      <c r="D2285" s="86"/>
      <c r="E2285" s="32"/>
      <c r="H2285" s="105"/>
      <c r="J2285" s="102"/>
      <c r="K2285" s="102"/>
      <c r="L2285" s="108"/>
      <c r="R2285" s="31"/>
      <c r="S2285" s="112"/>
    </row>
    <row r="2286">
      <c r="A2286" s="105"/>
      <c r="C2286" s="88"/>
      <c r="D2286" s="86"/>
      <c r="E2286" s="32"/>
      <c r="H2286" s="105"/>
      <c r="J2286" s="102"/>
      <c r="K2286" s="102"/>
      <c r="L2286" s="108"/>
      <c r="R2286" s="31"/>
      <c r="S2286" s="112"/>
    </row>
    <row r="2287">
      <c r="A2287" s="105"/>
      <c r="C2287" s="88"/>
      <c r="D2287" s="86"/>
      <c r="E2287" s="32"/>
      <c r="H2287" s="105"/>
      <c r="J2287" s="102"/>
      <c r="K2287" s="102"/>
      <c r="L2287" s="108"/>
      <c r="R2287" s="31"/>
      <c r="S2287" s="112"/>
    </row>
    <row r="2288">
      <c r="A2288" s="105"/>
      <c r="C2288" s="88"/>
      <c r="D2288" s="86"/>
      <c r="E2288" s="32"/>
      <c r="H2288" s="105"/>
      <c r="J2288" s="102"/>
      <c r="K2288" s="102"/>
      <c r="L2288" s="108"/>
      <c r="R2288" s="31"/>
      <c r="S2288" s="112"/>
    </row>
    <row r="2289">
      <c r="A2289" s="105"/>
      <c r="C2289" s="88"/>
      <c r="D2289" s="86"/>
      <c r="E2289" s="32"/>
      <c r="H2289" s="105"/>
      <c r="J2289" s="102"/>
      <c r="K2289" s="102"/>
      <c r="L2289" s="108"/>
      <c r="R2289" s="31"/>
      <c r="S2289" s="112"/>
    </row>
    <row r="2290">
      <c r="A2290" s="105"/>
      <c r="C2290" s="88"/>
      <c r="D2290" s="86"/>
      <c r="E2290" s="32"/>
      <c r="H2290" s="105"/>
      <c r="J2290" s="102"/>
      <c r="K2290" s="102"/>
      <c r="L2290" s="108"/>
      <c r="R2290" s="31"/>
      <c r="S2290" s="112"/>
    </row>
    <row r="2291">
      <c r="A2291" s="105"/>
      <c r="C2291" s="88"/>
      <c r="D2291" s="86"/>
      <c r="E2291" s="32"/>
      <c r="H2291" s="105"/>
      <c r="J2291" s="102"/>
      <c r="K2291" s="102"/>
      <c r="L2291" s="108"/>
      <c r="R2291" s="31"/>
      <c r="S2291" s="112"/>
    </row>
    <row r="2292">
      <c r="A2292" s="105"/>
      <c r="C2292" s="88"/>
      <c r="D2292" s="86"/>
      <c r="E2292" s="32"/>
      <c r="H2292" s="105"/>
      <c r="J2292" s="102"/>
      <c r="K2292" s="102"/>
      <c r="L2292" s="108"/>
      <c r="R2292" s="31"/>
      <c r="S2292" s="112"/>
    </row>
    <row r="2293">
      <c r="A2293" s="105"/>
      <c r="C2293" s="88"/>
      <c r="D2293" s="86"/>
      <c r="E2293" s="32"/>
      <c r="H2293" s="105"/>
      <c r="J2293" s="102"/>
      <c r="K2293" s="102"/>
      <c r="L2293" s="108"/>
      <c r="R2293" s="31"/>
      <c r="S2293" s="112"/>
    </row>
    <row r="2294">
      <c r="A2294" s="105"/>
      <c r="C2294" s="88"/>
      <c r="D2294" s="86"/>
      <c r="E2294" s="32"/>
      <c r="H2294" s="105"/>
      <c r="J2294" s="102"/>
      <c r="K2294" s="102"/>
      <c r="L2294" s="108"/>
      <c r="R2294" s="31"/>
      <c r="S2294" s="112"/>
    </row>
    <row r="2295">
      <c r="A2295" s="105"/>
      <c r="C2295" s="88"/>
      <c r="D2295" s="86"/>
      <c r="E2295" s="32"/>
      <c r="H2295" s="105"/>
      <c r="J2295" s="102"/>
      <c r="K2295" s="102"/>
      <c r="L2295" s="108"/>
      <c r="R2295" s="31"/>
      <c r="S2295" s="112"/>
    </row>
    <row r="2296">
      <c r="A2296" s="105"/>
      <c r="C2296" s="88"/>
      <c r="D2296" s="86"/>
      <c r="E2296" s="32"/>
      <c r="H2296" s="105"/>
      <c r="J2296" s="102"/>
      <c r="K2296" s="102"/>
      <c r="L2296" s="108"/>
      <c r="R2296" s="31"/>
      <c r="S2296" s="112"/>
    </row>
    <row r="2297">
      <c r="A2297" s="105"/>
      <c r="C2297" s="88"/>
      <c r="D2297" s="86"/>
      <c r="E2297" s="32"/>
      <c r="H2297" s="105"/>
      <c r="J2297" s="102"/>
      <c r="K2297" s="102"/>
      <c r="L2297" s="108"/>
      <c r="R2297" s="31"/>
      <c r="S2297" s="112"/>
    </row>
    <row r="2298">
      <c r="A2298" s="105"/>
      <c r="C2298" s="88"/>
      <c r="D2298" s="86"/>
      <c r="E2298" s="32"/>
      <c r="H2298" s="105"/>
      <c r="J2298" s="102"/>
      <c r="K2298" s="102"/>
      <c r="L2298" s="108"/>
      <c r="R2298" s="31"/>
      <c r="S2298" s="112"/>
    </row>
    <row r="2299">
      <c r="A2299" s="105"/>
      <c r="C2299" s="88"/>
      <c r="D2299" s="86"/>
      <c r="E2299" s="32"/>
      <c r="H2299" s="105"/>
      <c r="J2299" s="102"/>
      <c r="K2299" s="102"/>
      <c r="L2299" s="108"/>
      <c r="R2299" s="31"/>
      <c r="S2299" s="112"/>
    </row>
    <row r="2300">
      <c r="A2300" s="105"/>
      <c r="C2300" s="88"/>
      <c r="D2300" s="86"/>
      <c r="E2300" s="32"/>
      <c r="H2300" s="105"/>
      <c r="J2300" s="102"/>
      <c r="K2300" s="102"/>
      <c r="L2300" s="108"/>
      <c r="R2300" s="31"/>
      <c r="S2300" s="112"/>
    </row>
    <row r="2301">
      <c r="A2301" s="105"/>
      <c r="C2301" s="88"/>
      <c r="D2301" s="86"/>
      <c r="E2301" s="32"/>
      <c r="H2301" s="105"/>
      <c r="J2301" s="102"/>
      <c r="K2301" s="102"/>
      <c r="L2301" s="108"/>
      <c r="R2301" s="31"/>
      <c r="S2301" s="112"/>
    </row>
    <row r="2302">
      <c r="A2302" s="105"/>
      <c r="C2302" s="88"/>
      <c r="D2302" s="86"/>
      <c r="E2302" s="32"/>
      <c r="H2302" s="105"/>
      <c r="J2302" s="102"/>
      <c r="K2302" s="102"/>
      <c r="L2302" s="108"/>
      <c r="R2302" s="31"/>
      <c r="S2302" s="112"/>
    </row>
    <row r="2303">
      <c r="A2303" s="105"/>
      <c r="C2303" s="88"/>
      <c r="D2303" s="86"/>
      <c r="E2303" s="32"/>
      <c r="H2303" s="105"/>
      <c r="J2303" s="102"/>
      <c r="K2303" s="102"/>
      <c r="L2303" s="108"/>
      <c r="R2303" s="31"/>
      <c r="S2303" s="112"/>
    </row>
    <row r="2304">
      <c r="A2304" s="105"/>
      <c r="C2304" s="88"/>
      <c r="D2304" s="86"/>
      <c r="E2304" s="32"/>
      <c r="H2304" s="105"/>
      <c r="J2304" s="102"/>
      <c r="K2304" s="102"/>
      <c r="L2304" s="108"/>
      <c r="R2304" s="31"/>
      <c r="S2304" s="112"/>
    </row>
    <row r="2305">
      <c r="A2305" s="105"/>
      <c r="C2305" s="88"/>
      <c r="D2305" s="86"/>
      <c r="E2305" s="32"/>
      <c r="H2305" s="105"/>
      <c r="J2305" s="102"/>
      <c r="K2305" s="102"/>
      <c r="L2305" s="108"/>
      <c r="R2305" s="31"/>
      <c r="S2305" s="112"/>
    </row>
    <row r="2306">
      <c r="A2306" s="105"/>
      <c r="C2306" s="88"/>
      <c r="D2306" s="86"/>
      <c r="E2306" s="32"/>
      <c r="H2306" s="105"/>
      <c r="J2306" s="102"/>
      <c r="K2306" s="102"/>
      <c r="L2306" s="108"/>
      <c r="R2306" s="31"/>
      <c r="S2306" s="112"/>
    </row>
    <row r="2307">
      <c r="A2307" s="105"/>
      <c r="C2307" s="88"/>
      <c r="D2307" s="86"/>
      <c r="E2307" s="32"/>
      <c r="H2307" s="105"/>
      <c r="J2307" s="102"/>
      <c r="K2307" s="102"/>
      <c r="L2307" s="108"/>
      <c r="R2307" s="31"/>
      <c r="S2307" s="112"/>
    </row>
    <row r="2308">
      <c r="A2308" s="105"/>
      <c r="C2308" s="88"/>
      <c r="D2308" s="86"/>
      <c r="E2308" s="32"/>
      <c r="H2308" s="105"/>
      <c r="J2308" s="102"/>
      <c r="K2308" s="102"/>
      <c r="L2308" s="108"/>
      <c r="R2308" s="31"/>
      <c r="S2308" s="112"/>
    </row>
    <row r="2309">
      <c r="A2309" s="105"/>
      <c r="C2309" s="88"/>
      <c r="D2309" s="86"/>
      <c r="E2309" s="32"/>
      <c r="H2309" s="105"/>
      <c r="J2309" s="102"/>
      <c r="K2309" s="102"/>
      <c r="L2309" s="108"/>
      <c r="R2309" s="31"/>
      <c r="S2309" s="112"/>
    </row>
    <row r="2310">
      <c r="A2310" s="105"/>
      <c r="C2310" s="88"/>
      <c r="D2310" s="86"/>
      <c r="E2310" s="32"/>
      <c r="H2310" s="105"/>
      <c r="J2310" s="102"/>
      <c r="K2310" s="102"/>
      <c r="L2310" s="108"/>
      <c r="R2310" s="31"/>
      <c r="S2310" s="112"/>
    </row>
    <row r="2311">
      <c r="A2311" s="105"/>
      <c r="C2311" s="88"/>
      <c r="D2311" s="86"/>
      <c r="E2311" s="32"/>
      <c r="H2311" s="105"/>
      <c r="J2311" s="102"/>
      <c r="K2311" s="102"/>
      <c r="L2311" s="108"/>
      <c r="R2311" s="31"/>
      <c r="S2311" s="112"/>
    </row>
    <row r="2312">
      <c r="A2312" s="105"/>
      <c r="C2312" s="88"/>
      <c r="D2312" s="86"/>
      <c r="E2312" s="32"/>
      <c r="H2312" s="105"/>
      <c r="J2312" s="102"/>
      <c r="K2312" s="102"/>
      <c r="L2312" s="108"/>
      <c r="R2312" s="31"/>
      <c r="S2312" s="112"/>
    </row>
    <row r="2313">
      <c r="A2313" s="105"/>
      <c r="C2313" s="88"/>
      <c r="D2313" s="86"/>
      <c r="E2313" s="32"/>
      <c r="H2313" s="105"/>
      <c r="J2313" s="102"/>
      <c r="K2313" s="102"/>
      <c r="L2313" s="108"/>
      <c r="R2313" s="31"/>
      <c r="S2313" s="112"/>
    </row>
    <row r="2314">
      <c r="A2314" s="105"/>
      <c r="C2314" s="88"/>
      <c r="D2314" s="86"/>
      <c r="E2314" s="32"/>
      <c r="H2314" s="105"/>
      <c r="J2314" s="102"/>
      <c r="K2314" s="102"/>
      <c r="L2314" s="108"/>
      <c r="R2314" s="31"/>
      <c r="S2314" s="112"/>
    </row>
    <row r="2315">
      <c r="A2315" s="105"/>
      <c r="C2315" s="88"/>
      <c r="D2315" s="86"/>
      <c r="E2315" s="32"/>
      <c r="H2315" s="105"/>
      <c r="J2315" s="102"/>
      <c r="K2315" s="102"/>
      <c r="L2315" s="108"/>
      <c r="R2315" s="31"/>
      <c r="S2315" s="112"/>
    </row>
    <row r="2316">
      <c r="A2316" s="105"/>
      <c r="C2316" s="88"/>
      <c r="D2316" s="86"/>
      <c r="E2316" s="32"/>
      <c r="H2316" s="105"/>
      <c r="J2316" s="102"/>
      <c r="K2316" s="102"/>
      <c r="L2316" s="108"/>
      <c r="R2316" s="31"/>
      <c r="S2316" s="112"/>
    </row>
    <row r="2317">
      <c r="A2317" s="105"/>
      <c r="C2317" s="88"/>
      <c r="D2317" s="86"/>
      <c r="E2317" s="32"/>
      <c r="H2317" s="105"/>
      <c r="J2317" s="102"/>
      <c r="K2317" s="102"/>
      <c r="L2317" s="108"/>
      <c r="R2317" s="31"/>
      <c r="S2317" s="112"/>
    </row>
    <row r="2318">
      <c r="A2318" s="105"/>
      <c r="C2318" s="88"/>
      <c r="D2318" s="86"/>
      <c r="E2318" s="32"/>
      <c r="H2318" s="105"/>
      <c r="J2318" s="102"/>
      <c r="K2318" s="102"/>
      <c r="L2318" s="108"/>
      <c r="R2318" s="31"/>
      <c r="S2318" s="112"/>
    </row>
    <row r="2319">
      <c r="A2319" s="105"/>
      <c r="C2319" s="88"/>
      <c r="D2319" s="86"/>
      <c r="E2319" s="32"/>
      <c r="H2319" s="105"/>
      <c r="J2319" s="102"/>
      <c r="K2319" s="102"/>
      <c r="L2319" s="108"/>
      <c r="R2319" s="31"/>
      <c r="S2319" s="112"/>
    </row>
    <row r="2320">
      <c r="A2320" s="105"/>
      <c r="C2320" s="88"/>
      <c r="D2320" s="86"/>
      <c r="E2320" s="32"/>
      <c r="H2320" s="105"/>
      <c r="J2320" s="102"/>
      <c r="K2320" s="102"/>
      <c r="L2320" s="108"/>
      <c r="R2320" s="31"/>
      <c r="S2320" s="112"/>
    </row>
    <row r="2321">
      <c r="A2321" s="105"/>
      <c r="C2321" s="88"/>
      <c r="D2321" s="86"/>
      <c r="E2321" s="32"/>
      <c r="H2321" s="105"/>
      <c r="J2321" s="102"/>
      <c r="K2321" s="102"/>
      <c r="L2321" s="108"/>
      <c r="R2321" s="31"/>
      <c r="S2321" s="112"/>
    </row>
    <row r="2322">
      <c r="A2322" s="105"/>
      <c r="C2322" s="88"/>
      <c r="D2322" s="86"/>
      <c r="E2322" s="32"/>
      <c r="H2322" s="105"/>
      <c r="J2322" s="102"/>
      <c r="K2322" s="102"/>
      <c r="L2322" s="108"/>
      <c r="R2322" s="31"/>
      <c r="S2322" s="112"/>
    </row>
    <row r="2323">
      <c r="A2323" s="105"/>
      <c r="C2323" s="88"/>
      <c r="D2323" s="86"/>
      <c r="E2323" s="32"/>
      <c r="H2323" s="105"/>
      <c r="J2323" s="102"/>
      <c r="K2323" s="102"/>
      <c r="L2323" s="108"/>
      <c r="R2323" s="31"/>
      <c r="S2323" s="112"/>
    </row>
    <row r="2324">
      <c r="A2324" s="105"/>
      <c r="C2324" s="88"/>
      <c r="D2324" s="86"/>
      <c r="E2324" s="32"/>
      <c r="H2324" s="105"/>
      <c r="J2324" s="102"/>
      <c r="K2324" s="102"/>
      <c r="L2324" s="108"/>
      <c r="R2324" s="31"/>
      <c r="S2324" s="112"/>
    </row>
    <row r="2325">
      <c r="A2325" s="105"/>
      <c r="C2325" s="88"/>
      <c r="D2325" s="86"/>
      <c r="E2325" s="32"/>
      <c r="H2325" s="105"/>
      <c r="J2325" s="102"/>
      <c r="K2325" s="102"/>
      <c r="L2325" s="108"/>
      <c r="R2325" s="31"/>
      <c r="S2325" s="112"/>
    </row>
    <row r="2326">
      <c r="A2326" s="105"/>
      <c r="C2326" s="88"/>
      <c r="D2326" s="86"/>
      <c r="E2326" s="32"/>
      <c r="H2326" s="105"/>
      <c r="J2326" s="102"/>
      <c r="K2326" s="102"/>
      <c r="L2326" s="108"/>
      <c r="R2326" s="31"/>
      <c r="S2326" s="112"/>
    </row>
    <row r="2327">
      <c r="A2327" s="105"/>
      <c r="C2327" s="88"/>
      <c r="D2327" s="86"/>
      <c r="E2327" s="32"/>
      <c r="H2327" s="105"/>
      <c r="J2327" s="102"/>
      <c r="K2327" s="102"/>
      <c r="L2327" s="108"/>
      <c r="R2327" s="31"/>
      <c r="S2327" s="112"/>
    </row>
    <row r="2328">
      <c r="A2328" s="105"/>
      <c r="C2328" s="88"/>
      <c r="D2328" s="86"/>
      <c r="E2328" s="32"/>
      <c r="H2328" s="105"/>
      <c r="J2328" s="102"/>
      <c r="K2328" s="102"/>
      <c r="L2328" s="108"/>
      <c r="R2328" s="31"/>
      <c r="S2328" s="112"/>
    </row>
    <row r="2329">
      <c r="A2329" s="105"/>
      <c r="C2329" s="88"/>
      <c r="D2329" s="86"/>
      <c r="E2329" s="32"/>
      <c r="H2329" s="105"/>
      <c r="J2329" s="102"/>
      <c r="K2329" s="102"/>
      <c r="L2329" s="108"/>
      <c r="R2329" s="31"/>
      <c r="S2329" s="112"/>
    </row>
    <row r="2330">
      <c r="A2330" s="105"/>
      <c r="C2330" s="88"/>
      <c r="D2330" s="86"/>
      <c r="E2330" s="32"/>
      <c r="H2330" s="105"/>
      <c r="J2330" s="102"/>
      <c r="K2330" s="102"/>
      <c r="L2330" s="108"/>
      <c r="R2330" s="31"/>
      <c r="S2330" s="112"/>
    </row>
    <row r="2331">
      <c r="A2331" s="105"/>
      <c r="C2331" s="88"/>
      <c r="D2331" s="86"/>
      <c r="E2331" s="32"/>
      <c r="H2331" s="105"/>
      <c r="J2331" s="102"/>
      <c r="K2331" s="102"/>
      <c r="L2331" s="108"/>
      <c r="R2331" s="31"/>
      <c r="S2331" s="112"/>
    </row>
    <row r="2332">
      <c r="A2332" s="105"/>
      <c r="C2332" s="88"/>
      <c r="D2332" s="86"/>
      <c r="E2332" s="32"/>
      <c r="H2332" s="105"/>
      <c r="J2332" s="102"/>
      <c r="K2332" s="102"/>
      <c r="L2332" s="108"/>
      <c r="R2332" s="31"/>
      <c r="S2332" s="112"/>
    </row>
    <row r="2333">
      <c r="A2333" s="105"/>
      <c r="C2333" s="88"/>
      <c r="D2333" s="86"/>
      <c r="E2333" s="32"/>
      <c r="H2333" s="105"/>
      <c r="J2333" s="102"/>
      <c r="K2333" s="102"/>
      <c r="L2333" s="108"/>
      <c r="R2333" s="31"/>
      <c r="S2333" s="112"/>
    </row>
    <row r="2334">
      <c r="A2334" s="105"/>
      <c r="C2334" s="88"/>
      <c r="D2334" s="86"/>
      <c r="E2334" s="32"/>
      <c r="H2334" s="105"/>
      <c r="J2334" s="102"/>
      <c r="K2334" s="102"/>
      <c r="L2334" s="108"/>
      <c r="R2334" s="31"/>
      <c r="S2334" s="112"/>
    </row>
    <row r="2335">
      <c r="A2335" s="105"/>
      <c r="C2335" s="88"/>
      <c r="D2335" s="86"/>
      <c r="E2335" s="32"/>
      <c r="H2335" s="105"/>
      <c r="J2335" s="102"/>
      <c r="K2335" s="102"/>
      <c r="L2335" s="108"/>
      <c r="R2335" s="31"/>
      <c r="S2335" s="112"/>
    </row>
    <row r="2336">
      <c r="A2336" s="105"/>
      <c r="C2336" s="88"/>
      <c r="D2336" s="86"/>
      <c r="E2336" s="32"/>
      <c r="H2336" s="105"/>
      <c r="J2336" s="102"/>
      <c r="K2336" s="102"/>
      <c r="L2336" s="108"/>
      <c r="R2336" s="31"/>
      <c r="S2336" s="112"/>
    </row>
    <row r="2337">
      <c r="A2337" s="105"/>
      <c r="C2337" s="88"/>
      <c r="D2337" s="86"/>
      <c r="E2337" s="32"/>
      <c r="H2337" s="105"/>
      <c r="J2337" s="102"/>
      <c r="K2337" s="102"/>
      <c r="L2337" s="108"/>
      <c r="R2337" s="31"/>
      <c r="S2337" s="112"/>
    </row>
    <row r="2338">
      <c r="A2338" s="105"/>
      <c r="C2338" s="88"/>
      <c r="D2338" s="86"/>
      <c r="E2338" s="32"/>
      <c r="H2338" s="105"/>
      <c r="J2338" s="102"/>
      <c r="K2338" s="102"/>
      <c r="L2338" s="108"/>
      <c r="R2338" s="31"/>
      <c r="S2338" s="112"/>
    </row>
    <row r="2339">
      <c r="A2339" s="105"/>
      <c r="C2339" s="88"/>
      <c r="D2339" s="86"/>
      <c r="E2339" s="32"/>
      <c r="H2339" s="105"/>
      <c r="J2339" s="102"/>
      <c r="K2339" s="102"/>
      <c r="L2339" s="108"/>
      <c r="R2339" s="31"/>
      <c r="S2339" s="112"/>
    </row>
    <row r="2340">
      <c r="A2340" s="105"/>
      <c r="C2340" s="88"/>
      <c r="D2340" s="86"/>
      <c r="E2340" s="32"/>
      <c r="H2340" s="105"/>
      <c r="J2340" s="102"/>
      <c r="K2340" s="102"/>
      <c r="L2340" s="108"/>
      <c r="R2340" s="31"/>
      <c r="S2340" s="112"/>
    </row>
    <row r="2341">
      <c r="A2341" s="105"/>
      <c r="C2341" s="88"/>
      <c r="D2341" s="86"/>
      <c r="E2341" s="32"/>
      <c r="H2341" s="105"/>
      <c r="J2341" s="102"/>
      <c r="K2341" s="102"/>
      <c r="L2341" s="108"/>
      <c r="R2341" s="31"/>
      <c r="S2341" s="112"/>
    </row>
    <row r="2342">
      <c r="A2342" s="105"/>
      <c r="C2342" s="88"/>
      <c r="D2342" s="86"/>
      <c r="E2342" s="32"/>
      <c r="H2342" s="105"/>
      <c r="J2342" s="102"/>
      <c r="K2342" s="102"/>
      <c r="L2342" s="108"/>
      <c r="R2342" s="31"/>
      <c r="S2342" s="112"/>
    </row>
    <row r="2343">
      <c r="A2343" s="105"/>
      <c r="C2343" s="88"/>
      <c r="D2343" s="86"/>
      <c r="E2343" s="32"/>
      <c r="H2343" s="105"/>
      <c r="J2343" s="102"/>
      <c r="K2343" s="102"/>
      <c r="L2343" s="108"/>
      <c r="R2343" s="31"/>
      <c r="S2343" s="112"/>
    </row>
    <row r="2344">
      <c r="A2344" s="105"/>
      <c r="C2344" s="88"/>
      <c r="D2344" s="86"/>
      <c r="E2344" s="32"/>
      <c r="H2344" s="105"/>
      <c r="J2344" s="102"/>
      <c r="K2344" s="102"/>
      <c r="L2344" s="108"/>
      <c r="R2344" s="31"/>
      <c r="S2344" s="112"/>
    </row>
    <row r="2345">
      <c r="A2345" s="105"/>
      <c r="C2345" s="88"/>
      <c r="D2345" s="86"/>
      <c r="E2345" s="32"/>
      <c r="H2345" s="105"/>
      <c r="J2345" s="102"/>
      <c r="K2345" s="102"/>
      <c r="L2345" s="108"/>
      <c r="R2345" s="31"/>
      <c r="S2345" s="112"/>
    </row>
    <row r="2346">
      <c r="A2346" s="105"/>
      <c r="C2346" s="88"/>
      <c r="D2346" s="86"/>
      <c r="E2346" s="32"/>
      <c r="H2346" s="105"/>
      <c r="J2346" s="102"/>
      <c r="K2346" s="102"/>
      <c r="L2346" s="108"/>
      <c r="R2346" s="31"/>
      <c r="S2346" s="112"/>
    </row>
    <row r="2347">
      <c r="A2347" s="105"/>
      <c r="C2347" s="88"/>
      <c r="D2347" s="86"/>
      <c r="E2347" s="32"/>
      <c r="H2347" s="105"/>
      <c r="J2347" s="102"/>
      <c r="K2347" s="102"/>
      <c r="L2347" s="108"/>
      <c r="R2347" s="31"/>
      <c r="S2347" s="112"/>
    </row>
    <row r="2348">
      <c r="A2348" s="105"/>
      <c r="C2348" s="88"/>
      <c r="D2348" s="86"/>
      <c r="E2348" s="32"/>
      <c r="H2348" s="105"/>
      <c r="J2348" s="102"/>
      <c r="K2348" s="102"/>
      <c r="L2348" s="108"/>
      <c r="R2348" s="31"/>
      <c r="S2348" s="112"/>
    </row>
    <row r="2349">
      <c r="A2349" s="105"/>
      <c r="C2349" s="88"/>
      <c r="D2349" s="86"/>
      <c r="E2349" s="32"/>
      <c r="H2349" s="105"/>
      <c r="J2349" s="102"/>
      <c r="K2349" s="102"/>
      <c r="L2349" s="108"/>
      <c r="R2349" s="31"/>
      <c r="S2349" s="112"/>
    </row>
    <row r="2350">
      <c r="A2350" s="105"/>
      <c r="C2350" s="88"/>
      <c r="D2350" s="86"/>
      <c r="E2350" s="32"/>
      <c r="H2350" s="105"/>
      <c r="J2350" s="102"/>
      <c r="K2350" s="102"/>
      <c r="L2350" s="108"/>
      <c r="R2350" s="31"/>
      <c r="S2350" s="112"/>
    </row>
    <row r="2351">
      <c r="A2351" s="105"/>
      <c r="C2351" s="88"/>
      <c r="D2351" s="86"/>
      <c r="E2351" s="32"/>
      <c r="H2351" s="105"/>
      <c r="J2351" s="102"/>
      <c r="K2351" s="102"/>
      <c r="L2351" s="108"/>
      <c r="R2351" s="31"/>
      <c r="S2351" s="112"/>
    </row>
    <row r="2352">
      <c r="A2352" s="105"/>
      <c r="C2352" s="88"/>
      <c r="D2352" s="86"/>
      <c r="E2352" s="32"/>
      <c r="H2352" s="105"/>
      <c r="J2352" s="102"/>
      <c r="K2352" s="102"/>
      <c r="L2352" s="108"/>
      <c r="R2352" s="31"/>
      <c r="S2352" s="112"/>
    </row>
    <row r="2353">
      <c r="A2353" s="105"/>
      <c r="C2353" s="88"/>
      <c r="D2353" s="86"/>
      <c r="E2353" s="32"/>
      <c r="H2353" s="105"/>
      <c r="J2353" s="102"/>
      <c r="K2353" s="102"/>
      <c r="L2353" s="108"/>
      <c r="R2353" s="31"/>
      <c r="S2353" s="112"/>
    </row>
    <row r="2354">
      <c r="A2354" s="105"/>
      <c r="C2354" s="88"/>
      <c r="D2354" s="86"/>
      <c r="E2354" s="32"/>
      <c r="H2354" s="105"/>
      <c r="J2354" s="102"/>
      <c r="K2354" s="102"/>
      <c r="L2354" s="108"/>
      <c r="R2354" s="31"/>
      <c r="S2354" s="112"/>
    </row>
    <row r="2355">
      <c r="A2355" s="105"/>
      <c r="C2355" s="88"/>
      <c r="D2355" s="86"/>
      <c r="E2355" s="32"/>
      <c r="H2355" s="105"/>
      <c r="J2355" s="102"/>
      <c r="K2355" s="102"/>
      <c r="L2355" s="108"/>
      <c r="R2355" s="31"/>
      <c r="S2355" s="112"/>
    </row>
    <row r="2356">
      <c r="A2356" s="105"/>
      <c r="C2356" s="88"/>
      <c r="D2356" s="86"/>
      <c r="E2356" s="32"/>
      <c r="H2356" s="105"/>
      <c r="J2356" s="102"/>
      <c r="K2356" s="102"/>
      <c r="L2356" s="108"/>
      <c r="R2356" s="31"/>
      <c r="S2356" s="112"/>
    </row>
    <row r="2357">
      <c r="A2357" s="105"/>
      <c r="C2357" s="88"/>
      <c r="D2357" s="86"/>
      <c r="E2357" s="32"/>
      <c r="H2357" s="105"/>
      <c r="J2357" s="102"/>
      <c r="K2357" s="102"/>
      <c r="L2357" s="108"/>
      <c r="R2357" s="31"/>
      <c r="S2357" s="112"/>
    </row>
    <row r="2358">
      <c r="A2358" s="105"/>
      <c r="C2358" s="88"/>
      <c r="D2358" s="86"/>
      <c r="E2358" s="32"/>
      <c r="H2358" s="105"/>
      <c r="J2358" s="102"/>
      <c r="K2358" s="102"/>
      <c r="L2358" s="108"/>
      <c r="R2358" s="31"/>
      <c r="S2358" s="112"/>
    </row>
    <row r="2359">
      <c r="A2359" s="105"/>
      <c r="C2359" s="88"/>
      <c r="D2359" s="86"/>
      <c r="E2359" s="32"/>
      <c r="H2359" s="105"/>
      <c r="J2359" s="102"/>
      <c r="K2359" s="102"/>
      <c r="L2359" s="108"/>
      <c r="R2359" s="31"/>
      <c r="S2359" s="112"/>
    </row>
    <row r="2360">
      <c r="A2360" s="105"/>
      <c r="C2360" s="88"/>
      <c r="D2360" s="86"/>
      <c r="E2360" s="32"/>
      <c r="H2360" s="105"/>
      <c r="J2360" s="102"/>
      <c r="K2360" s="102"/>
      <c r="L2360" s="108"/>
      <c r="R2360" s="31"/>
      <c r="S2360" s="112"/>
    </row>
    <row r="2361">
      <c r="A2361" s="105"/>
      <c r="C2361" s="88"/>
      <c r="D2361" s="86"/>
      <c r="E2361" s="32"/>
      <c r="H2361" s="105"/>
      <c r="J2361" s="102"/>
      <c r="K2361" s="102"/>
      <c r="L2361" s="108"/>
      <c r="R2361" s="31"/>
      <c r="S2361" s="112"/>
    </row>
    <row r="2362">
      <c r="A2362" s="105"/>
      <c r="C2362" s="88"/>
      <c r="D2362" s="86"/>
      <c r="E2362" s="32"/>
      <c r="H2362" s="105"/>
      <c r="J2362" s="102"/>
      <c r="K2362" s="102"/>
      <c r="L2362" s="108"/>
      <c r="R2362" s="31"/>
      <c r="S2362" s="112"/>
    </row>
    <row r="2363">
      <c r="A2363" s="105"/>
      <c r="C2363" s="88"/>
      <c r="D2363" s="86"/>
      <c r="E2363" s="32"/>
      <c r="H2363" s="105"/>
      <c r="J2363" s="102"/>
      <c r="K2363" s="102"/>
      <c r="L2363" s="108"/>
      <c r="R2363" s="31"/>
      <c r="S2363" s="112"/>
    </row>
    <row r="2364">
      <c r="A2364" s="105"/>
      <c r="C2364" s="88"/>
      <c r="D2364" s="86"/>
      <c r="E2364" s="32"/>
      <c r="H2364" s="105"/>
      <c r="J2364" s="102"/>
      <c r="K2364" s="102"/>
      <c r="L2364" s="108"/>
      <c r="R2364" s="31"/>
      <c r="S2364" s="112"/>
    </row>
    <row r="2365">
      <c r="A2365" s="105"/>
      <c r="C2365" s="88"/>
      <c r="D2365" s="86"/>
      <c r="E2365" s="32"/>
      <c r="H2365" s="105"/>
      <c r="J2365" s="102"/>
      <c r="K2365" s="102"/>
      <c r="L2365" s="108"/>
      <c r="R2365" s="31"/>
      <c r="S2365" s="112"/>
    </row>
    <row r="2366">
      <c r="A2366" s="105"/>
      <c r="C2366" s="88"/>
      <c r="D2366" s="86"/>
      <c r="E2366" s="32"/>
      <c r="H2366" s="105"/>
      <c r="J2366" s="102"/>
      <c r="K2366" s="102"/>
      <c r="L2366" s="108"/>
      <c r="R2366" s="31"/>
      <c r="S2366" s="112"/>
    </row>
    <row r="2367">
      <c r="A2367" s="105"/>
      <c r="C2367" s="88"/>
      <c r="D2367" s="86"/>
      <c r="E2367" s="32"/>
      <c r="H2367" s="105"/>
      <c r="J2367" s="102"/>
      <c r="K2367" s="102"/>
      <c r="L2367" s="108"/>
      <c r="R2367" s="31"/>
      <c r="S2367" s="112"/>
    </row>
    <row r="2368">
      <c r="A2368" s="105"/>
      <c r="C2368" s="88"/>
      <c r="D2368" s="86"/>
      <c r="E2368" s="32"/>
      <c r="H2368" s="105"/>
      <c r="J2368" s="102"/>
      <c r="K2368" s="102"/>
      <c r="L2368" s="108"/>
      <c r="R2368" s="31"/>
      <c r="S2368" s="112"/>
    </row>
    <row r="2369">
      <c r="A2369" s="105"/>
      <c r="C2369" s="88"/>
      <c r="D2369" s="86"/>
      <c r="E2369" s="32"/>
      <c r="H2369" s="105"/>
      <c r="J2369" s="102"/>
      <c r="K2369" s="102"/>
      <c r="L2369" s="108"/>
      <c r="R2369" s="31"/>
      <c r="S2369" s="112"/>
    </row>
    <row r="2370">
      <c r="A2370" s="105"/>
      <c r="C2370" s="88"/>
      <c r="D2370" s="86"/>
      <c r="E2370" s="32"/>
      <c r="H2370" s="105"/>
      <c r="J2370" s="102"/>
      <c r="K2370" s="102"/>
      <c r="L2370" s="108"/>
      <c r="R2370" s="31"/>
      <c r="S2370" s="112"/>
    </row>
    <row r="2371">
      <c r="A2371" s="105"/>
      <c r="C2371" s="88"/>
      <c r="D2371" s="86"/>
      <c r="E2371" s="32"/>
      <c r="H2371" s="105"/>
      <c r="J2371" s="102"/>
      <c r="K2371" s="102"/>
      <c r="L2371" s="108"/>
      <c r="R2371" s="31"/>
      <c r="S2371" s="112"/>
    </row>
    <row r="2372">
      <c r="A2372" s="105"/>
      <c r="C2372" s="88"/>
      <c r="D2372" s="86"/>
      <c r="E2372" s="32"/>
      <c r="H2372" s="105"/>
      <c r="J2372" s="102"/>
      <c r="K2372" s="102"/>
      <c r="L2372" s="108"/>
      <c r="R2372" s="31"/>
      <c r="S2372" s="112"/>
    </row>
    <row r="2373">
      <c r="A2373" s="105"/>
      <c r="C2373" s="88"/>
      <c r="D2373" s="86"/>
      <c r="E2373" s="32"/>
      <c r="H2373" s="105"/>
      <c r="J2373" s="102"/>
      <c r="K2373" s="102"/>
      <c r="L2373" s="108"/>
      <c r="R2373" s="31"/>
      <c r="S2373" s="112"/>
    </row>
    <row r="2374">
      <c r="A2374" s="105"/>
      <c r="C2374" s="88"/>
      <c r="D2374" s="86"/>
      <c r="E2374" s="32"/>
      <c r="H2374" s="105"/>
      <c r="J2374" s="102"/>
      <c r="K2374" s="102"/>
      <c r="L2374" s="108"/>
      <c r="R2374" s="31"/>
      <c r="S2374" s="112"/>
    </row>
    <row r="2375">
      <c r="A2375" s="105"/>
      <c r="C2375" s="88"/>
      <c r="D2375" s="86"/>
      <c r="E2375" s="32"/>
      <c r="H2375" s="105"/>
      <c r="J2375" s="102"/>
      <c r="K2375" s="102"/>
      <c r="L2375" s="108"/>
      <c r="R2375" s="31"/>
      <c r="S2375" s="112"/>
    </row>
    <row r="2376">
      <c r="A2376" s="105"/>
      <c r="C2376" s="88"/>
      <c r="D2376" s="86"/>
      <c r="E2376" s="32"/>
      <c r="H2376" s="105"/>
      <c r="J2376" s="102"/>
      <c r="K2376" s="102"/>
      <c r="L2376" s="108"/>
      <c r="R2376" s="31"/>
      <c r="S2376" s="112"/>
    </row>
    <row r="2377">
      <c r="A2377" s="105"/>
      <c r="C2377" s="88"/>
      <c r="D2377" s="86"/>
      <c r="E2377" s="32"/>
      <c r="H2377" s="105"/>
      <c r="J2377" s="102"/>
      <c r="K2377" s="102"/>
      <c r="L2377" s="108"/>
      <c r="R2377" s="31"/>
      <c r="S2377" s="112"/>
    </row>
    <row r="2378">
      <c r="A2378" s="105"/>
      <c r="C2378" s="88"/>
      <c r="D2378" s="86"/>
      <c r="E2378" s="32"/>
      <c r="H2378" s="105"/>
      <c r="J2378" s="102"/>
      <c r="K2378" s="102"/>
      <c r="L2378" s="108"/>
      <c r="R2378" s="31"/>
      <c r="S2378" s="112"/>
    </row>
    <row r="2379">
      <c r="A2379" s="105"/>
      <c r="C2379" s="88"/>
      <c r="D2379" s="86"/>
      <c r="E2379" s="32"/>
      <c r="H2379" s="105"/>
      <c r="J2379" s="102"/>
      <c r="K2379" s="102"/>
      <c r="L2379" s="108"/>
      <c r="R2379" s="31"/>
      <c r="S2379" s="112"/>
    </row>
    <row r="2380">
      <c r="A2380" s="105"/>
      <c r="C2380" s="88"/>
      <c r="D2380" s="86"/>
      <c r="E2380" s="32"/>
      <c r="H2380" s="105"/>
      <c r="J2380" s="102"/>
      <c r="K2380" s="102"/>
      <c r="L2380" s="108"/>
      <c r="R2380" s="31"/>
      <c r="S2380" s="112"/>
    </row>
    <row r="2381">
      <c r="A2381" s="105"/>
      <c r="C2381" s="88"/>
      <c r="D2381" s="86"/>
      <c r="E2381" s="32"/>
      <c r="H2381" s="105"/>
      <c r="J2381" s="102"/>
      <c r="K2381" s="102"/>
      <c r="L2381" s="108"/>
      <c r="R2381" s="31"/>
      <c r="S2381" s="112"/>
    </row>
    <row r="2382">
      <c r="A2382" s="105"/>
      <c r="C2382" s="88"/>
      <c r="D2382" s="86"/>
      <c r="E2382" s="32"/>
      <c r="H2382" s="105"/>
      <c r="J2382" s="102"/>
      <c r="K2382" s="102"/>
      <c r="L2382" s="108"/>
      <c r="R2382" s="31"/>
      <c r="S2382" s="112"/>
    </row>
    <row r="2383">
      <c r="A2383" s="105"/>
      <c r="C2383" s="88"/>
      <c r="D2383" s="86"/>
      <c r="E2383" s="32"/>
      <c r="H2383" s="105"/>
      <c r="J2383" s="102"/>
      <c r="K2383" s="102"/>
      <c r="L2383" s="108"/>
      <c r="R2383" s="31"/>
      <c r="S2383" s="112"/>
    </row>
    <row r="2384">
      <c r="A2384" s="105"/>
      <c r="C2384" s="88"/>
      <c r="D2384" s="86"/>
      <c r="E2384" s="32"/>
      <c r="H2384" s="105"/>
      <c r="J2384" s="102"/>
      <c r="K2384" s="102"/>
      <c r="L2384" s="108"/>
      <c r="R2384" s="31"/>
      <c r="S2384" s="112"/>
    </row>
    <row r="2385">
      <c r="A2385" s="105"/>
      <c r="C2385" s="88"/>
      <c r="D2385" s="86"/>
      <c r="E2385" s="32"/>
      <c r="H2385" s="105"/>
      <c r="J2385" s="102"/>
      <c r="K2385" s="102"/>
      <c r="L2385" s="108"/>
      <c r="R2385" s="31"/>
      <c r="S2385" s="112"/>
    </row>
    <row r="2386">
      <c r="A2386" s="105"/>
      <c r="C2386" s="88"/>
      <c r="D2386" s="86"/>
      <c r="E2386" s="32"/>
      <c r="H2386" s="105"/>
      <c r="J2386" s="102"/>
      <c r="K2386" s="102"/>
      <c r="L2386" s="108"/>
      <c r="R2386" s="31"/>
      <c r="S2386" s="112"/>
    </row>
    <row r="2387">
      <c r="A2387" s="105"/>
      <c r="C2387" s="88"/>
      <c r="D2387" s="86"/>
      <c r="E2387" s="32"/>
      <c r="H2387" s="105"/>
      <c r="J2387" s="102"/>
      <c r="K2387" s="102"/>
      <c r="L2387" s="108"/>
      <c r="R2387" s="31"/>
      <c r="S2387" s="112"/>
    </row>
    <row r="2388">
      <c r="A2388" s="105"/>
      <c r="C2388" s="88"/>
      <c r="D2388" s="86"/>
      <c r="E2388" s="32"/>
      <c r="H2388" s="105"/>
      <c r="J2388" s="102"/>
      <c r="K2388" s="102"/>
      <c r="L2388" s="108"/>
      <c r="R2388" s="31"/>
      <c r="S2388" s="112"/>
    </row>
    <row r="2389">
      <c r="A2389" s="105"/>
      <c r="C2389" s="88"/>
      <c r="D2389" s="86"/>
      <c r="E2389" s="32"/>
      <c r="H2389" s="105"/>
      <c r="J2389" s="102"/>
      <c r="K2389" s="102"/>
      <c r="L2389" s="108"/>
      <c r="R2389" s="31"/>
      <c r="S2389" s="112"/>
    </row>
    <row r="2390">
      <c r="A2390" s="105"/>
      <c r="C2390" s="88"/>
      <c r="D2390" s="86"/>
      <c r="E2390" s="32"/>
      <c r="H2390" s="105"/>
      <c r="J2390" s="102"/>
      <c r="K2390" s="102"/>
      <c r="L2390" s="108"/>
      <c r="R2390" s="31"/>
      <c r="S2390" s="112"/>
    </row>
    <row r="2391">
      <c r="A2391" s="105"/>
      <c r="C2391" s="88"/>
      <c r="D2391" s="86"/>
      <c r="E2391" s="32"/>
      <c r="H2391" s="105"/>
      <c r="J2391" s="102"/>
      <c r="K2391" s="102"/>
      <c r="L2391" s="108"/>
      <c r="R2391" s="31"/>
      <c r="S2391" s="112"/>
    </row>
    <row r="2392">
      <c r="A2392" s="105"/>
      <c r="C2392" s="88"/>
      <c r="D2392" s="86"/>
      <c r="E2392" s="32"/>
      <c r="H2392" s="105"/>
      <c r="J2392" s="102"/>
      <c r="K2392" s="102"/>
      <c r="L2392" s="108"/>
      <c r="R2392" s="31"/>
      <c r="S2392" s="112"/>
    </row>
    <row r="2393">
      <c r="A2393" s="105"/>
      <c r="C2393" s="88"/>
      <c r="D2393" s="86"/>
      <c r="E2393" s="32"/>
      <c r="H2393" s="105"/>
      <c r="J2393" s="102"/>
      <c r="K2393" s="102"/>
      <c r="L2393" s="108"/>
      <c r="R2393" s="31"/>
      <c r="S2393" s="112"/>
    </row>
    <row r="2394">
      <c r="A2394" s="105"/>
      <c r="C2394" s="88"/>
      <c r="D2394" s="86"/>
      <c r="E2394" s="32"/>
      <c r="H2394" s="105"/>
      <c r="J2394" s="102"/>
      <c r="K2394" s="102"/>
      <c r="L2394" s="108"/>
      <c r="R2394" s="31"/>
      <c r="S2394" s="112"/>
    </row>
    <row r="2395">
      <c r="A2395" s="105"/>
      <c r="C2395" s="88"/>
      <c r="D2395" s="86"/>
      <c r="E2395" s="32"/>
      <c r="H2395" s="105"/>
      <c r="J2395" s="102"/>
      <c r="K2395" s="102"/>
      <c r="L2395" s="108"/>
      <c r="R2395" s="31"/>
      <c r="S2395" s="112"/>
    </row>
    <row r="2396">
      <c r="A2396" s="105"/>
      <c r="C2396" s="88"/>
      <c r="D2396" s="86"/>
      <c r="E2396" s="32"/>
      <c r="H2396" s="105"/>
      <c r="J2396" s="102"/>
      <c r="K2396" s="102"/>
      <c r="L2396" s="108"/>
      <c r="R2396" s="31"/>
      <c r="S2396" s="112"/>
    </row>
    <row r="2397">
      <c r="A2397" s="105"/>
      <c r="C2397" s="88"/>
      <c r="D2397" s="86"/>
      <c r="E2397" s="32"/>
      <c r="H2397" s="105"/>
      <c r="J2397" s="102"/>
      <c r="K2397" s="102"/>
      <c r="L2397" s="108"/>
      <c r="R2397" s="31"/>
      <c r="S2397" s="112"/>
    </row>
    <row r="2398">
      <c r="A2398" s="105"/>
      <c r="C2398" s="88"/>
      <c r="D2398" s="86"/>
      <c r="E2398" s="32"/>
      <c r="H2398" s="105"/>
      <c r="J2398" s="102"/>
      <c r="K2398" s="102"/>
      <c r="L2398" s="108"/>
      <c r="R2398" s="31"/>
      <c r="S2398" s="112"/>
    </row>
    <row r="2399">
      <c r="A2399" s="105"/>
      <c r="C2399" s="88"/>
      <c r="D2399" s="86"/>
      <c r="E2399" s="32"/>
      <c r="H2399" s="105"/>
      <c r="J2399" s="102"/>
      <c r="K2399" s="102"/>
      <c r="L2399" s="108"/>
      <c r="R2399" s="31"/>
      <c r="S2399" s="112"/>
    </row>
    <row r="2400">
      <c r="A2400" s="105"/>
      <c r="C2400" s="88"/>
      <c r="D2400" s="86"/>
      <c r="E2400" s="32"/>
      <c r="H2400" s="105"/>
      <c r="J2400" s="102"/>
      <c r="K2400" s="102"/>
      <c r="L2400" s="108"/>
      <c r="R2400" s="31"/>
      <c r="S2400" s="112"/>
    </row>
    <row r="2401">
      <c r="A2401" s="105"/>
      <c r="C2401" s="88"/>
      <c r="D2401" s="86"/>
      <c r="E2401" s="32"/>
      <c r="H2401" s="105"/>
      <c r="J2401" s="102"/>
      <c r="K2401" s="102"/>
      <c r="L2401" s="108"/>
      <c r="R2401" s="31"/>
      <c r="S2401" s="112"/>
    </row>
    <row r="2402">
      <c r="A2402" s="105"/>
      <c r="C2402" s="88"/>
      <c r="D2402" s="86"/>
      <c r="E2402" s="32"/>
      <c r="H2402" s="105"/>
      <c r="J2402" s="102"/>
      <c r="K2402" s="102"/>
      <c r="L2402" s="108"/>
      <c r="R2402" s="31"/>
      <c r="S2402" s="112"/>
    </row>
    <row r="2403">
      <c r="A2403" s="105"/>
      <c r="C2403" s="88"/>
      <c r="D2403" s="86"/>
      <c r="E2403" s="32"/>
      <c r="H2403" s="105"/>
      <c r="J2403" s="102"/>
      <c r="K2403" s="102"/>
      <c r="L2403" s="108"/>
      <c r="R2403" s="31"/>
      <c r="S2403" s="112"/>
    </row>
    <row r="2404">
      <c r="A2404" s="105"/>
      <c r="C2404" s="88"/>
      <c r="D2404" s="86"/>
      <c r="E2404" s="32"/>
      <c r="H2404" s="105"/>
      <c r="J2404" s="102"/>
      <c r="K2404" s="102"/>
      <c r="L2404" s="108"/>
      <c r="R2404" s="31"/>
      <c r="S2404" s="112"/>
    </row>
    <row r="2405">
      <c r="A2405" s="105"/>
      <c r="C2405" s="88"/>
      <c r="D2405" s="86"/>
      <c r="E2405" s="32"/>
      <c r="H2405" s="105"/>
      <c r="J2405" s="102"/>
      <c r="K2405" s="102"/>
      <c r="L2405" s="108"/>
      <c r="R2405" s="31"/>
      <c r="S2405" s="112"/>
    </row>
    <row r="2406">
      <c r="A2406" s="105"/>
      <c r="C2406" s="88"/>
      <c r="D2406" s="86"/>
      <c r="E2406" s="32"/>
      <c r="H2406" s="105"/>
      <c r="J2406" s="102"/>
      <c r="K2406" s="102"/>
      <c r="L2406" s="108"/>
      <c r="R2406" s="31"/>
      <c r="S2406" s="112"/>
    </row>
    <row r="2407">
      <c r="A2407" s="105"/>
      <c r="C2407" s="88"/>
      <c r="D2407" s="86"/>
      <c r="E2407" s="32"/>
      <c r="H2407" s="105"/>
      <c r="J2407" s="102"/>
      <c r="K2407" s="102"/>
      <c r="L2407" s="108"/>
      <c r="R2407" s="31"/>
      <c r="S2407" s="112"/>
    </row>
    <row r="2408">
      <c r="A2408" s="105"/>
      <c r="C2408" s="88"/>
      <c r="D2408" s="86"/>
      <c r="E2408" s="32"/>
      <c r="H2408" s="105"/>
      <c r="J2408" s="102"/>
      <c r="K2408" s="102"/>
      <c r="L2408" s="108"/>
      <c r="R2408" s="31"/>
      <c r="S2408" s="112"/>
    </row>
    <row r="2409">
      <c r="A2409" s="105"/>
      <c r="C2409" s="88"/>
      <c r="D2409" s="86"/>
      <c r="E2409" s="32"/>
      <c r="H2409" s="105"/>
      <c r="J2409" s="102"/>
      <c r="K2409" s="102"/>
      <c r="L2409" s="108"/>
      <c r="R2409" s="31"/>
      <c r="S2409" s="112"/>
    </row>
    <row r="2410">
      <c r="A2410" s="105"/>
      <c r="C2410" s="88"/>
      <c r="D2410" s="86"/>
      <c r="E2410" s="32"/>
      <c r="H2410" s="105"/>
      <c r="J2410" s="102"/>
      <c r="K2410" s="102"/>
      <c r="L2410" s="108"/>
      <c r="R2410" s="31"/>
      <c r="S2410" s="112"/>
    </row>
    <row r="2411">
      <c r="A2411" s="105"/>
      <c r="C2411" s="88"/>
      <c r="D2411" s="86"/>
      <c r="E2411" s="32"/>
      <c r="H2411" s="105"/>
      <c r="J2411" s="102"/>
      <c r="K2411" s="102"/>
      <c r="L2411" s="108"/>
      <c r="R2411" s="31"/>
      <c r="S2411" s="112"/>
    </row>
    <row r="2412">
      <c r="A2412" s="105"/>
      <c r="C2412" s="88"/>
      <c r="D2412" s="86"/>
      <c r="E2412" s="32"/>
      <c r="H2412" s="105"/>
      <c r="J2412" s="102"/>
      <c r="K2412" s="102"/>
      <c r="L2412" s="108"/>
      <c r="R2412" s="31"/>
      <c r="S2412" s="112"/>
    </row>
    <row r="2413">
      <c r="A2413" s="105"/>
      <c r="C2413" s="88"/>
      <c r="D2413" s="86"/>
      <c r="E2413" s="32"/>
      <c r="H2413" s="105"/>
      <c r="J2413" s="102"/>
      <c r="K2413" s="102"/>
      <c r="L2413" s="108"/>
      <c r="R2413" s="31"/>
      <c r="S2413" s="112"/>
    </row>
    <row r="2414">
      <c r="A2414" s="105"/>
      <c r="C2414" s="88"/>
      <c r="D2414" s="86"/>
      <c r="E2414" s="32"/>
      <c r="H2414" s="105"/>
      <c r="J2414" s="102"/>
      <c r="K2414" s="102"/>
      <c r="L2414" s="108"/>
      <c r="R2414" s="31"/>
      <c r="S2414" s="112"/>
    </row>
    <row r="2415">
      <c r="A2415" s="105"/>
      <c r="C2415" s="88"/>
      <c r="D2415" s="86"/>
      <c r="E2415" s="32"/>
      <c r="H2415" s="105"/>
      <c r="J2415" s="102"/>
      <c r="K2415" s="102"/>
      <c r="L2415" s="108"/>
      <c r="R2415" s="31"/>
      <c r="S2415" s="112"/>
    </row>
    <row r="2416">
      <c r="A2416" s="105"/>
      <c r="C2416" s="88"/>
      <c r="D2416" s="86"/>
      <c r="E2416" s="32"/>
      <c r="H2416" s="105"/>
      <c r="J2416" s="102"/>
      <c r="K2416" s="102"/>
      <c r="L2416" s="108"/>
      <c r="R2416" s="31"/>
      <c r="S2416" s="112"/>
    </row>
    <row r="2417">
      <c r="A2417" s="105"/>
      <c r="C2417" s="88"/>
      <c r="D2417" s="86"/>
      <c r="E2417" s="32"/>
      <c r="H2417" s="105"/>
      <c r="J2417" s="102"/>
      <c r="K2417" s="102"/>
      <c r="L2417" s="108"/>
      <c r="R2417" s="31"/>
      <c r="S2417" s="112"/>
    </row>
    <row r="2418">
      <c r="A2418" s="105"/>
      <c r="C2418" s="88"/>
      <c r="D2418" s="86"/>
      <c r="E2418" s="32"/>
      <c r="H2418" s="105"/>
      <c r="J2418" s="102"/>
      <c r="K2418" s="102"/>
      <c r="L2418" s="108"/>
      <c r="R2418" s="31"/>
      <c r="S2418" s="112"/>
    </row>
    <row r="2419">
      <c r="A2419" s="105"/>
      <c r="C2419" s="88"/>
      <c r="D2419" s="86"/>
      <c r="E2419" s="32"/>
      <c r="H2419" s="105"/>
      <c r="J2419" s="102"/>
      <c r="K2419" s="102"/>
      <c r="L2419" s="108"/>
      <c r="R2419" s="31"/>
      <c r="S2419" s="112"/>
    </row>
    <row r="2420">
      <c r="A2420" s="105"/>
      <c r="C2420" s="88"/>
      <c r="D2420" s="86"/>
      <c r="E2420" s="32"/>
      <c r="H2420" s="105"/>
      <c r="J2420" s="102"/>
      <c r="K2420" s="102"/>
      <c r="L2420" s="108"/>
      <c r="R2420" s="31"/>
      <c r="S2420" s="112"/>
    </row>
    <row r="2421">
      <c r="A2421" s="105"/>
      <c r="C2421" s="88"/>
      <c r="D2421" s="86"/>
      <c r="E2421" s="32"/>
      <c r="H2421" s="105"/>
      <c r="J2421" s="102"/>
      <c r="K2421" s="102"/>
      <c r="L2421" s="108"/>
      <c r="R2421" s="31"/>
      <c r="S2421" s="112"/>
    </row>
    <row r="2422">
      <c r="A2422" s="105"/>
      <c r="C2422" s="88"/>
      <c r="D2422" s="86"/>
      <c r="E2422" s="32"/>
      <c r="H2422" s="105"/>
      <c r="J2422" s="102"/>
      <c r="K2422" s="102"/>
      <c r="L2422" s="108"/>
      <c r="R2422" s="31"/>
      <c r="S2422" s="112"/>
    </row>
    <row r="2423">
      <c r="A2423" s="105"/>
      <c r="C2423" s="88"/>
      <c r="D2423" s="86"/>
      <c r="E2423" s="32"/>
      <c r="H2423" s="105"/>
      <c r="J2423" s="102"/>
      <c r="K2423" s="102"/>
      <c r="L2423" s="108"/>
      <c r="R2423" s="31"/>
      <c r="S2423" s="112"/>
    </row>
    <row r="2424">
      <c r="A2424" s="105"/>
      <c r="C2424" s="88"/>
      <c r="D2424" s="86"/>
      <c r="E2424" s="32"/>
      <c r="H2424" s="105"/>
      <c r="J2424" s="102"/>
      <c r="K2424" s="102"/>
      <c r="L2424" s="108"/>
      <c r="R2424" s="31"/>
      <c r="S2424" s="112"/>
    </row>
    <row r="2425">
      <c r="A2425" s="105"/>
      <c r="C2425" s="88"/>
      <c r="D2425" s="86"/>
      <c r="E2425" s="32"/>
      <c r="H2425" s="105"/>
      <c r="J2425" s="102"/>
      <c r="K2425" s="102"/>
      <c r="L2425" s="108"/>
      <c r="R2425" s="31"/>
      <c r="S2425" s="112"/>
    </row>
    <row r="2426">
      <c r="A2426" s="105"/>
      <c r="C2426" s="88"/>
      <c r="D2426" s="86"/>
      <c r="E2426" s="32"/>
      <c r="H2426" s="105"/>
      <c r="J2426" s="102"/>
      <c r="K2426" s="102"/>
      <c r="L2426" s="108"/>
      <c r="R2426" s="31"/>
      <c r="S2426" s="112"/>
    </row>
    <row r="2427">
      <c r="A2427" s="105"/>
      <c r="C2427" s="88"/>
      <c r="D2427" s="86"/>
      <c r="E2427" s="32"/>
      <c r="H2427" s="105"/>
      <c r="J2427" s="102"/>
      <c r="K2427" s="102"/>
      <c r="L2427" s="108"/>
      <c r="R2427" s="31"/>
      <c r="S2427" s="112"/>
    </row>
    <row r="2428">
      <c r="A2428" s="105"/>
      <c r="C2428" s="88"/>
      <c r="D2428" s="86"/>
      <c r="E2428" s="32"/>
      <c r="H2428" s="105"/>
      <c r="J2428" s="102"/>
      <c r="K2428" s="102"/>
      <c r="L2428" s="108"/>
      <c r="R2428" s="31"/>
      <c r="S2428" s="112"/>
    </row>
    <row r="2429">
      <c r="A2429" s="105"/>
      <c r="C2429" s="88"/>
      <c r="D2429" s="86"/>
      <c r="E2429" s="32"/>
      <c r="H2429" s="105"/>
      <c r="J2429" s="102"/>
      <c r="K2429" s="102"/>
      <c r="L2429" s="108"/>
      <c r="R2429" s="31"/>
      <c r="S2429" s="112"/>
    </row>
    <row r="2430">
      <c r="A2430" s="105"/>
      <c r="C2430" s="88"/>
      <c r="D2430" s="86"/>
      <c r="E2430" s="32"/>
      <c r="H2430" s="105"/>
      <c r="J2430" s="102"/>
      <c r="K2430" s="102"/>
      <c r="L2430" s="108"/>
      <c r="R2430" s="31"/>
      <c r="S2430" s="112"/>
    </row>
    <row r="2431">
      <c r="A2431" s="105"/>
      <c r="C2431" s="88"/>
      <c r="D2431" s="86"/>
      <c r="E2431" s="32"/>
      <c r="H2431" s="105"/>
      <c r="J2431" s="102"/>
      <c r="K2431" s="102"/>
      <c r="L2431" s="108"/>
      <c r="R2431" s="31"/>
      <c r="S2431" s="112"/>
    </row>
    <row r="2432">
      <c r="A2432" s="105"/>
      <c r="C2432" s="88"/>
      <c r="D2432" s="86"/>
      <c r="E2432" s="32"/>
      <c r="H2432" s="105"/>
      <c r="J2432" s="102"/>
      <c r="K2432" s="102"/>
      <c r="L2432" s="108"/>
      <c r="R2432" s="31"/>
      <c r="S2432" s="112"/>
    </row>
    <row r="2433">
      <c r="A2433" s="105"/>
      <c r="C2433" s="88"/>
      <c r="D2433" s="86"/>
      <c r="E2433" s="32"/>
      <c r="H2433" s="105"/>
      <c r="J2433" s="102"/>
      <c r="K2433" s="102"/>
      <c r="L2433" s="108"/>
      <c r="R2433" s="31"/>
      <c r="S2433" s="112"/>
    </row>
    <row r="2434">
      <c r="A2434" s="105"/>
      <c r="C2434" s="88"/>
      <c r="D2434" s="86"/>
      <c r="E2434" s="32"/>
      <c r="H2434" s="105"/>
      <c r="J2434" s="102"/>
      <c r="K2434" s="102"/>
      <c r="L2434" s="108"/>
      <c r="R2434" s="31"/>
      <c r="S2434" s="112"/>
    </row>
    <row r="2435">
      <c r="A2435" s="105"/>
      <c r="C2435" s="88"/>
      <c r="D2435" s="86"/>
      <c r="E2435" s="32"/>
      <c r="H2435" s="105"/>
      <c r="J2435" s="102"/>
      <c r="K2435" s="102"/>
      <c r="L2435" s="108"/>
      <c r="R2435" s="31"/>
      <c r="S2435" s="112"/>
    </row>
    <row r="2436">
      <c r="A2436" s="105"/>
      <c r="C2436" s="88"/>
      <c r="D2436" s="86"/>
      <c r="E2436" s="32"/>
      <c r="H2436" s="105"/>
      <c r="J2436" s="102"/>
      <c r="K2436" s="102"/>
      <c r="L2436" s="108"/>
      <c r="R2436" s="31"/>
      <c r="S2436" s="112"/>
    </row>
    <row r="2437">
      <c r="A2437" s="105"/>
      <c r="C2437" s="88"/>
      <c r="D2437" s="86"/>
      <c r="E2437" s="32"/>
      <c r="H2437" s="105"/>
      <c r="J2437" s="102"/>
      <c r="K2437" s="102"/>
      <c r="L2437" s="108"/>
      <c r="R2437" s="31"/>
      <c r="S2437" s="112"/>
    </row>
    <row r="2438">
      <c r="A2438" s="105"/>
      <c r="C2438" s="88"/>
      <c r="D2438" s="86"/>
      <c r="E2438" s="32"/>
      <c r="H2438" s="105"/>
      <c r="J2438" s="102"/>
      <c r="K2438" s="102"/>
      <c r="L2438" s="108"/>
      <c r="R2438" s="31"/>
      <c r="S2438" s="112"/>
    </row>
    <row r="2439">
      <c r="A2439" s="105"/>
      <c r="C2439" s="88"/>
      <c r="D2439" s="86"/>
      <c r="E2439" s="32"/>
      <c r="H2439" s="105"/>
      <c r="J2439" s="102"/>
      <c r="K2439" s="102"/>
      <c r="L2439" s="108"/>
      <c r="R2439" s="31"/>
      <c r="S2439" s="112"/>
    </row>
    <row r="2440">
      <c r="A2440" s="105"/>
      <c r="C2440" s="88"/>
      <c r="D2440" s="86"/>
      <c r="E2440" s="32"/>
      <c r="H2440" s="105"/>
      <c r="J2440" s="102"/>
      <c r="K2440" s="102"/>
      <c r="L2440" s="108"/>
      <c r="R2440" s="31"/>
      <c r="S2440" s="112"/>
    </row>
    <row r="2441">
      <c r="A2441" s="105"/>
      <c r="C2441" s="88"/>
      <c r="D2441" s="86"/>
      <c r="E2441" s="32"/>
      <c r="H2441" s="105"/>
      <c r="J2441" s="102"/>
      <c r="K2441" s="102"/>
      <c r="L2441" s="108"/>
      <c r="R2441" s="31"/>
      <c r="S2441" s="112"/>
    </row>
    <row r="2442">
      <c r="A2442" s="105"/>
      <c r="C2442" s="88"/>
      <c r="D2442" s="86"/>
      <c r="E2442" s="32"/>
      <c r="H2442" s="105"/>
      <c r="J2442" s="102"/>
      <c r="K2442" s="102"/>
      <c r="L2442" s="108"/>
      <c r="R2442" s="31"/>
      <c r="S2442" s="112"/>
    </row>
    <row r="2443">
      <c r="A2443" s="105"/>
      <c r="C2443" s="88"/>
      <c r="D2443" s="86"/>
      <c r="E2443" s="32"/>
      <c r="H2443" s="105"/>
      <c r="J2443" s="102"/>
      <c r="K2443" s="102"/>
      <c r="L2443" s="108"/>
      <c r="R2443" s="31"/>
      <c r="S2443" s="112"/>
    </row>
    <row r="2444">
      <c r="A2444" s="105"/>
      <c r="C2444" s="88"/>
      <c r="D2444" s="86"/>
      <c r="E2444" s="32"/>
      <c r="H2444" s="105"/>
      <c r="J2444" s="102"/>
      <c r="K2444" s="102"/>
      <c r="L2444" s="108"/>
      <c r="R2444" s="31"/>
      <c r="S2444" s="112"/>
    </row>
    <row r="2445">
      <c r="A2445" s="105"/>
      <c r="C2445" s="88"/>
      <c r="D2445" s="86"/>
      <c r="E2445" s="32"/>
      <c r="H2445" s="105"/>
      <c r="J2445" s="102"/>
      <c r="K2445" s="102"/>
      <c r="L2445" s="108"/>
      <c r="R2445" s="31"/>
      <c r="S2445" s="112"/>
    </row>
    <row r="2446">
      <c r="A2446" s="105"/>
      <c r="C2446" s="88"/>
      <c r="D2446" s="86"/>
      <c r="E2446" s="32"/>
      <c r="H2446" s="105"/>
      <c r="J2446" s="102"/>
      <c r="K2446" s="102"/>
      <c r="L2446" s="108"/>
      <c r="R2446" s="31"/>
      <c r="S2446" s="112"/>
    </row>
    <row r="2447">
      <c r="A2447" s="105"/>
      <c r="C2447" s="88"/>
      <c r="D2447" s="86"/>
      <c r="E2447" s="32"/>
      <c r="H2447" s="105"/>
      <c r="J2447" s="102"/>
      <c r="K2447" s="102"/>
      <c r="L2447" s="108"/>
      <c r="R2447" s="31"/>
      <c r="S2447" s="112"/>
    </row>
    <row r="2448">
      <c r="A2448" s="105"/>
      <c r="C2448" s="88"/>
      <c r="D2448" s="86"/>
      <c r="E2448" s="32"/>
      <c r="H2448" s="105"/>
      <c r="J2448" s="102"/>
      <c r="K2448" s="102"/>
      <c r="L2448" s="108"/>
      <c r="R2448" s="31"/>
      <c r="S2448" s="112"/>
    </row>
    <row r="2449">
      <c r="A2449" s="105"/>
      <c r="C2449" s="88"/>
      <c r="D2449" s="86"/>
      <c r="E2449" s="32"/>
      <c r="H2449" s="105"/>
      <c r="J2449" s="102"/>
      <c r="K2449" s="102"/>
      <c r="L2449" s="108"/>
      <c r="R2449" s="31"/>
      <c r="S2449" s="112"/>
    </row>
    <row r="2450">
      <c r="A2450" s="105"/>
      <c r="C2450" s="88"/>
      <c r="D2450" s="86"/>
      <c r="E2450" s="32"/>
      <c r="H2450" s="105"/>
      <c r="J2450" s="102"/>
      <c r="K2450" s="102"/>
      <c r="L2450" s="108"/>
      <c r="R2450" s="31"/>
      <c r="S2450" s="112"/>
    </row>
    <row r="2451">
      <c r="A2451" s="105"/>
      <c r="C2451" s="88"/>
      <c r="D2451" s="86"/>
      <c r="E2451" s="32"/>
      <c r="H2451" s="105"/>
      <c r="J2451" s="102"/>
      <c r="K2451" s="102"/>
      <c r="L2451" s="108"/>
      <c r="R2451" s="31"/>
      <c r="S2451" s="112"/>
    </row>
    <row r="2452">
      <c r="A2452" s="105"/>
      <c r="C2452" s="88"/>
      <c r="D2452" s="86"/>
      <c r="E2452" s="32"/>
      <c r="H2452" s="105"/>
      <c r="J2452" s="102"/>
      <c r="K2452" s="102"/>
      <c r="L2452" s="108"/>
      <c r="R2452" s="31"/>
      <c r="S2452" s="112"/>
    </row>
    <row r="2453">
      <c r="A2453" s="105"/>
      <c r="C2453" s="88"/>
      <c r="D2453" s="86"/>
      <c r="E2453" s="32"/>
      <c r="H2453" s="105"/>
      <c r="J2453" s="102"/>
      <c r="K2453" s="102"/>
      <c r="L2453" s="108"/>
      <c r="R2453" s="31"/>
      <c r="S2453" s="112"/>
    </row>
    <row r="2454">
      <c r="A2454" s="105"/>
      <c r="C2454" s="88"/>
      <c r="D2454" s="86"/>
      <c r="E2454" s="32"/>
      <c r="H2454" s="105"/>
      <c r="J2454" s="102"/>
      <c r="K2454" s="102"/>
      <c r="L2454" s="108"/>
      <c r="R2454" s="31"/>
      <c r="S2454" s="112"/>
    </row>
    <row r="2455">
      <c r="A2455" s="105"/>
      <c r="C2455" s="88"/>
      <c r="D2455" s="86"/>
      <c r="E2455" s="32"/>
      <c r="H2455" s="105"/>
      <c r="J2455" s="102"/>
      <c r="K2455" s="102"/>
      <c r="L2455" s="108"/>
      <c r="R2455" s="31"/>
      <c r="S2455" s="112"/>
    </row>
    <row r="2456">
      <c r="A2456" s="105"/>
      <c r="C2456" s="88"/>
      <c r="D2456" s="86"/>
      <c r="E2456" s="32"/>
      <c r="H2456" s="105"/>
      <c r="J2456" s="102"/>
      <c r="K2456" s="102"/>
      <c r="L2456" s="108"/>
      <c r="R2456" s="31"/>
      <c r="S2456" s="112"/>
    </row>
    <row r="2457">
      <c r="A2457" s="105"/>
      <c r="C2457" s="88"/>
      <c r="D2457" s="86"/>
      <c r="E2457" s="32"/>
      <c r="H2457" s="105"/>
      <c r="J2457" s="102"/>
      <c r="K2457" s="102"/>
      <c r="L2457" s="108"/>
      <c r="R2457" s="31"/>
      <c r="S2457" s="112"/>
    </row>
    <row r="2458">
      <c r="A2458" s="105"/>
      <c r="C2458" s="88"/>
      <c r="D2458" s="86"/>
      <c r="E2458" s="32"/>
      <c r="H2458" s="105"/>
      <c r="J2458" s="102"/>
      <c r="K2458" s="102"/>
      <c r="L2458" s="108"/>
      <c r="R2458" s="31"/>
      <c r="S2458" s="112"/>
    </row>
    <row r="2459">
      <c r="A2459" s="105"/>
      <c r="C2459" s="88"/>
      <c r="D2459" s="86"/>
      <c r="E2459" s="32"/>
      <c r="H2459" s="105"/>
      <c r="J2459" s="102"/>
      <c r="K2459" s="102"/>
      <c r="L2459" s="108"/>
      <c r="R2459" s="31"/>
      <c r="S2459" s="112"/>
    </row>
    <row r="2460">
      <c r="A2460" s="105"/>
      <c r="C2460" s="88"/>
      <c r="D2460" s="86"/>
      <c r="E2460" s="32"/>
      <c r="H2460" s="105"/>
      <c r="J2460" s="102"/>
      <c r="K2460" s="102"/>
      <c r="L2460" s="108"/>
      <c r="R2460" s="31"/>
      <c r="S2460" s="112"/>
    </row>
    <row r="2461">
      <c r="A2461" s="105"/>
      <c r="C2461" s="88"/>
      <c r="D2461" s="86"/>
      <c r="E2461" s="32"/>
      <c r="H2461" s="105"/>
      <c r="J2461" s="102"/>
      <c r="K2461" s="102"/>
      <c r="L2461" s="108"/>
      <c r="R2461" s="31"/>
      <c r="S2461" s="112"/>
    </row>
    <row r="2462">
      <c r="A2462" s="105"/>
      <c r="C2462" s="88"/>
      <c r="D2462" s="86"/>
      <c r="E2462" s="32"/>
      <c r="H2462" s="105"/>
      <c r="J2462" s="102"/>
      <c r="K2462" s="102"/>
      <c r="L2462" s="108"/>
      <c r="R2462" s="31"/>
      <c r="S2462" s="112"/>
    </row>
    <row r="2463">
      <c r="A2463" s="105"/>
      <c r="C2463" s="88"/>
      <c r="D2463" s="86"/>
      <c r="E2463" s="32"/>
      <c r="H2463" s="105"/>
      <c r="J2463" s="102"/>
      <c r="K2463" s="102"/>
      <c r="L2463" s="108"/>
      <c r="R2463" s="31"/>
      <c r="S2463" s="112"/>
    </row>
    <row r="2464">
      <c r="A2464" s="105"/>
      <c r="C2464" s="88"/>
      <c r="D2464" s="86"/>
      <c r="E2464" s="32"/>
      <c r="H2464" s="105"/>
      <c r="J2464" s="102"/>
      <c r="K2464" s="102"/>
      <c r="L2464" s="108"/>
      <c r="R2464" s="31"/>
      <c r="S2464" s="112"/>
    </row>
    <row r="2465">
      <c r="A2465" s="105"/>
      <c r="C2465" s="88"/>
      <c r="D2465" s="86"/>
      <c r="E2465" s="32"/>
      <c r="H2465" s="105"/>
      <c r="J2465" s="102"/>
      <c r="K2465" s="102"/>
      <c r="L2465" s="108"/>
      <c r="R2465" s="31"/>
      <c r="S2465" s="112"/>
    </row>
    <row r="2466">
      <c r="A2466" s="105"/>
      <c r="C2466" s="88"/>
      <c r="D2466" s="86"/>
      <c r="E2466" s="32"/>
      <c r="H2466" s="105"/>
      <c r="J2466" s="102"/>
      <c r="K2466" s="102"/>
      <c r="L2466" s="108"/>
      <c r="R2466" s="31"/>
      <c r="S2466" s="112"/>
    </row>
    <row r="2467">
      <c r="A2467" s="105"/>
      <c r="C2467" s="88"/>
      <c r="D2467" s="86"/>
      <c r="E2467" s="32"/>
      <c r="H2467" s="105"/>
      <c r="J2467" s="102"/>
      <c r="K2467" s="102"/>
      <c r="L2467" s="108"/>
      <c r="R2467" s="31"/>
      <c r="S2467" s="112"/>
    </row>
    <row r="2468">
      <c r="A2468" s="105"/>
      <c r="C2468" s="88"/>
      <c r="D2468" s="86"/>
      <c r="E2468" s="32"/>
      <c r="H2468" s="105"/>
      <c r="J2468" s="102"/>
      <c r="K2468" s="102"/>
      <c r="L2468" s="108"/>
      <c r="R2468" s="31"/>
      <c r="S2468" s="112"/>
    </row>
    <row r="2469">
      <c r="A2469" s="105"/>
      <c r="C2469" s="88"/>
      <c r="D2469" s="86"/>
      <c r="E2469" s="32"/>
      <c r="H2469" s="105"/>
      <c r="J2469" s="102"/>
      <c r="K2469" s="102"/>
      <c r="L2469" s="108"/>
      <c r="R2469" s="31"/>
      <c r="S2469" s="112"/>
    </row>
    <row r="2470">
      <c r="A2470" s="105"/>
      <c r="C2470" s="88"/>
      <c r="D2470" s="86"/>
      <c r="E2470" s="32"/>
      <c r="H2470" s="105"/>
      <c r="J2470" s="102"/>
      <c r="K2470" s="102"/>
      <c r="L2470" s="108"/>
      <c r="R2470" s="31"/>
      <c r="S2470" s="112"/>
    </row>
    <row r="2471">
      <c r="A2471" s="105"/>
      <c r="C2471" s="88"/>
      <c r="D2471" s="86"/>
      <c r="E2471" s="32"/>
      <c r="H2471" s="105"/>
      <c r="J2471" s="102"/>
      <c r="K2471" s="102"/>
      <c r="L2471" s="108"/>
      <c r="R2471" s="31"/>
      <c r="S2471" s="112"/>
    </row>
    <row r="2472">
      <c r="A2472" s="105"/>
      <c r="C2472" s="88"/>
      <c r="D2472" s="86"/>
      <c r="E2472" s="32"/>
      <c r="H2472" s="105"/>
      <c r="J2472" s="102"/>
      <c r="K2472" s="102"/>
      <c r="L2472" s="108"/>
      <c r="R2472" s="31"/>
      <c r="S2472" s="112"/>
    </row>
    <row r="2473">
      <c r="A2473" s="105"/>
      <c r="C2473" s="88"/>
      <c r="D2473" s="86"/>
      <c r="E2473" s="32"/>
      <c r="H2473" s="105"/>
      <c r="J2473" s="102"/>
      <c r="K2473" s="102"/>
      <c r="L2473" s="108"/>
      <c r="R2473" s="31"/>
      <c r="S2473" s="112"/>
    </row>
    <row r="2474">
      <c r="A2474" s="105"/>
      <c r="C2474" s="88"/>
      <c r="D2474" s="86"/>
      <c r="E2474" s="32"/>
      <c r="H2474" s="105"/>
      <c r="J2474" s="102"/>
      <c r="K2474" s="102"/>
      <c r="L2474" s="108"/>
      <c r="R2474" s="31"/>
      <c r="S2474" s="112"/>
    </row>
    <row r="2475">
      <c r="A2475" s="105"/>
      <c r="C2475" s="88"/>
      <c r="D2475" s="86"/>
      <c r="E2475" s="32"/>
      <c r="H2475" s="105"/>
      <c r="J2475" s="102"/>
      <c r="K2475" s="102"/>
      <c r="L2475" s="108"/>
      <c r="R2475" s="31"/>
      <c r="S2475" s="112"/>
    </row>
    <row r="2476">
      <c r="A2476" s="105"/>
      <c r="C2476" s="88"/>
      <c r="D2476" s="86"/>
      <c r="E2476" s="32"/>
      <c r="H2476" s="105"/>
      <c r="J2476" s="102"/>
      <c r="K2476" s="102"/>
      <c r="L2476" s="108"/>
      <c r="R2476" s="31"/>
      <c r="S2476" s="112"/>
    </row>
    <row r="2477">
      <c r="A2477" s="105"/>
      <c r="C2477" s="88"/>
      <c r="D2477" s="86"/>
      <c r="E2477" s="32"/>
      <c r="H2477" s="105"/>
      <c r="J2477" s="102"/>
      <c r="K2477" s="102"/>
      <c r="L2477" s="108"/>
      <c r="R2477" s="31"/>
      <c r="S2477" s="112"/>
    </row>
    <row r="2478">
      <c r="A2478" s="105"/>
      <c r="C2478" s="88"/>
      <c r="D2478" s="86"/>
      <c r="E2478" s="32"/>
      <c r="H2478" s="105"/>
      <c r="J2478" s="102"/>
      <c r="K2478" s="102"/>
      <c r="L2478" s="108"/>
      <c r="R2478" s="31"/>
      <c r="S2478" s="112"/>
    </row>
    <row r="2479">
      <c r="A2479" s="105"/>
      <c r="C2479" s="88"/>
      <c r="D2479" s="86"/>
      <c r="E2479" s="32"/>
      <c r="H2479" s="105"/>
      <c r="J2479" s="102"/>
      <c r="K2479" s="102"/>
      <c r="L2479" s="108"/>
      <c r="R2479" s="31"/>
      <c r="S2479" s="112"/>
    </row>
    <row r="2480">
      <c r="A2480" s="105"/>
      <c r="C2480" s="88"/>
      <c r="D2480" s="86"/>
      <c r="E2480" s="32"/>
      <c r="H2480" s="105"/>
      <c r="J2480" s="102"/>
      <c r="K2480" s="102"/>
      <c r="L2480" s="108"/>
      <c r="R2480" s="31"/>
      <c r="S2480" s="112"/>
    </row>
    <row r="2481">
      <c r="A2481" s="105"/>
      <c r="C2481" s="88"/>
      <c r="D2481" s="86"/>
      <c r="E2481" s="32"/>
      <c r="H2481" s="105"/>
      <c r="J2481" s="102"/>
      <c r="K2481" s="102"/>
      <c r="L2481" s="108"/>
      <c r="R2481" s="31"/>
      <c r="S2481" s="112"/>
    </row>
    <row r="2482">
      <c r="A2482" s="105"/>
      <c r="C2482" s="88"/>
      <c r="D2482" s="86"/>
      <c r="E2482" s="32"/>
      <c r="H2482" s="105"/>
      <c r="J2482" s="102"/>
      <c r="K2482" s="102"/>
      <c r="L2482" s="108"/>
      <c r="R2482" s="31"/>
      <c r="S2482" s="112"/>
    </row>
    <row r="2483">
      <c r="A2483" s="105"/>
      <c r="C2483" s="88"/>
      <c r="D2483" s="86"/>
      <c r="E2483" s="32"/>
      <c r="H2483" s="105"/>
      <c r="J2483" s="102"/>
      <c r="K2483" s="102"/>
      <c r="L2483" s="108"/>
      <c r="R2483" s="31"/>
      <c r="S2483" s="112"/>
    </row>
    <row r="2484">
      <c r="A2484" s="105"/>
      <c r="C2484" s="88"/>
      <c r="D2484" s="86"/>
      <c r="E2484" s="32"/>
      <c r="H2484" s="105"/>
      <c r="J2484" s="102"/>
      <c r="K2484" s="102"/>
      <c r="L2484" s="108"/>
      <c r="R2484" s="31"/>
      <c r="S2484" s="112"/>
    </row>
    <row r="2485">
      <c r="A2485" s="105"/>
      <c r="C2485" s="88"/>
      <c r="D2485" s="86"/>
      <c r="E2485" s="32"/>
      <c r="H2485" s="105"/>
      <c r="J2485" s="102"/>
      <c r="K2485" s="102"/>
      <c r="L2485" s="108"/>
      <c r="R2485" s="31"/>
      <c r="S2485" s="112"/>
    </row>
    <row r="2486">
      <c r="A2486" s="105"/>
      <c r="C2486" s="88"/>
      <c r="D2486" s="86"/>
      <c r="E2486" s="32"/>
      <c r="H2486" s="105"/>
      <c r="J2486" s="102"/>
      <c r="K2486" s="102"/>
      <c r="L2486" s="108"/>
      <c r="R2486" s="31"/>
      <c r="S2486" s="112"/>
    </row>
    <row r="2487">
      <c r="A2487" s="105"/>
      <c r="C2487" s="88"/>
      <c r="D2487" s="86"/>
      <c r="E2487" s="32"/>
      <c r="H2487" s="105"/>
      <c r="J2487" s="102"/>
      <c r="K2487" s="102"/>
      <c r="L2487" s="108"/>
      <c r="R2487" s="31"/>
      <c r="S2487" s="112"/>
    </row>
    <row r="2488">
      <c r="A2488" s="105"/>
      <c r="C2488" s="88"/>
      <c r="D2488" s="86"/>
      <c r="E2488" s="32"/>
      <c r="H2488" s="105"/>
      <c r="J2488" s="102"/>
      <c r="K2488" s="102"/>
      <c r="L2488" s="108"/>
      <c r="R2488" s="31"/>
      <c r="S2488" s="112"/>
    </row>
    <row r="2489">
      <c r="A2489" s="105"/>
      <c r="C2489" s="88"/>
      <c r="D2489" s="86"/>
      <c r="E2489" s="32"/>
      <c r="H2489" s="105"/>
      <c r="J2489" s="102"/>
      <c r="K2489" s="102"/>
      <c r="L2489" s="108"/>
      <c r="R2489" s="31"/>
      <c r="S2489" s="112"/>
    </row>
    <row r="2490">
      <c r="A2490" s="105"/>
      <c r="C2490" s="88"/>
      <c r="D2490" s="86"/>
      <c r="E2490" s="32"/>
      <c r="H2490" s="105"/>
      <c r="J2490" s="102"/>
      <c r="K2490" s="102"/>
      <c r="L2490" s="108"/>
      <c r="R2490" s="31"/>
      <c r="S2490" s="112"/>
    </row>
    <row r="2491">
      <c r="A2491" s="105"/>
      <c r="C2491" s="88"/>
      <c r="D2491" s="86"/>
      <c r="E2491" s="32"/>
      <c r="H2491" s="105"/>
      <c r="J2491" s="102"/>
      <c r="K2491" s="102"/>
      <c r="L2491" s="108"/>
      <c r="R2491" s="31"/>
      <c r="S2491" s="112"/>
    </row>
    <row r="2492">
      <c r="A2492" s="105"/>
      <c r="C2492" s="88"/>
      <c r="D2492" s="86"/>
      <c r="E2492" s="32"/>
      <c r="H2492" s="105"/>
      <c r="J2492" s="102"/>
      <c r="K2492" s="102"/>
      <c r="L2492" s="108"/>
      <c r="R2492" s="31"/>
      <c r="S2492" s="112"/>
    </row>
    <row r="2493">
      <c r="A2493" s="105"/>
      <c r="C2493" s="88"/>
      <c r="D2493" s="86"/>
      <c r="E2493" s="32"/>
      <c r="H2493" s="105"/>
      <c r="J2493" s="102"/>
      <c r="K2493" s="102"/>
      <c r="L2493" s="108"/>
      <c r="R2493" s="31"/>
      <c r="S2493" s="112"/>
    </row>
    <row r="2494">
      <c r="A2494" s="105"/>
      <c r="C2494" s="88"/>
      <c r="D2494" s="86"/>
      <c r="E2494" s="32"/>
      <c r="H2494" s="105"/>
      <c r="J2494" s="102"/>
      <c r="K2494" s="102"/>
      <c r="L2494" s="108"/>
      <c r="R2494" s="31"/>
      <c r="S2494" s="112"/>
    </row>
    <row r="2495">
      <c r="A2495" s="105"/>
      <c r="C2495" s="88"/>
      <c r="D2495" s="86"/>
      <c r="E2495" s="32"/>
      <c r="H2495" s="105"/>
      <c r="J2495" s="102"/>
      <c r="K2495" s="102"/>
      <c r="L2495" s="108"/>
      <c r="R2495" s="31"/>
      <c r="S2495" s="112"/>
    </row>
    <row r="2496">
      <c r="A2496" s="105"/>
      <c r="C2496" s="88"/>
      <c r="D2496" s="86"/>
      <c r="E2496" s="32"/>
      <c r="H2496" s="105"/>
      <c r="J2496" s="102"/>
      <c r="K2496" s="102"/>
      <c r="L2496" s="108"/>
      <c r="R2496" s="31"/>
      <c r="S2496" s="112"/>
    </row>
    <row r="2497">
      <c r="A2497" s="105"/>
      <c r="C2497" s="88"/>
      <c r="D2497" s="86"/>
      <c r="E2497" s="32"/>
      <c r="H2497" s="105"/>
      <c r="J2497" s="102"/>
      <c r="K2497" s="102"/>
      <c r="L2497" s="108"/>
      <c r="R2497" s="31"/>
      <c r="S2497" s="112"/>
    </row>
    <row r="2498">
      <c r="A2498" s="105"/>
      <c r="C2498" s="88"/>
      <c r="D2498" s="86"/>
      <c r="E2498" s="32"/>
      <c r="H2498" s="105"/>
      <c r="J2498" s="102"/>
      <c r="K2498" s="102"/>
      <c r="L2498" s="108"/>
      <c r="R2498" s="31"/>
      <c r="S2498" s="112"/>
    </row>
    <row r="2499">
      <c r="A2499" s="105"/>
      <c r="C2499" s="88"/>
      <c r="D2499" s="86"/>
      <c r="E2499" s="32"/>
      <c r="H2499" s="105"/>
      <c r="J2499" s="102"/>
      <c r="K2499" s="102"/>
      <c r="L2499" s="108"/>
      <c r="R2499" s="31"/>
      <c r="S2499" s="112"/>
    </row>
    <row r="2500">
      <c r="A2500" s="105"/>
      <c r="C2500" s="88"/>
      <c r="D2500" s="86"/>
      <c r="E2500" s="32"/>
      <c r="H2500" s="105"/>
      <c r="J2500" s="102"/>
      <c r="K2500" s="102"/>
      <c r="L2500" s="108"/>
      <c r="R2500" s="31"/>
      <c r="S2500" s="112"/>
    </row>
    <row r="2501">
      <c r="A2501" s="105"/>
      <c r="C2501" s="88"/>
      <c r="D2501" s="86"/>
      <c r="E2501" s="32"/>
      <c r="H2501" s="105"/>
      <c r="J2501" s="102"/>
      <c r="K2501" s="102"/>
      <c r="L2501" s="108"/>
      <c r="R2501" s="31"/>
      <c r="S2501" s="112"/>
    </row>
    <row r="2502">
      <c r="A2502" s="105"/>
      <c r="C2502" s="88"/>
      <c r="D2502" s="86"/>
      <c r="E2502" s="32"/>
      <c r="H2502" s="105"/>
      <c r="J2502" s="102"/>
      <c r="K2502" s="102"/>
      <c r="L2502" s="108"/>
      <c r="R2502" s="31"/>
      <c r="S2502" s="112"/>
    </row>
    <row r="2503">
      <c r="A2503" s="105"/>
      <c r="C2503" s="88"/>
      <c r="D2503" s="86"/>
      <c r="E2503" s="32"/>
      <c r="H2503" s="105"/>
      <c r="J2503" s="102"/>
      <c r="K2503" s="102"/>
      <c r="L2503" s="108"/>
      <c r="R2503" s="31"/>
      <c r="S2503" s="112"/>
    </row>
    <row r="2504">
      <c r="A2504" s="105"/>
      <c r="C2504" s="88"/>
      <c r="D2504" s="86"/>
      <c r="E2504" s="32"/>
      <c r="H2504" s="105"/>
      <c r="J2504" s="102"/>
      <c r="K2504" s="102"/>
      <c r="L2504" s="108"/>
      <c r="R2504" s="31"/>
      <c r="S2504" s="112"/>
    </row>
    <row r="2505">
      <c r="A2505" s="105"/>
      <c r="C2505" s="88"/>
      <c r="D2505" s="86"/>
      <c r="E2505" s="32"/>
      <c r="H2505" s="105"/>
      <c r="J2505" s="102"/>
      <c r="K2505" s="102"/>
      <c r="L2505" s="108"/>
      <c r="R2505" s="31"/>
      <c r="S2505" s="112"/>
    </row>
    <row r="2506">
      <c r="A2506" s="105"/>
      <c r="C2506" s="88"/>
      <c r="D2506" s="86"/>
      <c r="E2506" s="32"/>
      <c r="H2506" s="105"/>
      <c r="J2506" s="102"/>
      <c r="K2506" s="102"/>
      <c r="L2506" s="108"/>
      <c r="R2506" s="31"/>
      <c r="S2506" s="112"/>
    </row>
    <row r="2507">
      <c r="A2507" s="105"/>
      <c r="C2507" s="88"/>
      <c r="D2507" s="86"/>
      <c r="E2507" s="32"/>
      <c r="H2507" s="105"/>
      <c r="J2507" s="102"/>
      <c r="K2507" s="102"/>
      <c r="L2507" s="108"/>
      <c r="R2507" s="31"/>
      <c r="S2507" s="112"/>
    </row>
    <row r="2508">
      <c r="A2508" s="105"/>
      <c r="C2508" s="88"/>
      <c r="D2508" s="86"/>
      <c r="E2508" s="32"/>
      <c r="H2508" s="105"/>
      <c r="J2508" s="102"/>
      <c r="K2508" s="102"/>
      <c r="L2508" s="108"/>
      <c r="R2508" s="31"/>
      <c r="S2508" s="112"/>
    </row>
    <row r="2509">
      <c r="A2509" s="105"/>
      <c r="C2509" s="88"/>
      <c r="D2509" s="86"/>
      <c r="E2509" s="32"/>
      <c r="H2509" s="105"/>
      <c r="J2509" s="102"/>
      <c r="K2509" s="102"/>
      <c r="L2509" s="108"/>
      <c r="R2509" s="31"/>
      <c r="S2509" s="112"/>
    </row>
    <row r="2510">
      <c r="A2510" s="105"/>
      <c r="C2510" s="88"/>
      <c r="D2510" s="86"/>
      <c r="E2510" s="32"/>
      <c r="H2510" s="105"/>
      <c r="J2510" s="102"/>
      <c r="K2510" s="102"/>
      <c r="L2510" s="108"/>
      <c r="R2510" s="31"/>
      <c r="S2510" s="112"/>
    </row>
    <row r="2511">
      <c r="A2511" s="105"/>
      <c r="C2511" s="88"/>
      <c r="D2511" s="86"/>
      <c r="E2511" s="32"/>
      <c r="H2511" s="105"/>
      <c r="J2511" s="102"/>
      <c r="K2511" s="102"/>
      <c r="L2511" s="108"/>
      <c r="R2511" s="31"/>
      <c r="S2511" s="112"/>
    </row>
    <row r="2512">
      <c r="A2512" s="105"/>
      <c r="C2512" s="88"/>
      <c r="D2512" s="86"/>
      <c r="E2512" s="32"/>
      <c r="H2512" s="105"/>
      <c r="J2512" s="102"/>
      <c r="K2512" s="102"/>
      <c r="L2512" s="108"/>
      <c r="R2512" s="31"/>
      <c r="S2512" s="112"/>
    </row>
    <row r="2513">
      <c r="A2513" s="105"/>
      <c r="C2513" s="88"/>
      <c r="D2513" s="86"/>
      <c r="E2513" s="32"/>
      <c r="H2513" s="105"/>
      <c r="J2513" s="102"/>
      <c r="K2513" s="102"/>
      <c r="L2513" s="108"/>
      <c r="R2513" s="31"/>
      <c r="S2513" s="112"/>
    </row>
    <row r="2514">
      <c r="A2514" s="105"/>
      <c r="C2514" s="88"/>
      <c r="D2514" s="86"/>
      <c r="E2514" s="32"/>
      <c r="H2514" s="105"/>
      <c r="J2514" s="102"/>
      <c r="K2514" s="102"/>
      <c r="L2514" s="108"/>
      <c r="R2514" s="31"/>
      <c r="S2514" s="112"/>
    </row>
    <row r="2515">
      <c r="A2515" s="105"/>
      <c r="C2515" s="88"/>
      <c r="D2515" s="86"/>
      <c r="E2515" s="32"/>
      <c r="H2515" s="105"/>
      <c r="J2515" s="102"/>
      <c r="K2515" s="102"/>
      <c r="L2515" s="108"/>
      <c r="R2515" s="31"/>
      <c r="S2515" s="112"/>
    </row>
    <row r="2516">
      <c r="A2516" s="105"/>
      <c r="C2516" s="88"/>
      <c r="D2516" s="86"/>
      <c r="E2516" s="32"/>
      <c r="H2516" s="105"/>
      <c r="J2516" s="102"/>
      <c r="K2516" s="102"/>
      <c r="L2516" s="108"/>
      <c r="R2516" s="31"/>
      <c r="S2516" s="112"/>
    </row>
    <row r="2517">
      <c r="A2517" s="105"/>
      <c r="C2517" s="88"/>
      <c r="D2517" s="86"/>
      <c r="E2517" s="32"/>
      <c r="H2517" s="105"/>
      <c r="J2517" s="102"/>
      <c r="K2517" s="102"/>
      <c r="L2517" s="108"/>
      <c r="R2517" s="31"/>
      <c r="S2517" s="112"/>
    </row>
    <row r="2518">
      <c r="A2518" s="105"/>
      <c r="C2518" s="88"/>
      <c r="D2518" s="86"/>
      <c r="E2518" s="32"/>
      <c r="H2518" s="105"/>
      <c r="J2518" s="102"/>
      <c r="K2518" s="102"/>
      <c r="L2518" s="108"/>
      <c r="R2518" s="31"/>
      <c r="S2518" s="112"/>
    </row>
    <row r="2519">
      <c r="A2519" s="105"/>
      <c r="C2519" s="88"/>
      <c r="D2519" s="86"/>
      <c r="E2519" s="32"/>
      <c r="H2519" s="105"/>
      <c r="J2519" s="102"/>
      <c r="K2519" s="102"/>
      <c r="L2519" s="108"/>
      <c r="R2519" s="31"/>
      <c r="S2519" s="112"/>
    </row>
    <row r="2520">
      <c r="A2520" s="105"/>
      <c r="C2520" s="88"/>
      <c r="D2520" s="86"/>
      <c r="E2520" s="32"/>
      <c r="H2520" s="105"/>
      <c r="J2520" s="102"/>
      <c r="K2520" s="102"/>
      <c r="L2520" s="108"/>
      <c r="R2520" s="31"/>
      <c r="S2520" s="112"/>
    </row>
    <row r="2521">
      <c r="A2521" s="105"/>
      <c r="C2521" s="88"/>
      <c r="D2521" s="86"/>
      <c r="E2521" s="32"/>
      <c r="H2521" s="105"/>
      <c r="J2521" s="102"/>
      <c r="K2521" s="102"/>
      <c r="L2521" s="108"/>
      <c r="R2521" s="31"/>
      <c r="S2521" s="112"/>
    </row>
    <row r="2522">
      <c r="A2522" s="105"/>
      <c r="C2522" s="88"/>
      <c r="D2522" s="86"/>
      <c r="E2522" s="32"/>
      <c r="H2522" s="105"/>
      <c r="J2522" s="102"/>
      <c r="K2522" s="102"/>
      <c r="L2522" s="108"/>
      <c r="R2522" s="31"/>
      <c r="S2522" s="112"/>
    </row>
    <row r="2523">
      <c r="A2523" s="105"/>
      <c r="C2523" s="88"/>
      <c r="D2523" s="86"/>
      <c r="E2523" s="32"/>
      <c r="H2523" s="105"/>
      <c r="J2523" s="102"/>
      <c r="K2523" s="102"/>
      <c r="L2523" s="108"/>
      <c r="R2523" s="31"/>
      <c r="S2523" s="112"/>
    </row>
    <row r="2524">
      <c r="A2524" s="105"/>
      <c r="C2524" s="88"/>
      <c r="D2524" s="86"/>
      <c r="E2524" s="32"/>
      <c r="H2524" s="105"/>
      <c r="J2524" s="102"/>
      <c r="K2524" s="102"/>
      <c r="L2524" s="108"/>
      <c r="R2524" s="31"/>
      <c r="S2524" s="112"/>
    </row>
    <row r="2525">
      <c r="A2525" s="105"/>
      <c r="C2525" s="88"/>
      <c r="D2525" s="86"/>
      <c r="E2525" s="32"/>
      <c r="H2525" s="105"/>
      <c r="J2525" s="102"/>
      <c r="K2525" s="102"/>
      <c r="L2525" s="108"/>
      <c r="R2525" s="31"/>
      <c r="S2525" s="112"/>
    </row>
    <row r="2526">
      <c r="A2526" s="105"/>
      <c r="C2526" s="88"/>
      <c r="D2526" s="86"/>
      <c r="E2526" s="32"/>
      <c r="H2526" s="105"/>
      <c r="J2526" s="102"/>
      <c r="K2526" s="102"/>
      <c r="L2526" s="108"/>
      <c r="R2526" s="31"/>
      <c r="S2526" s="112"/>
    </row>
    <row r="2527">
      <c r="A2527" s="105"/>
      <c r="C2527" s="88"/>
      <c r="D2527" s="86"/>
      <c r="E2527" s="32"/>
      <c r="H2527" s="105"/>
      <c r="J2527" s="102"/>
      <c r="K2527" s="102"/>
      <c r="L2527" s="108"/>
      <c r="R2527" s="31"/>
      <c r="S2527" s="112"/>
    </row>
    <row r="2528">
      <c r="A2528" s="105"/>
      <c r="C2528" s="88"/>
      <c r="D2528" s="86"/>
      <c r="E2528" s="32"/>
      <c r="H2528" s="105"/>
      <c r="J2528" s="102"/>
      <c r="K2528" s="102"/>
      <c r="L2528" s="108"/>
      <c r="R2528" s="31"/>
      <c r="S2528" s="112"/>
    </row>
    <row r="2529">
      <c r="A2529" s="105"/>
      <c r="C2529" s="88"/>
      <c r="D2529" s="86"/>
      <c r="E2529" s="32"/>
      <c r="H2529" s="105"/>
      <c r="J2529" s="102"/>
      <c r="K2529" s="102"/>
      <c r="L2529" s="108"/>
      <c r="R2529" s="31"/>
      <c r="S2529" s="112"/>
    </row>
    <row r="2530">
      <c r="A2530" s="105"/>
      <c r="C2530" s="88"/>
      <c r="D2530" s="86"/>
      <c r="E2530" s="32"/>
      <c r="H2530" s="105"/>
      <c r="J2530" s="102"/>
      <c r="K2530" s="102"/>
      <c r="L2530" s="108"/>
      <c r="R2530" s="31"/>
      <c r="S2530" s="112"/>
    </row>
    <row r="2531">
      <c r="A2531" s="105"/>
      <c r="C2531" s="88"/>
      <c r="D2531" s="86"/>
      <c r="E2531" s="32"/>
      <c r="H2531" s="105"/>
      <c r="J2531" s="102"/>
      <c r="K2531" s="102"/>
      <c r="L2531" s="108"/>
      <c r="R2531" s="31"/>
      <c r="S2531" s="112"/>
    </row>
    <row r="2532">
      <c r="A2532" s="105"/>
      <c r="C2532" s="88"/>
      <c r="D2532" s="86"/>
      <c r="E2532" s="32"/>
      <c r="H2532" s="105"/>
      <c r="J2532" s="102"/>
      <c r="K2532" s="102"/>
      <c r="L2532" s="108"/>
      <c r="R2532" s="31"/>
      <c r="S2532" s="112"/>
    </row>
    <row r="2533">
      <c r="A2533" s="105"/>
      <c r="C2533" s="88"/>
      <c r="D2533" s="86"/>
      <c r="E2533" s="32"/>
      <c r="H2533" s="105"/>
      <c r="J2533" s="102"/>
      <c r="K2533" s="102"/>
      <c r="L2533" s="108"/>
      <c r="R2533" s="31"/>
      <c r="S2533" s="112"/>
    </row>
    <row r="2534">
      <c r="A2534" s="105"/>
      <c r="C2534" s="88"/>
      <c r="D2534" s="86"/>
      <c r="E2534" s="32"/>
      <c r="H2534" s="105"/>
      <c r="J2534" s="102"/>
      <c r="K2534" s="102"/>
      <c r="L2534" s="108"/>
      <c r="R2534" s="31"/>
      <c r="S2534" s="112"/>
    </row>
    <row r="2535">
      <c r="A2535" s="105"/>
      <c r="C2535" s="88"/>
      <c r="D2535" s="86"/>
      <c r="E2535" s="32"/>
      <c r="H2535" s="105"/>
      <c r="J2535" s="102"/>
      <c r="K2535" s="102"/>
      <c r="L2535" s="108"/>
      <c r="R2535" s="31"/>
      <c r="S2535" s="112"/>
    </row>
    <row r="2536">
      <c r="A2536" s="105"/>
      <c r="C2536" s="88"/>
      <c r="D2536" s="86"/>
      <c r="E2536" s="32"/>
      <c r="H2536" s="105"/>
      <c r="J2536" s="102"/>
      <c r="K2536" s="102"/>
      <c r="L2536" s="108"/>
      <c r="R2536" s="31"/>
      <c r="S2536" s="112"/>
    </row>
    <row r="2537">
      <c r="A2537" s="105"/>
      <c r="C2537" s="88"/>
      <c r="D2537" s="86"/>
      <c r="E2537" s="32"/>
      <c r="H2537" s="105"/>
      <c r="J2537" s="102"/>
      <c r="K2537" s="102"/>
      <c r="L2537" s="108"/>
      <c r="R2537" s="31"/>
      <c r="S2537" s="112"/>
    </row>
    <row r="2538">
      <c r="A2538" s="105"/>
      <c r="C2538" s="88"/>
      <c r="D2538" s="86"/>
      <c r="E2538" s="32"/>
      <c r="H2538" s="105"/>
      <c r="J2538" s="102"/>
      <c r="K2538" s="102"/>
      <c r="L2538" s="108"/>
      <c r="R2538" s="31"/>
      <c r="S2538" s="112"/>
    </row>
    <row r="2539">
      <c r="A2539" s="105"/>
      <c r="C2539" s="88"/>
      <c r="D2539" s="86"/>
      <c r="E2539" s="32"/>
      <c r="H2539" s="105"/>
      <c r="J2539" s="102"/>
      <c r="K2539" s="102"/>
      <c r="L2539" s="108"/>
      <c r="R2539" s="31"/>
      <c r="S2539" s="112"/>
    </row>
    <row r="2540">
      <c r="A2540" s="105"/>
      <c r="C2540" s="88"/>
      <c r="D2540" s="86"/>
      <c r="E2540" s="32"/>
      <c r="H2540" s="105"/>
      <c r="J2540" s="102"/>
      <c r="K2540" s="102"/>
      <c r="L2540" s="108"/>
      <c r="R2540" s="31"/>
      <c r="S2540" s="112"/>
    </row>
    <row r="2541">
      <c r="A2541" s="105"/>
      <c r="C2541" s="88"/>
      <c r="D2541" s="86"/>
      <c r="E2541" s="32"/>
      <c r="H2541" s="105"/>
      <c r="J2541" s="102"/>
      <c r="K2541" s="102"/>
      <c r="L2541" s="108"/>
      <c r="R2541" s="31"/>
      <c r="S2541" s="112"/>
    </row>
    <row r="2542">
      <c r="A2542" s="105"/>
      <c r="C2542" s="88"/>
      <c r="D2542" s="86"/>
      <c r="E2542" s="32"/>
      <c r="H2542" s="105"/>
      <c r="J2542" s="102"/>
      <c r="K2542" s="102"/>
      <c r="L2542" s="108"/>
      <c r="R2542" s="31"/>
      <c r="S2542" s="112"/>
    </row>
    <row r="2543">
      <c r="A2543" s="105"/>
      <c r="C2543" s="88"/>
      <c r="D2543" s="86"/>
      <c r="E2543" s="32"/>
      <c r="H2543" s="105"/>
      <c r="J2543" s="102"/>
      <c r="K2543" s="102"/>
      <c r="L2543" s="108"/>
      <c r="R2543" s="31"/>
      <c r="S2543" s="112"/>
    </row>
    <row r="2544">
      <c r="A2544" s="105"/>
      <c r="C2544" s="88"/>
      <c r="D2544" s="86"/>
      <c r="E2544" s="32"/>
      <c r="H2544" s="105"/>
      <c r="J2544" s="102"/>
      <c r="K2544" s="102"/>
      <c r="L2544" s="108"/>
      <c r="R2544" s="31"/>
      <c r="S2544" s="112"/>
    </row>
    <row r="2545">
      <c r="A2545" s="105"/>
      <c r="C2545" s="88"/>
      <c r="D2545" s="86"/>
      <c r="E2545" s="32"/>
      <c r="H2545" s="105"/>
      <c r="J2545" s="102"/>
      <c r="K2545" s="102"/>
      <c r="L2545" s="108"/>
      <c r="R2545" s="31"/>
      <c r="S2545" s="112"/>
    </row>
    <row r="2546">
      <c r="A2546" s="105"/>
      <c r="C2546" s="88"/>
      <c r="D2546" s="86"/>
      <c r="E2546" s="32"/>
      <c r="H2546" s="105"/>
      <c r="J2546" s="102"/>
      <c r="K2546" s="102"/>
      <c r="L2546" s="108"/>
      <c r="R2546" s="31"/>
      <c r="S2546" s="112"/>
    </row>
    <row r="2547">
      <c r="A2547" s="105"/>
      <c r="C2547" s="88"/>
      <c r="D2547" s="86"/>
      <c r="E2547" s="32"/>
      <c r="H2547" s="105"/>
      <c r="J2547" s="102"/>
      <c r="K2547" s="102"/>
      <c r="L2547" s="108"/>
      <c r="R2547" s="31"/>
      <c r="S2547" s="112"/>
    </row>
    <row r="2548">
      <c r="A2548" s="105"/>
      <c r="C2548" s="88"/>
      <c r="D2548" s="86"/>
      <c r="E2548" s="32"/>
      <c r="H2548" s="105"/>
      <c r="J2548" s="102"/>
      <c r="K2548" s="102"/>
      <c r="L2548" s="108"/>
      <c r="R2548" s="31"/>
      <c r="S2548" s="112"/>
    </row>
    <row r="2549">
      <c r="A2549" s="105"/>
      <c r="C2549" s="88"/>
      <c r="D2549" s="86"/>
      <c r="E2549" s="32"/>
      <c r="H2549" s="105"/>
      <c r="J2549" s="102"/>
      <c r="K2549" s="102"/>
      <c r="L2549" s="108"/>
      <c r="R2549" s="31"/>
      <c r="S2549" s="112"/>
    </row>
    <row r="2550">
      <c r="A2550" s="105"/>
      <c r="C2550" s="88"/>
      <c r="D2550" s="86"/>
      <c r="E2550" s="32"/>
      <c r="H2550" s="105"/>
      <c r="J2550" s="102"/>
      <c r="K2550" s="102"/>
      <c r="L2550" s="108"/>
      <c r="R2550" s="31"/>
      <c r="S2550" s="112"/>
    </row>
    <row r="2551">
      <c r="A2551" s="105"/>
      <c r="C2551" s="88"/>
      <c r="D2551" s="86"/>
      <c r="E2551" s="32"/>
      <c r="H2551" s="105"/>
      <c r="J2551" s="102"/>
      <c r="K2551" s="102"/>
      <c r="L2551" s="108"/>
      <c r="R2551" s="31"/>
      <c r="S2551" s="112"/>
    </row>
    <row r="2552">
      <c r="A2552" s="105"/>
      <c r="C2552" s="88"/>
      <c r="D2552" s="86"/>
      <c r="E2552" s="32"/>
      <c r="H2552" s="105"/>
      <c r="J2552" s="102"/>
      <c r="K2552" s="102"/>
      <c r="L2552" s="108"/>
      <c r="R2552" s="31"/>
      <c r="S2552" s="112"/>
    </row>
    <row r="2553">
      <c r="A2553" s="105"/>
      <c r="C2553" s="88"/>
      <c r="D2553" s="86"/>
      <c r="E2553" s="32"/>
      <c r="H2553" s="105"/>
      <c r="J2553" s="102"/>
      <c r="K2553" s="102"/>
      <c r="L2553" s="108"/>
      <c r="R2553" s="31"/>
      <c r="S2553" s="112"/>
    </row>
    <row r="2554">
      <c r="A2554" s="105"/>
      <c r="C2554" s="88"/>
      <c r="D2554" s="86"/>
      <c r="E2554" s="32"/>
      <c r="H2554" s="105"/>
      <c r="J2554" s="102"/>
      <c r="K2554" s="102"/>
      <c r="L2554" s="108"/>
      <c r="R2554" s="31"/>
      <c r="S2554" s="112"/>
    </row>
    <row r="2555">
      <c r="A2555" s="105"/>
      <c r="C2555" s="88"/>
      <c r="D2555" s="86"/>
      <c r="E2555" s="32"/>
      <c r="H2555" s="105"/>
      <c r="J2555" s="102"/>
      <c r="K2555" s="102"/>
      <c r="L2555" s="108"/>
      <c r="R2555" s="31"/>
      <c r="S2555" s="112"/>
    </row>
    <row r="2556">
      <c r="A2556" s="105"/>
      <c r="C2556" s="88"/>
      <c r="D2556" s="86"/>
      <c r="E2556" s="32"/>
      <c r="H2556" s="105"/>
      <c r="J2556" s="102"/>
      <c r="K2556" s="102"/>
      <c r="L2556" s="108"/>
      <c r="R2556" s="31"/>
      <c r="S2556" s="112"/>
    </row>
    <row r="2557">
      <c r="A2557" s="105"/>
      <c r="C2557" s="88"/>
      <c r="D2557" s="86"/>
      <c r="E2557" s="32"/>
      <c r="H2557" s="105"/>
      <c r="J2557" s="102"/>
      <c r="K2557" s="102"/>
      <c r="L2557" s="108"/>
      <c r="R2557" s="31"/>
      <c r="S2557" s="112"/>
    </row>
    <row r="2558">
      <c r="A2558" s="105"/>
      <c r="C2558" s="88"/>
      <c r="D2558" s="86"/>
      <c r="E2558" s="32"/>
      <c r="H2558" s="105"/>
      <c r="J2558" s="102"/>
      <c r="K2558" s="102"/>
      <c r="L2558" s="108"/>
      <c r="R2558" s="31"/>
      <c r="S2558" s="112"/>
    </row>
    <row r="2559">
      <c r="A2559" s="105"/>
      <c r="C2559" s="88"/>
      <c r="D2559" s="86"/>
      <c r="E2559" s="32"/>
      <c r="H2559" s="105"/>
      <c r="J2559" s="102"/>
      <c r="K2559" s="102"/>
      <c r="L2559" s="108"/>
      <c r="R2559" s="31"/>
      <c r="S2559" s="112"/>
    </row>
    <row r="2560">
      <c r="A2560" s="105"/>
      <c r="C2560" s="88"/>
      <c r="D2560" s="86"/>
      <c r="E2560" s="32"/>
      <c r="H2560" s="105"/>
      <c r="J2560" s="102"/>
      <c r="K2560" s="102"/>
      <c r="L2560" s="108"/>
      <c r="R2560" s="31"/>
      <c r="S2560" s="112"/>
    </row>
    <row r="2561">
      <c r="A2561" s="105"/>
      <c r="C2561" s="88"/>
      <c r="D2561" s="86"/>
      <c r="E2561" s="32"/>
      <c r="H2561" s="105"/>
      <c r="J2561" s="102"/>
      <c r="K2561" s="102"/>
      <c r="L2561" s="108"/>
      <c r="R2561" s="31"/>
      <c r="S2561" s="112"/>
    </row>
    <row r="2562">
      <c r="A2562" s="105"/>
      <c r="C2562" s="88"/>
      <c r="D2562" s="86"/>
      <c r="E2562" s="32"/>
      <c r="H2562" s="105"/>
      <c r="J2562" s="102"/>
      <c r="K2562" s="102"/>
      <c r="L2562" s="108"/>
      <c r="R2562" s="31"/>
      <c r="S2562" s="112"/>
    </row>
    <row r="2563">
      <c r="A2563" s="105"/>
      <c r="C2563" s="88"/>
      <c r="D2563" s="86"/>
      <c r="E2563" s="32"/>
      <c r="H2563" s="105"/>
      <c r="J2563" s="102"/>
      <c r="K2563" s="102"/>
      <c r="L2563" s="108"/>
      <c r="R2563" s="31"/>
      <c r="S2563" s="112"/>
    </row>
    <row r="2564">
      <c r="A2564" s="105"/>
      <c r="C2564" s="88"/>
      <c r="D2564" s="86"/>
      <c r="E2564" s="32"/>
      <c r="H2564" s="105"/>
      <c r="J2564" s="102"/>
      <c r="K2564" s="102"/>
      <c r="L2564" s="108"/>
      <c r="R2564" s="31"/>
      <c r="S2564" s="112"/>
    </row>
    <row r="2565">
      <c r="A2565" s="105"/>
      <c r="C2565" s="88"/>
      <c r="D2565" s="86"/>
      <c r="E2565" s="32"/>
      <c r="H2565" s="105"/>
      <c r="J2565" s="102"/>
      <c r="K2565" s="102"/>
      <c r="L2565" s="108"/>
      <c r="R2565" s="31"/>
      <c r="S2565" s="112"/>
    </row>
    <row r="2566">
      <c r="A2566" s="105"/>
      <c r="C2566" s="88"/>
      <c r="D2566" s="86"/>
      <c r="E2566" s="32"/>
      <c r="H2566" s="105"/>
      <c r="J2566" s="102"/>
      <c r="K2566" s="102"/>
      <c r="L2566" s="108"/>
      <c r="R2566" s="31"/>
      <c r="S2566" s="112"/>
    </row>
    <row r="2567">
      <c r="A2567" s="105"/>
      <c r="C2567" s="88"/>
      <c r="D2567" s="86"/>
      <c r="E2567" s="32"/>
      <c r="H2567" s="105"/>
      <c r="J2567" s="102"/>
      <c r="K2567" s="102"/>
      <c r="L2567" s="108"/>
      <c r="R2567" s="31"/>
      <c r="S2567" s="112"/>
    </row>
    <row r="2568">
      <c r="A2568" s="105"/>
      <c r="C2568" s="88"/>
      <c r="D2568" s="86"/>
      <c r="E2568" s="32"/>
      <c r="H2568" s="105"/>
      <c r="J2568" s="102"/>
      <c r="K2568" s="102"/>
      <c r="L2568" s="108"/>
      <c r="R2568" s="31"/>
      <c r="S2568" s="112"/>
    </row>
    <row r="2569">
      <c r="A2569" s="105"/>
      <c r="C2569" s="88"/>
      <c r="D2569" s="86"/>
      <c r="E2569" s="32"/>
      <c r="H2569" s="105"/>
      <c r="J2569" s="102"/>
      <c r="K2569" s="102"/>
      <c r="L2569" s="108"/>
      <c r="R2569" s="31"/>
      <c r="S2569" s="112"/>
    </row>
    <row r="2570">
      <c r="A2570" s="105"/>
      <c r="C2570" s="88"/>
      <c r="D2570" s="86"/>
      <c r="E2570" s="32"/>
      <c r="H2570" s="105"/>
      <c r="J2570" s="102"/>
      <c r="K2570" s="102"/>
      <c r="L2570" s="108"/>
      <c r="R2570" s="31"/>
      <c r="S2570" s="112"/>
    </row>
    <row r="2571">
      <c r="A2571" s="105"/>
      <c r="C2571" s="88"/>
      <c r="D2571" s="86"/>
      <c r="E2571" s="32"/>
      <c r="H2571" s="105"/>
      <c r="J2571" s="102"/>
      <c r="K2571" s="102"/>
      <c r="L2571" s="108"/>
      <c r="R2571" s="31"/>
      <c r="S2571" s="112"/>
    </row>
    <row r="2572">
      <c r="A2572" s="105"/>
      <c r="C2572" s="88"/>
      <c r="D2572" s="86"/>
      <c r="E2572" s="32"/>
      <c r="H2572" s="105"/>
      <c r="J2572" s="102"/>
      <c r="K2572" s="102"/>
      <c r="L2572" s="108"/>
      <c r="R2572" s="31"/>
      <c r="S2572" s="112"/>
    </row>
    <row r="2573">
      <c r="A2573" s="105"/>
      <c r="C2573" s="88"/>
      <c r="D2573" s="86"/>
      <c r="E2573" s="32"/>
      <c r="H2573" s="105"/>
      <c r="J2573" s="102"/>
      <c r="K2573" s="102"/>
      <c r="L2573" s="108"/>
      <c r="R2573" s="31"/>
      <c r="S2573" s="112"/>
    </row>
    <row r="2574">
      <c r="A2574" s="105"/>
      <c r="C2574" s="88"/>
      <c r="D2574" s="86"/>
      <c r="E2574" s="32"/>
      <c r="H2574" s="105"/>
      <c r="J2574" s="102"/>
      <c r="K2574" s="102"/>
      <c r="L2574" s="108"/>
      <c r="R2574" s="31"/>
      <c r="S2574" s="112"/>
    </row>
    <row r="2575">
      <c r="A2575" s="105"/>
      <c r="C2575" s="88"/>
      <c r="D2575" s="86"/>
      <c r="E2575" s="32"/>
      <c r="H2575" s="105"/>
      <c r="J2575" s="102"/>
      <c r="K2575" s="102"/>
      <c r="L2575" s="108"/>
      <c r="R2575" s="31"/>
      <c r="S2575" s="112"/>
    </row>
    <row r="2576">
      <c r="A2576" s="105"/>
      <c r="C2576" s="88"/>
      <c r="D2576" s="86"/>
      <c r="E2576" s="32"/>
      <c r="H2576" s="105"/>
      <c r="J2576" s="102"/>
      <c r="K2576" s="102"/>
      <c r="L2576" s="108"/>
      <c r="R2576" s="31"/>
      <c r="S2576" s="112"/>
    </row>
    <row r="2577">
      <c r="A2577" s="105"/>
      <c r="C2577" s="88"/>
      <c r="D2577" s="86"/>
      <c r="E2577" s="32"/>
      <c r="H2577" s="105"/>
      <c r="J2577" s="102"/>
      <c r="K2577" s="102"/>
      <c r="L2577" s="108"/>
      <c r="R2577" s="31"/>
      <c r="S2577" s="112"/>
    </row>
    <row r="2578">
      <c r="A2578" s="105"/>
      <c r="C2578" s="88"/>
      <c r="D2578" s="86"/>
      <c r="E2578" s="32"/>
      <c r="H2578" s="105"/>
      <c r="J2578" s="102"/>
      <c r="K2578" s="102"/>
      <c r="L2578" s="108"/>
      <c r="R2578" s="31"/>
      <c r="S2578" s="112"/>
    </row>
    <row r="2579">
      <c r="A2579" s="105"/>
      <c r="C2579" s="88"/>
      <c r="D2579" s="86"/>
      <c r="E2579" s="32"/>
      <c r="H2579" s="105"/>
      <c r="J2579" s="102"/>
      <c r="K2579" s="102"/>
      <c r="L2579" s="108"/>
      <c r="R2579" s="31"/>
      <c r="S2579" s="112"/>
    </row>
    <row r="2580">
      <c r="A2580" s="105"/>
      <c r="C2580" s="88"/>
      <c r="D2580" s="86"/>
      <c r="E2580" s="32"/>
      <c r="H2580" s="105"/>
      <c r="J2580" s="102"/>
      <c r="K2580" s="102"/>
      <c r="L2580" s="108"/>
      <c r="R2580" s="31"/>
      <c r="S2580" s="112"/>
    </row>
    <row r="2581">
      <c r="A2581" s="105"/>
      <c r="C2581" s="88"/>
      <c r="D2581" s="86"/>
      <c r="E2581" s="32"/>
      <c r="H2581" s="105"/>
      <c r="J2581" s="102"/>
      <c r="K2581" s="102"/>
      <c r="L2581" s="108"/>
      <c r="R2581" s="31"/>
      <c r="S2581" s="112"/>
    </row>
    <row r="2582">
      <c r="A2582" s="105"/>
      <c r="C2582" s="88"/>
      <c r="D2582" s="86"/>
      <c r="E2582" s="32"/>
      <c r="H2582" s="105"/>
      <c r="J2582" s="102"/>
      <c r="K2582" s="102"/>
      <c r="L2582" s="108"/>
      <c r="R2582" s="31"/>
      <c r="S2582" s="112"/>
    </row>
    <row r="2583">
      <c r="A2583" s="105"/>
      <c r="C2583" s="88"/>
      <c r="D2583" s="86"/>
      <c r="E2583" s="32"/>
      <c r="H2583" s="105"/>
      <c r="J2583" s="102"/>
      <c r="K2583" s="102"/>
      <c r="L2583" s="108"/>
      <c r="R2583" s="31"/>
      <c r="S2583" s="112"/>
    </row>
    <row r="2584">
      <c r="A2584" s="105"/>
      <c r="C2584" s="88"/>
      <c r="D2584" s="86"/>
      <c r="E2584" s="32"/>
      <c r="H2584" s="105"/>
      <c r="J2584" s="102"/>
      <c r="K2584" s="102"/>
      <c r="L2584" s="108"/>
      <c r="R2584" s="31"/>
      <c r="S2584" s="112"/>
    </row>
    <row r="2585">
      <c r="A2585" s="105"/>
      <c r="C2585" s="88"/>
      <c r="D2585" s="86"/>
      <c r="E2585" s="32"/>
      <c r="H2585" s="105"/>
      <c r="J2585" s="102"/>
      <c r="K2585" s="102"/>
      <c r="L2585" s="108"/>
      <c r="R2585" s="31"/>
      <c r="S2585" s="112"/>
    </row>
    <row r="2586">
      <c r="A2586" s="105"/>
      <c r="C2586" s="88"/>
      <c r="D2586" s="86"/>
      <c r="E2586" s="32"/>
      <c r="H2586" s="105"/>
      <c r="J2586" s="102"/>
      <c r="K2586" s="102"/>
      <c r="L2586" s="108"/>
      <c r="R2586" s="31"/>
      <c r="S2586" s="112"/>
    </row>
    <row r="2587">
      <c r="A2587" s="105"/>
      <c r="C2587" s="88"/>
      <c r="D2587" s="86"/>
      <c r="E2587" s="32"/>
      <c r="H2587" s="105"/>
      <c r="J2587" s="102"/>
      <c r="K2587" s="102"/>
      <c r="L2587" s="108"/>
      <c r="R2587" s="31"/>
      <c r="S2587" s="112"/>
    </row>
    <row r="2588">
      <c r="A2588" s="105"/>
      <c r="C2588" s="88"/>
      <c r="D2588" s="86"/>
      <c r="E2588" s="32"/>
      <c r="H2588" s="105"/>
      <c r="J2588" s="102"/>
      <c r="K2588" s="102"/>
      <c r="L2588" s="108"/>
      <c r="R2588" s="31"/>
      <c r="S2588" s="112"/>
    </row>
    <row r="2589">
      <c r="A2589" s="105"/>
      <c r="C2589" s="88"/>
      <c r="D2589" s="86"/>
      <c r="E2589" s="32"/>
      <c r="H2589" s="105"/>
      <c r="J2589" s="102"/>
      <c r="K2589" s="102"/>
      <c r="L2589" s="108"/>
      <c r="R2589" s="31"/>
      <c r="S2589" s="112"/>
    </row>
    <row r="2590">
      <c r="A2590" s="105"/>
      <c r="C2590" s="88"/>
      <c r="D2590" s="86"/>
      <c r="E2590" s="32"/>
      <c r="H2590" s="105"/>
      <c r="J2590" s="102"/>
      <c r="K2590" s="102"/>
      <c r="L2590" s="108"/>
      <c r="R2590" s="31"/>
      <c r="S2590" s="112"/>
    </row>
    <row r="2591">
      <c r="A2591" s="105"/>
      <c r="C2591" s="88"/>
      <c r="D2591" s="86"/>
      <c r="E2591" s="32"/>
      <c r="H2591" s="105"/>
      <c r="J2591" s="102"/>
      <c r="K2591" s="102"/>
      <c r="L2591" s="108"/>
      <c r="R2591" s="31"/>
      <c r="S2591" s="112"/>
    </row>
    <row r="2592">
      <c r="A2592" s="105"/>
      <c r="C2592" s="88"/>
      <c r="D2592" s="86"/>
      <c r="E2592" s="32"/>
      <c r="H2592" s="105"/>
      <c r="J2592" s="102"/>
      <c r="K2592" s="102"/>
      <c r="L2592" s="108"/>
      <c r="R2592" s="31"/>
      <c r="S2592" s="112"/>
    </row>
    <row r="2593">
      <c r="A2593" s="105"/>
      <c r="C2593" s="88"/>
      <c r="D2593" s="86"/>
      <c r="E2593" s="32"/>
      <c r="H2593" s="105"/>
      <c r="J2593" s="102"/>
      <c r="K2593" s="102"/>
      <c r="L2593" s="108"/>
      <c r="R2593" s="31"/>
      <c r="S2593" s="112"/>
    </row>
    <row r="2594">
      <c r="A2594" s="105"/>
      <c r="C2594" s="88"/>
      <c r="D2594" s="86"/>
      <c r="E2594" s="32"/>
      <c r="H2594" s="105"/>
      <c r="J2594" s="102"/>
      <c r="K2594" s="102"/>
      <c r="L2594" s="108"/>
      <c r="R2594" s="31"/>
      <c r="S2594" s="112"/>
    </row>
    <row r="2595">
      <c r="A2595" s="105"/>
      <c r="C2595" s="88"/>
      <c r="D2595" s="86"/>
      <c r="E2595" s="32"/>
      <c r="H2595" s="105"/>
      <c r="J2595" s="102"/>
      <c r="K2595" s="102"/>
      <c r="L2595" s="108"/>
      <c r="R2595" s="31"/>
      <c r="S2595" s="112"/>
    </row>
    <row r="2596">
      <c r="A2596" s="105"/>
      <c r="C2596" s="88"/>
      <c r="D2596" s="86"/>
      <c r="E2596" s="32"/>
      <c r="H2596" s="105"/>
      <c r="J2596" s="102"/>
      <c r="K2596" s="102"/>
      <c r="L2596" s="108"/>
      <c r="R2596" s="31"/>
      <c r="S2596" s="112"/>
    </row>
    <row r="2597">
      <c r="A2597" s="105"/>
      <c r="C2597" s="88"/>
      <c r="D2597" s="86"/>
      <c r="E2597" s="32"/>
      <c r="H2597" s="105"/>
      <c r="J2597" s="102"/>
      <c r="K2597" s="102"/>
      <c r="L2597" s="108"/>
      <c r="R2597" s="31"/>
      <c r="S2597" s="112"/>
    </row>
    <row r="2598">
      <c r="A2598" s="105"/>
      <c r="C2598" s="88"/>
      <c r="D2598" s="86"/>
      <c r="E2598" s="32"/>
      <c r="H2598" s="105"/>
      <c r="J2598" s="102"/>
      <c r="K2598" s="102"/>
      <c r="L2598" s="108"/>
      <c r="R2598" s="31"/>
      <c r="S2598" s="112"/>
    </row>
    <row r="2599">
      <c r="A2599" s="105"/>
      <c r="C2599" s="88"/>
      <c r="D2599" s="86"/>
      <c r="E2599" s="32"/>
      <c r="H2599" s="105"/>
      <c r="J2599" s="102"/>
      <c r="K2599" s="102"/>
      <c r="L2599" s="108"/>
      <c r="R2599" s="31"/>
      <c r="S2599" s="112"/>
    </row>
    <row r="2600">
      <c r="A2600" s="105"/>
      <c r="C2600" s="88"/>
      <c r="D2600" s="86"/>
      <c r="E2600" s="32"/>
      <c r="H2600" s="105"/>
      <c r="J2600" s="102"/>
      <c r="K2600" s="102"/>
      <c r="L2600" s="108"/>
      <c r="R2600" s="31"/>
      <c r="S2600" s="112"/>
    </row>
    <row r="2601">
      <c r="A2601" s="105"/>
      <c r="C2601" s="88"/>
      <c r="D2601" s="86"/>
      <c r="E2601" s="32"/>
      <c r="H2601" s="105"/>
      <c r="J2601" s="102"/>
      <c r="K2601" s="102"/>
      <c r="L2601" s="108"/>
      <c r="R2601" s="31"/>
      <c r="S2601" s="112"/>
    </row>
    <row r="2602">
      <c r="A2602" s="105"/>
      <c r="C2602" s="88"/>
      <c r="D2602" s="86"/>
      <c r="E2602" s="32"/>
      <c r="H2602" s="105"/>
      <c r="J2602" s="102"/>
      <c r="K2602" s="102"/>
      <c r="L2602" s="108"/>
      <c r="R2602" s="31"/>
      <c r="S2602" s="112"/>
    </row>
    <row r="2603">
      <c r="A2603" s="105"/>
      <c r="C2603" s="88"/>
      <c r="D2603" s="86"/>
      <c r="E2603" s="32"/>
      <c r="H2603" s="105"/>
      <c r="J2603" s="102"/>
      <c r="K2603" s="102"/>
      <c r="L2603" s="108"/>
      <c r="R2603" s="31"/>
      <c r="S2603" s="112"/>
    </row>
    <row r="2604">
      <c r="A2604" s="105"/>
      <c r="C2604" s="88"/>
      <c r="D2604" s="86"/>
      <c r="E2604" s="32"/>
      <c r="H2604" s="105"/>
      <c r="J2604" s="102"/>
      <c r="K2604" s="102"/>
      <c r="L2604" s="108"/>
      <c r="R2604" s="31"/>
      <c r="S2604" s="112"/>
    </row>
    <row r="2605">
      <c r="A2605" s="105"/>
      <c r="C2605" s="88"/>
      <c r="D2605" s="86"/>
      <c r="E2605" s="32"/>
      <c r="H2605" s="105"/>
      <c r="J2605" s="102"/>
      <c r="K2605" s="102"/>
      <c r="L2605" s="108"/>
      <c r="R2605" s="31"/>
      <c r="S2605" s="112"/>
    </row>
    <row r="2606">
      <c r="A2606" s="105"/>
      <c r="C2606" s="88"/>
      <c r="D2606" s="86"/>
      <c r="E2606" s="32"/>
      <c r="H2606" s="105"/>
      <c r="J2606" s="102"/>
      <c r="K2606" s="102"/>
      <c r="L2606" s="108"/>
      <c r="R2606" s="31"/>
      <c r="S2606" s="112"/>
    </row>
    <row r="2607">
      <c r="A2607" s="105"/>
      <c r="C2607" s="88"/>
      <c r="D2607" s="86"/>
      <c r="E2607" s="32"/>
      <c r="H2607" s="105"/>
      <c r="J2607" s="102"/>
      <c r="K2607" s="102"/>
      <c r="L2607" s="108"/>
      <c r="R2607" s="31"/>
      <c r="S2607" s="112"/>
    </row>
    <row r="2608">
      <c r="A2608" s="105"/>
      <c r="C2608" s="88"/>
      <c r="D2608" s="86"/>
      <c r="E2608" s="32"/>
      <c r="H2608" s="105"/>
      <c r="J2608" s="102"/>
      <c r="K2608" s="102"/>
      <c r="L2608" s="108"/>
      <c r="R2608" s="31"/>
      <c r="S2608" s="112"/>
    </row>
    <row r="2609">
      <c r="A2609" s="105"/>
      <c r="C2609" s="88"/>
      <c r="D2609" s="86"/>
      <c r="E2609" s="32"/>
      <c r="H2609" s="105"/>
      <c r="J2609" s="102"/>
      <c r="K2609" s="102"/>
      <c r="L2609" s="108"/>
      <c r="R2609" s="31"/>
      <c r="S2609" s="112"/>
    </row>
    <row r="2610">
      <c r="A2610" s="105"/>
      <c r="C2610" s="88"/>
      <c r="D2610" s="86"/>
      <c r="E2610" s="32"/>
      <c r="H2610" s="105"/>
      <c r="J2610" s="102"/>
      <c r="K2610" s="102"/>
      <c r="L2610" s="108"/>
      <c r="R2610" s="31"/>
      <c r="S2610" s="112"/>
    </row>
    <row r="2611">
      <c r="A2611" s="105"/>
      <c r="C2611" s="88"/>
      <c r="D2611" s="86"/>
      <c r="E2611" s="32"/>
      <c r="H2611" s="105"/>
      <c r="J2611" s="102"/>
      <c r="K2611" s="102"/>
      <c r="L2611" s="108"/>
      <c r="R2611" s="31"/>
      <c r="S2611" s="112"/>
    </row>
    <row r="2612">
      <c r="A2612" s="105"/>
      <c r="C2612" s="88"/>
      <c r="D2612" s="86"/>
      <c r="E2612" s="32"/>
      <c r="H2612" s="105"/>
      <c r="J2612" s="102"/>
      <c r="K2612" s="102"/>
      <c r="L2612" s="108"/>
      <c r="R2612" s="31"/>
      <c r="S2612" s="112"/>
    </row>
    <row r="2613">
      <c r="A2613" s="105"/>
      <c r="C2613" s="88"/>
      <c r="D2613" s="86"/>
      <c r="E2613" s="32"/>
      <c r="H2613" s="105"/>
      <c r="J2613" s="102"/>
      <c r="K2613" s="102"/>
      <c r="L2613" s="108"/>
      <c r="R2613" s="31"/>
      <c r="S2613" s="112"/>
    </row>
    <row r="2614">
      <c r="A2614" s="105"/>
      <c r="C2614" s="88"/>
      <c r="D2614" s="86"/>
      <c r="E2614" s="32"/>
      <c r="H2614" s="105"/>
      <c r="J2614" s="102"/>
      <c r="K2614" s="102"/>
      <c r="L2614" s="108"/>
      <c r="R2614" s="31"/>
      <c r="S2614" s="112"/>
    </row>
    <row r="2615">
      <c r="A2615" s="105"/>
      <c r="C2615" s="88"/>
      <c r="D2615" s="86"/>
      <c r="E2615" s="32"/>
      <c r="H2615" s="105"/>
      <c r="J2615" s="102"/>
      <c r="K2615" s="102"/>
      <c r="L2615" s="108"/>
      <c r="R2615" s="31"/>
      <c r="S2615" s="112"/>
    </row>
    <row r="2616">
      <c r="A2616" s="105"/>
      <c r="C2616" s="88"/>
      <c r="D2616" s="86"/>
      <c r="E2616" s="32"/>
      <c r="H2616" s="105"/>
      <c r="J2616" s="102"/>
      <c r="K2616" s="102"/>
      <c r="L2616" s="108"/>
      <c r="R2616" s="31"/>
      <c r="S2616" s="112"/>
    </row>
    <row r="2617">
      <c r="A2617" s="105"/>
      <c r="C2617" s="88"/>
      <c r="D2617" s="86"/>
      <c r="E2617" s="32"/>
      <c r="H2617" s="105"/>
      <c r="J2617" s="102"/>
      <c r="K2617" s="102"/>
      <c r="L2617" s="108"/>
      <c r="R2617" s="31"/>
      <c r="S2617" s="112"/>
    </row>
    <row r="2618">
      <c r="A2618" s="105"/>
      <c r="C2618" s="88"/>
      <c r="D2618" s="86"/>
      <c r="E2618" s="32"/>
      <c r="H2618" s="105"/>
      <c r="J2618" s="102"/>
      <c r="K2618" s="102"/>
      <c r="L2618" s="108"/>
      <c r="R2618" s="31"/>
      <c r="S2618" s="112"/>
    </row>
    <row r="2619">
      <c r="A2619" s="105"/>
      <c r="C2619" s="88"/>
      <c r="D2619" s="86"/>
      <c r="E2619" s="32"/>
      <c r="H2619" s="105"/>
      <c r="J2619" s="102"/>
      <c r="K2619" s="102"/>
      <c r="L2619" s="108"/>
      <c r="R2619" s="31"/>
      <c r="S2619" s="112"/>
    </row>
    <row r="2620">
      <c r="A2620" s="105"/>
      <c r="C2620" s="88"/>
      <c r="D2620" s="86"/>
      <c r="E2620" s="32"/>
      <c r="H2620" s="105"/>
      <c r="J2620" s="102"/>
      <c r="K2620" s="102"/>
      <c r="L2620" s="108"/>
      <c r="R2620" s="31"/>
      <c r="S2620" s="112"/>
    </row>
    <row r="2621">
      <c r="A2621" s="105"/>
      <c r="C2621" s="88"/>
      <c r="D2621" s="86"/>
      <c r="E2621" s="32"/>
      <c r="H2621" s="105"/>
      <c r="J2621" s="102"/>
      <c r="K2621" s="102"/>
      <c r="L2621" s="108"/>
      <c r="R2621" s="31"/>
      <c r="S2621" s="112"/>
    </row>
    <row r="2622">
      <c r="A2622" s="105"/>
      <c r="C2622" s="88"/>
      <c r="D2622" s="86"/>
      <c r="E2622" s="32"/>
      <c r="H2622" s="105"/>
      <c r="J2622" s="102"/>
      <c r="K2622" s="102"/>
      <c r="L2622" s="108"/>
      <c r="R2622" s="31"/>
      <c r="S2622" s="112"/>
    </row>
    <row r="2623">
      <c r="A2623" s="105"/>
      <c r="C2623" s="88"/>
      <c r="D2623" s="86"/>
      <c r="E2623" s="32"/>
      <c r="H2623" s="105"/>
      <c r="J2623" s="102"/>
      <c r="K2623" s="102"/>
      <c r="L2623" s="108"/>
      <c r="R2623" s="31"/>
      <c r="S2623" s="112"/>
    </row>
    <row r="2624">
      <c r="A2624" s="105"/>
      <c r="C2624" s="88"/>
      <c r="D2624" s="86"/>
      <c r="E2624" s="32"/>
      <c r="H2624" s="105"/>
      <c r="J2624" s="102"/>
      <c r="K2624" s="102"/>
      <c r="L2624" s="108"/>
      <c r="R2624" s="31"/>
      <c r="S2624" s="112"/>
    </row>
    <row r="2625">
      <c r="A2625" s="105"/>
      <c r="C2625" s="88"/>
      <c r="D2625" s="86"/>
      <c r="E2625" s="32"/>
      <c r="H2625" s="105"/>
      <c r="J2625" s="102"/>
      <c r="K2625" s="102"/>
      <c r="L2625" s="108"/>
      <c r="R2625" s="31"/>
      <c r="S2625" s="112"/>
    </row>
    <row r="2626">
      <c r="A2626" s="105"/>
      <c r="C2626" s="88"/>
      <c r="D2626" s="86"/>
      <c r="E2626" s="32"/>
      <c r="H2626" s="105"/>
      <c r="J2626" s="102"/>
      <c r="K2626" s="102"/>
      <c r="L2626" s="108"/>
      <c r="R2626" s="31"/>
      <c r="S2626" s="112"/>
    </row>
    <row r="2627">
      <c r="A2627" s="105"/>
      <c r="C2627" s="88"/>
      <c r="D2627" s="86"/>
      <c r="E2627" s="32"/>
      <c r="H2627" s="105"/>
      <c r="J2627" s="102"/>
      <c r="K2627" s="102"/>
      <c r="L2627" s="108"/>
      <c r="R2627" s="31"/>
      <c r="S2627" s="112"/>
    </row>
    <row r="2628">
      <c r="A2628" s="105"/>
      <c r="C2628" s="88"/>
      <c r="D2628" s="86"/>
      <c r="E2628" s="32"/>
      <c r="H2628" s="105"/>
      <c r="J2628" s="102"/>
      <c r="K2628" s="102"/>
      <c r="L2628" s="108"/>
      <c r="R2628" s="31"/>
      <c r="S2628" s="112"/>
    </row>
    <row r="2629">
      <c r="A2629" s="105"/>
      <c r="C2629" s="88"/>
      <c r="D2629" s="86"/>
      <c r="E2629" s="32"/>
      <c r="H2629" s="105"/>
      <c r="J2629" s="102"/>
      <c r="K2629" s="102"/>
      <c r="L2629" s="108"/>
      <c r="R2629" s="31"/>
      <c r="S2629" s="112"/>
    </row>
    <row r="2630">
      <c r="A2630" s="105"/>
      <c r="C2630" s="88"/>
      <c r="D2630" s="86"/>
      <c r="E2630" s="32"/>
      <c r="H2630" s="105"/>
      <c r="J2630" s="102"/>
      <c r="K2630" s="102"/>
      <c r="L2630" s="108"/>
      <c r="R2630" s="31"/>
      <c r="S2630" s="112"/>
    </row>
    <row r="2631">
      <c r="A2631" s="105"/>
      <c r="C2631" s="88"/>
      <c r="D2631" s="86"/>
      <c r="E2631" s="32"/>
      <c r="H2631" s="105"/>
      <c r="J2631" s="102"/>
      <c r="K2631" s="102"/>
      <c r="L2631" s="108"/>
      <c r="R2631" s="31"/>
      <c r="S2631" s="112"/>
    </row>
    <row r="2632">
      <c r="A2632" s="105"/>
      <c r="C2632" s="88"/>
      <c r="D2632" s="86"/>
      <c r="E2632" s="32"/>
      <c r="H2632" s="105"/>
      <c r="J2632" s="102"/>
      <c r="K2632" s="102"/>
      <c r="L2632" s="108"/>
      <c r="R2632" s="31"/>
      <c r="S2632" s="112"/>
    </row>
    <row r="2633">
      <c r="A2633" s="105"/>
      <c r="C2633" s="88"/>
      <c r="D2633" s="86"/>
      <c r="E2633" s="32"/>
      <c r="H2633" s="105"/>
      <c r="J2633" s="102"/>
      <c r="K2633" s="102"/>
      <c r="L2633" s="108"/>
      <c r="R2633" s="31"/>
      <c r="S2633" s="112"/>
    </row>
    <row r="2634">
      <c r="A2634" s="105"/>
      <c r="C2634" s="88"/>
      <c r="D2634" s="86"/>
      <c r="E2634" s="32"/>
      <c r="H2634" s="105"/>
      <c r="J2634" s="102"/>
      <c r="K2634" s="102"/>
      <c r="L2634" s="108"/>
      <c r="R2634" s="31"/>
      <c r="S2634" s="112"/>
    </row>
    <row r="2635">
      <c r="A2635" s="105"/>
      <c r="C2635" s="88"/>
      <c r="D2635" s="86"/>
      <c r="E2635" s="32"/>
      <c r="H2635" s="105"/>
      <c r="J2635" s="102"/>
      <c r="K2635" s="102"/>
      <c r="L2635" s="108"/>
      <c r="R2635" s="31"/>
      <c r="S2635" s="112"/>
    </row>
    <row r="2636">
      <c r="A2636" s="105"/>
      <c r="C2636" s="88"/>
      <c r="D2636" s="86"/>
      <c r="E2636" s="32"/>
      <c r="H2636" s="105"/>
      <c r="J2636" s="102"/>
      <c r="K2636" s="102"/>
      <c r="L2636" s="108"/>
      <c r="R2636" s="31"/>
      <c r="S2636" s="112"/>
    </row>
    <row r="2637">
      <c r="A2637" s="105"/>
      <c r="C2637" s="88"/>
      <c r="D2637" s="86"/>
      <c r="E2637" s="32"/>
      <c r="H2637" s="105"/>
      <c r="J2637" s="102"/>
      <c r="K2637" s="102"/>
      <c r="L2637" s="108"/>
      <c r="R2637" s="31"/>
      <c r="S2637" s="112"/>
    </row>
    <row r="2638">
      <c r="A2638" s="105"/>
      <c r="C2638" s="88"/>
      <c r="D2638" s="86"/>
      <c r="E2638" s="32"/>
      <c r="H2638" s="105"/>
      <c r="J2638" s="102"/>
      <c r="K2638" s="102"/>
      <c r="L2638" s="108"/>
      <c r="R2638" s="31"/>
      <c r="S2638" s="112"/>
    </row>
    <row r="2639">
      <c r="A2639" s="105"/>
      <c r="C2639" s="88"/>
      <c r="D2639" s="86"/>
      <c r="E2639" s="32"/>
      <c r="H2639" s="105"/>
      <c r="J2639" s="102"/>
      <c r="K2639" s="102"/>
      <c r="L2639" s="108"/>
      <c r="R2639" s="31"/>
      <c r="S2639" s="112"/>
    </row>
    <row r="2640">
      <c r="A2640" s="105"/>
      <c r="C2640" s="88"/>
      <c r="D2640" s="86"/>
      <c r="E2640" s="32"/>
      <c r="H2640" s="105"/>
      <c r="J2640" s="102"/>
      <c r="K2640" s="102"/>
      <c r="L2640" s="108"/>
      <c r="R2640" s="31"/>
      <c r="S2640" s="112"/>
    </row>
    <row r="2641">
      <c r="A2641" s="105"/>
      <c r="C2641" s="88"/>
      <c r="D2641" s="86"/>
      <c r="E2641" s="32"/>
      <c r="H2641" s="105"/>
      <c r="J2641" s="102"/>
      <c r="K2641" s="102"/>
      <c r="L2641" s="108"/>
      <c r="R2641" s="31"/>
      <c r="S2641" s="112"/>
    </row>
    <row r="2642">
      <c r="A2642" s="105"/>
      <c r="C2642" s="88"/>
      <c r="D2642" s="86"/>
      <c r="E2642" s="32"/>
      <c r="H2642" s="105"/>
      <c r="J2642" s="102"/>
      <c r="K2642" s="102"/>
      <c r="L2642" s="108"/>
      <c r="R2642" s="31"/>
      <c r="S2642" s="112"/>
    </row>
    <row r="2643">
      <c r="A2643" s="105"/>
      <c r="C2643" s="88"/>
      <c r="D2643" s="86"/>
      <c r="E2643" s="32"/>
      <c r="H2643" s="105"/>
      <c r="J2643" s="102"/>
      <c r="K2643" s="102"/>
      <c r="L2643" s="108"/>
      <c r="R2643" s="31"/>
      <c r="S2643" s="112"/>
    </row>
    <row r="2644">
      <c r="A2644" s="105"/>
      <c r="C2644" s="88"/>
      <c r="D2644" s="86"/>
      <c r="E2644" s="32"/>
      <c r="H2644" s="105"/>
      <c r="J2644" s="102"/>
      <c r="K2644" s="102"/>
      <c r="L2644" s="108"/>
      <c r="R2644" s="31"/>
      <c r="S2644" s="112"/>
    </row>
    <row r="2645">
      <c r="A2645" s="105"/>
      <c r="C2645" s="88"/>
      <c r="D2645" s="86"/>
      <c r="E2645" s="32"/>
      <c r="H2645" s="105"/>
      <c r="J2645" s="102"/>
      <c r="K2645" s="102"/>
      <c r="L2645" s="108"/>
      <c r="R2645" s="31"/>
      <c r="S2645" s="112"/>
    </row>
    <row r="2646">
      <c r="A2646" s="105"/>
      <c r="C2646" s="88"/>
      <c r="D2646" s="86"/>
      <c r="E2646" s="32"/>
      <c r="H2646" s="105"/>
      <c r="J2646" s="102"/>
      <c r="K2646" s="102"/>
      <c r="L2646" s="108"/>
      <c r="R2646" s="31"/>
      <c r="S2646" s="112"/>
    </row>
    <row r="2647">
      <c r="A2647" s="105"/>
      <c r="C2647" s="88"/>
      <c r="D2647" s="86"/>
      <c r="E2647" s="32"/>
      <c r="H2647" s="105"/>
      <c r="J2647" s="102"/>
      <c r="K2647" s="102"/>
      <c r="L2647" s="108"/>
      <c r="R2647" s="31"/>
      <c r="S2647" s="112"/>
    </row>
    <row r="2648">
      <c r="A2648" s="105"/>
      <c r="C2648" s="88"/>
      <c r="D2648" s="86"/>
      <c r="E2648" s="32"/>
      <c r="H2648" s="105"/>
      <c r="J2648" s="102"/>
      <c r="K2648" s="102"/>
      <c r="L2648" s="108"/>
      <c r="R2648" s="31"/>
      <c r="S2648" s="112"/>
    </row>
    <row r="2649">
      <c r="A2649" s="105"/>
      <c r="C2649" s="88"/>
      <c r="D2649" s="86"/>
      <c r="E2649" s="32"/>
      <c r="H2649" s="105"/>
      <c r="J2649" s="102"/>
      <c r="K2649" s="102"/>
      <c r="L2649" s="108"/>
      <c r="R2649" s="31"/>
      <c r="S2649" s="112"/>
    </row>
    <row r="2650">
      <c r="A2650" s="105"/>
      <c r="C2650" s="88"/>
      <c r="D2650" s="86"/>
      <c r="E2650" s="32"/>
      <c r="H2650" s="105"/>
      <c r="J2650" s="102"/>
      <c r="K2650" s="102"/>
      <c r="L2650" s="108"/>
      <c r="R2650" s="31"/>
      <c r="S2650" s="112"/>
    </row>
    <row r="2651">
      <c r="A2651" s="105"/>
      <c r="C2651" s="88"/>
      <c r="D2651" s="86"/>
      <c r="E2651" s="32"/>
      <c r="H2651" s="105"/>
      <c r="J2651" s="102"/>
      <c r="K2651" s="102"/>
      <c r="L2651" s="108"/>
      <c r="R2651" s="31"/>
      <c r="S2651" s="112"/>
    </row>
    <row r="2652">
      <c r="A2652" s="105"/>
      <c r="C2652" s="88"/>
      <c r="D2652" s="86"/>
      <c r="E2652" s="32"/>
      <c r="H2652" s="105"/>
      <c r="J2652" s="102"/>
      <c r="K2652" s="102"/>
      <c r="L2652" s="108"/>
      <c r="R2652" s="31"/>
      <c r="S2652" s="112"/>
    </row>
    <row r="2653">
      <c r="A2653" s="105"/>
      <c r="C2653" s="88"/>
      <c r="D2653" s="86"/>
      <c r="E2653" s="32"/>
      <c r="H2653" s="105"/>
      <c r="J2653" s="102"/>
      <c r="K2653" s="102"/>
      <c r="L2653" s="108"/>
      <c r="R2653" s="31"/>
      <c r="S2653" s="112"/>
    </row>
    <row r="2654">
      <c r="A2654" s="105"/>
      <c r="C2654" s="88"/>
      <c r="D2654" s="86"/>
      <c r="E2654" s="32"/>
      <c r="H2654" s="105"/>
      <c r="J2654" s="102"/>
      <c r="K2654" s="102"/>
      <c r="L2654" s="108"/>
      <c r="R2654" s="31"/>
      <c r="S2654" s="112"/>
    </row>
    <row r="2655">
      <c r="A2655" s="105"/>
      <c r="C2655" s="88"/>
      <c r="D2655" s="86"/>
      <c r="E2655" s="32"/>
      <c r="H2655" s="105"/>
      <c r="J2655" s="102"/>
      <c r="K2655" s="102"/>
      <c r="L2655" s="108"/>
      <c r="R2655" s="31"/>
      <c r="S2655" s="112"/>
    </row>
    <row r="2656">
      <c r="A2656" s="105"/>
      <c r="C2656" s="88"/>
      <c r="D2656" s="86"/>
      <c r="E2656" s="32"/>
      <c r="H2656" s="105"/>
      <c r="J2656" s="102"/>
      <c r="K2656" s="102"/>
      <c r="L2656" s="108"/>
      <c r="R2656" s="31"/>
      <c r="S2656" s="112"/>
    </row>
    <row r="2657">
      <c r="A2657" s="105"/>
      <c r="C2657" s="88"/>
      <c r="D2657" s="86"/>
      <c r="E2657" s="32"/>
      <c r="H2657" s="105"/>
      <c r="J2657" s="102"/>
      <c r="K2657" s="102"/>
      <c r="L2657" s="108"/>
      <c r="R2657" s="31"/>
      <c r="S2657" s="112"/>
    </row>
    <row r="2658">
      <c r="A2658" s="105"/>
      <c r="C2658" s="88"/>
      <c r="D2658" s="86"/>
      <c r="E2658" s="32"/>
      <c r="H2658" s="105"/>
      <c r="J2658" s="102"/>
      <c r="K2658" s="102"/>
      <c r="L2658" s="108"/>
      <c r="R2658" s="31"/>
      <c r="S2658" s="112"/>
    </row>
    <row r="2659">
      <c r="A2659" s="105"/>
      <c r="C2659" s="88"/>
      <c r="D2659" s="86"/>
      <c r="E2659" s="32"/>
      <c r="H2659" s="105"/>
      <c r="J2659" s="102"/>
      <c r="K2659" s="102"/>
      <c r="L2659" s="108"/>
      <c r="R2659" s="31"/>
      <c r="S2659" s="112"/>
    </row>
    <row r="2660">
      <c r="A2660" s="105"/>
      <c r="C2660" s="88"/>
      <c r="D2660" s="86"/>
      <c r="E2660" s="32"/>
      <c r="H2660" s="105"/>
      <c r="J2660" s="102"/>
      <c r="K2660" s="102"/>
      <c r="L2660" s="108"/>
      <c r="R2660" s="31"/>
      <c r="S2660" s="112"/>
    </row>
    <row r="2661">
      <c r="A2661" s="105"/>
      <c r="C2661" s="88"/>
      <c r="D2661" s="86"/>
      <c r="E2661" s="32"/>
      <c r="H2661" s="105"/>
      <c r="J2661" s="102"/>
      <c r="K2661" s="102"/>
      <c r="L2661" s="108"/>
      <c r="R2661" s="31"/>
      <c r="S2661" s="112"/>
    </row>
    <row r="2662">
      <c r="A2662" s="105"/>
      <c r="C2662" s="88"/>
      <c r="D2662" s="86"/>
      <c r="E2662" s="32"/>
      <c r="H2662" s="105"/>
      <c r="J2662" s="102"/>
      <c r="K2662" s="102"/>
      <c r="L2662" s="108"/>
      <c r="R2662" s="31"/>
      <c r="S2662" s="112"/>
    </row>
    <row r="2663">
      <c r="A2663" s="105"/>
      <c r="C2663" s="88"/>
      <c r="D2663" s="86"/>
      <c r="E2663" s="32"/>
      <c r="H2663" s="105"/>
      <c r="J2663" s="102"/>
      <c r="K2663" s="102"/>
      <c r="L2663" s="108"/>
      <c r="R2663" s="31"/>
      <c r="S2663" s="112"/>
    </row>
    <row r="2664">
      <c r="A2664" s="105"/>
      <c r="C2664" s="88"/>
      <c r="D2664" s="86"/>
      <c r="E2664" s="32"/>
      <c r="H2664" s="105"/>
      <c r="J2664" s="102"/>
      <c r="K2664" s="102"/>
      <c r="L2664" s="108"/>
      <c r="R2664" s="31"/>
      <c r="S2664" s="112"/>
    </row>
    <row r="2665">
      <c r="A2665" s="105"/>
      <c r="C2665" s="88"/>
      <c r="D2665" s="86"/>
      <c r="E2665" s="32"/>
      <c r="H2665" s="105"/>
      <c r="J2665" s="102"/>
      <c r="K2665" s="102"/>
      <c r="L2665" s="108"/>
      <c r="R2665" s="31"/>
      <c r="S2665" s="112"/>
    </row>
    <row r="2666">
      <c r="A2666" s="105"/>
      <c r="C2666" s="88"/>
      <c r="D2666" s="86"/>
      <c r="E2666" s="32"/>
      <c r="H2666" s="105"/>
      <c r="J2666" s="102"/>
      <c r="K2666" s="102"/>
      <c r="L2666" s="108"/>
      <c r="R2666" s="31"/>
      <c r="S2666" s="112"/>
    </row>
    <row r="2667">
      <c r="A2667" s="105"/>
      <c r="C2667" s="88"/>
      <c r="D2667" s="86"/>
      <c r="E2667" s="32"/>
      <c r="H2667" s="105"/>
      <c r="J2667" s="102"/>
      <c r="K2667" s="102"/>
      <c r="L2667" s="108"/>
      <c r="R2667" s="31"/>
      <c r="S2667" s="112"/>
    </row>
    <row r="2668">
      <c r="A2668" s="105"/>
      <c r="C2668" s="88"/>
      <c r="D2668" s="86"/>
      <c r="E2668" s="32"/>
      <c r="H2668" s="105"/>
      <c r="J2668" s="102"/>
      <c r="K2668" s="102"/>
      <c r="L2668" s="108"/>
      <c r="R2668" s="31"/>
      <c r="S2668" s="112"/>
    </row>
    <row r="2669">
      <c r="A2669" s="105"/>
      <c r="C2669" s="88"/>
      <c r="D2669" s="86"/>
      <c r="E2669" s="32"/>
      <c r="H2669" s="105"/>
      <c r="J2669" s="102"/>
      <c r="K2669" s="102"/>
      <c r="L2669" s="108"/>
      <c r="R2669" s="31"/>
      <c r="S2669" s="112"/>
    </row>
    <row r="2670">
      <c r="A2670" s="105"/>
      <c r="C2670" s="88"/>
      <c r="D2670" s="86"/>
      <c r="E2670" s="32"/>
      <c r="H2670" s="105"/>
      <c r="J2670" s="102"/>
      <c r="K2670" s="102"/>
      <c r="L2670" s="108"/>
      <c r="R2670" s="31"/>
      <c r="S2670" s="112"/>
    </row>
    <row r="2671">
      <c r="A2671" s="105"/>
      <c r="C2671" s="88"/>
      <c r="D2671" s="86"/>
      <c r="E2671" s="32"/>
      <c r="H2671" s="105"/>
      <c r="J2671" s="102"/>
      <c r="K2671" s="102"/>
      <c r="L2671" s="108"/>
      <c r="R2671" s="31"/>
      <c r="S2671" s="112"/>
    </row>
    <row r="2672">
      <c r="A2672" s="105"/>
      <c r="C2672" s="88"/>
      <c r="D2672" s="86"/>
      <c r="E2672" s="32"/>
      <c r="H2672" s="105"/>
      <c r="J2672" s="102"/>
      <c r="K2672" s="102"/>
      <c r="L2672" s="108"/>
      <c r="R2672" s="31"/>
      <c r="S2672" s="112"/>
    </row>
    <row r="2673">
      <c r="A2673" s="105"/>
      <c r="C2673" s="88"/>
      <c r="D2673" s="86"/>
      <c r="E2673" s="32"/>
      <c r="H2673" s="105"/>
      <c r="J2673" s="102"/>
      <c r="K2673" s="102"/>
      <c r="L2673" s="108"/>
      <c r="R2673" s="31"/>
      <c r="S2673" s="112"/>
    </row>
    <row r="2674">
      <c r="A2674" s="105"/>
      <c r="C2674" s="88"/>
      <c r="D2674" s="86"/>
      <c r="E2674" s="32"/>
      <c r="H2674" s="105"/>
      <c r="J2674" s="102"/>
      <c r="K2674" s="102"/>
      <c r="L2674" s="108"/>
      <c r="R2674" s="31"/>
      <c r="S2674" s="112"/>
    </row>
    <row r="2675">
      <c r="A2675" s="105"/>
      <c r="C2675" s="88"/>
      <c r="D2675" s="86"/>
      <c r="E2675" s="32"/>
      <c r="H2675" s="105"/>
      <c r="J2675" s="102"/>
      <c r="K2675" s="102"/>
      <c r="L2675" s="108"/>
      <c r="R2675" s="31"/>
      <c r="S2675" s="112"/>
    </row>
    <row r="2676">
      <c r="A2676" s="105"/>
      <c r="C2676" s="88"/>
      <c r="D2676" s="86"/>
      <c r="E2676" s="32"/>
      <c r="H2676" s="105"/>
      <c r="J2676" s="102"/>
      <c r="K2676" s="102"/>
      <c r="L2676" s="108"/>
      <c r="R2676" s="31"/>
      <c r="S2676" s="112"/>
    </row>
    <row r="2677">
      <c r="A2677" s="105"/>
      <c r="C2677" s="88"/>
      <c r="D2677" s="86"/>
      <c r="E2677" s="32"/>
      <c r="H2677" s="105"/>
      <c r="J2677" s="102"/>
      <c r="K2677" s="102"/>
      <c r="L2677" s="108"/>
      <c r="R2677" s="31"/>
      <c r="S2677" s="112"/>
    </row>
    <row r="2678">
      <c r="A2678" s="105"/>
      <c r="C2678" s="88"/>
      <c r="D2678" s="86"/>
      <c r="E2678" s="32"/>
      <c r="H2678" s="105"/>
      <c r="J2678" s="102"/>
      <c r="K2678" s="102"/>
      <c r="L2678" s="108"/>
      <c r="R2678" s="31"/>
      <c r="S2678" s="112"/>
    </row>
    <row r="2679">
      <c r="A2679" s="105"/>
      <c r="C2679" s="88"/>
      <c r="D2679" s="86"/>
      <c r="E2679" s="32"/>
      <c r="H2679" s="105"/>
      <c r="J2679" s="102"/>
      <c r="K2679" s="102"/>
      <c r="L2679" s="108"/>
      <c r="R2679" s="31"/>
      <c r="S2679" s="112"/>
    </row>
    <row r="2680">
      <c r="A2680" s="105"/>
      <c r="C2680" s="88"/>
      <c r="D2680" s="86"/>
      <c r="E2680" s="32"/>
      <c r="H2680" s="105"/>
      <c r="J2680" s="102"/>
      <c r="K2680" s="102"/>
      <c r="L2680" s="108"/>
      <c r="R2680" s="31"/>
      <c r="S2680" s="112"/>
    </row>
    <row r="2681">
      <c r="A2681" s="105"/>
      <c r="C2681" s="88"/>
      <c r="D2681" s="86"/>
      <c r="E2681" s="32"/>
      <c r="H2681" s="105"/>
      <c r="J2681" s="102"/>
      <c r="K2681" s="102"/>
      <c r="L2681" s="108"/>
      <c r="R2681" s="31"/>
      <c r="S2681" s="112"/>
    </row>
    <row r="2682">
      <c r="A2682" s="105"/>
      <c r="C2682" s="88"/>
      <c r="D2682" s="86"/>
      <c r="E2682" s="32"/>
      <c r="H2682" s="105"/>
      <c r="J2682" s="102"/>
      <c r="K2682" s="102"/>
      <c r="L2682" s="108"/>
      <c r="R2682" s="31"/>
      <c r="S2682" s="112"/>
    </row>
    <row r="2683">
      <c r="A2683" s="105"/>
      <c r="C2683" s="88"/>
      <c r="D2683" s="86"/>
      <c r="E2683" s="32"/>
      <c r="H2683" s="105"/>
      <c r="J2683" s="102"/>
      <c r="K2683" s="102"/>
      <c r="L2683" s="108"/>
      <c r="R2683" s="31"/>
      <c r="S2683" s="112"/>
    </row>
    <row r="2684">
      <c r="A2684" s="105"/>
      <c r="C2684" s="88"/>
      <c r="D2684" s="86"/>
      <c r="E2684" s="32"/>
      <c r="H2684" s="105"/>
      <c r="J2684" s="102"/>
      <c r="K2684" s="102"/>
      <c r="L2684" s="108"/>
      <c r="R2684" s="31"/>
      <c r="S2684" s="112"/>
    </row>
    <row r="2685">
      <c r="A2685" s="105"/>
      <c r="C2685" s="88"/>
      <c r="D2685" s="86"/>
      <c r="E2685" s="32"/>
      <c r="H2685" s="105"/>
      <c r="J2685" s="102"/>
      <c r="K2685" s="102"/>
      <c r="L2685" s="108"/>
      <c r="R2685" s="31"/>
      <c r="S2685" s="112"/>
    </row>
    <row r="2686">
      <c r="A2686" s="105"/>
      <c r="C2686" s="88"/>
      <c r="D2686" s="86"/>
      <c r="E2686" s="32"/>
      <c r="H2686" s="105"/>
      <c r="J2686" s="102"/>
      <c r="K2686" s="102"/>
      <c r="L2686" s="108"/>
      <c r="R2686" s="31"/>
      <c r="S2686" s="112"/>
    </row>
    <row r="2687">
      <c r="A2687" s="105"/>
      <c r="C2687" s="88"/>
      <c r="D2687" s="86"/>
      <c r="E2687" s="32"/>
      <c r="H2687" s="105"/>
      <c r="J2687" s="102"/>
      <c r="K2687" s="102"/>
      <c r="L2687" s="108"/>
      <c r="R2687" s="31"/>
      <c r="S2687" s="112"/>
    </row>
    <row r="2688">
      <c r="A2688" s="105"/>
      <c r="C2688" s="88"/>
      <c r="D2688" s="86"/>
      <c r="E2688" s="32"/>
      <c r="H2688" s="105"/>
      <c r="J2688" s="102"/>
      <c r="K2688" s="102"/>
      <c r="L2688" s="108"/>
      <c r="R2688" s="31"/>
      <c r="S2688" s="112"/>
    </row>
    <row r="2689">
      <c r="A2689" s="105"/>
      <c r="C2689" s="88"/>
      <c r="D2689" s="86"/>
      <c r="E2689" s="32"/>
      <c r="H2689" s="105"/>
      <c r="J2689" s="102"/>
      <c r="K2689" s="102"/>
      <c r="L2689" s="108"/>
      <c r="R2689" s="31"/>
      <c r="S2689" s="112"/>
    </row>
    <row r="2690">
      <c r="A2690" s="105"/>
      <c r="C2690" s="88"/>
      <c r="D2690" s="86"/>
      <c r="E2690" s="32"/>
      <c r="H2690" s="105"/>
      <c r="J2690" s="102"/>
      <c r="K2690" s="102"/>
      <c r="L2690" s="108"/>
      <c r="R2690" s="31"/>
      <c r="S2690" s="112"/>
    </row>
    <row r="2691">
      <c r="A2691" s="105"/>
      <c r="C2691" s="88"/>
      <c r="D2691" s="86"/>
      <c r="E2691" s="32"/>
      <c r="H2691" s="105"/>
      <c r="J2691" s="102"/>
      <c r="K2691" s="102"/>
      <c r="L2691" s="108"/>
      <c r="R2691" s="31"/>
      <c r="S2691" s="112"/>
    </row>
    <row r="2692">
      <c r="A2692" s="105"/>
      <c r="C2692" s="88"/>
      <c r="D2692" s="86"/>
      <c r="E2692" s="32"/>
      <c r="H2692" s="105"/>
      <c r="J2692" s="102"/>
      <c r="K2692" s="102"/>
      <c r="L2692" s="108"/>
      <c r="R2692" s="31"/>
      <c r="S2692" s="112"/>
    </row>
    <row r="2693">
      <c r="A2693" s="105"/>
      <c r="C2693" s="88"/>
      <c r="D2693" s="86"/>
      <c r="E2693" s="32"/>
      <c r="H2693" s="105"/>
      <c r="J2693" s="102"/>
      <c r="K2693" s="102"/>
      <c r="L2693" s="108"/>
      <c r="R2693" s="31"/>
      <c r="S2693" s="112"/>
    </row>
    <row r="2694">
      <c r="A2694" s="105"/>
      <c r="C2694" s="88"/>
      <c r="D2694" s="86"/>
      <c r="E2694" s="32"/>
      <c r="H2694" s="105"/>
      <c r="J2694" s="102"/>
      <c r="K2694" s="102"/>
      <c r="L2694" s="108"/>
      <c r="R2694" s="31"/>
      <c r="S2694" s="112"/>
    </row>
    <row r="2695">
      <c r="A2695" s="105"/>
      <c r="C2695" s="88"/>
      <c r="D2695" s="86"/>
      <c r="E2695" s="32"/>
      <c r="H2695" s="105"/>
      <c r="J2695" s="102"/>
      <c r="K2695" s="102"/>
      <c r="L2695" s="108"/>
      <c r="R2695" s="31"/>
      <c r="S2695" s="112"/>
    </row>
    <row r="2696">
      <c r="A2696" s="105"/>
      <c r="C2696" s="88"/>
      <c r="D2696" s="86"/>
      <c r="E2696" s="32"/>
      <c r="H2696" s="105"/>
      <c r="J2696" s="102"/>
      <c r="K2696" s="102"/>
      <c r="L2696" s="108"/>
      <c r="R2696" s="31"/>
      <c r="S2696" s="112"/>
    </row>
    <row r="2697">
      <c r="A2697" s="105"/>
      <c r="C2697" s="88"/>
      <c r="D2697" s="86"/>
      <c r="E2697" s="32"/>
      <c r="H2697" s="105"/>
      <c r="J2697" s="102"/>
      <c r="K2697" s="102"/>
      <c r="L2697" s="108"/>
      <c r="R2697" s="31"/>
      <c r="S2697" s="112"/>
    </row>
    <row r="2698">
      <c r="A2698" s="105"/>
      <c r="C2698" s="88"/>
      <c r="D2698" s="86"/>
      <c r="E2698" s="32"/>
      <c r="H2698" s="105"/>
      <c r="J2698" s="102"/>
      <c r="K2698" s="102"/>
      <c r="L2698" s="108"/>
      <c r="R2698" s="31"/>
      <c r="S2698" s="112"/>
    </row>
    <row r="2699">
      <c r="A2699" s="105"/>
      <c r="C2699" s="88"/>
      <c r="D2699" s="86"/>
      <c r="E2699" s="32"/>
      <c r="H2699" s="105"/>
      <c r="J2699" s="102"/>
      <c r="K2699" s="102"/>
      <c r="L2699" s="108"/>
      <c r="R2699" s="31"/>
      <c r="S2699" s="112"/>
    </row>
    <row r="2700">
      <c r="A2700" s="105"/>
      <c r="C2700" s="88"/>
      <c r="D2700" s="86"/>
      <c r="E2700" s="32"/>
      <c r="H2700" s="105"/>
      <c r="J2700" s="102"/>
      <c r="K2700" s="102"/>
      <c r="L2700" s="108"/>
      <c r="R2700" s="31"/>
      <c r="S2700" s="112"/>
    </row>
    <row r="2701">
      <c r="A2701" s="105"/>
      <c r="C2701" s="88"/>
      <c r="D2701" s="86"/>
      <c r="E2701" s="32"/>
      <c r="H2701" s="105"/>
      <c r="J2701" s="102"/>
      <c r="K2701" s="102"/>
      <c r="L2701" s="108"/>
      <c r="R2701" s="31"/>
      <c r="S2701" s="112"/>
    </row>
    <row r="2702">
      <c r="A2702" s="105"/>
      <c r="C2702" s="88"/>
      <c r="D2702" s="86"/>
      <c r="E2702" s="32"/>
      <c r="H2702" s="105"/>
      <c r="J2702" s="102"/>
      <c r="K2702" s="102"/>
      <c r="L2702" s="108"/>
      <c r="R2702" s="31"/>
      <c r="S2702" s="112"/>
    </row>
    <row r="2703">
      <c r="A2703" s="105"/>
      <c r="C2703" s="88"/>
      <c r="D2703" s="86"/>
      <c r="E2703" s="32"/>
      <c r="H2703" s="105"/>
      <c r="J2703" s="102"/>
      <c r="K2703" s="102"/>
      <c r="L2703" s="108"/>
      <c r="R2703" s="31"/>
      <c r="S2703" s="112"/>
    </row>
    <row r="2704">
      <c r="A2704" s="105"/>
      <c r="C2704" s="88"/>
      <c r="D2704" s="86"/>
      <c r="E2704" s="32"/>
      <c r="H2704" s="105"/>
      <c r="J2704" s="102"/>
      <c r="K2704" s="102"/>
      <c r="L2704" s="108"/>
      <c r="R2704" s="31"/>
      <c r="S2704" s="112"/>
    </row>
    <row r="2705">
      <c r="A2705" s="105"/>
      <c r="C2705" s="88"/>
      <c r="D2705" s="86"/>
      <c r="E2705" s="32"/>
      <c r="H2705" s="105"/>
      <c r="J2705" s="102"/>
      <c r="K2705" s="102"/>
      <c r="L2705" s="108"/>
      <c r="R2705" s="31"/>
      <c r="S2705" s="112"/>
    </row>
    <row r="2706">
      <c r="A2706" s="105"/>
      <c r="C2706" s="88"/>
      <c r="D2706" s="86"/>
      <c r="E2706" s="32"/>
      <c r="H2706" s="105"/>
      <c r="J2706" s="102"/>
      <c r="K2706" s="102"/>
      <c r="L2706" s="108"/>
      <c r="R2706" s="31"/>
      <c r="S2706" s="112"/>
    </row>
    <row r="2707">
      <c r="A2707" s="105"/>
      <c r="C2707" s="88"/>
      <c r="D2707" s="86"/>
      <c r="E2707" s="32"/>
      <c r="H2707" s="105"/>
      <c r="J2707" s="102"/>
      <c r="K2707" s="102"/>
      <c r="L2707" s="108"/>
      <c r="R2707" s="31"/>
      <c r="S2707" s="112"/>
    </row>
    <row r="2708">
      <c r="A2708" s="105"/>
      <c r="C2708" s="88"/>
      <c r="D2708" s="86"/>
      <c r="E2708" s="32"/>
      <c r="H2708" s="105"/>
      <c r="J2708" s="102"/>
      <c r="K2708" s="102"/>
      <c r="L2708" s="108"/>
      <c r="R2708" s="31"/>
      <c r="S2708" s="112"/>
    </row>
    <row r="2709">
      <c r="A2709" s="105"/>
      <c r="C2709" s="88"/>
      <c r="D2709" s="86"/>
      <c r="E2709" s="32"/>
      <c r="H2709" s="105"/>
      <c r="J2709" s="102"/>
      <c r="K2709" s="102"/>
      <c r="L2709" s="108"/>
      <c r="R2709" s="31"/>
      <c r="S2709" s="112"/>
    </row>
    <row r="2710">
      <c r="A2710" s="105"/>
      <c r="C2710" s="88"/>
      <c r="D2710" s="86"/>
      <c r="E2710" s="32"/>
      <c r="H2710" s="105"/>
      <c r="J2710" s="102"/>
      <c r="K2710" s="102"/>
      <c r="L2710" s="108"/>
      <c r="R2710" s="31"/>
      <c r="S2710" s="112"/>
    </row>
    <row r="2711">
      <c r="A2711" s="105"/>
      <c r="C2711" s="88"/>
      <c r="D2711" s="86"/>
      <c r="E2711" s="32"/>
      <c r="H2711" s="105"/>
      <c r="J2711" s="102"/>
      <c r="K2711" s="102"/>
      <c r="L2711" s="108"/>
      <c r="R2711" s="31"/>
      <c r="S2711" s="112"/>
    </row>
    <row r="2712">
      <c r="A2712" s="105"/>
      <c r="C2712" s="88"/>
      <c r="D2712" s="86"/>
      <c r="E2712" s="32"/>
      <c r="H2712" s="105"/>
      <c r="J2712" s="102"/>
      <c r="K2712" s="102"/>
      <c r="L2712" s="108"/>
      <c r="R2712" s="31"/>
      <c r="S2712" s="112"/>
    </row>
    <row r="2713">
      <c r="A2713" s="105"/>
      <c r="C2713" s="88"/>
      <c r="D2713" s="86"/>
      <c r="E2713" s="32"/>
      <c r="H2713" s="105"/>
      <c r="J2713" s="102"/>
      <c r="K2713" s="102"/>
      <c r="L2713" s="108"/>
      <c r="R2713" s="31"/>
      <c r="S2713" s="112"/>
    </row>
    <row r="2714">
      <c r="A2714" s="105"/>
      <c r="C2714" s="88"/>
      <c r="D2714" s="86"/>
      <c r="E2714" s="32"/>
      <c r="H2714" s="105"/>
      <c r="J2714" s="102"/>
      <c r="K2714" s="102"/>
      <c r="L2714" s="108"/>
      <c r="R2714" s="31"/>
      <c r="S2714" s="112"/>
    </row>
    <row r="2715">
      <c r="A2715" s="105"/>
      <c r="C2715" s="88"/>
      <c r="D2715" s="86"/>
      <c r="E2715" s="32"/>
      <c r="H2715" s="105"/>
      <c r="J2715" s="102"/>
      <c r="K2715" s="102"/>
      <c r="L2715" s="108"/>
      <c r="R2715" s="31"/>
      <c r="S2715" s="112"/>
    </row>
    <row r="2716">
      <c r="A2716" s="105"/>
      <c r="C2716" s="88"/>
      <c r="D2716" s="86"/>
      <c r="E2716" s="32"/>
      <c r="H2716" s="105"/>
      <c r="J2716" s="102"/>
      <c r="K2716" s="102"/>
      <c r="L2716" s="108"/>
      <c r="R2716" s="31"/>
      <c r="S2716" s="112"/>
    </row>
    <row r="2717">
      <c r="A2717" s="105"/>
      <c r="C2717" s="88"/>
      <c r="D2717" s="86"/>
      <c r="E2717" s="32"/>
      <c r="H2717" s="105"/>
      <c r="J2717" s="102"/>
      <c r="K2717" s="102"/>
      <c r="L2717" s="108"/>
      <c r="R2717" s="31"/>
      <c r="S2717" s="112"/>
    </row>
    <row r="2718">
      <c r="A2718" s="105"/>
      <c r="C2718" s="88"/>
      <c r="D2718" s="86"/>
      <c r="E2718" s="32"/>
      <c r="H2718" s="105"/>
      <c r="J2718" s="102"/>
      <c r="K2718" s="102"/>
      <c r="L2718" s="108"/>
      <c r="R2718" s="31"/>
      <c r="S2718" s="112"/>
    </row>
    <row r="2719">
      <c r="A2719" s="105"/>
      <c r="C2719" s="88"/>
      <c r="D2719" s="86"/>
      <c r="E2719" s="32"/>
      <c r="H2719" s="105"/>
      <c r="J2719" s="102"/>
      <c r="K2719" s="102"/>
      <c r="L2719" s="108"/>
      <c r="R2719" s="31"/>
      <c r="S2719" s="112"/>
    </row>
    <row r="2720">
      <c r="A2720" s="105"/>
      <c r="C2720" s="88"/>
      <c r="D2720" s="86"/>
      <c r="E2720" s="32"/>
      <c r="H2720" s="105"/>
      <c r="J2720" s="102"/>
      <c r="K2720" s="102"/>
      <c r="L2720" s="108"/>
      <c r="R2720" s="31"/>
      <c r="S2720" s="112"/>
    </row>
    <row r="2721">
      <c r="A2721" s="105"/>
      <c r="C2721" s="88"/>
      <c r="D2721" s="86"/>
      <c r="E2721" s="32"/>
      <c r="H2721" s="105"/>
      <c r="J2721" s="102"/>
      <c r="K2721" s="102"/>
      <c r="L2721" s="108"/>
      <c r="R2721" s="31"/>
      <c r="S2721" s="112"/>
    </row>
    <row r="2722">
      <c r="A2722" s="105"/>
      <c r="C2722" s="88"/>
      <c r="D2722" s="86"/>
      <c r="E2722" s="32"/>
      <c r="H2722" s="105"/>
      <c r="J2722" s="102"/>
      <c r="K2722" s="102"/>
      <c r="L2722" s="108"/>
      <c r="R2722" s="31"/>
      <c r="S2722" s="112"/>
    </row>
    <row r="2723">
      <c r="A2723" s="105"/>
      <c r="C2723" s="88"/>
      <c r="D2723" s="86"/>
      <c r="E2723" s="32"/>
      <c r="H2723" s="105"/>
      <c r="J2723" s="102"/>
      <c r="K2723" s="102"/>
      <c r="L2723" s="108"/>
      <c r="R2723" s="31"/>
      <c r="S2723" s="112"/>
    </row>
    <row r="2724">
      <c r="A2724" s="105"/>
      <c r="C2724" s="88"/>
      <c r="D2724" s="86"/>
      <c r="E2724" s="32"/>
      <c r="H2724" s="105"/>
      <c r="J2724" s="102"/>
      <c r="K2724" s="102"/>
      <c r="L2724" s="108"/>
      <c r="R2724" s="31"/>
      <c r="S2724" s="112"/>
    </row>
    <row r="2725">
      <c r="A2725" s="105"/>
      <c r="C2725" s="88"/>
      <c r="D2725" s="86"/>
      <c r="E2725" s="32"/>
      <c r="H2725" s="105"/>
      <c r="J2725" s="102"/>
      <c r="K2725" s="102"/>
      <c r="L2725" s="108"/>
      <c r="R2725" s="31"/>
      <c r="S2725" s="112"/>
    </row>
    <row r="2726">
      <c r="A2726" s="105"/>
      <c r="C2726" s="88"/>
      <c r="D2726" s="86"/>
      <c r="E2726" s="32"/>
      <c r="H2726" s="105"/>
      <c r="J2726" s="102"/>
      <c r="K2726" s="102"/>
      <c r="L2726" s="108"/>
      <c r="R2726" s="31"/>
      <c r="S2726" s="112"/>
    </row>
    <row r="2727">
      <c r="A2727" s="105"/>
      <c r="C2727" s="88"/>
      <c r="D2727" s="86"/>
      <c r="E2727" s="32"/>
      <c r="H2727" s="105"/>
      <c r="J2727" s="102"/>
      <c r="K2727" s="102"/>
      <c r="L2727" s="108"/>
      <c r="R2727" s="31"/>
      <c r="S2727" s="112"/>
    </row>
    <row r="2728">
      <c r="A2728" s="105"/>
      <c r="C2728" s="88"/>
      <c r="D2728" s="86"/>
      <c r="E2728" s="32"/>
      <c r="H2728" s="105"/>
      <c r="J2728" s="102"/>
      <c r="K2728" s="102"/>
      <c r="L2728" s="108"/>
      <c r="R2728" s="31"/>
      <c r="S2728" s="112"/>
    </row>
    <row r="2729">
      <c r="A2729" s="105"/>
      <c r="C2729" s="88"/>
      <c r="D2729" s="86"/>
      <c r="E2729" s="32"/>
      <c r="H2729" s="105"/>
      <c r="J2729" s="102"/>
      <c r="K2729" s="102"/>
      <c r="L2729" s="108"/>
      <c r="R2729" s="31"/>
      <c r="S2729" s="112"/>
    </row>
    <row r="2730">
      <c r="A2730" s="105"/>
      <c r="C2730" s="88"/>
      <c r="D2730" s="86"/>
      <c r="E2730" s="32"/>
      <c r="H2730" s="105"/>
      <c r="J2730" s="102"/>
      <c r="K2730" s="102"/>
      <c r="L2730" s="108"/>
      <c r="R2730" s="31"/>
      <c r="S2730" s="112"/>
    </row>
    <row r="2731">
      <c r="A2731" s="105"/>
      <c r="C2731" s="88"/>
      <c r="D2731" s="86"/>
      <c r="E2731" s="32"/>
      <c r="H2731" s="105"/>
      <c r="J2731" s="102"/>
      <c r="K2731" s="102"/>
      <c r="L2731" s="108"/>
      <c r="R2731" s="31"/>
      <c r="S2731" s="112"/>
    </row>
    <row r="2732">
      <c r="A2732" s="105"/>
      <c r="C2732" s="88"/>
      <c r="D2732" s="86"/>
      <c r="E2732" s="32"/>
      <c r="H2732" s="105"/>
      <c r="J2732" s="102"/>
      <c r="K2732" s="102"/>
      <c r="L2732" s="108"/>
      <c r="R2732" s="31"/>
      <c r="S2732" s="112"/>
    </row>
    <row r="2733">
      <c r="A2733" s="105"/>
      <c r="C2733" s="88"/>
      <c r="D2733" s="86"/>
      <c r="E2733" s="32"/>
      <c r="H2733" s="105"/>
      <c r="J2733" s="102"/>
      <c r="K2733" s="102"/>
      <c r="L2733" s="108"/>
      <c r="R2733" s="31"/>
      <c r="S2733" s="112"/>
    </row>
    <row r="2734">
      <c r="A2734" s="105"/>
      <c r="C2734" s="88"/>
      <c r="D2734" s="86"/>
      <c r="E2734" s="32"/>
      <c r="H2734" s="105"/>
      <c r="J2734" s="102"/>
      <c r="K2734" s="102"/>
      <c r="L2734" s="108"/>
      <c r="R2734" s="31"/>
      <c r="S2734" s="112"/>
    </row>
    <row r="2735">
      <c r="A2735" s="105"/>
      <c r="C2735" s="88"/>
      <c r="D2735" s="86"/>
      <c r="E2735" s="32"/>
      <c r="H2735" s="105"/>
      <c r="J2735" s="102"/>
      <c r="K2735" s="102"/>
      <c r="L2735" s="108"/>
      <c r="R2735" s="31"/>
      <c r="S2735" s="112"/>
    </row>
    <row r="2736">
      <c r="A2736" s="105"/>
      <c r="C2736" s="88"/>
      <c r="D2736" s="86"/>
      <c r="E2736" s="32"/>
      <c r="H2736" s="105"/>
      <c r="J2736" s="102"/>
      <c r="K2736" s="102"/>
      <c r="L2736" s="108"/>
      <c r="R2736" s="31"/>
      <c r="S2736" s="112"/>
    </row>
    <row r="2737">
      <c r="A2737" s="105"/>
      <c r="C2737" s="88"/>
      <c r="D2737" s="86"/>
      <c r="E2737" s="32"/>
      <c r="H2737" s="105"/>
      <c r="J2737" s="102"/>
      <c r="K2737" s="102"/>
      <c r="L2737" s="108"/>
      <c r="R2737" s="31"/>
      <c r="S2737" s="112"/>
    </row>
    <row r="2738">
      <c r="A2738" s="105"/>
      <c r="C2738" s="88"/>
      <c r="D2738" s="86"/>
      <c r="E2738" s="32"/>
      <c r="H2738" s="105"/>
      <c r="J2738" s="102"/>
      <c r="K2738" s="102"/>
      <c r="L2738" s="108"/>
      <c r="R2738" s="31"/>
      <c r="S2738" s="112"/>
    </row>
    <row r="2739">
      <c r="A2739" s="105"/>
      <c r="C2739" s="88"/>
      <c r="D2739" s="86"/>
      <c r="E2739" s="32"/>
      <c r="H2739" s="105"/>
      <c r="J2739" s="102"/>
      <c r="K2739" s="102"/>
      <c r="L2739" s="108"/>
      <c r="R2739" s="31"/>
      <c r="S2739" s="112"/>
    </row>
    <row r="2740">
      <c r="A2740" s="105"/>
      <c r="C2740" s="88"/>
      <c r="D2740" s="86"/>
      <c r="E2740" s="32"/>
      <c r="H2740" s="105"/>
      <c r="J2740" s="102"/>
      <c r="K2740" s="102"/>
      <c r="L2740" s="108"/>
      <c r="R2740" s="31"/>
      <c r="S2740" s="112"/>
    </row>
    <row r="2741">
      <c r="A2741" s="105"/>
      <c r="C2741" s="88"/>
      <c r="D2741" s="86"/>
      <c r="E2741" s="32"/>
      <c r="H2741" s="105"/>
      <c r="J2741" s="102"/>
      <c r="K2741" s="102"/>
      <c r="L2741" s="108"/>
      <c r="R2741" s="31"/>
      <c r="S2741" s="112"/>
    </row>
    <row r="2742">
      <c r="A2742" s="105"/>
      <c r="C2742" s="88"/>
      <c r="D2742" s="86"/>
      <c r="E2742" s="32"/>
      <c r="H2742" s="105"/>
      <c r="J2742" s="102"/>
      <c r="K2742" s="102"/>
      <c r="L2742" s="108"/>
      <c r="R2742" s="31"/>
      <c r="S2742" s="112"/>
    </row>
    <row r="2743">
      <c r="A2743" s="105"/>
      <c r="C2743" s="88"/>
      <c r="D2743" s="86"/>
      <c r="E2743" s="32"/>
      <c r="H2743" s="105"/>
      <c r="J2743" s="102"/>
      <c r="K2743" s="102"/>
      <c r="L2743" s="108"/>
      <c r="R2743" s="31"/>
      <c r="S2743" s="112"/>
    </row>
    <row r="2744">
      <c r="A2744" s="105"/>
      <c r="C2744" s="88"/>
      <c r="D2744" s="86"/>
      <c r="E2744" s="32"/>
      <c r="H2744" s="105"/>
      <c r="J2744" s="102"/>
      <c r="K2744" s="102"/>
      <c r="L2744" s="108"/>
      <c r="R2744" s="31"/>
      <c r="S2744" s="112"/>
    </row>
    <row r="2745">
      <c r="A2745" s="105"/>
      <c r="C2745" s="88"/>
      <c r="D2745" s="86"/>
      <c r="E2745" s="32"/>
      <c r="H2745" s="105"/>
      <c r="J2745" s="102"/>
      <c r="K2745" s="102"/>
      <c r="L2745" s="108"/>
      <c r="R2745" s="31"/>
      <c r="S2745" s="112"/>
    </row>
    <row r="2746">
      <c r="A2746" s="105"/>
      <c r="C2746" s="88"/>
      <c r="D2746" s="86"/>
      <c r="E2746" s="32"/>
      <c r="H2746" s="105"/>
      <c r="J2746" s="102"/>
      <c r="K2746" s="102"/>
      <c r="L2746" s="108"/>
      <c r="R2746" s="31"/>
      <c r="S2746" s="112"/>
    </row>
    <row r="2747">
      <c r="A2747" s="105"/>
      <c r="C2747" s="88"/>
      <c r="D2747" s="86"/>
      <c r="E2747" s="32"/>
      <c r="H2747" s="105"/>
      <c r="J2747" s="102"/>
      <c r="K2747" s="102"/>
      <c r="L2747" s="108"/>
      <c r="R2747" s="31"/>
      <c r="S2747" s="112"/>
    </row>
    <row r="2748">
      <c r="A2748" s="105"/>
      <c r="C2748" s="88"/>
      <c r="D2748" s="86"/>
      <c r="E2748" s="32"/>
      <c r="H2748" s="105"/>
      <c r="J2748" s="102"/>
      <c r="K2748" s="102"/>
      <c r="L2748" s="108"/>
      <c r="R2748" s="31"/>
      <c r="S2748" s="112"/>
    </row>
    <row r="2749">
      <c r="A2749" s="105"/>
      <c r="C2749" s="88"/>
      <c r="D2749" s="86"/>
      <c r="E2749" s="32"/>
      <c r="H2749" s="105"/>
      <c r="J2749" s="102"/>
      <c r="K2749" s="102"/>
      <c r="L2749" s="108"/>
      <c r="R2749" s="31"/>
      <c r="S2749" s="112"/>
    </row>
    <row r="2750">
      <c r="A2750" s="105"/>
      <c r="C2750" s="88"/>
      <c r="D2750" s="86"/>
      <c r="E2750" s="32"/>
      <c r="H2750" s="105"/>
      <c r="J2750" s="102"/>
      <c r="K2750" s="102"/>
      <c r="L2750" s="108"/>
      <c r="R2750" s="31"/>
      <c r="S2750" s="112"/>
    </row>
    <row r="2751">
      <c r="A2751" s="105"/>
      <c r="C2751" s="88"/>
      <c r="D2751" s="86"/>
      <c r="E2751" s="32"/>
      <c r="H2751" s="105"/>
      <c r="J2751" s="102"/>
      <c r="K2751" s="102"/>
      <c r="L2751" s="108"/>
      <c r="R2751" s="31"/>
      <c r="S2751" s="112"/>
    </row>
    <row r="2752">
      <c r="A2752" s="105"/>
      <c r="C2752" s="88"/>
      <c r="D2752" s="86"/>
      <c r="E2752" s="32"/>
      <c r="H2752" s="105"/>
      <c r="J2752" s="102"/>
      <c r="K2752" s="102"/>
      <c r="L2752" s="108"/>
      <c r="R2752" s="31"/>
      <c r="S2752" s="112"/>
    </row>
    <row r="2753">
      <c r="A2753" s="105"/>
      <c r="C2753" s="88"/>
      <c r="D2753" s="86"/>
      <c r="E2753" s="32"/>
      <c r="H2753" s="105"/>
      <c r="J2753" s="102"/>
      <c r="K2753" s="102"/>
      <c r="L2753" s="108"/>
      <c r="R2753" s="31"/>
      <c r="S2753" s="112"/>
    </row>
    <row r="2754">
      <c r="A2754" s="105"/>
      <c r="C2754" s="88"/>
      <c r="D2754" s="86"/>
      <c r="E2754" s="32"/>
      <c r="H2754" s="105"/>
      <c r="J2754" s="102"/>
      <c r="K2754" s="102"/>
      <c r="L2754" s="108"/>
      <c r="R2754" s="31"/>
      <c r="S2754" s="112"/>
    </row>
    <row r="2755">
      <c r="A2755" s="105"/>
      <c r="C2755" s="88"/>
      <c r="D2755" s="86"/>
      <c r="E2755" s="32"/>
      <c r="H2755" s="105"/>
      <c r="J2755" s="102"/>
      <c r="K2755" s="102"/>
      <c r="L2755" s="108"/>
      <c r="R2755" s="31"/>
      <c r="S2755" s="112"/>
    </row>
    <row r="2756">
      <c r="A2756" s="105"/>
      <c r="C2756" s="88"/>
      <c r="D2756" s="86"/>
      <c r="E2756" s="32"/>
      <c r="H2756" s="105"/>
      <c r="J2756" s="102"/>
      <c r="K2756" s="102"/>
      <c r="L2756" s="108"/>
      <c r="R2756" s="31"/>
      <c r="S2756" s="112"/>
    </row>
    <row r="2757">
      <c r="A2757" s="105"/>
      <c r="C2757" s="88"/>
      <c r="D2757" s="86"/>
      <c r="E2757" s="32"/>
      <c r="H2757" s="105"/>
      <c r="J2757" s="102"/>
      <c r="K2757" s="102"/>
      <c r="L2757" s="108"/>
      <c r="R2757" s="31"/>
      <c r="S2757" s="112"/>
    </row>
    <row r="2758">
      <c r="A2758" s="105"/>
      <c r="C2758" s="88"/>
      <c r="D2758" s="86"/>
      <c r="E2758" s="32"/>
      <c r="H2758" s="105"/>
      <c r="J2758" s="102"/>
      <c r="K2758" s="102"/>
      <c r="L2758" s="108"/>
      <c r="R2758" s="31"/>
      <c r="S2758" s="112"/>
    </row>
    <row r="2759">
      <c r="A2759" s="105"/>
      <c r="C2759" s="88"/>
      <c r="D2759" s="86"/>
      <c r="E2759" s="32"/>
      <c r="H2759" s="105"/>
      <c r="J2759" s="102"/>
      <c r="K2759" s="102"/>
      <c r="L2759" s="108"/>
      <c r="R2759" s="31"/>
      <c r="S2759" s="112"/>
    </row>
    <row r="2760">
      <c r="A2760" s="105"/>
      <c r="C2760" s="88"/>
      <c r="D2760" s="86"/>
      <c r="E2760" s="32"/>
      <c r="H2760" s="105"/>
      <c r="J2760" s="102"/>
      <c r="K2760" s="102"/>
      <c r="L2760" s="108"/>
      <c r="R2760" s="31"/>
      <c r="S2760" s="112"/>
    </row>
    <row r="2761">
      <c r="A2761" s="105"/>
      <c r="C2761" s="88"/>
      <c r="D2761" s="86"/>
      <c r="E2761" s="32"/>
      <c r="H2761" s="105"/>
      <c r="J2761" s="102"/>
      <c r="K2761" s="102"/>
      <c r="L2761" s="108"/>
      <c r="R2761" s="31"/>
      <c r="S2761" s="112"/>
    </row>
    <row r="2762">
      <c r="A2762" s="105"/>
      <c r="C2762" s="88"/>
      <c r="D2762" s="86"/>
      <c r="E2762" s="32"/>
      <c r="H2762" s="105"/>
      <c r="J2762" s="102"/>
      <c r="K2762" s="102"/>
      <c r="L2762" s="108"/>
      <c r="R2762" s="31"/>
      <c r="S2762" s="112"/>
    </row>
    <row r="2763">
      <c r="A2763" s="105"/>
      <c r="C2763" s="88"/>
      <c r="D2763" s="86"/>
      <c r="E2763" s="32"/>
      <c r="H2763" s="105"/>
      <c r="J2763" s="102"/>
      <c r="K2763" s="102"/>
      <c r="L2763" s="108"/>
      <c r="R2763" s="31"/>
      <c r="S2763" s="112"/>
    </row>
    <row r="2764">
      <c r="A2764" s="105"/>
      <c r="C2764" s="88"/>
      <c r="D2764" s="86"/>
      <c r="E2764" s="32"/>
      <c r="H2764" s="105"/>
      <c r="J2764" s="102"/>
      <c r="K2764" s="102"/>
      <c r="L2764" s="108"/>
      <c r="R2764" s="31"/>
      <c r="S2764" s="112"/>
    </row>
    <row r="2765">
      <c r="A2765" s="105"/>
      <c r="C2765" s="88"/>
      <c r="D2765" s="86"/>
      <c r="E2765" s="32"/>
      <c r="H2765" s="105"/>
      <c r="J2765" s="102"/>
      <c r="K2765" s="102"/>
      <c r="L2765" s="108"/>
      <c r="R2765" s="31"/>
      <c r="S2765" s="112"/>
    </row>
    <row r="2766">
      <c r="A2766" s="105"/>
      <c r="C2766" s="88"/>
      <c r="D2766" s="86"/>
      <c r="E2766" s="32"/>
      <c r="H2766" s="105"/>
      <c r="J2766" s="102"/>
      <c r="K2766" s="102"/>
      <c r="L2766" s="108"/>
      <c r="R2766" s="31"/>
      <c r="S2766" s="112"/>
    </row>
    <row r="2767">
      <c r="A2767" s="105"/>
      <c r="C2767" s="88"/>
      <c r="D2767" s="86"/>
      <c r="E2767" s="32"/>
      <c r="H2767" s="105"/>
      <c r="J2767" s="102"/>
      <c r="K2767" s="102"/>
      <c r="L2767" s="108"/>
      <c r="R2767" s="31"/>
      <c r="S2767" s="112"/>
    </row>
    <row r="2768">
      <c r="A2768" s="105"/>
      <c r="C2768" s="88"/>
      <c r="D2768" s="86"/>
      <c r="E2768" s="32"/>
      <c r="H2768" s="105"/>
      <c r="J2768" s="102"/>
      <c r="K2768" s="102"/>
      <c r="L2768" s="108"/>
      <c r="R2768" s="31"/>
      <c r="S2768" s="112"/>
    </row>
    <row r="2769">
      <c r="A2769" s="105"/>
      <c r="C2769" s="88"/>
      <c r="D2769" s="86"/>
      <c r="E2769" s="32"/>
      <c r="H2769" s="105"/>
      <c r="J2769" s="102"/>
      <c r="K2769" s="102"/>
      <c r="L2769" s="108"/>
      <c r="R2769" s="31"/>
      <c r="S2769" s="112"/>
    </row>
    <row r="2770">
      <c r="A2770" s="105"/>
      <c r="C2770" s="88"/>
      <c r="D2770" s="86"/>
      <c r="E2770" s="32"/>
      <c r="H2770" s="105"/>
      <c r="J2770" s="102"/>
      <c r="K2770" s="102"/>
      <c r="L2770" s="108"/>
      <c r="R2770" s="31"/>
      <c r="S2770" s="112"/>
    </row>
    <row r="2771">
      <c r="A2771" s="105"/>
      <c r="C2771" s="88"/>
      <c r="D2771" s="86"/>
      <c r="E2771" s="32"/>
      <c r="H2771" s="105"/>
      <c r="J2771" s="102"/>
      <c r="K2771" s="102"/>
      <c r="L2771" s="108"/>
      <c r="R2771" s="31"/>
      <c r="S2771" s="112"/>
    </row>
    <row r="2772">
      <c r="A2772" s="105"/>
      <c r="C2772" s="88"/>
      <c r="D2772" s="86"/>
      <c r="E2772" s="32"/>
      <c r="H2772" s="105"/>
      <c r="J2772" s="102"/>
      <c r="K2772" s="102"/>
      <c r="L2772" s="108"/>
      <c r="R2772" s="31"/>
      <c r="S2772" s="112"/>
    </row>
    <row r="2773">
      <c r="A2773" s="105"/>
      <c r="C2773" s="88"/>
      <c r="D2773" s="86"/>
      <c r="E2773" s="32"/>
      <c r="H2773" s="105"/>
      <c r="J2773" s="102"/>
      <c r="K2773" s="102"/>
      <c r="L2773" s="108"/>
      <c r="R2773" s="31"/>
      <c r="S2773" s="112"/>
    </row>
    <row r="2774">
      <c r="A2774" s="105"/>
      <c r="C2774" s="88"/>
      <c r="D2774" s="86"/>
      <c r="E2774" s="32"/>
      <c r="H2774" s="105"/>
      <c r="J2774" s="102"/>
      <c r="K2774" s="102"/>
      <c r="L2774" s="108"/>
      <c r="R2774" s="31"/>
      <c r="S2774" s="112"/>
    </row>
    <row r="2775">
      <c r="A2775" s="105"/>
      <c r="C2775" s="88"/>
      <c r="D2775" s="86"/>
      <c r="E2775" s="32"/>
      <c r="H2775" s="105"/>
      <c r="J2775" s="102"/>
      <c r="K2775" s="102"/>
      <c r="L2775" s="108"/>
      <c r="R2775" s="31"/>
      <c r="S2775" s="112"/>
    </row>
    <row r="2776">
      <c r="A2776" s="105"/>
      <c r="C2776" s="88"/>
      <c r="D2776" s="86"/>
      <c r="E2776" s="32"/>
      <c r="H2776" s="105"/>
      <c r="J2776" s="102"/>
      <c r="K2776" s="102"/>
      <c r="L2776" s="108"/>
      <c r="R2776" s="31"/>
      <c r="S2776" s="112"/>
    </row>
    <row r="2777">
      <c r="A2777" s="105"/>
      <c r="C2777" s="88"/>
      <c r="D2777" s="86"/>
      <c r="E2777" s="32"/>
      <c r="H2777" s="105"/>
      <c r="J2777" s="102"/>
      <c r="K2777" s="102"/>
      <c r="L2777" s="108"/>
      <c r="R2777" s="31"/>
      <c r="S2777" s="112"/>
    </row>
    <row r="2778">
      <c r="A2778" s="105"/>
      <c r="C2778" s="88"/>
      <c r="D2778" s="86"/>
      <c r="E2778" s="32"/>
      <c r="H2778" s="105"/>
      <c r="J2778" s="102"/>
      <c r="K2778" s="102"/>
      <c r="L2778" s="108"/>
      <c r="R2778" s="31"/>
      <c r="S2778" s="112"/>
    </row>
    <row r="2779">
      <c r="A2779" s="105"/>
      <c r="C2779" s="88"/>
      <c r="D2779" s="86"/>
      <c r="E2779" s="32"/>
      <c r="H2779" s="105"/>
      <c r="J2779" s="102"/>
      <c r="K2779" s="102"/>
      <c r="L2779" s="108"/>
      <c r="R2779" s="31"/>
      <c r="S2779" s="112"/>
    </row>
    <row r="2780">
      <c r="A2780" s="105"/>
      <c r="C2780" s="88"/>
      <c r="D2780" s="86"/>
      <c r="E2780" s="32"/>
      <c r="H2780" s="105"/>
      <c r="J2780" s="102"/>
      <c r="K2780" s="102"/>
      <c r="L2780" s="108"/>
      <c r="R2780" s="31"/>
      <c r="S2780" s="112"/>
    </row>
    <row r="2781">
      <c r="A2781" s="105"/>
      <c r="C2781" s="88"/>
      <c r="D2781" s="86"/>
      <c r="E2781" s="32"/>
      <c r="H2781" s="105"/>
      <c r="J2781" s="102"/>
      <c r="K2781" s="102"/>
      <c r="L2781" s="108"/>
      <c r="R2781" s="31"/>
      <c r="S2781" s="112"/>
    </row>
    <row r="2782">
      <c r="A2782" s="105"/>
      <c r="C2782" s="88"/>
      <c r="D2782" s="86"/>
      <c r="E2782" s="32"/>
      <c r="H2782" s="105"/>
      <c r="J2782" s="102"/>
      <c r="K2782" s="102"/>
      <c r="L2782" s="108"/>
      <c r="R2782" s="31"/>
      <c r="S2782" s="112"/>
    </row>
    <row r="2783">
      <c r="A2783" s="105"/>
      <c r="C2783" s="88"/>
      <c r="D2783" s="86"/>
      <c r="E2783" s="32"/>
      <c r="H2783" s="105"/>
      <c r="J2783" s="102"/>
      <c r="K2783" s="102"/>
      <c r="L2783" s="108"/>
      <c r="R2783" s="31"/>
      <c r="S2783" s="112"/>
    </row>
    <row r="2784">
      <c r="A2784" s="105"/>
      <c r="C2784" s="88"/>
      <c r="D2784" s="86"/>
      <c r="E2784" s="32"/>
      <c r="H2784" s="105"/>
      <c r="J2784" s="102"/>
      <c r="K2784" s="102"/>
      <c r="L2784" s="108"/>
      <c r="R2784" s="31"/>
      <c r="S2784" s="112"/>
    </row>
    <row r="2785">
      <c r="A2785" s="105"/>
      <c r="C2785" s="88"/>
      <c r="D2785" s="86"/>
      <c r="E2785" s="32"/>
      <c r="H2785" s="105"/>
      <c r="J2785" s="102"/>
      <c r="K2785" s="102"/>
      <c r="L2785" s="108"/>
      <c r="R2785" s="31"/>
      <c r="S2785" s="112"/>
    </row>
    <row r="2786">
      <c r="A2786" s="105"/>
      <c r="C2786" s="88"/>
      <c r="D2786" s="86"/>
      <c r="E2786" s="32"/>
      <c r="H2786" s="105"/>
      <c r="J2786" s="102"/>
      <c r="K2786" s="102"/>
      <c r="L2786" s="108"/>
      <c r="R2786" s="31"/>
      <c r="S2786" s="112"/>
    </row>
    <row r="2787">
      <c r="A2787" s="105"/>
      <c r="C2787" s="88"/>
      <c r="D2787" s="86"/>
      <c r="E2787" s="32"/>
      <c r="H2787" s="105"/>
      <c r="J2787" s="102"/>
      <c r="K2787" s="102"/>
      <c r="L2787" s="108"/>
      <c r="R2787" s="31"/>
      <c r="S2787" s="112"/>
    </row>
    <row r="2788">
      <c r="A2788" s="105"/>
      <c r="C2788" s="88"/>
      <c r="D2788" s="86"/>
      <c r="E2788" s="32"/>
      <c r="H2788" s="105"/>
      <c r="J2788" s="102"/>
      <c r="K2788" s="102"/>
      <c r="L2788" s="108"/>
      <c r="R2788" s="31"/>
      <c r="S2788" s="112"/>
    </row>
    <row r="2789">
      <c r="A2789" s="105"/>
      <c r="C2789" s="88"/>
      <c r="D2789" s="86"/>
      <c r="E2789" s="32"/>
      <c r="H2789" s="105"/>
      <c r="J2789" s="102"/>
      <c r="K2789" s="102"/>
      <c r="L2789" s="108"/>
      <c r="R2789" s="31"/>
      <c r="S2789" s="112"/>
    </row>
    <row r="2790">
      <c r="A2790" s="105"/>
      <c r="C2790" s="88"/>
      <c r="D2790" s="86"/>
      <c r="E2790" s="32"/>
      <c r="H2790" s="105"/>
      <c r="J2790" s="102"/>
      <c r="K2790" s="102"/>
      <c r="L2790" s="108"/>
      <c r="R2790" s="31"/>
      <c r="S2790" s="112"/>
    </row>
    <row r="2791">
      <c r="A2791" s="105"/>
      <c r="C2791" s="88"/>
      <c r="D2791" s="86"/>
      <c r="E2791" s="32"/>
      <c r="H2791" s="105"/>
      <c r="J2791" s="102"/>
      <c r="K2791" s="102"/>
      <c r="L2791" s="108"/>
      <c r="R2791" s="31"/>
      <c r="S2791" s="112"/>
    </row>
    <row r="2792">
      <c r="A2792" s="105"/>
      <c r="C2792" s="88"/>
      <c r="D2792" s="86"/>
      <c r="E2792" s="32"/>
      <c r="H2792" s="105"/>
      <c r="J2792" s="102"/>
      <c r="K2792" s="102"/>
      <c r="L2792" s="108"/>
      <c r="R2792" s="31"/>
      <c r="S2792" s="112"/>
    </row>
    <row r="2793">
      <c r="A2793" s="105"/>
      <c r="C2793" s="88"/>
      <c r="D2793" s="86"/>
      <c r="E2793" s="32"/>
      <c r="H2793" s="105"/>
      <c r="J2793" s="102"/>
      <c r="K2793" s="102"/>
      <c r="L2793" s="108"/>
      <c r="R2793" s="31"/>
      <c r="S2793" s="112"/>
    </row>
    <row r="2794">
      <c r="A2794" s="105"/>
      <c r="C2794" s="88"/>
      <c r="D2794" s="86"/>
      <c r="E2794" s="32"/>
      <c r="H2794" s="105"/>
      <c r="J2794" s="102"/>
      <c r="K2794" s="102"/>
      <c r="L2794" s="108"/>
      <c r="R2794" s="31"/>
      <c r="S2794" s="112"/>
    </row>
    <row r="2795">
      <c r="A2795" s="105"/>
      <c r="C2795" s="88"/>
      <c r="D2795" s="86"/>
      <c r="E2795" s="32"/>
      <c r="H2795" s="105"/>
      <c r="J2795" s="102"/>
      <c r="K2795" s="102"/>
      <c r="L2795" s="108"/>
      <c r="R2795" s="31"/>
      <c r="S2795" s="112"/>
    </row>
    <row r="2796">
      <c r="A2796" s="105"/>
      <c r="C2796" s="88"/>
      <c r="D2796" s="86"/>
      <c r="E2796" s="32"/>
      <c r="H2796" s="105"/>
      <c r="J2796" s="102"/>
      <c r="K2796" s="102"/>
      <c r="L2796" s="108"/>
      <c r="R2796" s="31"/>
      <c r="S2796" s="112"/>
    </row>
    <row r="2797">
      <c r="A2797" s="105"/>
      <c r="C2797" s="88"/>
      <c r="D2797" s="86"/>
      <c r="E2797" s="32"/>
      <c r="H2797" s="105"/>
      <c r="J2797" s="102"/>
      <c r="K2797" s="102"/>
      <c r="L2797" s="108"/>
      <c r="R2797" s="31"/>
      <c r="S2797" s="112"/>
    </row>
    <row r="2798">
      <c r="A2798" s="105"/>
      <c r="C2798" s="88"/>
      <c r="D2798" s="86"/>
      <c r="E2798" s="32"/>
      <c r="H2798" s="105"/>
      <c r="J2798" s="102"/>
      <c r="K2798" s="102"/>
      <c r="L2798" s="108"/>
      <c r="R2798" s="31"/>
      <c r="S2798" s="112"/>
    </row>
    <row r="2799">
      <c r="A2799" s="105"/>
      <c r="C2799" s="88"/>
      <c r="D2799" s="86"/>
      <c r="E2799" s="32"/>
      <c r="H2799" s="105"/>
      <c r="J2799" s="102"/>
      <c r="K2799" s="102"/>
      <c r="L2799" s="108"/>
      <c r="R2799" s="31"/>
      <c r="S2799" s="112"/>
    </row>
    <row r="2800">
      <c r="A2800" s="105"/>
      <c r="C2800" s="88"/>
      <c r="D2800" s="86"/>
      <c r="E2800" s="32"/>
      <c r="H2800" s="105"/>
      <c r="J2800" s="102"/>
      <c r="K2800" s="102"/>
      <c r="L2800" s="108"/>
      <c r="R2800" s="31"/>
      <c r="S2800" s="112"/>
    </row>
    <row r="2801">
      <c r="A2801" s="105"/>
      <c r="C2801" s="88"/>
      <c r="D2801" s="86"/>
      <c r="E2801" s="32"/>
      <c r="H2801" s="105"/>
      <c r="J2801" s="102"/>
      <c r="K2801" s="102"/>
      <c r="L2801" s="108"/>
      <c r="R2801" s="31"/>
      <c r="S2801" s="112"/>
    </row>
    <row r="2802">
      <c r="A2802" s="105"/>
      <c r="C2802" s="88"/>
      <c r="D2802" s="86"/>
      <c r="E2802" s="32"/>
      <c r="H2802" s="105"/>
      <c r="J2802" s="102"/>
      <c r="K2802" s="102"/>
      <c r="L2802" s="108"/>
      <c r="R2802" s="31"/>
      <c r="S2802" s="112"/>
    </row>
    <row r="2803">
      <c r="A2803" s="105"/>
      <c r="C2803" s="88"/>
      <c r="D2803" s="86"/>
      <c r="E2803" s="32"/>
      <c r="H2803" s="105"/>
      <c r="J2803" s="102"/>
      <c r="K2803" s="102"/>
      <c r="L2803" s="108"/>
      <c r="R2803" s="31"/>
      <c r="S2803" s="112"/>
    </row>
    <row r="2804">
      <c r="A2804" s="105"/>
      <c r="C2804" s="88"/>
      <c r="D2804" s="86"/>
      <c r="E2804" s="32"/>
      <c r="H2804" s="105"/>
      <c r="J2804" s="102"/>
      <c r="K2804" s="102"/>
      <c r="L2804" s="108"/>
      <c r="R2804" s="31"/>
      <c r="S2804" s="112"/>
    </row>
    <row r="2805">
      <c r="A2805" s="105"/>
      <c r="C2805" s="88"/>
      <c r="D2805" s="86"/>
      <c r="E2805" s="32"/>
      <c r="H2805" s="105"/>
      <c r="J2805" s="102"/>
      <c r="K2805" s="102"/>
      <c r="L2805" s="108"/>
      <c r="R2805" s="31"/>
      <c r="S2805" s="112"/>
    </row>
    <row r="2806">
      <c r="A2806" s="105"/>
      <c r="C2806" s="88"/>
      <c r="D2806" s="86"/>
      <c r="E2806" s="32"/>
      <c r="H2806" s="105"/>
      <c r="J2806" s="102"/>
      <c r="K2806" s="102"/>
      <c r="L2806" s="108"/>
      <c r="R2806" s="31"/>
      <c r="S2806" s="112"/>
    </row>
    <row r="2807">
      <c r="A2807" s="105"/>
      <c r="C2807" s="88"/>
      <c r="D2807" s="86"/>
      <c r="E2807" s="32"/>
      <c r="H2807" s="105"/>
      <c r="J2807" s="102"/>
      <c r="K2807" s="102"/>
      <c r="L2807" s="108"/>
      <c r="R2807" s="31"/>
      <c r="S2807" s="112"/>
    </row>
    <row r="2808">
      <c r="A2808" s="105"/>
      <c r="C2808" s="88"/>
      <c r="D2808" s="86"/>
      <c r="E2808" s="32"/>
      <c r="H2808" s="105"/>
      <c r="J2808" s="102"/>
      <c r="K2808" s="102"/>
      <c r="L2808" s="108"/>
      <c r="R2808" s="31"/>
      <c r="S2808" s="112"/>
    </row>
    <row r="2809">
      <c r="A2809" s="105"/>
      <c r="C2809" s="88"/>
      <c r="D2809" s="86"/>
      <c r="E2809" s="32"/>
      <c r="H2809" s="105"/>
      <c r="J2809" s="102"/>
      <c r="K2809" s="102"/>
      <c r="L2809" s="108"/>
      <c r="R2809" s="31"/>
      <c r="S2809" s="112"/>
    </row>
    <row r="2810">
      <c r="A2810" s="105"/>
      <c r="C2810" s="88"/>
      <c r="D2810" s="86"/>
      <c r="E2810" s="32"/>
      <c r="H2810" s="105"/>
      <c r="J2810" s="102"/>
      <c r="K2810" s="102"/>
      <c r="L2810" s="108"/>
      <c r="R2810" s="31"/>
      <c r="S2810" s="112"/>
    </row>
    <row r="2811">
      <c r="A2811" s="105"/>
      <c r="C2811" s="88"/>
      <c r="D2811" s="86"/>
      <c r="E2811" s="32"/>
      <c r="H2811" s="105"/>
      <c r="J2811" s="102"/>
      <c r="K2811" s="102"/>
      <c r="L2811" s="108"/>
      <c r="R2811" s="31"/>
      <c r="S2811" s="112"/>
    </row>
    <row r="2812">
      <c r="A2812" s="105"/>
      <c r="C2812" s="88"/>
      <c r="D2812" s="86"/>
      <c r="E2812" s="32"/>
      <c r="H2812" s="105"/>
      <c r="J2812" s="102"/>
      <c r="K2812" s="102"/>
      <c r="L2812" s="108"/>
      <c r="R2812" s="31"/>
      <c r="S2812" s="112"/>
    </row>
    <row r="2813">
      <c r="A2813" s="105"/>
      <c r="C2813" s="88"/>
      <c r="D2813" s="86"/>
      <c r="E2813" s="32"/>
      <c r="H2813" s="105"/>
      <c r="J2813" s="102"/>
      <c r="K2813" s="102"/>
      <c r="L2813" s="108"/>
      <c r="R2813" s="31"/>
      <c r="S2813" s="112"/>
    </row>
    <row r="2814">
      <c r="A2814" s="105"/>
      <c r="C2814" s="88"/>
      <c r="D2814" s="86"/>
      <c r="E2814" s="32"/>
      <c r="H2814" s="105"/>
      <c r="J2814" s="102"/>
      <c r="K2814" s="102"/>
      <c r="L2814" s="108"/>
      <c r="R2814" s="31"/>
      <c r="S2814" s="112"/>
    </row>
    <row r="2815">
      <c r="A2815" s="105"/>
      <c r="C2815" s="88"/>
      <c r="D2815" s="86"/>
      <c r="E2815" s="32"/>
      <c r="H2815" s="105"/>
      <c r="J2815" s="102"/>
      <c r="K2815" s="102"/>
      <c r="L2815" s="108"/>
      <c r="R2815" s="31"/>
      <c r="S2815" s="112"/>
    </row>
    <row r="2816">
      <c r="A2816" s="105"/>
      <c r="C2816" s="88"/>
      <c r="D2816" s="86"/>
      <c r="E2816" s="32"/>
      <c r="H2816" s="105"/>
      <c r="J2816" s="102"/>
      <c r="K2816" s="102"/>
      <c r="L2816" s="108"/>
      <c r="R2816" s="31"/>
      <c r="S2816" s="112"/>
    </row>
    <row r="2817">
      <c r="A2817" s="105"/>
      <c r="C2817" s="88"/>
      <c r="D2817" s="86"/>
      <c r="E2817" s="32"/>
      <c r="H2817" s="105"/>
      <c r="J2817" s="102"/>
      <c r="K2817" s="102"/>
      <c r="L2817" s="108"/>
      <c r="R2817" s="31"/>
      <c r="S2817" s="112"/>
    </row>
    <row r="2818">
      <c r="A2818" s="105"/>
      <c r="C2818" s="88"/>
      <c r="D2818" s="86"/>
      <c r="E2818" s="32"/>
      <c r="H2818" s="105"/>
      <c r="J2818" s="102"/>
      <c r="K2818" s="102"/>
      <c r="L2818" s="108"/>
      <c r="R2818" s="31"/>
      <c r="S2818" s="112"/>
    </row>
    <row r="2819">
      <c r="A2819" s="105"/>
      <c r="C2819" s="88"/>
      <c r="D2819" s="86"/>
      <c r="E2819" s="32"/>
      <c r="H2819" s="105"/>
      <c r="J2819" s="102"/>
      <c r="K2819" s="102"/>
      <c r="L2819" s="108"/>
      <c r="R2819" s="31"/>
      <c r="S2819" s="112"/>
    </row>
    <row r="2820">
      <c r="A2820" s="105"/>
      <c r="C2820" s="88"/>
      <c r="D2820" s="86"/>
      <c r="E2820" s="32"/>
      <c r="H2820" s="105"/>
      <c r="J2820" s="102"/>
      <c r="K2820" s="102"/>
      <c r="L2820" s="108"/>
      <c r="R2820" s="31"/>
      <c r="S2820" s="112"/>
    </row>
    <row r="2821">
      <c r="A2821" s="105"/>
      <c r="C2821" s="88"/>
      <c r="D2821" s="86"/>
      <c r="E2821" s="32"/>
      <c r="H2821" s="105"/>
      <c r="J2821" s="102"/>
      <c r="K2821" s="102"/>
      <c r="L2821" s="108"/>
      <c r="R2821" s="31"/>
      <c r="S2821" s="112"/>
    </row>
    <row r="2822">
      <c r="A2822" s="105"/>
      <c r="C2822" s="88"/>
      <c r="D2822" s="86"/>
      <c r="E2822" s="32"/>
      <c r="H2822" s="105"/>
      <c r="J2822" s="102"/>
      <c r="K2822" s="102"/>
      <c r="L2822" s="108"/>
      <c r="R2822" s="31"/>
      <c r="S2822" s="112"/>
    </row>
    <row r="2823">
      <c r="A2823" s="105"/>
      <c r="C2823" s="88"/>
      <c r="D2823" s="86"/>
      <c r="E2823" s="32"/>
      <c r="H2823" s="105"/>
      <c r="J2823" s="102"/>
      <c r="K2823" s="102"/>
      <c r="L2823" s="108"/>
      <c r="R2823" s="31"/>
      <c r="S2823" s="112"/>
    </row>
    <row r="2824">
      <c r="A2824" s="105"/>
      <c r="C2824" s="88"/>
      <c r="D2824" s="86"/>
      <c r="E2824" s="32"/>
      <c r="H2824" s="105"/>
      <c r="J2824" s="102"/>
      <c r="K2824" s="102"/>
      <c r="L2824" s="108"/>
      <c r="R2824" s="31"/>
      <c r="S2824" s="112"/>
    </row>
    <row r="2825">
      <c r="A2825" s="105"/>
      <c r="C2825" s="88"/>
      <c r="D2825" s="86"/>
      <c r="E2825" s="32"/>
      <c r="H2825" s="105"/>
      <c r="J2825" s="102"/>
      <c r="K2825" s="102"/>
      <c r="L2825" s="108"/>
      <c r="R2825" s="31"/>
      <c r="S2825" s="112"/>
    </row>
    <row r="2826">
      <c r="A2826" s="105"/>
      <c r="C2826" s="88"/>
      <c r="D2826" s="86"/>
      <c r="E2826" s="32"/>
      <c r="H2826" s="105"/>
      <c r="J2826" s="102"/>
      <c r="K2826" s="102"/>
      <c r="L2826" s="108"/>
      <c r="R2826" s="31"/>
      <c r="S2826" s="112"/>
    </row>
    <row r="2827">
      <c r="A2827" s="105"/>
      <c r="C2827" s="88"/>
      <c r="D2827" s="86"/>
      <c r="E2827" s="32"/>
      <c r="H2827" s="105"/>
      <c r="J2827" s="102"/>
      <c r="K2827" s="102"/>
      <c r="L2827" s="108"/>
      <c r="R2827" s="31"/>
      <c r="S2827" s="112"/>
    </row>
    <row r="2828">
      <c r="A2828" s="105"/>
      <c r="C2828" s="88"/>
      <c r="D2828" s="86"/>
      <c r="E2828" s="32"/>
      <c r="H2828" s="105"/>
      <c r="J2828" s="102"/>
      <c r="K2828" s="102"/>
      <c r="L2828" s="108"/>
      <c r="R2828" s="31"/>
      <c r="S2828" s="112"/>
    </row>
    <row r="2829">
      <c r="A2829" s="105"/>
      <c r="C2829" s="88"/>
      <c r="D2829" s="86"/>
      <c r="E2829" s="32"/>
      <c r="H2829" s="105"/>
      <c r="J2829" s="102"/>
      <c r="K2829" s="102"/>
      <c r="L2829" s="108"/>
      <c r="R2829" s="31"/>
      <c r="S2829" s="112"/>
    </row>
    <row r="2830">
      <c r="A2830" s="105"/>
      <c r="C2830" s="88"/>
      <c r="D2830" s="86"/>
      <c r="E2830" s="32"/>
      <c r="H2830" s="105"/>
      <c r="J2830" s="102"/>
      <c r="K2830" s="102"/>
      <c r="L2830" s="108"/>
      <c r="R2830" s="31"/>
      <c r="S2830" s="112"/>
    </row>
    <row r="2831">
      <c r="A2831" s="105"/>
      <c r="C2831" s="88"/>
      <c r="D2831" s="86"/>
      <c r="E2831" s="32"/>
      <c r="H2831" s="105"/>
      <c r="J2831" s="102"/>
      <c r="K2831" s="102"/>
      <c r="L2831" s="108"/>
      <c r="R2831" s="31"/>
      <c r="S2831" s="112"/>
    </row>
    <row r="2832">
      <c r="A2832" s="105"/>
      <c r="C2832" s="88"/>
      <c r="D2832" s="86"/>
      <c r="E2832" s="32"/>
      <c r="H2832" s="105"/>
      <c r="J2832" s="102"/>
      <c r="K2832" s="102"/>
      <c r="L2832" s="108"/>
      <c r="R2832" s="31"/>
      <c r="S2832" s="112"/>
    </row>
    <row r="2833">
      <c r="A2833" s="105"/>
      <c r="C2833" s="88"/>
      <c r="D2833" s="86"/>
      <c r="E2833" s="32"/>
      <c r="H2833" s="105"/>
      <c r="J2833" s="102"/>
      <c r="K2833" s="102"/>
      <c r="L2833" s="108"/>
      <c r="R2833" s="31"/>
      <c r="S2833" s="112"/>
    </row>
    <row r="2834">
      <c r="A2834" s="105"/>
      <c r="C2834" s="88"/>
      <c r="D2834" s="86"/>
      <c r="E2834" s="32"/>
      <c r="H2834" s="105"/>
      <c r="J2834" s="102"/>
      <c r="K2834" s="102"/>
      <c r="L2834" s="108"/>
      <c r="R2834" s="31"/>
      <c r="S2834" s="112"/>
    </row>
    <row r="2835">
      <c r="A2835" s="105"/>
      <c r="C2835" s="88"/>
      <c r="D2835" s="86"/>
      <c r="E2835" s="32"/>
      <c r="H2835" s="105"/>
      <c r="J2835" s="102"/>
      <c r="K2835" s="102"/>
      <c r="L2835" s="108"/>
      <c r="R2835" s="31"/>
      <c r="S2835" s="112"/>
    </row>
    <row r="2836">
      <c r="A2836" s="105"/>
      <c r="C2836" s="88"/>
      <c r="D2836" s="86"/>
      <c r="E2836" s="32"/>
      <c r="H2836" s="105"/>
      <c r="J2836" s="102"/>
      <c r="K2836" s="102"/>
      <c r="L2836" s="108"/>
      <c r="R2836" s="31"/>
      <c r="S2836" s="112"/>
    </row>
    <row r="2837">
      <c r="A2837" s="105"/>
      <c r="C2837" s="88"/>
      <c r="D2837" s="86"/>
      <c r="E2837" s="32"/>
      <c r="H2837" s="105"/>
      <c r="J2837" s="102"/>
      <c r="K2837" s="102"/>
      <c r="L2837" s="108"/>
      <c r="R2837" s="31"/>
      <c r="S2837" s="112"/>
    </row>
    <row r="2838">
      <c r="A2838" s="105"/>
      <c r="C2838" s="88"/>
      <c r="D2838" s="86"/>
      <c r="E2838" s="32"/>
      <c r="H2838" s="105"/>
      <c r="J2838" s="102"/>
      <c r="K2838" s="102"/>
      <c r="L2838" s="108"/>
      <c r="R2838" s="31"/>
      <c r="S2838" s="112"/>
    </row>
    <row r="2839">
      <c r="A2839" s="105"/>
      <c r="C2839" s="88"/>
      <c r="D2839" s="86"/>
      <c r="E2839" s="32"/>
      <c r="H2839" s="105"/>
      <c r="J2839" s="102"/>
      <c r="K2839" s="102"/>
      <c r="L2839" s="108"/>
      <c r="R2839" s="31"/>
      <c r="S2839" s="112"/>
    </row>
    <row r="2840">
      <c r="A2840" s="105"/>
      <c r="C2840" s="88"/>
      <c r="D2840" s="86"/>
      <c r="E2840" s="32"/>
      <c r="H2840" s="105"/>
      <c r="J2840" s="102"/>
      <c r="K2840" s="102"/>
      <c r="L2840" s="108"/>
      <c r="R2840" s="31"/>
      <c r="S2840" s="112"/>
    </row>
    <row r="2841">
      <c r="A2841" s="105"/>
      <c r="C2841" s="88"/>
      <c r="D2841" s="86"/>
      <c r="E2841" s="32"/>
      <c r="H2841" s="105"/>
      <c r="J2841" s="102"/>
      <c r="K2841" s="102"/>
      <c r="L2841" s="108"/>
      <c r="R2841" s="31"/>
      <c r="S2841" s="112"/>
    </row>
    <row r="2842">
      <c r="A2842" s="105"/>
      <c r="C2842" s="88"/>
      <c r="D2842" s="86"/>
      <c r="E2842" s="32"/>
      <c r="H2842" s="105"/>
      <c r="J2842" s="102"/>
      <c r="K2842" s="102"/>
      <c r="L2842" s="108"/>
      <c r="R2842" s="31"/>
      <c r="S2842" s="112"/>
    </row>
    <row r="2843">
      <c r="A2843" s="105"/>
      <c r="C2843" s="88"/>
      <c r="D2843" s="86"/>
      <c r="E2843" s="32"/>
      <c r="H2843" s="105"/>
      <c r="J2843" s="102"/>
      <c r="K2843" s="102"/>
      <c r="L2843" s="108"/>
      <c r="R2843" s="31"/>
      <c r="S2843" s="112"/>
    </row>
    <row r="2844">
      <c r="A2844" s="105"/>
      <c r="C2844" s="88"/>
      <c r="D2844" s="86"/>
      <c r="E2844" s="32"/>
      <c r="H2844" s="105"/>
      <c r="J2844" s="102"/>
      <c r="K2844" s="102"/>
      <c r="L2844" s="108"/>
      <c r="R2844" s="31"/>
      <c r="S2844" s="112"/>
    </row>
    <row r="2845">
      <c r="A2845" s="105"/>
      <c r="C2845" s="88"/>
      <c r="D2845" s="86"/>
      <c r="E2845" s="32"/>
      <c r="H2845" s="105"/>
      <c r="J2845" s="102"/>
      <c r="K2845" s="102"/>
      <c r="L2845" s="108"/>
      <c r="R2845" s="31"/>
      <c r="S2845" s="112"/>
    </row>
    <row r="2846">
      <c r="A2846" s="105"/>
      <c r="C2846" s="88"/>
      <c r="D2846" s="86"/>
      <c r="E2846" s="32"/>
      <c r="H2846" s="105"/>
      <c r="J2846" s="102"/>
      <c r="K2846" s="102"/>
      <c r="L2846" s="108"/>
      <c r="R2846" s="31"/>
      <c r="S2846" s="112"/>
    </row>
    <row r="2847">
      <c r="A2847" s="105"/>
      <c r="C2847" s="88"/>
      <c r="D2847" s="86"/>
      <c r="E2847" s="32"/>
      <c r="H2847" s="105"/>
      <c r="J2847" s="102"/>
      <c r="K2847" s="102"/>
      <c r="L2847" s="108"/>
      <c r="R2847" s="31"/>
      <c r="S2847" s="112"/>
    </row>
    <row r="2848">
      <c r="A2848" s="105"/>
      <c r="C2848" s="88"/>
      <c r="D2848" s="86"/>
      <c r="E2848" s="32"/>
      <c r="H2848" s="105"/>
      <c r="J2848" s="102"/>
      <c r="K2848" s="102"/>
      <c r="L2848" s="108"/>
      <c r="R2848" s="31"/>
      <c r="S2848" s="112"/>
    </row>
    <row r="2849">
      <c r="A2849" s="105"/>
      <c r="C2849" s="88"/>
      <c r="D2849" s="86"/>
      <c r="E2849" s="32"/>
      <c r="H2849" s="105"/>
      <c r="J2849" s="102"/>
      <c r="K2849" s="102"/>
      <c r="L2849" s="108"/>
      <c r="R2849" s="31"/>
      <c r="S2849" s="112"/>
    </row>
    <row r="2850">
      <c r="A2850" s="105"/>
      <c r="C2850" s="88"/>
      <c r="D2850" s="86"/>
      <c r="E2850" s="32"/>
      <c r="H2850" s="105"/>
      <c r="J2850" s="102"/>
      <c r="K2850" s="102"/>
      <c r="L2850" s="108"/>
      <c r="R2850" s="31"/>
      <c r="S2850" s="112"/>
    </row>
    <row r="2851">
      <c r="A2851" s="105"/>
      <c r="C2851" s="88"/>
      <c r="D2851" s="86"/>
      <c r="E2851" s="32"/>
      <c r="H2851" s="105"/>
      <c r="J2851" s="102"/>
      <c r="K2851" s="102"/>
      <c r="L2851" s="108"/>
      <c r="R2851" s="31"/>
      <c r="S2851" s="112"/>
    </row>
    <row r="2852">
      <c r="A2852" s="105"/>
      <c r="C2852" s="88"/>
      <c r="D2852" s="86"/>
      <c r="E2852" s="32"/>
      <c r="H2852" s="105"/>
      <c r="J2852" s="102"/>
      <c r="K2852" s="102"/>
      <c r="L2852" s="108"/>
      <c r="R2852" s="31"/>
      <c r="S2852" s="112"/>
    </row>
    <row r="2853">
      <c r="A2853" s="105"/>
      <c r="C2853" s="88"/>
      <c r="D2853" s="86"/>
      <c r="E2853" s="32"/>
      <c r="H2853" s="105"/>
      <c r="J2853" s="102"/>
      <c r="K2853" s="102"/>
      <c r="L2853" s="108"/>
      <c r="R2853" s="31"/>
      <c r="S2853" s="112"/>
    </row>
    <row r="2854">
      <c r="A2854" s="105"/>
      <c r="C2854" s="88"/>
      <c r="D2854" s="86"/>
      <c r="E2854" s="32"/>
      <c r="H2854" s="105"/>
      <c r="J2854" s="102"/>
      <c r="K2854" s="102"/>
      <c r="L2854" s="108"/>
      <c r="R2854" s="31"/>
      <c r="S2854" s="112"/>
    </row>
    <row r="2855">
      <c r="A2855" s="105"/>
      <c r="C2855" s="88"/>
      <c r="D2855" s="86"/>
      <c r="E2855" s="32"/>
      <c r="H2855" s="105"/>
      <c r="J2855" s="102"/>
      <c r="K2855" s="102"/>
      <c r="L2855" s="108"/>
      <c r="R2855" s="31"/>
      <c r="S2855" s="112"/>
    </row>
    <row r="2856">
      <c r="A2856" s="105"/>
      <c r="C2856" s="88"/>
      <c r="D2856" s="86"/>
      <c r="E2856" s="32"/>
      <c r="H2856" s="105"/>
      <c r="J2856" s="102"/>
      <c r="K2856" s="102"/>
      <c r="L2856" s="108"/>
      <c r="R2856" s="31"/>
      <c r="S2856" s="112"/>
    </row>
    <row r="2857">
      <c r="A2857" s="105"/>
      <c r="C2857" s="88"/>
      <c r="D2857" s="86"/>
      <c r="E2857" s="32"/>
      <c r="H2857" s="105"/>
      <c r="J2857" s="102"/>
      <c r="K2857" s="102"/>
      <c r="L2857" s="108"/>
      <c r="R2857" s="31"/>
      <c r="S2857" s="112"/>
    </row>
    <row r="2858">
      <c r="A2858" s="105"/>
      <c r="C2858" s="88"/>
      <c r="D2858" s="86"/>
      <c r="E2858" s="32"/>
      <c r="H2858" s="105"/>
      <c r="J2858" s="102"/>
      <c r="K2858" s="102"/>
      <c r="L2858" s="108"/>
      <c r="R2858" s="31"/>
      <c r="S2858" s="112"/>
    </row>
    <row r="2859">
      <c r="A2859" s="105"/>
      <c r="C2859" s="88"/>
      <c r="D2859" s="86"/>
      <c r="E2859" s="32"/>
      <c r="H2859" s="105"/>
      <c r="J2859" s="102"/>
      <c r="K2859" s="102"/>
      <c r="L2859" s="108"/>
      <c r="R2859" s="31"/>
      <c r="S2859" s="112"/>
    </row>
    <row r="2860">
      <c r="A2860" s="105"/>
      <c r="C2860" s="88"/>
      <c r="D2860" s="86"/>
      <c r="E2860" s="32"/>
      <c r="H2860" s="105"/>
      <c r="J2860" s="102"/>
      <c r="K2860" s="102"/>
      <c r="L2860" s="108"/>
      <c r="R2860" s="31"/>
      <c r="S2860" s="112"/>
    </row>
    <row r="2861">
      <c r="A2861" s="105"/>
      <c r="C2861" s="88"/>
      <c r="D2861" s="86"/>
      <c r="E2861" s="32"/>
      <c r="H2861" s="105"/>
      <c r="J2861" s="102"/>
      <c r="K2861" s="102"/>
      <c r="L2861" s="108"/>
      <c r="R2861" s="31"/>
      <c r="S2861" s="112"/>
    </row>
    <row r="2862">
      <c r="A2862" s="105"/>
      <c r="C2862" s="88"/>
      <c r="D2862" s="86"/>
      <c r="E2862" s="32"/>
      <c r="H2862" s="105"/>
      <c r="J2862" s="102"/>
      <c r="K2862" s="102"/>
      <c r="L2862" s="108"/>
      <c r="R2862" s="31"/>
      <c r="S2862" s="112"/>
    </row>
    <row r="2863">
      <c r="A2863" s="105"/>
      <c r="C2863" s="88"/>
      <c r="D2863" s="86"/>
      <c r="E2863" s="32"/>
      <c r="H2863" s="105"/>
      <c r="J2863" s="102"/>
      <c r="K2863" s="102"/>
      <c r="L2863" s="108"/>
      <c r="R2863" s="31"/>
      <c r="S2863" s="112"/>
    </row>
    <row r="2864">
      <c r="A2864" s="105"/>
      <c r="C2864" s="88"/>
      <c r="D2864" s="86"/>
      <c r="E2864" s="32"/>
      <c r="H2864" s="105"/>
      <c r="J2864" s="102"/>
      <c r="K2864" s="102"/>
      <c r="L2864" s="108"/>
      <c r="R2864" s="31"/>
      <c r="S2864" s="112"/>
    </row>
    <row r="2865">
      <c r="A2865" s="105"/>
      <c r="C2865" s="88"/>
      <c r="D2865" s="86"/>
      <c r="E2865" s="32"/>
      <c r="H2865" s="105"/>
      <c r="J2865" s="102"/>
      <c r="K2865" s="102"/>
      <c r="L2865" s="108"/>
      <c r="R2865" s="31"/>
      <c r="S2865" s="112"/>
    </row>
    <row r="2866">
      <c r="A2866" s="105"/>
      <c r="C2866" s="88"/>
      <c r="D2866" s="86"/>
      <c r="E2866" s="32"/>
      <c r="H2866" s="105"/>
      <c r="J2866" s="102"/>
      <c r="K2866" s="102"/>
      <c r="L2866" s="108"/>
      <c r="R2866" s="31"/>
      <c r="S2866" s="112"/>
    </row>
    <row r="2867">
      <c r="A2867" s="105"/>
      <c r="C2867" s="88"/>
      <c r="D2867" s="86"/>
      <c r="E2867" s="32"/>
      <c r="H2867" s="105"/>
      <c r="J2867" s="102"/>
      <c r="K2867" s="102"/>
      <c r="L2867" s="108"/>
      <c r="R2867" s="31"/>
      <c r="S2867" s="112"/>
    </row>
    <row r="2868">
      <c r="A2868" s="105"/>
      <c r="C2868" s="88"/>
      <c r="D2868" s="86"/>
      <c r="E2868" s="32"/>
      <c r="H2868" s="105"/>
      <c r="J2868" s="102"/>
      <c r="K2868" s="102"/>
      <c r="L2868" s="108"/>
      <c r="R2868" s="31"/>
      <c r="S2868" s="112"/>
    </row>
    <row r="2869">
      <c r="A2869" s="105"/>
      <c r="C2869" s="88"/>
      <c r="D2869" s="86"/>
      <c r="E2869" s="32"/>
      <c r="H2869" s="105"/>
      <c r="J2869" s="102"/>
      <c r="K2869" s="102"/>
      <c r="L2869" s="108"/>
      <c r="R2869" s="31"/>
      <c r="S2869" s="112"/>
    </row>
    <row r="2870">
      <c r="A2870" s="105"/>
      <c r="C2870" s="88"/>
      <c r="D2870" s="86"/>
      <c r="E2870" s="32"/>
      <c r="H2870" s="105"/>
      <c r="J2870" s="102"/>
      <c r="K2870" s="102"/>
      <c r="L2870" s="108"/>
      <c r="R2870" s="31"/>
      <c r="S2870" s="112"/>
    </row>
    <row r="2871">
      <c r="A2871" s="105"/>
      <c r="C2871" s="88"/>
      <c r="D2871" s="86"/>
      <c r="E2871" s="32"/>
      <c r="H2871" s="105"/>
      <c r="J2871" s="102"/>
      <c r="K2871" s="102"/>
      <c r="L2871" s="108"/>
      <c r="R2871" s="31"/>
      <c r="S2871" s="112"/>
    </row>
    <row r="2872">
      <c r="A2872" s="105"/>
      <c r="C2872" s="88"/>
      <c r="D2872" s="86"/>
      <c r="E2872" s="32"/>
      <c r="H2872" s="105"/>
      <c r="J2872" s="102"/>
      <c r="K2872" s="102"/>
      <c r="L2872" s="108"/>
      <c r="R2872" s="31"/>
      <c r="S2872" s="112"/>
    </row>
    <row r="2873">
      <c r="A2873" s="105"/>
      <c r="C2873" s="88"/>
      <c r="D2873" s="86"/>
      <c r="E2873" s="32"/>
      <c r="H2873" s="105"/>
      <c r="J2873" s="102"/>
      <c r="K2873" s="102"/>
      <c r="L2873" s="108"/>
      <c r="R2873" s="31"/>
      <c r="S2873" s="112"/>
    </row>
    <row r="2874">
      <c r="A2874" s="105"/>
      <c r="C2874" s="88"/>
      <c r="D2874" s="86"/>
      <c r="E2874" s="32"/>
      <c r="H2874" s="105"/>
      <c r="J2874" s="102"/>
      <c r="K2874" s="102"/>
      <c r="L2874" s="108"/>
      <c r="R2874" s="31"/>
      <c r="S2874" s="112"/>
    </row>
    <row r="2875">
      <c r="A2875" s="105"/>
      <c r="C2875" s="88"/>
      <c r="D2875" s="86"/>
      <c r="E2875" s="32"/>
      <c r="H2875" s="105"/>
      <c r="J2875" s="102"/>
      <c r="K2875" s="102"/>
      <c r="L2875" s="108"/>
      <c r="R2875" s="31"/>
      <c r="S2875" s="112"/>
    </row>
    <row r="2876">
      <c r="A2876" s="105"/>
      <c r="C2876" s="88"/>
      <c r="D2876" s="86"/>
      <c r="E2876" s="32"/>
      <c r="H2876" s="105"/>
      <c r="J2876" s="102"/>
      <c r="K2876" s="102"/>
      <c r="L2876" s="108"/>
      <c r="R2876" s="31"/>
      <c r="S2876" s="112"/>
    </row>
    <row r="2877">
      <c r="A2877" s="105"/>
      <c r="C2877" s="88"/>
      <c r="D2877" s="86"/>
      <c r="E2877" s="32"/>
      <c r="H2877" s="105"/>
      <c r="J2877" s="102"/>
      <c r="K2877" s="102"/>
      <c r="L2877" s="108"/>
      <c r="R2877" s="31"/>
      <c r="S2877" s="112"/>
    </row>
    <row r="2878">
      <c r="A2878" s="105"/>
      <c r="C2878" s="88"/>
      <c r="D2878" s="86"/>
      <c r="E2878" s="32"/>
      <c r="H2878" s="105"/>
      <c r="J2878" s="102"/>
      <c r="K2878" s="102"/>
      <c r="L2878" s="108"/>
      <c r="R2878" s="31"/>
      <c r="S2878" s="112"/>
    </row>
    <row r="2879">
      <c r="A2879" s="105"/>
      <c r="C2879" s="88"/>
      <c r="D2879" s="86"/>
      <c r="E2879" s="32"/>
      <c r="H2879" s="105"/>
      <c r="J2879" s="102"/>
      <c r="K2879" s="102"/>
      <c r="L2879" s="108"/>
      <c r="R2879" s="31"/>
      <c r="S2879" s="112"/>
    </row>
    <row r="2880">
      <c r="A2880" s="105"/>
      <c r="C2880" s="88"/>
      <c r="D2880" s="86"/>
      <c r="E2880" s="32"/>
      <c r="H2880" s="105"/>
      <c r="J2880" s="102"/>
      <c r="K2880" s="102"/>
      <c r="L2880" s="108"/>
      <c r="R2880" s="31"/>
      <c r="S2880" s="112"/>
    </row>
    <row r="2881">
      <c r="A2881" s="105"/>
      <c r="C2881" s="88"/>
      <c r="D2881" s="86"/>
      <c r="E2881" s="32"/>
      <c r="H2881" s="105"/>
      <c r="J2881" s="102"/>
      <c r="K2881" s="102"/>
      <c r="L2881" s="108"/>
      <c r="R2881" s="31"/>
      <c r="S2881" s="112"/>
    </row>
    <row r="2882">
      <c r="A2882" s="105"/>
      <c r="C2882" s="88"/>
      <c r="D2882" s="86"/>
      <c r="E2882" s="32"/>
      <c r="H2882" s="105"/>
      <c r="J2882" s="102"/>
      <c r="K2882" s="102"/>
      <c r="L2882" s="108"/>
      <c r="R2882" s="31"/>
      <c r="S2882" s="112"/>
    </row>
    <row r="2883">
      <c r="A2883" s="105"/>
      <c r="C2883" s="88"/>
      <c r="D2883" s="86"/>
      <c r="E2883" s="32"/>
      <c r="H2883" s="105"/>
      <c r="J2883" s="102"/>
      <c r="K2883" s="102"/>
      <c r="L2883" s="108"/>
      <c r="R2883" s="31"/>
      <c r="S2883" s="112"/>
    </row>
    <row r="2884">
      <c r="A2884" s="105"/>
      <c r="C2884" s="88"/>
      <c r="D2884" s="86"/>
      <c r="E2884" s="32"/>
      <c r="H2884" s="105"/>
      <c r="J2884" s="102"/>
      <c r="K2884" s="102"/>
      <c r="L2884" s="108"/>
      <c r="R2884" s="31"/>
      <c r="S2884" s="112"/>
    </row>
    <row r="2885">
      <c r="A2885" s="105"/>
      <c r="C2885" s="88"/>
      <c r="D2885" s="86"/>
      <c r="E2885" s="32"/>
      <c r="H2885" s="105"/>
      <c r="J2885" s="102"/>
      <c r="K2885" s="102"/>
      <c r="L2885" s="108"/>
      <c r="R2885" s="31"/>
      <c r="S2885" s="112"/>
    </row>
    <row r="2886">
      <c r="A2886" s="105"/>
      <c r="C2886" s="88"/>
      <c r="D2886" s="86"/>
      <c r="E2886" s="32"/>
      <c r="H2886" s="105"/>
      <c r="J2886" s="102"/>
      <c r="K2886" s="102"/>
      <c r="L2886" s="108"/>
      <c r="R2886" s="31"/>
      <c r="S2886" s="112"/>
    </row>
    <row r="2887">
      <c r="A2887" s="105"/>
      <c r="C2887" s="88"/>
      <c r="D2887" s="86"/>
      <c r="E2887" s="32"/>
      <c r="H2887" s="105"/>
      <c r="J2887" s="102"/>
      <c r="K2887" s="102"/>
      <c r="L2887" s="108"/>
      <c r="R2887" s="31"/>
      <c r="S2887" s="112"/>
    </row>
    <row r="2888">
      <c r="A2888" s="105"/>
      <c r="C2888" s="88"/>
      <c r="D2888" s="86"/>
      <c r="E2888" s="32"/>
      <c r="H2888" s="105"/>
      <c r="J2888" s="102"/>
      <c r="K2888" s="102"/>
      <c r="L2888" s="108"/>
      <c r="R2888" s="31"/>
      <c r="S2888" s="112"/>
    </row>
    <row r="2889">
      <c r="A2889" s="105"/>
      <c r="C2889" s="88"/>
      <c r="D2889" s="86"/>
      <c r="E2889" s="32"/>
      <c r="H2889" s="105"/>
      <c r="J2889" s="102"/>
      <c r="K2889" s="102"/>
      <c r="L2889" s="108"/>
      <c r="R2889" s="31"/>
      <c r="S2889" s="112"/>
    </row>
    <row r="2890">
      <c r="A2890" s="105"/>
      <c r="C2890" s="88"/>
      <c r="D2890" s="86"/>
      <c r="E2890" s="32"/>
      <c r="H2890" s="105"/>
      <c r="J2890" s="102"/>
      <c r="K2890" s="102"/>
      <c r="L2890" s="108"/>
      <c r="R2890" s="31"/>
      <c r="S2890" s="112"/>
    </row>
    <row r="2891">
      <c r="A2891" s="105"/>
      <c r="C2891" s="88"/>
      <c r="D2891" s="86"/>
      <c r="E2891" s="32"/>
      <c r="H2891" s="105"/>
      <c r="J2891" s="102"/>
      <c r="K2891" s="102"/>
      <c r="L2891" s="108"/>
      <c r="R2891" s="31"/>
      <c r="S2891" s="112"/>
    </row>
    <row r="2892">
      <c r="A2892" s="105"/>
      <c r="C2892" s="88"/>
      <c r="D2892" s="86"/>
      <c r="E2892" s="32"/>
      <c r="H2892" s="105"/>
      <c r="J2892" s="102"/>
      <c r="K2892" s="102"/>
      <c r="L2892" s="108"/>
      <c r="R2892" s="31"/>
      <c r="S2892" s="112"/>
    </row>
    <row r="2893">
      <c r="A2893" s="105"/>
      <c r="C2893" s="88"/>
      <c r="D2893" s="86"/>
      <c r="E2893" s="32"/>
      <c r="H2893" s="105"/>
      <c r="J2893" s="102"/>
      <c r="K2893" s="102"/>
      <c r="L2893" s="108"/>
      <c r="R2893" s="31"/>
      <c r="S2893" s="112"/>
    </row>
    <row r="2894">
      <c r="A2894" s="105"/>
      <c r="C2894" s="88"/>
      <c r="D2894" s="86"/>
      <c r="E2894" s="32"/>
      <c r="H2894" s="105"/>
      <c r="J2894" s="102"/>
      <c r="K2894" s="102"/>
      <c r="L2894" s="108"/>
      <c r="R2894" s="31"/>
      <c r="S2894" s="112"/>
    </row>
    <row r="2895">
      <c r="A2895" s="105"/>
      <c r="C2895" s="88"/>
      <c r="D2895" s="86"/>
      <c r="E2895" s="32"/>
      <c r="H2895" s="105"/>
      <c r="J2895" s="102"/>
      <c r="K2895" s="102"/>
      <c r="L2895" s="108"/>
      <c r="R2895" s="31"/>
      <c r="S2895" s="112"/>
    </row>
    <row r="2896">
      <c r="A2896" s="105"/>
      <c r="C2896" s="88"/>
      <c r="D2896" s="86"/>
      <c r="E2896" s="32"/>
      <c r="H2896" s="105"/>
      <c r="J2896" s="102"/>
      <c r="K2896" s="102"/>
      <c r="L2896" s="108"/>
      <c r="R2896" s="31"/>
      <c r="S2896" s="112"/>
    </row>
    <row r="2897">
      <c r="A2897" s="105"/>
      <c r="C2897" s="88"/>
      <c r="D2897" s="86"/>
      <c r="E2897" s="32"/>
      <c r="H2897" s="105"/>
      <c r="J2897" s="102"/>
      <c r="K2897" s="102"/>
      <c r="L2897" s="108"/>
      <c r="R2897" s="31"/>
      <c r="S2897" s="112"/>
    </row>
    <row r="2898">
      <c r="A2898" s="105"/>
      <c r="C2898" s="88"/>
      <c r="D2898" s="86"/>
      <c r="E2898" s="32"/>
      <c r="H2898" s="105"/>
      <c r="J2898" s="102"/>
      <c r="K2898" s="102"/>
      <c r="L2898" s="108"/>
      <c r="R2898" s="31"/>
      <c r="S2898" s="112"/>
    </row>
    <row r="2899">
      <c r="A2899" s="105"/>
      <c r="C2899" s="88"/>
      <c r="D2899" s="86"/>
      <c r="E2899" s="32"/>
      <c r="H2899" s="105"/>
      <c r="J2899" s="102"/>
      <c r="K2899" s="102"/>
      <c r="L2899" s="108"/>
      <c r="R2899" s="31"/>
      <c r="S2899" s="112"/>
    </row>
    <row r="2900">
      <c r="A2900" s="105"/>
      <c r="C2900" s="88"/>
      <c r="D2900" s="86"/>
      <c r="E2900" s="32"/>
      <c r="H2900" s="105"/>
      <c r="J2900" s="102"/>
      <c r="K2900" s="102"/>
      <c r="L2900" s="108"/>
      <c r="R2900" s="31"/>
      <c r="S2900" s="112"/>
    </row>
    <row r="2901">
      <c r="A2901" s="105"/>
      <c r="C2901" s="88"/>
      <c r="D2901" s="86"/>
      <c r="E2901" s="32"/>
      <c r="H2901" s="105"/>
      <c r="J2901" s="102"/>
      <c r="K2901" s="102"/>
      <c r="L2901" s="108"/>
      <c r="R2901" s="31"/>
      <c r="S2901" s="112"/>
    </row>
    <row r="2902">
      <c r="A2902" s="105"/>
      <c r="C2902" s="88"/>
      <c r="D2902" s="86"/>
      <c r="E2902" s="32"/>
      <c r="H2902" s="105"/>
      <c r="J2902" s="102"/>
      <c r="K2902" s="102"/>
      <c r="L2902" s="108"/>
      <c r="R2902" s="31"/>
      <c r="S2902" s="112"/>
    </row>
    <row r="2903">
      <c r="A2903" s="105"/>
      <c r="C2903" s="88"/>
      <c r="D2903" s="86"/>
      <c r="E2903" s="32"/>
      <c r="H2903" s="105"/>
      <c r="J2903" s="102"/>
      <c r="K2903" s="102"/>
      <c r="L2903" s="108"/>
      <c r="R2903" s="31"/>
      <c r="S2903" s="112"/>
    </row>
    <row r="2904">
      <c r="A2904" s="105"/>
      <c r="C2904" s="88"/>
      <c r="D2904" s="86"/>
      <c r="E2904" s="32"/>
      <c r="H2904" s="105"/>
      <c r="J2904" s="102"/>
      <c r="K2904" s="102"/>
      <c r="L2904" s="108"/>
      <c r="R2904" s="31"/>
      <c r="S2904" s="112"/>
    </row>
    <row r="2905">
      <c r="A2905" s="105"/>
      <c r="C2905" s="88"/>
      <c r="D2905" s="86"/>
      <c r="E2905" s="32"/>
      <c r="H2905" s="105"/>
      <c r="J2905" s="102"/>
      <c r="K2905" s="102"/>
      <c r="L2905" s="108"/>
      <c r="R2905" s="31"/>
      <c r="S2905" s="112"/>
    </row>
    <row r="2906">
      <c r="A2906" s="105"/>
      <c r="C2906" s="88"/>
      <c r="D2906" s="86"/>
      <c r="E2906" s="32"/>
      <c r="H2906" s="105"/>
      <c r="J2906" s="102"/>
      <c r="K2906" s="102"/>
      <c r="L2906" s="108"/>
      <c r="R2906" s="31"/>
      <c r="S2906" s="112"/>
    </row>
    <row r="2907">
      <c r="A2907" s="105"/>
      <c r="C2907" s="88"/>
      <c r="D2907" s="86"/>
      <c r="E2907" s="32"/>
      <c r="H2907" s="105"/>
      <c r="J2907" s="102"/>
      <c r="K2907" s="102"/>
      <c r="L2907" s="108"/>
      <c r="R2907" s="31"/>
      <c r="S2907" s="112"/>
    </row>
    <row r="2908">
      <c r="A2908" s="105"/>
      <c r="C2908" s="88"/>
      <c r="D2908" s="86"/>
      <c r="E2908" s="32"/>
      <c r="H2908" s="105"/>
      <c r="J2908" s="102"/>
      <c r="K2908" s="102"/>
      <c r="L2908" s="108"/>
      <c r="R2908" s="31"/>
      <c r="S2908" s="112"/>
    </row>
    <row r="2909">
      <c r="A2909" s="105"/>
      <c r="C2909" s="88"/>
      <c r="D2909" s="86"/>
      <c r="E2909" s="32"/>
      <c r="H2909" s="105"/>
      <c r="J2909" s="102"/>
      <c r="K2909" s="102"/>
      <c r="L2909" s="108"/>
      <c r="R2909" s="31"/>
      <c r="S2909" s="112"/>
    </row>
    <row r="2910">
      <c r="A2910" s="105"/>
      <c r="C2910" s="88"/>
      <c r="D2910" s="86"/>
      <c r="E2910" s="32"/>
      <c r="H2910" s="105"/>
      <c r="J2910" s="102"/>
      <c r="K2910" s="102"/>
      <c r="L2910" s="108"/>
      <c r="R2910" s="31"/>
      <c r="S2910" s="112"/>
    </row>
    <row r="2911">
      <c r="A2911" s="105"/>
      <c r="C2911" s="88"/>
      <c r="D2911" s="86"/>
      <c r="E2911" s="32"/>
      <c r="H2911" s="105"/>
      <c r="J2911" s="102"/>
      <c r="K2911" s="102"/>
      <c r="L2911" s="108"/>
      <c r="R2911" s="31"/>
      <c r="S2911" s="112"/>
    </row>
    <row r="2912">
      <c r="A2912" s="105"/>
      <c r="C2912" s="88"/>
      <c r="D2912" s="86"/>
      <c r="E2912" s="32"/>
      <c r="H2912" s="105"/>
      <c r="J2912" s="102"/>
      <c r="K2912" s="102"/>
      <c r="L2912" s="108"/>
      <c r="R2912" s="31"/>
      <c r="S2912" s="112"/>
    </row>
    <row r="2913">
      <c r="A2913" s="105"/>
      <c r="C2913" s="88"/>
      <c r="D2913" s="86"/>
      <c r="E2913" s="32"/>
      <c r="H2913" s="105"/>
      <c r="J2913" s="102"/>
      <c r="K2913" s="102"/>
      <c r="L2913" s="108"/>
      <c r="R2913" s="31"/>
      <c r="S2913" s="112"/>
    </row>
    <row r="2914">
      <c r="A2914" s="105"/>
      <c r="C2914" s="88"/>
      <c r="D2914" s="86"/>
      <c r="E2914" s="32"/>
      <c r="H2914" s="105"/>
      <c r="J2914" s="102"/>
      <c r="K2914" s="102"/>
      <c r="L2914" s="108"/>
      <c r="R2914" s="31"/>
      <c r="S2914" s="112"/>
    </row>
    <row r="2915">
      <c r="A2915" s="105"/>
      <c r="C2915" s="88"/>
      <c r="D2915" s="86"/>
      <c r="E2915" s="32"/>
      <c r="H2915" s="105"/>
      <c r="J2915" s="102"/>
      <c r="K2915" s="102"/>
      <c r="L2915" s="108"/>
      <c r="R2915" s="31"/>
      <c r="S2915" s="112"/>
    </row>
    <row r="2916">
      <c r="A2916" s="105"/>
      <c r="C2916" s="88"/>
      <c r="D2916" s="86"/>
      <c r="E2916" s="32"/>
      <c r="H2916" s="105"/>
      <c r="J2916" s="102"/>
      <c r="K2916" s="102"/>
      <c r="L2916" s="108"/>
      <c r="R2916" s="31"/>
      <c r="S2916" s="112"/>
    </row>
    <row r="2917">
      <c r="A2917" s="105"/>
      <c r="C2917" s="88"/>
      <c r="D2917" s="86"/>
      <c r="E2917" s="32"/>
      <c r="H2917" s="105"/>
      <c r="J2917" s="102"/>
      <c r="K2917" s="102"/>
      <c r="L2917" s="108"/>
      <c r="R2917" s="31"/>
      <c r="S2917" s="112"/>
    </row>
    <row r="2918">
      <c r="A2918" s="105"/>
      <c r="C2918" s="88"/>
      <c r="D2918" s="86"/>
      <c r="E2918" s="32"/>
      <c r="H2918" s="105"/>
      <c r="J2918" s="102"/>
      <c r="K2918" s="102"/>
      <c r="L2918" s="108"/>
      <c r="R2918" s="31"/>
      <c r="S2918" s="112"/>
    </row>
    <row r="2919">
      <c r="A2919" s="105"/>
      <c r="C2919" s="88"/>
      <c r="D2919" s="86"/>
      <c r="E2919" s="32"/>
      <c r="H2919" s="105"/>
      <c r="J2919" s="102"/>
      <c r="K2919" s="102"/>
      <c r="L2919" s="108"/>
      <c r="R2919" s="31"/>
      <c r="S2919" s="112"/>
    </row>
    <row r="2920">
      <c r="A2920" s="105"/>
      <c r="C2920" s="88"/>
      <c r="D2920" s="86"/>
      <c r="E2920" s="32"/>
      <c r="H2920" s="105"/>
      <c r="J2920" s="102"/>
      <c r="K2920" s="102"/>
      <c r="L2920" s="108"/>
      <c r="R2920" s="31"/>
      <c r="S2920" s="112"/>
    </row>
    <row r="2921">
      <c r="A2921" s="105"/>
      <c r="C2921" s="88"/>
      <c r="D2921" s="86"/>
      <c r="E2921" s="32"/>
      <c r="H2921" s="105"/>
      <c r="J2921" s="102"/>
      <c r="K2921" s="102"/>
      <c r="L2921" s="108"/>
      <c r="R2921" s="31"/>
      <c r="S2921" s="112"/>
    </row>
    <row r="2922">
      <c r="A2922" s="105"/>
      <c r="C2922" s="88"/>
      <c r="D2922" s="86"/>
      <c r="E2922" s="32"/>
      <c r="H2922" s="105"/>
      <c r="J2922" s="102"/>
      <c r="K2922" s="102"/>
      <c r="L2922" s="108"/>
      <c r="R2922" s="31"/>
      <c r="S2922" s="112"/>
    </row>
    <row r="2923">
      <c r="A2923" s="105"/>
      <c r="C2923" s="88"/>
      <c r="D2923" s="86"/>
      <c r="E2923" s="32"/>
      <c r="H2923" s="105"/>
      <c r="J2923" s="102"/>
      <c r="K2923" s="102"/>
      <c r="L2923" s="108"/>
      <c r="R2923" s="31"/>
      <c r="S2923" s="112"/>
    </row>
    <row r="2924">
      <c r="A2924" s="105"/>
      <c r="C2924" s="88"/>
      <c r="D2924" s="86"/>
      <c r="E2924" s="32"/>
      <c r="H2924" s="105"/>
      <c r="J2924" s="102"/>
      <c r="K2924" s="102"/>
      <c r="L2924" s="108"/>
      <c r="R2924" s="31"/>
      <c r="S2924" s="112"/>
    </row>
    <row r="2925">
      <c r="A2925" s="105"/>
      <c r="C2925" s="88"/>
      <c r="D2925" s="86"/>
      <c r="E2925" s="32"/>
      <c r="H2925" s="105"/>
      <c r="J2925" s="102"/>
      <c r="K2925" s="102"/>
      <c r="L2925" s="108"/>
      <c r="R2925" s="31"/>
      <c r="S2925" s="112"/>
    </row>
    <row r="2926">
      <c r="A2926" s="105"/>
      <c r="C2926" s="88"/>
      <c r="D2926" s="86"/>
      <c r="E2926" s="32"/>
      <c r="H2926" s="105"/>
      <c r="J2926" s="102"/>
      <c r="K2926" s="102"/>
      <c r="L2926" s="108"/>
      <c r="R2926" s="31"/>
      <c r="S2926" s="112"/>
    </row>
    <row r="2927">
      <c r="A2927" s="105"/>
      <c r="C2927" s="88"/>
      <c r="D2927" s="86"/>
      <c r="E2927" s="32"/>
      <c r="H2927" s="105"/>
      <c r="J2927" s="102"/>
      <c r="K2927" s="102"/>
      <c r="L2927" s="108"/>
      <c r="R2927" s="31"/>
      <c r="S2927" s="112"/>
    </row>
    <row r="2928">
      <c r="A2928" s="105"/>
      <c r="C2928" s="88"/>
      <c r="D2928" s="86"/>
      <c r="E2928" s="32"/>
      <c r="H2928" s="105"/>
      <c r="J2928" s="102"/>
      <c r="K2928" s="102"/>
      <c r="L2928" s="108"/>
      <c r="R2928" s="31"/>
      <c r="S2928" s="112"/>
    </row>
    <row r="2929">
      <c r="A2929" s="105"/>
      <c r="C2929" s="88"/>
      <c r="D2929" s="86"/>
      <c r="E2929" s="32"/>
      <c r="H2929" s="105"/>
      <c r="J2929" s="102"/>
      <c r="K2929" s="102"/>
      <c r="L2929" s="108"/>
      <c r="R2929" s="31"/>
      <c r="S2929" s="112"/>
    </row>
    <row r="2930">
      <c r="A2930" s="105"/>
      <c r="C2930" s="88"/>
      <c r="D2930" s="86"/>
      <c r="E2930" s="32"/>
      <c r="H2930" s="105"/>
      <c r="J2930" s="102"/>
      <c r="K2930" s="102"/>
      <c r="L2930" s="108"/>
      <c r="R2930" s="31"/>
      <c r="S2930" s="112"/>
    </row>
    <row r="2931">
      <c r="A2931" s="105"/>
      <c r="C2931" s="88"/>
      <c r="D2931" s="86"/>
      <c r="E2931" s="32"/>
      <c r="H2931" s="105"/>
      <c r="J2931" s="102"/>
      <c r="K2931" s="102"/>
      <c r="L2931" s="108"/>
      <c r="R2931" s="31"/>
      <c r="S2931" s="112"/>
    </row>
    <row r="2932">
      <c r="A2932" s="105"/>
      <c r="C2932" s="88"/>
      <c r="D2932" s="86"/>
      <c r="E2932" s="32"/>
      <c r="H2932" s="105"/>
      <c r="J2932" s="102"/>
      <c r="K2932" s="102"/>
      <c r="L2932" s="108"/>
      <c r="R2932" s="31"/>
      <c r="S2932" s="112"/>
    </row>
    <row r="2933">
      <c r="A2933" s="105"/>
      <c r="C2933" s="88"/>
      <c r="D2933" s="86"/>
      <c r="E2933" s="32"/>
      <c r="H2933" s="105"/>
      <c r="J2933" s="102"/>
      <c r="K2933" s="102"/>
      <c r="L2933" s="108"/>
      <c r="R2933" s="31"/>
      <c r="S2933" s="112"/>
    </row>
    <row r="2934">
      <c r="A2934" s="105"/>
      <c r="C2934" s="88"/>
      <c r="D2934" s="86"/>
      <c r="E2934" s="32"/>
      <c r="H2934" s="105"/>
      <c r="J2934" s="102"/>
      <c r="K2934" s="102"/>
      <c r="L2934" s="108"/>
      <c r="R2934" s="31"/>
      <c r="S2934" s="112"/>
    </row>
    <row r="2935">
      <c r="A2935" s="105"/>
      <c r="C2935" s="88"/>
      <c r="D2935" s="86"/>
      <c r="E2935" s="32"/>
      <c r="H2935" s="105"/>
      <c r="J2935" s="102"/>
      <c r="K2935" s="102"/>
      <c r="L2935" s="108"/>
      <c r="R2935" s="31"/>
      <c r="S2935" s="112"/>
    </row>
    <row r="2936">
      <c r="A2936" s="105"/>
      <c r="C2936" s="88"/>
      <c r="D2936" s="86"/>
      <c r="E2936" s="32"/>
      <c r="H2936" s="105"/>
      <c r="J2936" s="102"/>
      <c r="K2936" s="102"/>
      <c r="L2936" s="108"/>
      <c r="R2936" s="31"/>
      <c r="S2936" s="112"/>
    </row>
    <row r="2937">
      <c r="A2937" s="105"/>
      <c r="C2937" s="88"/>
      <c r="D2937" s="86"/>
      <c r="E2937" s="32"/>
      <c r="H2937" s="105"/>
      <c r="J2937" s="102"/>
      <c r="K2937" s="102"/>
      <c r="L2937" s="108"/>
      <c r="R2937" s="31"/>
      <c r="S2937" s="112"/>
    </row>
    <row r="2938">
      <c r="A2938" s="105"/>
      <c r="C2938" s="88"/>
      <c r="D2938" s="86"/>
      <c r="E2938" s="32"/>
      <c r="H2938" s="105"/>
      <c r="J2938" s="102"/>
      <c r="K2938" s="102"/>
      <c r="L2938" s="108"/>
      <c r="R2938" s="31"/>
      <c r="S2938" s="112"/>
    </row>
    <row r="2939">
      <c r="A2939" s="105"/>
      <c r="C2939" s="88"/>
      <c r="D2939" s="86"/>
      <c r="E2939" s="32"/>
      <c r="H2939" s="105"/>
      <c r="J2939" s="102"/>
      <c r="K2939" s="102"/>
      <c r="L2939" s="108"/>
      <c r="R2939" s="31"/>
      <c r="S2939" s="112"/>
    </row>
    <row r="2940">
      <c r="A2940" s="105"/>
      <c r="C2940" s="88"/>
      <c r="D2940" s="86"/>
      <c r="E2940" s="32"/>
      <c r="H2940" s="105"/>
      <c r="J2940" s="102"/>
      <c r="K2940" s="102"/>
      <c r="L2940" s="108"/>
      <c r="R2940" s="31"/>
      <c r="S2940" s="112"/>
    </row>
    <row r="2941">
      <c r="A2941" s="105"/>
      <c r="C2941" s="88"/>
      <c r="D2941" s="86"/>
      <c r="E2941" s="32"/>
      <c r="H2941" s="105"/>
      <c r="J2941" s="102"/>
      <c r="K2941" s="102"/>
      <c r="L2941" s="108"/>
      <c r="R2941" s="31"/>
      <c r="S2941" s="112"/>
    </row>
    <row r="2942">
      <c r="A2942" s="105"/>
      <c r="C2942" s="88"/>
      <c r="D2942" s="86"/>
      <c r="E2942" s="32"/>
      <c r="H2942" s="105"/>
      <c r="J2942" s="102"/>
      <c r="K2942" s="102"/>
      <c r="L2942" s="108"/>
      <c r="R2942" s="31"/>
      <c r="S2942" s="112"/>
    </row>
    <row r="2943">
      <c r="A2943" s="105"/>
      <c r="C2943" s="88"/>
      <c r="D2943" s="86"/>
      <c r="E2943" s="32"/>
      <c r="H2943" s="105"/>
      <c r="J2943" s="102"/>
      <c r="K2943" s="102"/>
      <c r="L2943" s="108"/>
      <c r="R2943" s="31"/>
      <c r="S2943" s="112"/>
    </row>
    <row r="2944">
      <c r="A2944" s="105"/>
      <c r="C2944" s="88"/>
      <c r="D2944" s="86"/>
      <c r="E2944" s="32"/>
      <c r="H2944" s="105"/>
      <c r="J2944" s="102"/>
      <c r="K2944" s="102"/>
      <c r="L2944" s="108"/>
      <c r="R2944" s="31"/>
      <c r="S2944" s="112"/>
    </row>
    <row r="2945">
      <c r="A2945" s="105"/>
      <c r="C2945" s="88"/>
      <c r="D2945" s="86"/>
      <c r="E2945" s="32"/>
      <c r="H2945" s="105"/>
      <c r="J2945" s="102"/>
      <c r="K2945" s="102"/>
      <c r="L2945" s="108"/>
      <c r="R2945" s="31"/>
      <c r="S2945" s="112"/>
    </row>
    <row r="2946">
      <c r="A2946" s="105"/>
      <c r="C2946" s="88"/>
      <c r="D2946" s="86"/>
      <c r="E2946" s="32"/>
      <c r="H2946" s="105"/>
      <c r="J2946" s="102"/>
      <c r="K2946" s="102"/>
      <c r="L2946" s="108"/>
      <c r="R2946" s="31"/>
      <c r="S2946" s="112"/>
    </row>
    <row r="2947">
      <c r="A2947" s="105"/>
      <c r="C2947" s="88"/>
      <c r="D2947" s="86"/>
      <c r="E2947" s="32"/>
      <c r="H2947" s="105"/>
      <c r="J2947" s="102"/>
      <c r="K2947" s="102"/>
      <c r="L2947" s="108"/>
      <c r="R2947" s="31"/>
      <c r="S2947" s="112"/>
    </row>
    <row r="2948">
      <c r="A2948" s="105"/>
      <c r="C2948" s="88"/>
      <c r="D2948" s="86"/>
      <c r="E2948" s="32"/>
      <c r="H2948" s="105"/>
      <c r="J2948" s="102"/>
      <c r="K2948" s="102"/>
      <c r="L2948" s="108"/>
      <c r="R2948" s="31"/>
      <c r="S2948" s="112"/>
    </row>
    <row r="2949">
      <c r="A2949" s="105"/>
      <c r="C2949" s="88"/>
      <c r="D2949" s="86"/>
      <c r="E2949" s="32"/>
      <c r="H2949" s="105"/>
      <c r="J2949" s="102"/>
      <c r="K2949" s="102"/>
      <c r="L2949" s="108"/>
      <c r="R2949" s="31"/>
      <c r="S2949" s="112"/>
    </row>
    <row r="2950">
      <c r="A2950" s="105"/>
      <c r="C2950" s="88"/>
      <c r="D2950" s="86"/>
      <c r="E2950" s="32"/>
      <c r="H2950" s="105"/>
      <c r="J2950" s="102"/>
      <c r="K2950" s="102"/>
      <c r="L2950" s="108"/>
      <c r="R2950" s="31"/>
      <c r="S2950" s="112"/>
    </row>
    <row r="2951">
      <c r="A2951" s="105"/>
      <c r="C2951" s="88"/>
      <c r="D2951" s="86"/>
      <c r="E2951" s="32"/>
      <c r="H2951" s="105"/>
      <c r="J2951" s="102"/>
      <c r="K2951" s="102"/>
      <c r="L2951" s="108"/>
      <c r="R2951" s="31"/>
      <c r="S2951" s="112"/>
    </row>
    <row r="2952">
      <c r="A2952" s="105"/>
      <c r="C2952" s="88"/>
      <c r="D2952" s="86"/>
      <c r="E2952" s="32"/>
      <c r="H2952" s="105"/>
      <c r="J2952" s="102"/>
      <c r="K2952" s="102"/>
      <c r="L2952" s="108"/>
      <c r="R2952" s="31"/>
      <c r="S2952" s="112"/>
    </row>
    <row r="2953">
      <c r="A2953" s="105"/>
      <c r="C2953" s="88"/>
      <c r="D2953" s="86"/>
      <c r="E2953" s="32"/>
      <c r="H2953" s="105"/>
      <c r="J2953" s="102"/>
      <c r="K2953" s="102"/>
      <c r="L2953" s="108"/>
      <c r="R2953" s="31"/>
      <c r="S2953" s="112"/>
    </row>
    <row r="2954">
      <c r="A2954" s="105"/>
      <c r="C2954" s="88"/>
      <c r="D2954" s="86"/>
      <c r="E2954" s="32"/>
      <c r="H2954" s="105"/>
      <c r="J2954" s="102"/>
      <c r="K2954" s="102"/>
      <c r="L2954" s="108"/>
      <c r="R2954" s="31"/>
      <c r="S2954" s="112"/>
    </row>
    <row r="2955">
      <c r="A2955" s="105"/>
      <c r="C2955" s="88"/>
      <c r="D2955" s="86"/>
      <c r="E2955" s="32"/>
      <c r="H2955" s="105"/>
      <c r="J2955" s="102"/>
      <c r="K2955" s="102"/>
      <c r="L2955" s="108"/>
      <c r="R2955" s="31"/>
      <c r="S2955" s="112"/>
    </row>
    <row r="2956">
      <c r="A2956" s="105"/>
      <c r="C2956" s="88"/>
      <c r="D2956" s="86"/>
      <c r="E2956" s="32"/>
      <c r="H2956" s="105"/>
      <c r="J2956" s="102"/>
      <c r="K2956" s="102"/>
      <c r="L2956" s="108"/>
      <c r="R2956" s="31"/>
      <c r="S2956" s="112"/>
    </row>
    <row r="2957">
      <c r="A2957" s="105"/>
      <c r="C2957" s="88"/>
      <c r="D2957" s="86"/>
      <c r="E2957" s="32"/>
      <c r="H2957" s="105"/>
      <c r="J2957" s="102"/>
      <c r="K2957" s="102"/>
      <c r="L2957" s="108"/>
      <c r="R2957" s="31"/>
      <c r="S2957" s="112"/>
    </row>
    <row r="2958">
      <c r="A2958" s="105"/>
      <c r="C2958" s="88"/>
      <c r="D2958" s="86"/>
      <c r="E2958" s="32"/>
      <c r="H2958" s="105"/>
      <c r="J2958" s="102"/>
      <c r="K2958" s="102"/>
      <c r="L2958" s="108"/>
      <c r="R2958" s="31"/>
      <c r="S2958" s="112"/>
    </row>
    <row r="2959">
      <c r="A2959" s="105"/>
      <c r="C2959" s="88"/>
      <c r="D2959" s="86"/>
      <c r="E2959" s="32"/>
      <c r="H2959" s="105"/>
      <c r="J2959" s="102"/>
      <c r="K2959" s="102"/>
      <c r="L2959" s="108"/>
      <c r="R2959" s="31"/>
      <c r="S2959" s="112"/>
    </row>
    <row r="2960">
      <c r="A2960" s="105"/>
      <c r="C2960" s="88"/>
      <c r="D2960" s="86"/>
      <c r="E2960" s="32"/>
      <c r="H2960" s="105"/>
      <c r="J2960" s="102"/>
      <c r="K2960" s="102"/>
      <c r="L2960" s="108"/>
      <c r="R2960" s="31"/>
      <c r="S2960" s="112"/>
    </row>
    <row r="2961">
      <c r="A2961" s="105"/>
      <c r="C2961" s="88"/>
      <c r="D2961" s="86"/>
      <c r="E2961" s="32"/>
      <c r="H2961" s="105"/>
      <c r="J2961" s="102"/>
      <c r="K2961" s="102"/>
      <c r="L2961" s="108"/>
      <c r="R2961" s="31"/>
      <c r="S2961" s="112"/>
    </row>
    <row r="2962">
      <c r="A2962" s="105"/>
      <c r="C2962" s="88"/>
      <c r="D2962" s="86"/>
      <c r="E2962" s="32"/>
      <c r="H2962" s="105"/>
      <c r="J2962" s="102"/>
      <c r="K2962" s="102"/>
      <c r="L2962" s="108"/>
      <c r="R2962" s="31"/>
      <c r="S2962" s="112"/>
    </row>
    <row r="2963">
      <c r="A2963" s="105"/>
      <c r="C2963" s="88"/>
      <c r="D2963" s="86"/>
      <c r="E2963" s="32"/>
      <c r="H2963" s="105"/>
      <c r="J2963" s="102"/>
      <c r="K2963" s="102"/>
      <c r="L2963" s="108"/>
      <c r="R2963" s="31"/>
      <c r="S2963" s="112"/>
    </row>
    <row r="2964">
      <c r="A2964" s="105"/>
      <c r="C2964" s="88"/>
      <c r="D2964" s="86"/>
      <c r="E2964" s="32"/>
      <c r="H2964" s="105"/>
      <c r="J2964" s="102"/>
      <c r="K2964" s="102"/>
      <c r="L2964" s="108"/>
      <c r="R2964" s="31"/>
      <c r="S2964" s="112"/>
    </row>
    <row r="2965">
      <c r="A2965" s="105"/>
      <c r="C2965" s="88"/>
      <c r="D2965" s="86"/>
      <c r="E2965" s="32"/>
      <c r="H2965" s="105"/>
      <c r="J2965" s="102"/>
      <c r="K2965" s="102"/>
      <c r="L2965" s="108"/>
      <c r="R2965" s="31"/>
      <c r="S2965" s="112"/>
    </row>
    <row r="2966">
      <c r="A2966" s="105"/>
      <c r="C2966" s="88"/>
      <c r="D2966" s="86"/>
      <c r="E2966" s="32"/>
      <c r="H2966" s="105"/>
      <c r="J2966" s="102"/>
      <c r="K2966" s="102"/>
      <c r="L2966" s="108"/>
      <c r="R2966" s="31"/>
      <c r="S2966" s="112"/>
    </row>
    <row r="2967">
      <c r="A2967" s="105"/>
      <c r="C2967" s="88"/>
      <c r="D2967" s="86"/>
      <c r="E2967" s="32"/>
      <c r="H2967" s="105"/>
      <c r="J2967" s="102"/>
      <c r="K2967" s="102"/>
      <c r="L2967" s="108"/>
      <c r="R2967" s="31"/>
      <c r="S2967" s="112"/>
    </row>
    <row r="2968">
      <c r="A2968" s="105"/>
      <c r="C2968" s="88"/>
      <c r="D2968" s="86"/>
      <c r="E2968" s="32"/>
      <c r="H2968" s="105"/>
      <c r="J2968" s="102"/>
      <c r="K2968" s="102"/>
      <c r="L2968" s="108"/>
      <c r="R2968" s="31"/>
      <c r="S2968" s="112"/>
    </row>
    <row r="2969">
      <c r="A2969" s="105"/>
      <c r="C2969" s="88"/>
      <c r="D2969" s="86"/>
      <c r="E2969" s="32"/>
      <c r="H2969" s="105"/>
      <c r="J2969" s="102"/>
      <c r="K2969" s="102"/>
      <c r="L2969" s="108"/>
      <c r="R2969" s="31"/>
      <c r="S2969" s="112"/>
    </row>
    <row r="2970">
      <c r="A2970" s="105"/>
      <c r="C2970" s="88"/>
      <c r="D2970" s="86"/>
      <c r="E2970" s="32"/>
      <c r="H2970" s="105"/>
      <c r="J2970" s="102"/>
      <c r="K2970" s="102"/>
      <c r="L2970" s="108"/>
      <c r="R2970" s="31"/>
      <c r="S2970" s="112"/>
    </row>
    <row r="2971">
      <c r="A2971" s="105"/>
      <c r="C2971" s="88"/>
      <c r="D2971" s="86"/>
      <c r="E2971" s="32"/>
      <c r="H2971" s="105"/>
      <c r="J2971" s="102"/>
      <c r="K2971" s="102"/>
      <c r="L2971" s="108"/>
      <c r="R2971" s="31"/>
      <c r="S2971" s="112"/>
    </row>
    <row r="2972">
      <c r="A2972" s="105"/>
      <c r="C2972" s="88"/>
      <c r="D2972" s="86"/>
      <c r="E2972" s="32"/>
      <c r="H2972" s="105"/>
      <c r="J2972" s="102"/>
      <c r="K2972" s="102"/>
      <c r="L2972" s="108"/>
      <c r="R2972" s="31"/>
      <c r="S2972" s="112"/>
    </row>
    <row r="2973">
      <c r="A2973" s="105"/>
      <c r="C2973" s="88"/>
      <c r="D2973" s="86"/>
      <c r="E2973" s="32"/>
      <c r="H2973" s="105"/>
      <c r="J2973" s="102"/>
      <c r="K2973" s="102"/>
      <c r="L2973" s="108"/>
      <c r="R2973" s="31"/>
      <c r="S2973" s="112"/>
    </row>
    <row r="2974">
      <c r="A2974" s="105"/>
      <c r="C2974" s="88"/>
      <c r="D2974" s="86"/>
      <c r="E2974" s="32"/>
      <c r="H2974" s="105"/>
      <c r="J2974" s="102"/>
      <c r="K2974" s="102"/>
      <c r="L2974" s="108"/>
      <c r="R2974" s="31"/>
      <c r="S2974" s="112"/>
    </row>
    <row r="2975">
      <c r="A2975" s="105"/>
      <c r="C2975" s="88"/>
      <c r="D2975" s="86"/>
      <c r="E2975" s="32"/>
      <c r="H2975" s="105"/>
      <c r="J2975" s="102"/>
      <c r="K2975" s="102"/>
      <c r="L2975" s="108"/>
      <c r="R2975" s="31"/>
      <c r="S2975" s="112"/>
    </row>
    <row r="2976">
      <c r="A2976" s="105"/>
      <c r="C2976" s="88"/>
      <c r="D2976" s="86"/>
      <c r="E2976" s="32"/>
      <c r="H2976" s="105"/>
      <c r="J2976" s="102"/>
      <c r="K2976" s="102"/>
      <c r="L2976" s="108"/>
      <c r="R2976" s="31"/>
      <c r="S2976" s="112"/>
    </row>
    <row r="2977">
      <c r="A2977" s="105"/>
      <c r="C2977" s="88"/>
      <c r="D2977" s="86"/>
      <c r="E2977" s="32"/>
      <c r="H2977" s="105"/>
      <c r="J2977" s="102"/>
      <c r="K2977" s="102"/>
      <c r="L2977" s="108"/>
      <c r="R2977" s="31"/>
      <c r="S2977" s="112"/>
    </row>
    <row r="2978">
      <c r="A2978" s="105"/>
      <c r="C2978" s="88"/>
      <c r="D2978" s="86"/>
      <c r="E2978" s="32"/>
      <c r="H2978" s="105"/>
      <c r="J2978" s="102"/>
      <c r="K2978" s="102"/>
      <c r="L2978" s="108"/>
      <c r="R2978" s="31"/>
      <c r="S2978" s="112"/>
    </row>
    <row r="2979">
      <c r="A2979" s="105"/>
      <c r="C2979" s="88"/>
      <c r="D2979" s="86"/>
      <c r="E2979" s="32"/>
      <c r="H2979" s="105"/>
      <c r="J2979" s="102"/>
      <c r="K2979" s="102"/>
      <c r="L2979" s="108"/>
      <c r="R2979" s="31"/>
      <c r="S2979" s="112"/>
    </row>
    <row r="2980">
      <c r="A2980" s="105"/>
      <c r="C2980" s="88"/>
      <c r="D2980" s="86"/>
      <c r="E2980" s="32"/>
      <c r="H2980" s="105"/>
      <c r="J2980" s="102"/>
      <c r="K2980" s="102"/>
      <c r="L2980" s="108"/>
      <c r="R2980" s="31"/>
      <c r="S2980" s="112"/>
    </row>
    <row r="2981">
      <c r="A2981" s="105"/>
      <c r="C2981" s="88"/>
      <c r="D2981" s="86"/>
      <c r="E2981" s="32"/>
      <c r="H2981" s="105"/>
      <c r="J2981" s="102"/>
      <c r="K2981" s="102"/>
      <c r="L2981" s="108"/>
      <c r="R2981" s="31"/>
      <c r="S2981" s="112"/>
    </row>
    <row r="2982">
      <c r="A2982" s="105"/>
      <c r="C2982" s="88"/>
      <c r="D2982" s="86"/>
      <c r="E2982" s="32"/>
      <c r="H2982" s="105"/>
      <c r="J2982" s="102"/>
      <c r="K2982" s="102"/>
      <c r="L2982" s="108"/>
      <c r="R2982" s="31"/>
      <c r="S2982" s="112"/>
    </row>
    <row r="2983">
      <c r="A2983" s="105"/>
      <c r="C2983" s="88"/>
      <c r="D2983" s="86"/>
      <c r="E2983" s="32"/>
      <c r="H2983" s="105"/>
      <c r="J2983" s="102"/>
      <c r="K2983" s="102"/>
      <c r="L2983" s="108"/>
      <c r="R2983" s="31"/>
      <c r="S2983" s="112"/>
    </row>
    <row r="2984">
      <c r="A2984" s="105"/>
      <c r="C2984" s="88"/>
      <c r="D2984" s="86"/>
      <c r="E2984" s="32"/>
      <c r="H2984" s="105"/>
      <c r="J2984" s="102"/>
      <c r="K2984" s="102"/>
      <c r="L2984" s="108"/>
      <c r="R2984" s="31"/>
      <c r="S2984" s="112"/>
    </row>
    <row r="2985">
      <c r="A2985" s="105"/>
      <c r="C2985" s="88"/>
      <c r="D2985" s="86"/>
      <c r="E2985" s="32"/>
      <c r="H2985" s="105"/>
      <c r="J2985" s="102"/>
      <c r="K2985" s="102"/>
      <c r="L2985" s="108"/>
      <c r="R2985" s="31"/>
      <c r="S2985" s="112"/>
    </row>
    <row r="2986">
      <c r="A2986" s="105"/>
      <c r="C2986" s="88"/>
      <c r="D2986" s="86"/>
      <c r="E2986" s="32"/>
      <c r="H2986" s="105"/>
      <c r="J2986" s="102"/>
      <c r="K2986" s="102"/>
      <c r="L2986" s="108"/>
      <c r="R2986" s="31"/>
      <c r="S2986" s="112"/>
    </row>
    <row r="2987">
      <c r="A2987" s="105"/>
      <c r="C2987" s="88"/>
      <c r="D2987" s="86"/>
      <c r="E2987" s="32"/>
      <c r="H2987" s="105"/>
      <c r="J2987" s="102"/>
      <c r="K2987" s="102"/>
      <c r="L2987" s="108"/>
      <c r="R2987" s="31"/>
      <c r="S2987" s="112"/>
    </row>
    <row r="2988">
      <c r="A2988" s="105"/>
      <c r="C2988" s="88"/>
      <c r="D2988" s="86"/>
      <c r="E2988" s="32"/>
      <c r="H2988" s="105"/>
      <c r="J2988" s="102"/>
      <c r="K2988" s="102"/>
      <c r="L2988" s="108"/>
      <c r="R2988" s="31"/>
      <c r="S2988" s="112"/>
    </row>
    <row r="2989">
      <c r="A2989" s="105"/>
      <c r="C2989" s="88"/>
      <c r="D2989" s="86"/>
      <c r="E2989" s="32"/>
      <c r="H2989" s="105"/>
      <c r="J2989" s="102"/>
      <c r="K2989" s="102"/>
      <c r="L2989" s="108"/>
      <c r="R2989" s="31"/>
      <c r="S2989" s="112"/>
    </row>
    <row r="2990">
      <c r="A2990" s="105"/>
      <c r="C2990" s="88"/>
      <c r="D2990" s="86"/>
      <c r="E2990" s="32"/>
      <c r="H2990" s="105"/>
      <c r="J2990" s="102"/>
      <c r="K2990" s="102"/>
      <c r="L2990" s="108"/>
      <c r="R2990" s="31"/>
      <c r="S2990" s="112"/>
    </row>
    <row r="2991">
      <c r="A2991" s="105"/>
      <c r="C2991" s="88"/>
      <c r="D2991" s="86"/>
      <c r="E2991" s="32"/>
      <c r="H2991" s="105"/>
      <c r="J2991" s="102"/>
      <c r="K2991" s="102"/>
      <c r="L2991" s="108"/>
      <c r="R2991" s="31"/>
      <c r="S2991" s="112"/>
    </row>
    <row r="2992">
      <c r="A2992" s="105"/>
      <c r="C2992" s="88"/>
      <c r="D2992" s="86"/>
      <c r="E2992" s="32"/>
      <c r="H2992" s="105"/>
      <c r="J2992" s="102"/>
      <c r="K2992" s="102"/>
      <c r="L2992" s="108"/>
      <c r="R2992" s="31"/>
      <c r="S2992" s="112"/>
    </row>
    <row r="2993">
      <c r="A2993" s="105"/>
      <c r="C2993" s="88"/>
      <c r="D2993" s="86"/>
      <c r="E2993" s="32"/>
      <c r="H2993" s="105"/>
      <c r="J2993" s="102"/>
      <c r="K2993" s="102"/>
      <c r="L2993" s="108"/>
      <c r="R2993" s="31"/>
      <c r="S2993" s="112"/>
    </row>
    <row r="2994">
      <c r="A2994" s="105"/>
      <c r="C2994" s="88"/>
      <c r="D2994" s="86"/>
      <c r="E2994" s="32"/>
      <c r="H2994" s="105"/>
      <c r="J2994" s="102"/>
      <c r="K2994" s="102"/>
      <c r="L2994" s="108"/>
      <c r="R2994" s="31"/>
      <c r="S2994" s="112"/>
    </row>
    <row r="2995">
      <c r="A2995" s="105"/>
      <c r="C2995" s="88"/>
      <c r="D2995" s="86"/>
      <c r="E2995" s="32"/>
      <c r="H2995" s="105"/>
      <c r="J2995" s="102"/>
      <c r="K2995" s="102"/>
      <c r="L2995" s="108"/>
      <c r="R2995" s="31"/>
      <c r="S2995" s="112"/>
    </row>
    <row r="2996">
      <c r="A2996" s="105"/>
      <c r="C2996" s="88"/>
      <c r="D2996" s="86"/>
      <c r="E2996" s="32"/>
      <c r="H2996" s="105"/>
      <c r="J2996" s="102"/>
      <c r="K2996" s="102"/>
      <c r="L2996" s="108"/>
      <c r="R2996" s="31"/>
      <c r="S2996" s="112"/>
    </row>
    <row r="2997">
      <c r="A2997" s="105"/>
      <c r="C2997" s="88"/>
      <c r="D2997" s="86"/>
      <c r="E2997" s="32"/>
      <c r="H2997" s="105"/>
      <c r="J2997" s="102"/>
      <c r="K2997" s="102"/>
      <c r="L2997" s="108"/>
      <c r="R2997" s="31"/>
      <c r="S2997" s="112"/>
    </row>
    <row r="2998">
      <c r="A2998" s="105"/>
      <c r="C2998" s="88"/>
      <c r="D2998" s="86"/>
      <c r="E2998" s="32"/>
      <c r="H2998" s="105"/>
      <c r="J2998" s="102"/>
      <c r="K2998" s="102"/>
      <c r="L2998" s="108"/>
      <c r="R2998" s="31"/>
      <c r="S2998" s="112"/>
    </row>
    <row r="2999">
      <c r="A2999" s="105"/>
      <c r="C2999" s="88"/>
      <c r="D2999" s="86"/>
      <c r="E2999" s="32"/>
      <c r="H2999" s="105"/>
      <c r="J2999" s="102"/>
      <c r="K2999" s="102"/>
      <c r="L2999" s="108"/>
      <c r="R2999" s="31"/>
      <c r="S2999" s="112"/>
    </row>
    <row r="3000">
      <c r="A3000" s="105"/>
      <c r="C3000" s="88"/>
      <c r="D3000" s="86"/>
      <c r="E3000" s="32"/>
      <c r="H3000" s="105"/>
      <c r="J3000" s="102"/>
      <c r="K3000" s="102"/>
      <c r="L3000" s="108"/>
      <c r="R3000" s="31"/>
      <c r="S3000" s="112"/>
    </row>
    <row r="3001">
      <c r="A3001" s="105"/>
      <c r="C3001" s="88"/>
      <c r="D3001" s="86"/>
      <c r="E3001" s="32"/>
      <c r="H3001" s="105"/>
      <c r="J3001" s="102"/>
      <c r="K3001" s="102"/>
      <c r="L3001" s="108"/>
      <c r="R3001" s="31"/>
      <c r="S3001" s="112"/>
    </row>
    <row r="3002">
      <c r="A3002" s="105"/>
      <c r="C3002" s="88"/>
      <c r="D3002" s="86"/>
      <c r="E3002" s="32"/>
      <c r="H3002" s="105"/>
      <c r="J3002" s="102"/>
      <c r="K3002" s="102"/>
      <c r="L3002" s="108"/>
      <c r="R3002" s="31"/>
      <c r="S3002" s="112"/>
    </row>
    <row r="3003">
      <c r="A3003" s="105"/>
      <c r="C3003" s="88"/>
      <c r="D3003" s="86"/>
      <c r="E3003" s="32"/>
      <c r="H3003" s="105"/>
      <c r="J3003" s="102"/>
      <c r="K3003" s="102"/>
      <c r="L3003" s="108"/>
      <c r="R3003" s="31"/>
      <c r="S3003" s="112"/>
    </row>
    <row r="3004">
      <c r="A3004" s="105"/>
      <c r="C3004" s="88"/>
      <c r="D3004" s="86"/>
      <c r="E3004" s="32"/>
      <c r="H3004" s="105"/>
      <c r="J3004" s="102"/>
      <c r="K3004" s="102"/>
      <c r="L3004" s="108"/>
      <c r="R3004" s="31"/>
      <c r="S3004" s="112"/>
    </row>
    <row r="3005">
      <c r="A3005" s="105"/>
      <c r="C3005" s="88"/>
      <c r="D3005" s="86"/>
      <c r="E3005" s="32"/>
      <c r="H3005" s="105"/>
      <c r="J3005" s="102"/>
      <c r="K3005" s="102"/>
      <c r="L3005" s="108"/>
      <c r="R3005" s="31"/>
      <c r="S3005" s="112"/>
    </row>
    <row r="3006">
      <c r="A3006" s="105"/>
      <c r="C3006" s="88"/>
      <c r="D3006" s="86"/>
      <c r="E3006" s="32"/>
      <c r="H3006" s="105"/>
      <c r="J3006" s="102"/>
      <c r="K3006" s="102"/>
      <c r="L3006" s="108"/>
      <c r="R3006" s="31"/>
      <c r="S3006" s="112"/>
    </row>
    <row r="3007">
      <c r="A3007" s="105"/>
      <c r="C3007" s="88"/>
      <c r="D3007" s="86"/>
      <c r="E3007" s="32"/>
      <c r="H3007" s="105"/>
      <c r="J3007" s="102"/>
      <c r="K3007" s="102"/>
      <c r="L3007" s="108"/>
      <c r="R3007" s="31"/>
      <c r="S3007" s="112"/>
    </row>
    <row r="3008">
      <c r="A3008" s="105"/>
      <c r="C3008" s="88"/>
      <c r="D3008" s="86"/>
      <c r="E3008" s="32"/>
      <c r="H3008" s="105"/>
      <c r="J3008" s="102"/>
      <c r="K3008" s="102"/>
      <c r="L3008" s="108"/>
      <c r="R3008" s="31"/>
      <c r="S3008" s="112"/>
    </row>
    <row r="3009">
      <c r="A3009" s="105"/>
      <c r="C3009" s="88"/>
      <c r="D3009" s="86"/>
      <c r="E3009" s="32"/>
      <c r="H3009" s="105"/>
      <c r="J3009" s="102"/>
      <c r="K3009" s="102"/>
      <c r="L3009" s="108"/>
      <c r="R3009" s="31"/>
      <c r="S3009" s="112"/>
    </row>
    <row r="3010">
      <c r="A3010" s="105"/>
      <c r="C3010" s="88"/>
      <c r="D3010" s="86"/>
      <c r="E3010" s="32"/>
      <c r="H3010" s="105"/>
      <c r="J3010" s="102"/>
      <c r="K3010" s="102"/>
      <c r="L3010" s="108"/>
      <c r="R3010" s="31"/>
      <c r="S3010" s="112"/>
    </row>
    <row r="3011">
      <c r="A3011" s="105"/>
      <c r="C3011" s="88"/>
      <c r="D3011" s="86"/>
      <c r="E3011" s="32"/>
      <c r="H3011" s="105"/>
      <c r="J3011" s="102"/>
      <c r="K3011" s="102"/>
      <c r="L3011" s="108"/>
      <c r="R3011" s="31"/>
      <c r="S3011" s="112"/>
    </row>
    <row r="3012">
      <c r="A3012" s="105"/>
      <c r="C3012" s="88"/>
      <c r="D3012" s="86"/>
      <c r="E3012" s="32"/>
      <c r="H3012" s="105"/>
      <c r="J3012" s="102"/>
      <c r="K3012" s="102"/>
      <c r="L3012" s="108"/>
      <c r="R3012" s="31"/>
      <c r="S3012" s="112"/>
    </row>
    <row r="3013">
      <c r="A3013" s="105"/>
      <c r="C3013" s="88"/>
      <c r="D3013" s="86"/>
      <c r="E3013" s="32"/>
      <c r="H3013" s="105"/>
      <c r="J3013" s="102"/>
      <c r="K3013" s="102"/>
      <c r="L3013" s="108"/>
      <c r="R3013" s="31"/>
      <c r="S3013" s="112"/>
    </row>
    <row r="3014">
      <c r="A3014" s="105"/>
      <c r="C3014" s="88"/>
      <c r="D3014" s="86"/>
      <c r="E3014" s="32"/>
      <c r="H3014" s="105"/>
      <c r="J3014" s="102"/>
      <c r="K3014" s="102"/>
      <c r="L3014" s="108"/>
      <c r="R3014" s="31"/>
      <c r="S3014" s="112"/>
    </row>
    <row r="3015">
      <c r="A3015" s="105"/>
      <c r="C3015" s="88"/>
      <c r="D3015" s="86"/>
      <c r="E3015" s="32"/>
      <c r="H3015" s="105"/>
      <c r="J3015" s="102"/>
      <c r="K3015" s="102"/>
      <c r="L3015" s="108"/>
      <c r="R3015" s="31"/>
      <c r="S3015" s="112"/>
    </row>
    <row r="3016">
      <c r="A3016" s="105"/>
      <c r="C3016" s="88"/>
      <c r="D3016" s="86"/>
      <c r="E3016" s="32"/>
      <c r="H3016" s="105"/>
      <c r="J3016" s="102"/>
      <c r="K3016" s="102"/>
      <c r="L3016" s="108"/>
      <c r="R3016" s="31"/>
      <c r="S3016" s="112"/>
    </row>
    <row r="3017">
      <c r="A3017" s="105"/>
      <c r="C3017" s="88"/>
      <c r="D3017" s="86"/>
      <c r="E3017" s="32"/>
      <c r="H3017" s="105"/>
      <c r="J3017" s="102"/>
      <c r="K3017" s="102"/>
      <c r="L3017" s="108"/>
      <c r="R3017" s="31"/>
      <c r="S3017" s="112"/>
    </row>
    <row r="3018">
      <c r="A3018" s="105"/>
      <c r="C3018" s="88"/>
      <c r="D3018" s="86"/>
      <c r="E3018" s="32"/>
      <c r="H3018" s="105"/>
      <c r="J3018" s="102"/>
      <c r="K3018" s="102"/>
      <c r="L3018" s="108"/>
      <c r="R3018" s="31"/>
      <c r="S3018" s="112"/>
    </row>
    <row r="3019">
      <c r="A3019" s="105"/>
      <c r="C3019" s="88"/>
      <c r="D3019" s="86"/>
      <c r="E3019" s="32"/>
      <c r="H3019" s="105"/>
      <c r="J3019" s="102"/>
      <c r="K3019" s="102"/>
      <c r="L3019" s="108"/>
      <c r="R3019" s="31"/>
      <c r="S3019" s="112"/>
    </row>
    <row r="3020">
      <c r="A3020" s="105"/>
      <c r="C3020" s="88"/>
      <c r="D3020" s="86"/>
      <c r="E3020" s="32"/>
      <c r="H3020" s="105"/>
      <c r="J3020" s="102"/>
      <c r="K3020" s="102"/>
      <c r="L3020" s="108"/>
      <c r="R3020" s="31"/>
      <c r="S3020" s="112"/>
    </row>
    <row r="3021">
      <c r="A3021" s="105"/>
      <c r="C3021" s="88"/>
      <c r="D3021" s="86"/>
      <c r="E3021" s="32"/>
      <c r="H3021" s="105"/>
      <c r="J3021" s="102"/>
      <c r="K3021" s="102"/>
      <c r="L3021" s="108"/>
      <c r="R3021" s="31"/>
      <c r="S3021" s="112"/>
    </row>
    <row r="3022">
      <c r="A3022" s="105"/>
      <c r="C3022" s="88"/>
      <c r="D3022" s="86"/>
      <c r="E3022" s="32"/>
      <c r="H3022" s="105"/>
      <c r="J3022" s="102"/>
      <c r="K3022" s="102"/>
      <c r="L3022" s="108"/>
      <c r="R3022" s="31"/>
      <c r="S3022" s="112"/>
    </row>
    <row r="3023">
      <c r="A3023" s="105"/>
      <c r="C3023" s="88"/>
      <c r="D3023" s="86"/>
      <c r="E3023" s="32"/>
      <c r="H3023" s="105"/>
      <c r="J3023" s="102"/>
      <c r="K3023" s="102"/>
      <c r="L3023" s="108"/>
      <c r="R3023" s="31"/>
      <c r="S3023" s="112"/>
    </row>
    <row r="3024">
      <c r="A3024" s="105"/>
      <c r="C3024" s="88"/>
      <c r="D3024" s="86"/>
      <c r="E3024" s="32"/>
      <c r="H3024" s="105"/>
      <c r="J3024" s="102"/>
      <c r="K3024" s="102"/>
      <c r="L3024" s="108"/>
      <c r="R3024" s="31"/>
      <c r="S3024" s="112"/>
    </row>
    <row r="3025">
      <c r="A3025" s="105"/>
      <c r="C3025" s="88"/>
      <c r="D3025" s="86"/>
      <c r="E3025" s="32"/>
      <c r="H3025" s="105"/>
      <c r="J3025" s="102"/>
      <c r="K3025" s="102"/>
      <c r="L3025" s="108"/>
      <c r="R3025" s="31"/>
      <c r="S3025" s="112"/>
    </row>
    <row r="3026">
      <c r="A3026" s="105"/>
      <c r="C3026" s="88"/>
      <c r="D3026" s="86"/>
      <c r="E3026" s="32"/>
      <c r="H3026" s="105"/>
      <c r="J3026" s="102"/>
      <c r="K3026" s="102"/>
      <c r="L3026" s="108"/>
      <c r="R3026" s="31"/>
      <c r="S3026" s="112"/>
    </row>
    <row r="3027">
      <c r="A3027" s="105"/>
      <c r="C3027" s="88"/>
      <c r="D3027" s="86"/>
      <c r="E3027" s="32"/>
      <c r="H3027" s="105"/>
      <c r="J3027" s="102"/>
      <c r="K3027" s="102"/>
      <c r="L3027" s="108"/>
      <c r="R3027" s="31"/>
      <c r="S3027" s="112"/>
    </row>
    <row r="3028">
      <c r="A3028" s="105"/>
      <c r="C3028" s="88"/>
      <c r="D3028" s="86"/>
      <c r="E3028" s="32"/>
      <c r="H3028" s="105"/>
      <c r="J3028" s="102"/>
      <c r="K3028" s="102"/>
      <c r="L3028" s="108"/>
      <c r="R3028" s="31"/>
      <c r="S3028" s="112"/>
    </row>
    <row r="3029">
      <c r="A3029" s="105"/>
      <c r="C3029" s="88"/>
      <c r="D3029" s="86"/>
      <c r="E3029" s="32"/>
      <c r="H3029" s="105"/>
      <c r="J3029" s="102"/>
      <c r="K3029" s="102"/>
      <c r="L3029" s="108"/>
      <c r="R3029" s="31"/>
      <c r="S3029" s="112"/>
    </row>
    <row r="3030">
      <c r="A3030" s="105"/>
      <c r="C3030" s="88"/>
      <c r="D3030" s="86"/>
      <c r="E3030" s="32"/>
      <c r="H3030" s="105"/>
      <c r="J3030" s="102"/>
      <c r="K3030" s="102"/>
      <c r="L3030" s="108"/>
      <c r="R3030" s="31"/>
      <c r="S3030" s="112"/>
    </row>
    <row r="3031">
      <c r="A3031" s="105"/>
      <c r="C3031" s="88"/>
      <c r="D3031" s="86"/>
      <c r="E3031" s="32"/>
      <c r="H3031" s="105"/>
      <c r="J3031" s="102"/>
      <c r="K3031" s="102"/>
      <c r="L3031" s="108"/>
      <c r="R3031" s="31"/>
      <c r="S3031" s="112"/>
    </row>
    <row r="3032">
      <c r="A3032" s="105"/>
      <c r="C3032" s="88"/>
      <c r="D3032" s="86"/>
      <c r="E3032" s="32"/>
      <c r="H3032" s="105"/>
      <c r="J3032" s="102"/>
      <c r="K3032" s="102"/>
      <c r="L3032" s="108"/>
      <c r="R3032" s="31"/>
      <c r="S3032" s="112"/>
    </row>
    <row r="3033">
      <c r="A3033" s="105"/>
      <c r="C3033" s="88"/>
      <c r="D3033" s="86"/>
      <c r="E3033" s="32"/>
      <c r="H3033" s="105"/>
      <c r="J3033" s="102"/>
      <c r="K3033" s="102"/>
      <c r="L3033" s="108"/>
      <c r="R3033" s="31"/>
      <c r="S3033" s="112"/>
    </row>
    <row r="3034">
      <c r="A3034" s="105"/>
      <c r="C3034" s="88"/>
      <c r="D3034" s="86"/>
      <c r="E3034" s="32"/>
      <c r="H3034" s="105"/>
      <c r="J3034" s="102"/>
      <c r="K3034" s="102"/>
      <c r="L3034" s="108"/>
      <c r="R3034" s="31"/>
      <c r="S3034" s="112"/>
    </row>
    <row r="3035">
      <c r="A3035" s="105"/>
      <c r="C3035" s="88"/>
      <c r="D3035" s="86"/>
      <c r="E3035" s="32"/>
      <c r="H3035" s="105"/>
      <c r="J3035" s="102"/>
      <c r="K3035" s="102"/>
      <c r="L3035" s="108"/>
      <c r="R3035" s="31"/>
      <c r="S3035" s="112"/>
    </row>
    <row r="3036">
      <c r="A3036" s="105"/>
      <c r="C3036" s="88"/>
      <c r="D3036" s="86"/>
      <c r="E3036" s="32"/>
      <c r="H3036" s="105"/>
      <c r="J3036" s="102"/>
      <c r="K3036" s="102"/>
      <c r="L3036" s="108"/>
      <c r="R3036" s="31"/>
      <c r="S3036" s="112"/>
    </row>
    <row r="3037">
      <c r="A3037" s="105"/>
      <c r="C3037" s="88"/>
      <c r="D3037" s="86"/>
      <c r="E3037" s="32"/>
      <c r="H3037" s="105"/>
      <c r="J3037" s="102"/>
      <c r="K3037" s="102"/>
      <c r="L3037" s="108"/>
      <c r="R3037" s="31"/>
      <c r="S3037" s="112"/>
    </row>
    <row r="3038">
      <c r="A3038" s="105"/>
      <c r="C3038" s="88"/>
      <c r="D3038" s="86"/>
      <c r="E3038" s="32"/>
      <c r="H3038" s="105"/>
      <c r="J3038" s="102"/>
      <c r="K3038" s="102"/>
      <c r="L3038" s="108"/>
      <c r="R3038" s="31"/>
      <c r="S3038" s="112"/>
    </row>
    <row r="3039">
      <c r="A3039" s="105"/>
      <c r="C3039" s="88"/>
      <c r="D3039" s="86"/>
      <c r="E3039" s="32"/>
      <c r="H3039" s="105"/>
      <c r="J3039" s="102"/>
      <c r="K3039" s="102"/>
      <c r="L3039" s="108"/>
      <c r="R3039" s="31"/>
      <c r="S3039" s="112"/>
    </row>
    <row r="3040">
      <c r="A3040" s="105"/>
      <c r="C3040" s="88"/>
      <c r="D3040" s="86"/>
      <c r="E3040" s="32"/>
      <c r="H3040" s="105"/>
      <c r="J3040" s="102"/>
      <c r="K3040" s="102"/>
      <c r="L3040" s="108"/>
      <c r="R3040" s="31"/>
      <c r="S3040" s="112"/>
    </row>
    <row r="3041">
      <c r="A3041" s="105"/>
      <c r="C3041" s="88"/>
      <c r="D3041" s="86"/>
      <c r="E3041" s="32"/>
      <c r="H3041" s="105"/>
      <c r="J3041" s="102"/>
      <c r="K3041" s="102"/>
      <c r="L3041" s="108"/>
      <c r="R3041" s="31"/>
      <c r="S3041" s="112"/>
    </row>
    <row r="3042">
      <c r="A3042" s="105"/>
      <c r="C3042" s="88"/>
      <c r="D3042" s="86"/>
      <c r="E3042" s="32"/>
      <c r="H3042" s="105"/>
      <c r="J3042" s="102"/>
      <c r="K3042" s="102"/>
      <c r="L3042" s="108"/>
      <c r="R3042" s="31"/>
      <c r="S3042" s="112"/>
    </row>
    <row r="3043">
      <c r="A3043" s="105"/>
      <c r="C3043" s="88"/>
      <c r="D3043" s="86"/>
      <c r="E3043" s="32"/>
      <c r="H3043" s="105"/>
      <c r="J3043" s="102"/>
      <c r="K3043" s="102"/>
      <c r="L3043" s="108"/>
      <c r="R3043" s="31"/>
      <c r="S3043" s="112"/>
    </row>
    <row r="3044">
      <c r="A3044" s="105"/>
      <c r="C3044" s="88"/>
      <c r="D3044" s="86"/>
      <c r="E3044" s="32"/>
      <c r="H3044" s="105"/>
      <c r="J3044" s="102"/>
      <c r="K3044" s="102"/>
      <c r="L3044" s="108"/>
      <c r="R3044" s="31"/>
      <c r="S3044" s="112"/>
    </row>
    <row r="3045">
      <c r="A3045" s="105"/>
      <c r="C3045" s="88"/>
      <c r="D3045" s="86"/>
      <c r="E3045" s="32"/>
      <c r="H3045" s="105"/>
      <c r="J3045" s="102"/>
      <c r="K3045" s="102"/>
      <c r="L3045" s="108"/>
      <c r="R3045" s="31"/>
      <c r="S3045" s="112"/>
    </row>
    <row r="3046">
      <c r="A3046" s="105"/>
      <c r="C3046" s="88"/>
      <c r="D3046" s="86"/>
      <c r="E3046" s="32"/>
      <c r="H3046" s="105"/>
      <c r="J3046" s="102"/>
      <c r="K3046" s="102"/>
      <c r="L3046" s="108"/>
      <c r="R3046" s="31"/>
      <c r="S3046" s="112"/>
    </row>
    <row r="3047">
      <c r="A3047" s="105"/>
      <c r="C3047" s="88"/>
      <c r="D3047" s="86"/>
      <c r="E3047" s="32"/>
      <c r="H3047" s="105"/>
      <c r="J3047" s="102"/>
      <c r="K3047" s="102"/>
      <c r="L3047" s="108"/>
      <c r="R3047" s="31"/>
      <c r="S3047" s="112"/>
    </row>
    <row r="3048">
      <c r="A3048" s="105"/>
      <c r="C3048" s="88"/>
      <c r="D3048" s="86"/>
      <c r="E3048" s="32"/>
      <c r="H3048" s="105"/>
      <c r="J3048" s="102"/>
      <c r="K3048" s="102"/>
      <c r="L3048" s="108"/>
      <c r="R3048" s="31"/>
      <c r="S3048" s="112"/>
    </row>
    <row r="3049">
      <c r="A3049" s="105"/>
      <c r="C3049" s="88"/>
      <c r="D3049" s="86"/>
      <c r="E3049" s="32"/>
      <c r="H3049" s="105"/>
      <c r="J3049" s="102"/>
      <c r="K3049" s="102"/>
      <c r="L3049" s="108"/>
      <c r="R3049" s="31"/>
      <c r="S3049" s="112"/>
    </row>
    <row r="3050">
      <c r="A3050" s="105"/>
      <c r="C3050" s="88"/>
      <c r="D3050" s="86"/>
      <c r="E3050" s="32"/>
      <c r="H3050" s="105"/>
      <c r="J3050" s="102"/>
      <c r="K3050" s="102"/>
      <c r="L3050" s="108"/>
      <c r="R3050" s="31"/>
      <c r="S3050" s="112"/>
    </row>
    <row r="3051">
      <c r="A3051" s="105"/>
      <c r="C3051" s="88"/>
      <c r="D3051" s="86"/>
      <c r="E3051" s="32"/>
      <c r="H3051" s="105"/>
      <c r="J3051" s="102"/>
      <c r="K3051" s="102"/>
      <c r="L3051" s="108"/>
      <c r="R3051" s="31"/>
      <c r="S3051" s="112"/>
    </row>
    <row r="3052">
      <c r="A3052" s="105"/>
      <c r="C3052" s="88"/>
      <c r="D3052" s="86"/>
      <c r="E3052" s="32"/>
      <c r="H3052" s="105"/>
      <c r="J3052" s="102"/>
      <c r="K3052" s="102"/>
      <c r="L3052" s="108"/>
      <c r="R3052" s="31"/>
      <c r="S3052" s="112"/>
    </row>
    <row r="3053">
      <c r="A3053" s="105"/>
      <c r="C3053" s="88"/>
      <c r="D3053" s="86"/>
      <c r="E3053" s="32"/>
      <c r="H3053" s="105"/>
      <c r="J3053" s="102"/>
      <c r="K3053" s="102"/>
      <c r="L3053" s="108"/>
      <c r="R3053" s="31"/>
      <c r="S3053" s="112"/>
    </row>
    <row r="3054">
      <c r="A3054" s="105"/>
      <c r="C3054" s="88"/>
      <c r="D3054" s="86"/>
      <c r="E3054" s="32"/>
      <c r="H3054" s="105"/>
      <c r="J3054" s="102"/>
      <c r="K3054" s="102"/>
      <c r="L3054" s="108"/>
      <c r="R3054" s="31"/>
      <c r="S3054" s="112"/>
    </row>
    <row r="3055">
      <c r="A3055" s="105"/>
      <c r="C3055" s="88"/>
      <c r="D3055" s="86"/>
      <c r="E3055" s="32"/>
      <c r="H3055" s="105"/>
      <c r="J3055" s="102"/>
      <c r="K3055" s="102"/>
      <c r="L3055" s="108"/>
      <c r="R3055" s="31"/>
      <c r="S3055" s="112"/>
    </row>
    <row r="3056">
      <c r="A3056" s="105"/>
      <c r="C3056" s="88"/>
      <c r="D3056" s="86"/>
      <c r="E3056" s="32"/>
      <c r="H3056" s="105"/>
      <c r="J3056" s="102"/>
      <c r="K3056" s="102"/>
      <c r="L3056" s="108"/>
      <c r="R3056" s="31"/>
      <c r="S3056" s="112"/>
    </row>
    <row r="3057">
      <c r="A3057" s="105"/>
      <c r="C3057" s="88"/>
      <c r="D3057" s="86"/>
      <c r="E3057" s="32"/>
      <c r="H3057" s="105"/>
      <c r="J3057" s="102"/>
      <c r="K3057" s="102"/>
      <c r="L3057" s="108"/>
      <c r="R3057" s="31"/>
      <c r="S3057" s="112"/>
    </row>
    <row r="3058">
      <c r="A3058" s="105"/>
      <c r="C3058" s="88"/>
      <c r="D3058" s="86"/>
      <c r="E3058" s="32"/>
      <c r="H3058" s="105"/>
      <c r="J3058" s="102"/>
      <c r="K3058" s="102"/>
      <c r="L3058" s="108"/>
      <c r="R3058" s="31"/>
      <c r="S3058" s="112"/>
    </row>
    <row r="3059">
      <c r="A3059" s="105"/>
      <c r="C3059" s="88"/>
      <c r="D3059" s="86"/>
      <c r="E3059" s="32"/>
      <c r="H3059" s="105"/>
      <c r="J3059" s="102"/>
      <c r="K3059" s="102"/>
      <c r="L3059" s="108"/>
      <c r="R3059" s="31"/>
      <c r="S3059" s="112"/>
    </row>
    <row r="3060">
      <c r="A3060" s="105"/>
      <c r="C3060" s="88"/>
      <c r="D3060" s="86"/>
      <c r="E3060" s="32"/>
      <c r="H3060" s="105"/>
      <c r="J3060" s="102"/>
      <c r="K3060" s="102"/>
      <c r="L3060" s="108"/>
      <c r="R3060" s="31"/>
      <c r="S3060" s="112"/>
    </row>
    <row r="3061">
      <c r="A3061" s="105"/>
      <c r="C3061" s="88"/>
      <c r="D3061" s="86"/>
      <c r="E3061" s="32"/>
      <c r="H3061" s="105"/>
      <c r="J3061" s="102"/>
      <c r="K3061" s="102"/>
      <c r="L3061" s="108"/>
      <c r="R3061" s="31"/>
      <c r="S3061" s="112"/>
    </row>
    <row r="3062">
      <c r="A3062" s="105"/>
      <c r="C3062" s="88"/>
      <c r="D3062" s="86"/>
      <c r="E3062" s="32"/>
      <c r="H3062" s="105"/>
      <c r="J3062" s="102"/>
      <c r="K3062" s="102"/>
      <c r="L3062" s="108"/>
      <c r="R3062" s="31"/>
      <c r="S3062" s="112"/>
    </row>
    <row r="3063">
      <c r="A3063" s="105"/>
      <c r="C3063" s="88"/>
      <c r="D3063" s="86"/>
      <c r="E3063" s="32"/>
      <c r="H3063" s="105"/>
      <c r="J3063" s="102"/>
      <c r="K3063" s="102"/>
      <c r="L3063" s="108"/>
      <c r="R3063" s="31"/>
      <c r="S3063" s="112"/>
    </row>
    <row r="3064">
      <c r="A3064" s="105"/>
      <c r="C3064" s="88"/>
      <c r="D3064" s="86"/>
      <c r="E3064" s="32"/>
      <c r="H3064" s="105"/>
      <c r="J3064" s="102"/>
      <c r="K3064" s="102"/>
      <c r="L3064" s="108"/>
      <c r="R3064" s="31"/>
      <c r="S3064" s="112"/>
    </row>
    <row r="3065">
      <c r="A3065" s="105"/>
      <c r="C3065" s="88"/>
      <c r="D3065" s="86"/>
      <c r="E3065" s="32"/>
      <c r="H3065" s="105"/>
      <c r="J3065" s="102"/>
      <c r="K3065" s="102"/>
      <c r="L3065" s="108"/>
      <c r="R3065" s="31"/>
      <c r="S3065" s="112"/>
    </row>
    <row r="3066">
      <c r="A3066" s="105"/>
      <c r="C3066" s="88"/>
      <c r="D3066" s="86"/>
      <c r="E3066" s="32"/>
      <c r="H3066" s="105"/>
      <c r="J3066" s="102"/>
      <c r="K3066" s="102"/>
      <c r="L3066" s="108"/>
      <c r="R3066" s="31"/>
      <c r="S3066" s="112"/>
    </row>
    <row r="3067">
      <c r="A3067" s="105"/>
      <c r="C3067" s="88"/>
      <c r="D3067" s="86"/>
      <c r="E3067" s="32"/>
      <c r="H3067" s="105"/>
      <c r="J3067" s="102"/>
      <c r="K3067" s="102"/>
      <c r="L3067" s="108"/>
      <c r="R3067" s="31"/>
      <c r="S3067" s="112"/>
    </row>
    <row r="3068">
      <c r="A3068" s="105"/>
      <c r="C3068" s="88"/>
      <c r="D3068" s="86"/>
      <c r="E3068" s="32"/>
      <c r="H3068" s="105"/>
      <c r="J3068" s="102"/>
      <c r="K3068" s="102"/>
      <c r="L3068" s="108"/>
      <c r="R3068" s="31"/>
      <c r="S3068" s="112"/>
    </row>
    <row r="3069">
      <c r="A3069" s="105"/>
      <c r="C3069" s="88"/>
      <c r="D3069" s="86"/>
      <c r="E3069" s="32"/>
      <c r="H3069" s="105"/>
      <c r="J3069" s="102"/>
      <c r="K3069" s="102"/>
      <c r="L3069" s="108"/>
      <c r="R3069" s="31"/>
      <c r="S3069" s="112"/>
    </row>
    <row r="3070">
      <c r="A3070" s="105"/>
      <c r="C3070" s="88"/>
      <c r="D3070" s="86"/>
      <c r="E3070" s="32"/>
      <c r="H3070" s="105"/>
      <c r="J3070" s="102"/>
      <c r="K3070" s="102"/>
      <c r="L3070" s="108"/>
      <c r="R3070" s="31"/>
      <c r="S3070" s="112"/>
    </row>
    <row r="3071">
      <c r="A3071" s="105"/>
      <c r="C3071" s="88"/>
      <c r="D3071" s="86"/>
      <c r="E3071" s="32"/>
      <c r="H3071" s="105"/>
      <c r="J3071" s="102"/>
      <c r="K3071" s="102"/>
      <c r="L3071" s="108"/>
      <c r="R3071" s="31"/>
      <c r="S3071" s="112"/>
    </row>
    <row r="3072">
      <c r="A3072" s="105"/>
      <c r="C3072" s="88"/>
      <c r="D3072" s="86"/>
      <c r="E3072" s="32"/>
      <c r="H3072" s="105"/>
      <c r="J3072" s="102"/>
      <c r="K3072" s="102"/>
      <c r="L3072" s="108"/>
      <c r="R3072" s="31"/>
      <c r="S3072" s="112"/>
    </row>
    <row r="3073">
      <c r="A3073" s="105"/>
      <c r="C3073" s="88"/>
      <c r="D3073" s="86"/>
      <c r="E3073" s="32"/>
      <c r="H3073" s="105"/>
      <c r="J3073" s="102"/>
      <c r="K3073" s="102"/>
      <c r="L3073" s="108"/>
      <c r="R3073" s="31"/>
      <c r="S3073" s="112"/>
    </row>
    <row r="3074">
      <c r="A3074" s="105"/>
      <c r="C3074" s="88"/>
      <c r="D3074" s="86"/>
      <c r="E3074" s="32"/>
      <c r="H3074" s="105"/>
      <c r="J3074" s="102"/>
      <c r="K3074" s="102"/>
      <c r="L3074" s="108"/>
      <c r="R3074" s="31"/>
      <c r="S3074" s="112"/>
    </row>
    <row r="3075">
      <c r="A3075" s="105"/>
      <c r="C3075" s="88"/>
      <c r="D3075" s="86"/>
      <c r="E3075" s="32"/>
      <c r="H3075" s="105"/>
      <c r="J3075" s="102"/>
      <c r="K3075" s="102"/>
      <c r="L3075" s="108"/>
      <c r="R3075" s="31"/>
      <c r="S3075" s="112"/>
    </row>
    <row r="3076">
      <c r="A3076" s="105"/>
      <c r="C3076" s="88"/>
      <c r="D3076" s="86"/>
      <c r="E3076" s="32"/>
      <c r="H3076" s="105"/>
      <c r="J3076" s="102"/>
      <c r="K3076" s="102"/>
      <c r="L3076" s="108"/>
      <c r="R3076" s="31"/>
      <c r="S3076" s="112"/>
    </row>
    <row r="3077">
      <c r="A3077" s="105"/>
      <c r="C3077" s="88"/>
      <c r="D3077" s="86"/>
      <c r="E3077" s="32"/>
      <c r="H3077" s="105"/>
      <c r="J3077" s="102"/>
      <c r="K3077" s="102"/>
      <c r="L3077" s="108"/>
      <c r="R3077" s="31"/>
      <c r="S3077" s="112"/>
    </row>
    <row r="3078">
      <c r="A3078" s="105"/>
      <c r="C3078" s="88"/>
      <c r="D3078" s="86"/>
      <c r="E3078" s="32"/>
      <c r="H3078" s="105"/>
      <c r="J3078" s="102"/>
      <c r="K3078" s="102"/>
      <c r="L3078" s="108"/>
      <c r="R3078" s="31"/>
      <c r="S3078" s="112"/>
    </row>
    <row r="3079">
      <c r="A3079" s="105"/>
      <c r="C3079" s="88"/>
      <c r="D3079" s="86"/>
      <c r="E3079" s="32"/>
      <c r="H3079" s="105"/>
      <c r="J3079" s="102"/>
      <c r="K3079" s="102"/>
      <c r="L3079" s="108"/>
      <c r="R3079" s="31"/>
      <c r="S3079" s="112"/>
    </row>
    <row r="3080">
      <c r="A3080" s="105"/>
      <c r="C3080" s="88"/>
      <c r="D3080" s="86"/>
      <c r="E3080" s="32"/>
      <c r="H3080" s="105"/>
      <c r="J3080" s="102"/>
      <c r="K3080" s="102"/>
      <c r="L3080" s="108"/>
      <c r="R3080" s="31"/>
      <c r="S3080" s="112"/>
    </row>
    <row r="3081">
      <c r="A3081" s="105"/>
      <c r="C3081" s="88"/>
      <c r="D3081" s="86"/>
      <c r="E3081" s="32"/>
      <c r="H3081" s="105"/>
      <c r="J3081" s="102"/>
      <c r="K3081" s="102"/>
      <c r="L3081" s="108"/>
      <c r="R3081" s="31"/>
      <c r="S3081" s="112"/>
    </row>
    <row r="3082">
      <c r="A3082" s="105"/>
      <c r="C3082" s="88"/>
      <c r="D3082" s="86"/>
      <c r="E3082" s="32"/>
      <c r="H3082" s="105"/>
      <c r="J3082" s="102"/>
      <c r="K3082" s="102"/>
      <c r="L3082" s="108"/>
      <c r="R3082" s="31"/>
      <c r="S3082" s="112"/>
    </row>
    <row r="3083">
      <c r="A3083" s="105"/>
      <c r="C3083" s="88"/>
      <c r="D3083" s="86"/>
      <c r="E3083" s="32"/>
      <c r="H3083" s="105"/>
      <c r="J3083" s="102"/>
      <c r="K3083" s="102"/>
      <c r="L3083" s="108"/>
      <c r="R3083" s="31"/>
      <c r="S3083" s="112"/>
    </row>
    <row r="3084">
      <c r="A3084" s="105"/>
      <c r="C3084" s="88"/>
      <c r="D3084" s="86"/>
      <c r="E3084" s="32"/>
      <c r="H3084" s="105"/>
      <c r="J3084" s="102"/>
      <c r="K3084" s="102"/>
      <c r="L3084" s="108"/>
      <c r="R3084" s="31"/>
      <c r="S3084" s="112"/>
    </row>
    <row r="3085">
      <c r="A3085" s="105"/>
      <c r="C3085" s="88"/>
      <c r="D3085" s="86"/>
      <c r="E3085" s="32"/>
      <c r="H3085" s="105"/>
      <c r="J3085" s="102"/>
      <c r="K3085" s="102"/>
      <c r="L3085" s="108"/>
      <c r="R3085" s="31"/>
      <c r="S3085" s="112"/>
    </row>
    <row r="3086">
      <c r="A3086" s="105"/>
      <c r="C3086" s="88"/>
      <c r="D3086" s="86"/>
      <c r="E3086" s="32"/>
      <c r="H3086" s="105"/>
      <c r="J3086" s="102"/>
      <c r="K3086" s="102"/>
      <c r="L3086" s="108"/>
      <c r="R3086" s="31"/>
      <c r="S3086" s="112"/>
    </row>
    <row r="3087">
      <c r="A3087" s="105"/>
      <c r="C3087" s="88"/>
      <c r="D3087" s="86"/>
      <c r="E3087" s="32"/>
      <c r="H3087" s="105"/>
      <c r="J3087" s="102"/>
      <c r="K3087" s="102"/>
      <c r="L3087" s="108"/>
      <c r="R3087" s="31"/>
      <c r="S3087" s="112"/>
    </row>
    <row r="3088">
      <c r="A3088" s="105"/>
      <c r="C3088" s="88"/>
      <c r="D3088" s="86"/>
      <c r="E3088" s="32"/>
      <c r="H3088" s="105"/>
      <c r="J3088" s="102"/>
      <c r="K3088" s="102"/>
      <c r="L3088" s="108"/>
      <c r="R3088" s="31"/>
      <c r="S3088" s="112"/>
    </row>
    <row r="3089">
      <c r="A3089" s="105"/>
      <c r="C3089" s="88"/>
      <c r="D3089" s="86"/>
      <c r="E3089" s="32"/>
      <c r="H3089" s="105"/>
      <c r="J3089" s="102"/>
      <c r="K3089" s="102"/>
      <c r="L3089" s="108"/>
      <c r="R3089" s="31"/>
      <c r="S3089" s="112"/>
    </row>
    <row r="3090">
      <c r="A3090" s="105"/>
      <c r="C3090" s="88"/>
      <c r="D3090" s="86"/>
      <c r="E3090" s="32"/>
      <c r="H3090" s="105"/>
      <c r="J3090" s="102"/>
      <c r="K3090" s="102"/>
      <c r="L3090" s="108"/>
      <c r="R3090" s="31"/>
      <c r="S3090" s="112"/>
    </row>
    <row r="3091">
      <c r="A3091" s="105"/>
      <c r="C3091" s="88"/>
      <c r="D3091" s="86"/>
      <c r="E3091" s="32"/>
      <c r="H3091" s="105"/>
      <c r="J3091" s="102"/>
      <c r="K3091" s="102"/>
      <c r="L3091" s="108"/>
      <c r="R3091" s="31"/>
      <c r="S3091" s="112"/>
    </row>
    <row r="3092">
      <c r="A3092" s="105"/>
      <c r="C3092" s="88"/>
      <c r="D3092" s="86"/>
      <c r="E3092" s="32"/>
      <c r="H3092" s="105"/>
      <c r="J3092" s="102"/>
      <c r="K3092" s="102"/>
      <c r="L3092" s="108"/>
      <c r="R3092" s="31"/>
      <c r="S3092" s="112"/>
    </row>
    <row r="3093">
      <c r="A3093" s="105"/>
      <c r="C3093" s="88"/>
      <c r="D3093" s="86"/>
      <c r="E3093" s="32"/>
      <c r="H3093" s="105"/>
      <c r="J3093" s="102"/>
      <c r="K3093" s="102"/>
      <c r="L3093" s="108"/>
      <c r="R3093" s="31"/>
      <c r="S3093" s="112"/>
    </row>
    <row r="3094">
      <c r="A3094" s="105"/>
      <c r="C3094" s="88"/>
      <c r="D3094" s="86"/>
      <c r="E3094" s="32"/>
      <c r="H3094" s="105"/>
      <c r="J3094" s="102"/>
      <c r="K3094" s="102"/>
      <c r="L3094" s="108"/>
      <c r="R3094" s="31"/>
      <c r="S3094" s="112"/>
    </row>
    <row r="3095">
      <c r="A3095" s="105"/>
      <c r="C3095" s="88"/>
      <c r="D3095" s="86"/>
      <c r="E3095" s="32"/>
      <c r="H3095" s="105"/>
      <c r="J3095" s="102"/>
      <c r="K3095" s="102"/>
      <c r="L3095" s="108"/>
      <c r="R3095" s="31"/>
      <c r="S3095" s="112"/>
    </row>
    <row r="3096">
      <c r="A3096" s="105"/>
      <c r="C3096" s="88"/>
      <c r="D3096" s="86"/>
      <c r="E3096" s="32"/>
      <c r="H3096" s="105"/>
      <c r="J3096" s="102"/>
      <c r="K3096" s="102"/>
      <c r="L3096" s="108"/>
      <c r="R3096" s="31"/>
      <c r="S3096" s="112"/>
    </row>
    <row r="3097">
      <c r="A3097" s="105"/>
      <c r="C3097" s="88"/>
      <c r="D3097" s="86"/>
      <c r="E3097" s="32"/>
      <c r="H3097" s="105"/>
      <c r="J3097" s="102"/>
      <c r="K3097" s="102"/>
      <c r="L3097" s="108"/>
      <c r="R3097" s="31"/>
      <c r="S3097" s="112"/>
    </row>
    <row r="3098">
      <c r="A3098" s="105"/>
      <c r="C3098" s="88"/>
      <c r="D3098" s="86"/>
      <c r="E3098" s="32"/>
      <c r="H3098" s="105"/>
      <c r="J3098" s="102"/>
      <c r="K3098" s="102"/>
      <c r="L3098" s="108"/>
      <c r="R3098" s="31"/>
      <c r="S3098" s="112"/>
    </row>
    <row r="3099">
      <c r="A3099" s="105"/>
      <c r="C3099" s="88"/>
      <c r="D3099" s="86"/>
      <c r="E3099" s="32"/>
      <c r="H3099" s="105"/>
      <c r="J3099" s="102"/>
      <c r="K3099" s="102"/>
      <c r="L3099" s="108"/>
      <c r="R3099" s="31"/>
      <c r="S3099" s="112"/>
    </row>
    <row r="3100">
      <c r="A3100" s="105"/>
      <c r="C3100" s="88"/>
      <c r="D3100" s="86"/>
      <c r="E3100" s="32"/>
      <c r="H3100" s="105"/>
      <c r="J3100" s="102"/>
      <c r="K3100" s="102"/>
      <c r="L3100" s="108"/>
      <c r="R3100" s="31"/>
      <c r="S3100" s="112"/>
    </row>
    <row r="3101">
      <c r="A3101" s="105"/>
      <c r="C3101" s="88"/>
      <c r="D3101" s="86"/>
      <c r="E3101" s="32"/>
      <c r="H3101" s="105"/>
      <c r="J3101" s="102"/>
      <c r="K3101" s="102"/>
      <c r="L3101" s="108"/>
      <c r="R3101" s="31"/>
      <c r="S3101" s="112"/>
    </row>
    <row r="3102">
      <c r="A3102" s="105"/>
      <c r="C3102" s="88"/>
      <c r="D3102" s="86"/>
      <c r="E3102" s="32"/>
      <c r="H3102" s="105"/>
      <c r="J3102" s="102"/>
      <c r="K3102" s="102"/>
      <c r="L3102" s="108"/>
      <c r="R3102" s="31"/>
      <c r="S3102" s="112"/>
    </row>
    <row r="3103">
      <c r="A3103" s="105"/>
      <c r="C3103" s="88"/>
      <c r="D3103" s="86"/>
      <c r="E3103" s="32"/>
      <c r="H3103" s="105"/>
      <c r="J3103" s="102"/>
      <c r="K3103" s="102"/>
      <c r="L3103" s="108"/>
      <c r="R3103" s="31"/>
      <c r="S3103" s="112"/>
    </row>
    <row r="3104">
      <c r="A3104" s="105"/>
      <c r="C3104" s="88"/>
      <c r="D3104" s="86"/>
      <c r="E3104" s="32"/>
      <c r="H3104" s="105"/>
      <c r="J3104" s="102"/>
      <c r="K3104" s="102"/>
      <c r="L3104" s="108"/>
      <c r="R3104" s="31"/>
      <c r="S3104" s="112"/>
    </row>
    <row r="3105">
      <c r="A3105" s="105"/>
      <c r="C3105" s="88"/>
      <c r="D3105" s="86"/>
      <c r="E3105" s="32"/>
      <c r="H3105" s="105"/>
      <c r="J3105" s="102"/>
      <c r="K3105" s="102"/>
      <c r="L3105" s="108"/>
      <c r="R3105" s="31"/>
      <c r="S3105" s="112"/>
    </row>
    <row r="3106">
      <c r="A3106" s="105"/>
      <c r="C3106" s="88"/>
      <c r="D3106" s="86"/>
      <c r="E3106" s="32"/>
      <c r="H3106" s="105"/>
      <c r="J3106" s="102"/>
      <c r="K3106" s="102"/>
      <c r="L3106" s="108"/>
      <c r="R3106" s="31"/>
      <c r="S3106" s="112"/>
    </row>
    <row r="3107">
      <c r="A3107" s="105"/>
      <c r="C3107" s="88"/>
      <c r="D3107" s="86"/>
      <c r="E3107" s="32"/>
      <c r="H3107" s="105"/>
      <c r="J3107" s="102"/>
      <c r="K3107" s="102"/>
      <c r="L3107" s="108"/>
      <c r="R3107" s="31"/>
      <c r="S3107" s="112"/>
    </row>
    <row r="3108">
      <c r="A3108" s="105"/>
      <c r="C3108" s="88"/>
      <c r="D3108" s="86"/>
      <c r="E3108" s="32"/>
      <c r="H3108" s="105"/>
      <c r="J3108" s="102"/>
      <c r="K3108" s="102"/>
      <c r="L3108" s="108"/>
      <c r="R3108" s="31"/>
      <c r="S3108" s="112"/>
    </row>
    <row r="3109">
      <c r="A3109" s="105"/>
      <c r="C3109" s="88"/>
      <c r="D3109" s="86"/>
      <c r="E3109" s="32"/>
      <c r="H3109" s="105"/>
      <c r="J3109" s="102"/>
      <c r="K3109" s="102"/>
      <c r="L3109" s="108"/>
      <c r="R3109" s="31"/>
      <c r="S3109" s="112"/>
    </row>
    <row r="3110">
      <c r="A3110" s="105"/>
      <c r="C3110" s="88"/>
      <c r="D3110" s="86"/>
      <c r="E3110" s="32"/>
      <c r="H3110" s="105"/>
      <c r="J3110" s="102"/>
      <c r="K3110" s="102"/>
      <c r="L3110" s="108"/>
      <c r="R3110" s="31"/>
      <c r="S3110" s="112"/>
    </row>
    <row r="3111">
      <c r="A3111" s="105"/>
      <c r="C3111" s="88"/>
      <c r="D3111" s="86"/>
      <c r="E3111" s="32"/>
      <c r="H3111" s="105"/>
      <c r="J3111" s="102"/>
      <c r="K3111" s="102"/>
      <c r="L3111" s="108"/>
      <c r="R3111" s="31"/>
      <c r="S3111" s="112"/>
    </row>
    <row r="3112">
      <c r="A3112" s="105"/>
      <c r="C3112" s="88"/>
      <c r="D3112" s="86"/>
      <c r="E3112" s="32"/>
      <c r="H3112" s="105"/>
      <c r="J3112" s="102"/>
      <c r="K3112" s="102"/>
      <c r="L3112" s="108"/>
      <c r="R3112" s="31"/>
      <c r="S3112" s="112"/>
    </row>
    <row r="3113">
      <c r="A3113" s="105"/>
      <c r="C3113" s="88"/>
      <c r="D3113" s="86"/>
      <c r="E3113" s="32"/>
      <c r="H3113" s="105"/>
      <c r="J3113" s="102"/>
      <c r="K3113" s="102"/>
      <c r="L3113" s="108"/>
      <c r="R3113" s="31"/>
      <c r="S3113" s="112"/>
    </row>
    <row r="3114">
      <c r="A3114" s="105"/>
      <c r="C3114" s="88"/>
      <c r="D3114" s="86"/>
      <c r="E3114" s="32"/>
      <c r="H3114" s="105"/>
      <c r="J3114" s="102"/>
      <c r="K3114" s="102"/>
      <c r="L3114" s="108"/>
      <c r="R3114" s="31"/>
      <c r="S3114" s="112"/>
    </row>
    <row r="3115">
      <c r="A3115" s="105"/>
      <c r="C3115" s="88"/>
      <c r="D3115" s="86"/>
      <c r="E3115" s="32"/>
      <c r="H3115" s="105"/>
      <c r="J3115" s="102"/>
      <c r="K3115" s="102"/>
      <c r="L3115" s="108"/>
      <c r="R3115" s="31"/>
      <c r="S3115" s="112"/>
    </row>
    <row r="3116">
      <c r="A3116" s="105"/>
      <c r="C3116" s="88"/>
      <c r="D3116" s="86"/>
      <c r="E3116" s="32"/>
      <c r="H3116" s="105"/>
      <c r="J3116" s="102"/>
      <c r="K3116" s="102"/>
      <c r="L3116" s="108"/>
      <c r="R3116" s="31"/>
      <c r="S3116" s="112"/>
    </row>
    <row r="3117">
      <c r="A3117" s="105"/>
      <c r="C3117" s="88"/>
      <c r="D3117" s="86"/>
      <c r="E3117" s="32"/>
      <c r="H3117" s="105"/>
      <c r="J3117" s="102"/>
      <c r="K3117" s="102"/>
      <c r="L3117" s="108"/>
      <c r="R3117" s="31"/>
      <c r="S3117" s="112"/>
    </row>
    <row r="3118">
      <c r="A3118" s="105"/>
      <c r="C3118" s="88"/>
      <c r="D3118" s="86"/>
      <c r="E3118" s="32"/>
      <c r="H3118" s="105"/>
      <c r="J3118" s="102"/>
      <c r="K3118" s="102"/>
      <c r="L3118" s="108"/>
      <c r="R3118" s="31"/>
      <c r="S3118" s="112"/>
    </row>
    <row r="3119">
      <c r="A3119" s="105"/>
      <c r="C3119" s="88"/>
      <c r="D3119" s="86"/>
      <c r="E3119" s="32"/>
      <c r="H3119" s="105"/>
      <c r="J3119" s="102"/>
      <c r="K3119" s="102"/>
      <c r="L3119" s="108"/>
      <c r="R3119" s="31"/>
      <c r="S3119" s="112"/>
    </row>
    <row r="3120">
      <c r="A3120" s="105"/>
      <c r="C3120" s="88"/>
      <c r="D3120" s="86"/>
      <c r="E3120" s="32"/>
      <c r="H3120" s="105"/>
      <c r="J3120" s="102"/>
      <c r="K3120" s="102"/>
      <c r="L3120" s="108"/>
      <c r="R3120" s="31"/>
      <c r="S3120" s="112"/>
    </row>
    <row r="3121">
      <c r="A3121" s="105"/>
      <c r="C3121" s="88"/>
      <c r="D3121" s="86"/>
      <c r="E3121" s="32"/>
      <c r="H3121" s="105"/>
      <c r="J3121" s="102"/>
      <c r="K3121" s="102"/>
      <c r="L3121" s="108"/>
      <c r="R3121" s="31"/>
      <c r="S3121" s="112"/>
    </row>
    <row r="3122">
      <c r="A3122" s="105"/>
      <c r="C3122" s="88"/>
      <c r="D3122" s="86"/>
      <c r="E3122" s="32"/>
      <c r="H3122" s="105"/>
      <c r="J3122" s="102"/>
      <c r="K3122" s="102"/>
      <c r="L3122" s="108"/>
      <c r="R3122" s="31"/>
      <c r="S3122" s="112"/>
    </row>
    <row r="3123">
      <c r="A3123" s="105"/>
      <c r="C3123" s="88"/>
      <c r="D3123" s="86"/>
      <c r="E3123" s="32"/>
      <c r="H3123" s="105"/>
      <c r="J3123" s="102"/>
      <c r="K3123" s="102"/>
      <c r="L3123" s="108"/>
      <c r="R3123" s="31"/>
      <c r="S3123" s="112"/>
    </row>
    <row r="3124">
      <c r="A3124" s="105"/>
      <c r="C3124" s="88"/>
      <c r="D3124" s="86"/>
      <c r="E3124" s="32"/>
      <c r="H3124" s="105"/>
      <c r="J3124" s="102"/>
      <c r="K3124" s="102"/>
      <c r="L3124" s="108"/>
      <c r="R3124" s="31"/>
      <c r="S3124" s="112"/>
    </row>
    <row r="3125">
      <c r="A3125" s="105"/>
      <c r="C3125" s="88"/>
      <c r="D3125" s="86"/>
      <c r="E3125" s="32"/>
      <c r="H3125" s="105"/>
      <c r="J3125" s="102"/>
      <c r="K3125" s="102"/>
      <c r="L3125" s="108"/>
      <c r="R3125" s="31"/>
      <c r="S3125" s="112"/>
    </row>
    <row r="3126">
      <c r="A3126" s="105"/>
      <c r="C3126" s="88"/>
      <c r="D3126" s="86"/>
      <c r="E3126" s="32"/>
      <c r="H3126" s="105"/>
      <c r="J3126" s="102"/>
      <c r="K3126" s="102"/>
      <c r="L3126" s="108"/>
      <c r="R3126" s="31"/>
      <c r="S3126" s="112"/>
    </row>
    <row r="3127">
      <c r="A3127" s="105"/>
      <c r="C3127" s="88"/>
      <c r="D3127" s="86"/>
      <c r="E3127" s="32"/>
      <c r="H3127" s="105"/>
      <c r="J3127" s="102"/>
      <c r="K3127" s="102"/>
      <c r="L3127" s="108"/>
      <c r="R3127" s="31"/>
      <c r="S3127" s="112"/>
    </row>
    <row r="3128">
      <c r="A3128" s="105"/>
      <c r="C3128" s="88"/>
      <c r="D3128" s="86"/>
      <c r="E3128" s="32"/>
      <c r="H3128" s="105"/>
      <c r="J3128" s="102"/>
      <c r="K3128" s="102"/>
      <c r="L3128" s="108"/>
      <c r="R3128" s="31"/>
      <c r="S3128" s="112"/>
    </row>
    <row r="3129">
      <c r="A3129" s="105"/>
      <c r="C3129" s="88"/>
      <c r="D3129" s="86"/>
      <c r="E3129" s="32"/>
      <c r="H3129" s="105"/>
      <c r="J3129" s="102"/>
      <c r="K3129" s="102"/>
      <c r="L3129" s="108"/>
      <c r="R3129" s="31"/>
      <c r="S3129" s="112"/>
    </row>
    <row r="3130">
      <c r="A3130" s="105"/>
      <c r="C3130" s="88"/>
      <c r="D3130" s="86"/>
      <c r="E3130" s="32"/>
      <c r="H3130" s="105"/>
      <c r="J3130" s="102"/>
      <c r="K3130" s="102"/>
      <c r="L3130" s="108"/>
      <c r="R3130" s="31"/>
      <c r="S3130" s="112"/>
    </row>
    <row r="3131">
      <c r="A3131" s="105"/>
      <c r="C3131" s="88"/>
      <c r="D3131" s="86"/>
      <c r="E3131" s="32"/>
      <c r="H3131" s="105"/>
      <c r="J3131" s="102"/>
      <c r="K3131" s="102"/>
      <c r="L3131" s="108"/>
      <c r="R3131" s="31"/>
      <c r="S3131" s="112"/>
    </row>
    <row r="3132">
      <c r="A3132" s="105"/>
      <c r="C3132" s="88"/>
      <c r="D3132" s="86"/>
      <c r="E3132" s="32"/>
      <c r="H3132" s="105"/>
      <c r="J3132" s="102"/>
      <c r="K3132" s="102"/>
      <c r="L3132" s="108"/>
      <c r="R3132" s="31"/>
      <c r="S3132" s="112"/>
    </row>
    <row r="3133">
      <c r="A3133" s="105"/>
      <c r="C3133" s="88"/>
      <c r="D3133" s="86"/>
      <c r="E3133" s="32"/>
      <c r="H3133" s="105"/>
      <c r="J3133" s="102"/>
      <c r="K3133" s="102"/>
      <c r="L3133" s="108"/>
      <c r="R3133" s="31"/>
      <c r="S3133" s="112"/>
    </row>
    <row r="3134">
      <c r="A3134" s="105"/>
      <c r="C3134" s="88"/>
      <c r="D3134" s="86"/>
      <c r="E3134" s="32"/>
      <c r="H3134" s="105"/>
      <c r="J3134" s="102"/>
      <c r="K3134" s="102"/>
      <c r="L3134" s="108"/>
      <c r="R3134" s="31"/>
      <c r="S3134" s="112"/>
    </row>
    <row r="3135">
      <c r="A3135" s="105"/>
      <c r="C3135" s="88"/>
      <c r="D3135" s="86"/>
      <c r="E3135" s="32"/>
      <c r="H3135" s="105"/>
      <c r="J3135" s="102"/>
      <c r="K3135" s="102"/>
      <c r="L3135" s="108"/>
      <c r="R3135" s="31"/>
      <c r="S3135" s="112"/>
    </row>
    <row r="3136">
      <c r="A3136" s="105"/>
      <c r="C3136" s="88"/>
      <c r="D3136" s="86"/>
      <c r="E3136" s="32"/>
      <c r="H3136" s="105"/>
      <c r="J3136" s="102"/>
      <c r="K3136" s="102"/>
      <c r="L3136" s="108"/>
      <c r="R3136" s="31"/>
      <c r="S3136" s="112"/>
    </row>
    <row r="3137">
      <c r="A3137" s="105"/>
      <c r="C3137" s="88"/>
      <c r="D3137" s="86"/>
      <c r="E3137" s="32"/>
      <c r="H3137" s="105"/>
      <c r="J3137" s="102"/>
      <c r="K3137" s="102"/>
      <c r="L3137" s="108"/>
      <c r="R3137" s="31"/>
      <c r="S3137" s="112"/>
    </row>
    <row r="3138">
      <c r="A3138" s="105"/>
      <c r="C3138" s="88"/>
      <c r="D3138" s="86"/>
      <c r="E3138" s="32"/>
      <c r="H3138" s="105"/>
      <c r="J3138" s="102"/>
      <c r="K3138" s="102"/>
      <c r="L3138" s="108"/>
      <c r="R3138" s="31"/>
      <c r="S3138" s="112"/>
    </row>
    <row r="3139">
      <c r="A3139" s="105"/>
      <c r="C3139" s="88"/>
      <c r="D3139" s="86"/>
      <c r="E3139" s="32"/>
      <c r="H3139" s="105"/>
      <c r="J3139" s="102"/>
      <c r="K3139" s="102"/>
      <c r="L3139" s="108"/>
      <c r="R3139" s="31"/>
      <c r="S3139" s="112"/>
    </row>
    <row r="3140">
      <c r="A3140" s="105"/>
      <c r="C3140" s="88"/>
      <c r="D3140" s="86"/>
      <c r="E3140" s="32"/>
      <c r="H3140" s="105"/>
      <c r="J3140" s="102"/>
      <c r="K3140" s="102"/>
      <c r="L3140" s="108"/>
      <c r="R3140" s="31"/>
      <c r="S3140" s="112"/>
    </row>
    <row r="3141">
      <c r="A3141" s="105"/>
      <c r="C3141" s="88"/>
      <c r="D3141" s="86"/>
      <c r="E3141" s="32"/>
      <c r="H3141" s="105"/>
      <c r="J3141" s="102"/>
      <c r="K3141" s="102"/>
      <c r="L3141" s="108"/>
      <c r="R3141" s="31"/>
      <c r="S3141" s="112"/>
    </row>
    <row r="3142">
      <c r="A3142" s="105"/>
      <c r="C3142" s="88"/>
      <c r="D3142" s="86"/>
      <c r="E3142" s="32"/>
      <c r="H3142" s="105"/>
      <c r="J3142" s="102"/>
      <c r="K3142" s="102"/>
      <c r="L3142" s="108"/>
      <c r="R3142" s="31"/>
      <c r="S3142" s="112"/>
    </row>
    <row r="3143">
      <c r="A3143" s="105"/>
      <c r="C3143" s="88"/>
      <c r="D3143" s="86"/>
      <c r="E3143" s="32"/>
      <c r="H3143" s="105"/>
      <c r="J3143" s="102"/>
      <c r="K3143" s="102"/>
      <c r="L3143" s="108"/>
      <c r="R3143" s="31"/>
      <c r="S3143" s="112"/>
    </row>
    <row r="3144">
      <c r="A3144" s="105"/>
      <c r="C3144" s="88"/>
      <c r="D3144" s="86"/>
      <c r="E3144" s="32"/>
      <c r="H3144" s="105"/>
      <c r="J3144" s="102"/>
      <c r="K3144" s="102"/>
      <c r="L3144" s="108"/>
      <c r="R3144" s="31"/>
      <c r="S3144" s="112"/>
    </row>
    <row r="3145">
      <c r="A3145" s="105"/>
      <c r="C3145" s="88"/>
      <c r="D3145" s="86"/>
      <c r="E3145" s="32"/>
      <c r="H3145" s="105"/>
      <c r="J3145" s="102"/>
      <c r="K3145" s="102"/>
      <c r="L3145" s="108"/>
      <c r="R3145" s="31"/>
      <c r="S3145" s="112"/>
    </row>
    <row r="3146">
      <c r="A3146" s="105"/>
      <c r="C3146" s="88"/>
      <c r="D3146" s="86"/>
      <c r="E3146" s="32"/>
      <c r="H3146" s="105"/>
      <c r="J3146" s="102"/>
      <c r="K3146" s="102"/>
      <c r="L3146" s="108"/>
      <c r="R3146" s="31"/>
      <c r="S3146" s="112"/>
    </row>
    <row r="3147">
      <c r="A3147" s="105"/>
      <c r="C3147" s="88"/>
      <c r="D3147" s="86"/>
      <c r="E3147" s="32"/>
      <c r="H3147" s="105"/>
      <c r="J3147" s="102"/>
      <c r="K3147" s="102"/>
      <c r="L3147" s="108"/>
      <c r="R3147" s="31"/>
      <c r="S3147" s="112"/>
    </row>
    <row r="3148">
      <c r="A3148" s="105"/>
      <c r="C3148" s="88"/>
      <c r="D3148" s="86"/>
      <c r="E3148" s="32"/>
      <c r="H3148" s="105"/>
      <c r="J3148" s="102"/>
      <c r="K3148" s="102"/>
      <c r="L3148" s="108"/>
      <c r="R3148" s="31"/>
      <c r="S3148" s="112"/>
    </row>
    <row r="3149">
      <c r="A3149" s="105"/>
      <c r="C3149" s="88"/>
      <c r="D3149" s="86"/>
      <c r="E3149" s="32"/>
      <c r="H3149" s="105"/>
      <c r="J3149" s="102"/>
      <c r="K3149" s="102"/>
      <c r="L3149" s="108"/>
      <c r="R3149" s="31"/>
      <c r="S3149" s="112"/>
    </row>
    <row r="3150">
      <c r="A3150" s="105"/>
      <c r="C3150" s="88"/>
      <c r="D3150" s="86"/>
      <c r="E3150" s="32"/>
      <c r="H3150" s="105"/>
      <c r="J3150" s="102"/>
      <c r="K3150" s="102"/>
      <c r="L3150" s="108"/>
      <c r="R3150" s="31"/>
      <c r="S3150" s="112"/>
    </row>
    <row r="3151">
      <c r="A3151" s="105"/>
      <c r="C3151" s="88"/>
      <c r="D3151" s="86"/>
      <c r="E3151" s="32"/>
      <c r="H3151" s="105"/>
      <c r="J3151" s="102"/>
      <c r="K3151" s="102"/>
      <c r="L3151" s="108"/>
      <c r="R3151" s="31"/>
      <c r="S3151" s="112"/>
    </row>
    <row r="3152">
      <c r="A3152" s="105"/>
      <c r="C3152" s="88"/>
      <c r="D3152" s="86"/>
      <c r="E3152" s="32"/>
      <c r="H3152" s="105"/>
      <c r="J3152" s="102"/>
      <c r="K3152" s="102"/>
      <c r="L3152" s="108"/>
      <c r="R3152" s="31"/>
      <c r="S3152" s="112"/>
    </row>
    <row r="3153">
      <c r="A3153" s="105"/>
      <c r="C3153" s="88"/>
      <c r="D3153" s="86"/>
      <c r="E3153" s="32"/>
      <c r="H3153" s="105"/>
      <c r="J3153" s="102"/>
      <c r="K3153" s="102"/>
      <c r="L3153" s="108"/>
      <c r="R3153" s="31"/>
      <c r="S3153" s="112"/>
    </row>
    <row r="3154">
      <c r="A3154" s="105"/>
      <c r="C3154" s="88"/>
      <c r="D3154" s="86"/>
      <c r="E3154" s="32"/>
      <c r="H3154" s="105"/>
      <c r="J3154" s="102"/>
      <c r="K3154" s="102"/>
      <c r="L3154" s="108"/>
      <c r="R3154" s="31"/>
      <c r="S3154" s="112"/>
    </row>
    <row r="3155">
      <c r="A3155" s="105"/>
      <c r="C3155" s="88"/>
      <c r="D3155" s="86"/>
      <c r="E3155" s="32"/>
      <c r="H3155" s="105"/>
      <c r="J3155" s="102"/>
      <c r="K3155" s="102"/>
      <c r="L3155" s="108"/>
      <c r="R3155" s="31"/>
      <c r="S3155" s="112"/>
    </row>
    <row r="3156">
      <c r="A3156" s="105"/>
      <c r="C3156" s="88"/>
      <c r="D3156" s="86"/>
      <c r="E3156" s="32"/>
      <c r="H3156" s="105"/>
      <c r="J3156" s="102"/>
      <c r="K3156" s="102"/>
      <c r="L3156" s="108"/>
      <c r="R3156" s="31"/>
      <c r="S3156" s="112"/>
    </row>
    <row r="3157">
      <c r="A3157" s="105"/>
      <c r="C3157" s="88"/>
      <c r="D3157" s="86"/>
      <c r="E3157" s="32"/>
      <c r="H3157" s="105"/>
      <c r="J3157" s="102"/>
      <c r="K3157" s="102"/>
      <c r="L3157" s="108"/>
      <c r="R3157" s="31"/>
      <c r="S3157" s="112"/>
    </row>
    <row r="3158">
      <c r="A3158" s="105"/>
      <c r="C3158" s="88"/>
      <c r="D3158" s="86"/>
      <c r="E3158" s="32"/>
      <c r="H3158" s="105"/>
      <c r="J3158" s="102"/>
      <c r="K3158" s="102"/>
      <c r="L3158" s="108"/>
      <c r="R3158" s="31"/>
      <c r="S3158" s="112"/>
    </row>
    <row r="3159">
      <c r="A3159" s="105"/>
      <c r="C3159" s="88"/>
      <c r="D3159" s="86"/>
      <c r="E3159" s="32"/>
      <c r="H3159" s="105"/>
      <c r="J3159" s="102"/>
      <c r="K3159" s="102"/>
      <c r="L3159" s="108"/>
      <c r="R3159" s="31"/>
      <c r="S3159" s="112"/>
    </row>
    <row r="3160">
      <c r="A3160" s="105"/>
      <c r="C3160" s="88"/>
      <c r="D3160" s="86"/>
      <c r="E3160" s="32"/>
      <c r="H3160" s="105"/>
      <c r="J3160" s="102"/>
      <c r="K3160" s="102"/>
      <c r="L3160" s="108"/>
      <c r="R3160" s="31"/>
      <c r="S3160" s="112"/>
    </row>
    <row r="3161">
      <c r="A3161" s="105"/>
      <c r="C3161" s="88"/>
      <c r="D3161" s="86"/>
      <c r="E3161" s="32"/>
      <c r="H3161" s="105"/>
      <c r="J3161" s="102"/>
      <c r="K3161" s="102"/>
      <c r="L3161" s="108"/>
      <c r="R3161" s="31"/>
      <c r="S3161" s="112"/>
    </row>
    <row r="3162">
      <c r="A3162" s="105"/>
      <c r="C3162" s="88"/>
      <c r="D3162" s="86"/>
      <c r="E3162" s="32"/>
      <c r="H3162" s="105"/>
      <c r="J3162" s="102"/>
      <c r="K3162" s="102"/>
      <c r="L3162" s="108"/>
      <c r="R3162" s="31"/>
      <c r="S3162" s="112"/>
    </row>
    <row r="3163">
      <c r="A3163" s="105"/>
      <c r="C3163" s="88"/>
      <c r="D3163" s="86"/>
      <c r="E3163" s="32"/>
      <c r="H3163" s="105"/>
      <c r="J3163" s="102"/>
      <c r="K3163" s="102"/>
      <c r="L3163" s="108"/>
      <c r="R3163" s="31"/>
      <c r="S3163" s="112"/>
    </row>
    <row r="3164">
      <c r="A3164" s="105"/>
      <c r="C3164" s="88"/>
      <c r="D3164" s="86"/>
      <c r="E3164" s="32"/>
      <c r="H3164" s="105"/>
      <c r="J3164" s="102"/>
      <c r="K3164" s="102"/>
      <c r="L3164" s="108"/>
      <c r="R3164" s="31"/>
      <c r="S3164" s="112"/>
    </row>
    <row r="3165">
      <c r="A3165" s="105"/>
      <c r="C3165" s="88"/>
      <c r="D3165" s="86"/>
      <c r="E3165" s="32"/>
      <c r="H3165" s="105"/>
      <c r="J3165" s="102"/>
      <c r="K3165" s="102"/>
      <c r="L3165" s="108"/>
      <c r="R3165" s="31"/>
      <c r="S3165" s="112"/>
    </row>
    <row r="3166">
      <c r="A3166" s="105"/>
      <c r="C3166" s="88"/>
      <c r="D3166" s="86"/>
      <c r="E3166" s="32"/>
      <c r="H3166" s="105"/>
      <c r="J3166" s="102"/>
      <c r="K3166" s="102"/>
      <c r="L3166" s="108"/>
      <c r="R3166" s="31"/>
      <c r="S3166" s="112"/>
    </row>
    <row r="3167">
      <c r="A3167" s="105"/>
      <c r="C3167" s="88"/>
      <c r="D3167" s="86"/>
      <c r="E3167" s="32"/>
      <c r="H3167" s="105"/>
      <c r="J3167" s="102"/>
      <c r="K3167" s="102"/>
      <c r="L3167" s="108"/>
      <c r="R3167" s="31"/>
      <c r="S3167" s="112"/>
    </row>
    <row r="3168">
      <c r="A3168" s="105"/>
      <c r="C3168" s="88"/>
      <c r="D3168" s="86"/>
      <c r="E3168" s="32"/>
      <c r="H3168" s="105"/>
      <c r="J3168" s="102"/>
      <c r="K3168" s="102"/>
      <c r="L3168" s="108"/>
      <c r="R3168" s="31"/>
      <c r="S3168" s="112"/>
    </row>
    <row r="3169">
      <c r="A3169" s="105"/>
      <c r="C3169" s="88"/>
      <c r="D3169" s="86"/>
      <c r="E3169" s="32"/>
      <c r="H3169" s="105"/>
      <c r="J3169" s="102"/>
      <c r="K3169" s="102"/>
      <c r="L3169" s="108"/>
      <c r="R3169" s="31"/>
      <c r="S3169" s="112"/>
    </row>
    <row r="3170">
      <c r="A3170" s="105"/>
      <c r="C3170" s="88"/>
      <c r="D3170" s="86"/>
      <c r="E3170" s="32"/>
      <c r="H3170" s="105"/>
      <c r="J3170" s="102"/>
      <c r="K3170" s="102"/>
      <c r="L3170" s="108"/>
      <c r="R3170" s="31"/>
      <c r="S3170" s="112"/>
    </row>
    <row r="3171">
      <c r="A3171" s="105"/>
      <c r="C3171" s="88"/>
      <c r="D3171" s="86"/>
      <c r="E3171" s="32"/>
      <c r="H3171" s="105"/>
      <c r="J3171" s="102"/>
      <c r="K3171" s="102"/>
      <c r="L3171" s="108"/>
      <c r="R3171" s="31"/>
      <c r="S3171" s="112"/>
    </row>
    <row r="3172">
      <c r="A3172" s="105"/>
      <c r="C3172" s="88"/>
      <c r="D3172" s="86"/>
      <c r="E3172" s="32"/>
      <c r="H3172" s="105"/>
      <c r="J3172" s="102"/>
      <c r="K3172" s="102"/>
      <c r="L3172" s="108"/>
      <c r="R3172" s="31"/>
      <c r="S3172" s="112"/>
    </row>
    <row r="3173">
      <c r="A3173" s="105"/>
      <c r="C3173" s="88"/>
      <c r="D3173" s="86"/>
      <c r="E3173" s="32"/>
      <c r="H3173" s="105"/>
      <c r="J3173" s="102"/>
      <c r="K3173" s="102"/>
      <c r="L3173" s="108"/>
      <c r="R3173" s="31"/>
      <c r="S3173" s="112"/>
    </row>
    <row r="3174">
      <c r="A3174" s="105"/>
      <c r="C3174" s="88"/>
      <c r="D3174" s="86"/>
      <c r="E3174" s="32"/>
      <c r="H3174" s="105"/>
      <c r="J3174" s="102"/>
      <c r="K3174" s="102"/>
      <c r="L3174" s="108"/>
      <c r="R3174" s="31"/>
      <c r="S3174" s="112"/>
    </row>
    <row r="3175">
      <c r="A3175" s="105"/>
      <c r="C3175" s="88"/>
      <c r="D3175" s="86"/>
      <c r="E3175" s="32"/>
      <c r="H3175" s="105"/>
      <c r="J3175" s="102"/>
      <c r="K3175" s="102"/>
      <c r="L3175" s="108"/>
      <c r="R3175" s="31"/>
      <c r="S3175" s="112"/>
    </row>
    <row r="3176">
      <c r="A3176" s="105"/>
      <c r="C3176" s="88"/>
      <c r="D3176" s="86"/>
      <c r="E3176" s="32"/>
      <c r="H3176" s="105"/>
      <c r="J3176" s="102"/>
      <c r="K3176" s="102"/>
      <c r="L3176" s="108"/>
      <c r="R3176" s="31"/>
      <c r="S3176" s="112"/>
    </row>
    <row r="3177">
      <c r="A3177" s="105"/>
      <c r="C3177" s="88"/>
      <c r="D3177" s="86"/>
      <c r="E3177" s="32"/>
      <c r="H3177" s="105"/>
      <c r="J3177" s="102"/>
      <c r="K3177" s="102"/>
      <c r="L3177" s="108"/>
      <c r="R3177" s="31"/>
      <c r="S3177" s="112"/>
    </row>
    <row r="3178">
      <c r="A3178" s="105"/>
      <c r="C3178" s="88"/>
      <c r="D3178" s="86"/>
      <c r="E3178" s="32"/>
      <c r="H3178" s="105"/>
      <c r="J3178" s="102"/>
      <c r="K3178" s="102"/>
      <c r="L3178" s="108"/>
      <c r="R3178" s="31"/>
      <c r="S3178" s="112"/>
    </row>
    <row r="3179">
      <c r="A3179" s="105"/>
      <c r="C3179" s="88"/>
      <c r="D3179" s="86"/>
      <c r="E3179" s="32"/>
      <c r="H3179" s="105"/>
      <c r="J3179" s="102"/>
      <c r="K3179" s="102"/>
      <c r="L3179" s="108"/>
      <c r="R3179" s="31"/>
      <c r="S3179" s="112"/>
    </row>
    <row r="3180">
      <c r="A3180" s="105"/>
      <c r="C3180" s="88"/>
      <c r="D3180" s="86"/>
      <c r="E3180" s="32"/>
      <c r="H3180" s="105"/>
      <c r="J3180" s="102"/>
      <c r="K3180" s="102"/>
      <c r="L3180" s="108"/>
      <c r="R3180" s="31"/>
      <c r="S3180" s="112"/>
    </row>
    <row r="3181">
      <c r="A3181" s="105"/>
      <c r="C3181" s="88"/>
      <c r="D3181" s="86"/>
      <c r="E3181" s="32"/>
      <c r="H3181" s="105"/>
      <c r="J3181" s="102"/>
      <c r="K3181" s="102"/>
      <c r="L3181" s="108"/>
      <c r="R3181" s="31"/>
      <c r="S3181" s="112"/>
    </row>
    <row r="3182">
      <c r="A3182" s="105"/>
      <c r="C3182" s="88"/>
      <c r="D3182" s="86"/>
      <c r="E3182" s="32"/>
      <c r="H3182" s="105"/>
      <c r="J3182" s="102"/>
      <c r="K3182" s="102"/>
      <c r="L3182" s="108"/>
      <c r="R3182" s="31"/>
      <c r="S3182" s="112"/>
    </row>
    <row r="3183">
      <c r="A3183" s="105"/>
      <c r="C3183" s="88"/>
      <c r="D3183" s="86"/>
      <c r="E3183" s="32"/>
      <c r="H3183" s="105"/>
      <c r="J3183" s="102"/>
      <c r="K3183" s="102"/>
      <c r="L3183" s="108"/>
      <c r="R3183" s="31"/>
      <c r="S3183" s="112"/>
    </row>
    <row r="3184">
      <c r="A3184" s="105"/>
      <c r="C3184" s="88"/>
      <c r="D3184" s="86"/>
      <c r="E3184" s="32"/>
      <c r="H3184" s="105"/>
      <c r="J3184" s="102"/>
      <c r="K3184" s="102"/>
      <c r="L3184" s="108"/>
      <c r="R3184" s="31"/>
      <c r="S3184" s="112"/>
    </row>
    <row r="3185">
      <c r="A3185" s="105"/>
      <c r="C3185" s="88"/>
      <c r="D3185" s="86"/>
      <c r="E3185" s="32"/>
      <c r="H3185" s="105"/>
      <c r="J3185" s="102"/>
      <c r="K3185" s="102"/>
      <c r="L3185" s="108"/>
      <c r="R3185" s="31"/>
      <c r="S3185" s="112"/>
    </row>
    <row r="3186">
      <c r="A3186" s="105"/>
      <c r="C3186" s="88"/>
      <c r="D3186" s="86"/>
      <c r="E3186" s="32"/>
      <c r="H3186" s="105"/>
      <c r="J3186" s="102"/>
      <c r="K3186" s="102"/>
      <c r="L3186" s="108"/>
      <c r="R3186" s="31"/>
      <c r="S3186" s="112"/>
    </row>
    <row r="3187">
      <c r="A3187" s="105"/>
      <c r="C3187" s="88"/>
      <c r="D3187" s="86"/>
      <c r="E3187" s="32"/>
      <c r="H3187" s="105"/>
      <c r="J3187" s="102"/>
      <c r="K3187" s="102"/>
      <c r="L3187" s="108"/>
      <c r="R3187" s="31"/>
      <c r="S3187" s="112"/>
    </row>
    <row r="3188">
      <c r="A3188" s="105"/>
      <c r="C3188" s="88"/>
      <c r="D3188" s="86"/>
      <c r="E3188" s="32"/>
      <c r="H3188" s="105"/>
      <c r="J3188" s="102"/>
      <c r="K3188" s="102"/>
      <c r="L3188" s="108"/>
      <c r="R3188" s="31"/>
      <c r="S3188" s="112"/>
    </row>
    <row r="3189">
      <c r="A3189" s="105"/>
      <c r="C3189" s="88"/>
      <c r="D3189" s="86"/>
      <c r="E3189" s="32"/>
      <c r="H3189" s="105"/>
      <c r="J3189" s="102"/>
      <c r="K3189" s="102"/>
      <c r="L3189" s="108"/>
      <c r="R3189" s="31"/>
      <c r="S3189" s="112"/>
    </row>
    <row r="3190">
      <c r="A3190" s="105"/>
      <c r="C3190" s="88"/>
      <c r="D3190" s="86"/>
      <c r="E3190" s="32"/>
      <c r="H3190" s="105"/>
      <c r="J3190" s="102"/>
      <c r="K3190" s="102"/>
      <c r="L3190" s="108"/>
      <c r="R3190" s="31"/>
      <c r="S3190" s="112"/>
    </row>
    <row r="3191">
      <c r="A3191" s="105"/>
      <c r="C3191" s="88"/>
      <c r="D3191" s="86"/>
      <c r="E3191" s="32"/>
      <c r="H3191" s="105"/>
      <c r="J3191" s="102"/>
      <c r="K3191" s="102"/>
      <c r="L3191" s="108"/>
      <c r="R3191" s="31"/>
      <c r="S3191" s="112"/>
    </row>
    <row r="3192">
      <c r="A3192" s="105"/>
      <c r="C3192" s="88"/>
      <c r="D3192" s="86"/>
      <c r="E3192" s="32"/>
      <c r="H3192" s="105"/>
      <c r="J3192" s="102"/>
      <c r="K3192" s="102"/>
      <c r="L3192" s="108"/>
      <c r="R3192" s="31"/>
      <c r="S3192" s="112"/>
    </row>
    <row r="3193">
      <c r="A3193" s="105"/>
      <c r="C3193" s="88"/>
      <c r="D3193" s="86"/>
      <c r="E3193" s="32"/>
      <c r="H3193" s="105"/>
      <c r="J3193" s="102"/>
      <c r="K3193" s="102"/>
      <c r="L3193" s="108"/>
      <c r="R3193" s="31"/>
      <c r="S3193" s="112"/>
    </row>
    <row r="3194">
      <c r="A3194" s="105"/>
      <c r="C3194" s="88"/>
      <c r="D3194" s="86"/>
      <c r="E3194" s="32"/>
      <c r="H3194" s="105"/>
      <c r="J3194" s="102"/>
      <c r="K3194" s="102"/>
      <c r="L3194" s="108"/>
      <c r="R3194" s="31"/>
      <c r="S3194" s="112"/>
    </row>
    <row r="3195">
      <c r="A3195" s="105"/>
      <c r="C3195" s="88"/>
      <c r="D3195" s="86"/>
      <c r="E3195" s="32"/>
      <c r="H3195" s="105"/>
      <c r="J3195" s="102"/>
      <c r="K3195" s="102"/>
      <c r="L3195" s="108"/>
      <c r="R3195" s="31"/>
      <c r="S3195" s="112"/>
    </row>
    <row r="3196">
      <c r="A3196" s="105"/>
      <c r="C3196" s="88"/>
      <c r="D3196" s="86"/>
      <c r="E3196" s="32"/>
      <c r="H3196" s="105"/>
      <c r="J3196" s="102"/>
      <c r="K3196" s="102"/>
      <c r="L3196" s="108"/>
      <c r="R3196" s="31"/>
      <c r="S3196" s="112"/>
    </row>
    <row r="3197">
      <c r="A3197" s="105"/>
      <c r="C3197" s="88"/>
      <c r="D3197" s="86"/>
      <c r="E3197" s="32"/>
      <c r="H3197" s="105"/>
      <c r="J3197" s="102"/>
      <c r="K3197" s="102"/>
      <c r="L3197" s="108"/>
      <c r="R3197" s="31"/>
      <c r="S3197" s="112"/>
    </row>
    <row r="3198">
      <c r="A3198" s="105"/>
      <c r="C3198" s="88"/>
      <c r="D3198" s="86"/>
      <c r="E3198" s="32"/>
      <c r="H3198" s="105"/>
      <c r="J3198" s="102"/>
      <c r="K3198" s="102"/>
      <c r="L3198" s="108"/>
      <c r="R3198" s="31"/>
      <c r="S3198" s="112"/>
    </row>
    <row r="3199">
      <c r="A3199" s="105"/>
      <c r="C3199" s="88"/>
      <c r="D3199" s="86"/>
      <c r="E3199" s="32"/>
      <c r="H3199" s="105"/>
      <c r="J3199" s="102"/>
      <c r="K3199" s="102"/>
      <c r="L3199" s="108"/>
      <c r="R3199" s="31"/>
      <c r="S3199" s="112"/>
    </row>
    <row r="3200">
      <c r="A3200" s="105"/>
      <c r="C3200" s="88"/>
      <c r="D3200" s="86"/>
      <c r="E3200" s="32"/>
      <c r="H3200" s="105"/>
      <c r="J3200" s="102"/>
      <c r="K3200" s="102"/>
      <c r="L3200" s="108"/>
      <c r="R3200" s="31"/>
      <c r="S3200" s="112"/>
    </row>
    <row r="3201">
      <c r="A3201" s="105"/>
      <c r="C3201" s="88"/>
      <c r="D3201" s="86"/>
      <c r="E3201" s="32"/>
      <c r="H3201" s="105"/>
      <c r="J3201" s="102"/>
      <c r="K3201" s="102"/>
      <c r="L3201" s="108"/>
      <c r="R3201" s="31"/>
      <c r="S3201" s="112"/>
    </row>
    <row r="3202">
      <c r="A3202" s="105"/>
      <c r="C3202" s="88"/>
      <c r="D3202" s="86"/>
      <c r="E3202" s="32"/>
      <c r="H3202" s="105"/>
      <c r="J3202" s="102"/>
      <c r="K3202" s="102"/>
      <c r="L3202" s="108"/>
      <c r="R3202" s="31"/>
      <c r="S3202" s="112"/>
    </row>
    <row r="3203">
      <c r="A3203" s="105"/>
      <c r="C3203" s="88"/>
      <c r="D3203" s="86"/>
      <c r="E3203" s="32"/>
      <c r="H3203" s="105"/>
      <c r="J3203" s="102"/>
      <c r="K3203" s="102"/>
      <c r="L3203" s="108"/>
      <c r="R3203" s="31"/>
      <c r="S3203" s="112"/>
    </row>
    <row r="3204">
      <c r="A3204" s="105"/>
      <c r="C3204" s="88"/>
      <c r="D3204" s="86"/>
      <c r="E3204" s="32"/>
      <c r="H3204" s="105"/>
      <c r="J3204" s="102"/>
      <c r="K3204" s="102"/>
      <c r="L3204" s="108"/>
      <c r="R3204" s="31"/>
      <c r="S3204" s="112"/>
    </row>
    <row r="3205">
      <c r="A3205" s="105"/>
      <c r="C3205" s="88"/>
      <c r="D3205" s="86"/>
      <c r="E3205" s="32"/>
      <c r="H3205" s="105"/>
      <c r="J3205" s="102"/>
      <c r="K3205" s="102"/>
      <c r="L3205" s="108"/>
      <c r="R3205" s="31"/>
      <c r="S3205" s="112"/>
    </row>
    <row r="3206">
      <c r="A3206" s="105"/>
      <c r="C3206" s="88"/>
      <c r="D3206" s="86"/>
      <c r="E3206" s="32"/>
      <c r="H3206" s="105"/>
      <c r="J3206" s="102"/>
      <c r="K3206" s="102"/>
      <c r="L3206" s="108"/>
      <c r="R3206" s="31"/>
      <c r="S3206" s="112"/>
    </row>
    <row r="3207">
      <c r="A3207" s="105"/>
      <c r="C3207" s="88"/>
      <c r="D3207" s="86"/>
      <c r="E3207" s="32"/>
      <c r="H3207" s="105"/>
      <c r="J3207" s="102"/>
      <c r="K3207" s="102"/>
      <c r="L3207" s="108"/>
      <c r="R3207" s="31"/>
      <c r="S3207" s="112"/>
    </row>
    <row r="3208">
      <c r="A3208" s="105"/>
      <c r="C3208" s="88"/>
      <c r="D3208" s="86"/>
      <c r="E3208" s="32"/>
      <c r="H3208" s="105"/>
      <c r="J3208" s="102"/>
      <c r="K3208" s="102"/>
      <c r="L3208" s="108"/>
      <c r="R3208" s="31"/>
      <c r="S3208" s="112"/>
    </row>
    <row r="3209">
      <c r="A3209" s="105"/>
      <c r="C3209" s="88"/>
      <c r="D3209" s="86"/>
      <c r="E3209" s="32"/>
      <c r="H3209" s="105"/>
      <c r="J3209" s="102"/>
      <c r="K3209" s="102"/>
      <c r="L3209" s="108"/>
      <c r="R3209" s="31"/>
      <c r="S3209" s="112"/>
    </row>
    <row r="3210">
      <c r="A3210" s="105"/>
      <c r="C3210" s="88"/>
      <c r="D3210" s="86"/>
      <c r="E3210" s="32"/>
      <c r="H3210" s="105"/>
      <c r="J3210" s="102"/>
      <c r="K3210" s="102"/>
      <c r="L3210" s="108"/>
      <c r="R3210" s="31"/>
      <c r="S3210" s="112"/>
    </row>
    <row r="3211">
      <c r="A3211" s="105"/>
      <c r="C3211" s="88"/>
      <c r="D3211" s="86"/>
      <c r="E3211" s="32"/>
      <c r="H3211" s="105"/>
      <c r="J3211" s="102"/>
      <c r="K3211" s="102"/>
      <c r="L3211" s="108"/>
      <c r="R3211" s="31"/>
      <c r="S3211" s="112"/>
    </row>
    <row r="3212">
      <c r="A3212" s="105"/>
      <c r="C3212" s="88"/>
      <c r="D3212" s="86"/>
      <c r="E3212" s="32"/>
      <c r="H3212" s="105"/>
      <c r="J3212" s="102"/>
      <c r="K3212" s="102"/>
      <c r="L3212" s="108"/>
      <c r="R3212" s="31"/>
      <c r="S3212" s="112"/>
    </row>
    <row r="3213">
      <c r="A3213" s="105"/>
      <c r="C3213" s="88"/>
      <c r="D3213" s="86"/>
      <c r="E3213" s="32"/>
      <c r="H3213" s="105"/>
      <c r="J3213" s="102"/>
      <c r="K3213" s="102"/>
      <c r="L3213" s="108"/>
      <c r="R3213" s="31"/>
      <c r="S3213" s="112"/>
    </row>
    <row r="3214">
      <c r="A3214" s="105"/>
      <c r="C3214" s="88"/>
      <c r="D3214" s="86"/>
      <c r="E3214" s="32"/>
      <c r="H3214" s="105"/>
      <c r="J3214" s="102"/>
      <c r="K3214" s="102"/>
      <c r="L3214" s="108"/>
      <c r="R3214" s="31"/>
      <c r="S3214" s="112"/>
    </row>
    <row r="3215">
      <c r="A3215" s="105"/>
      <c r="C3215" s="88"/>
      <c r="D3215" s="86"/>
      <c r="E3215" s="32"/>
      <c r="H3215" s="105"/>
      <c r="J3215" s="102"/>
      <c r="K3215" s="102"/>
      <c r="L3215" s="108"/>
      <c r="R3215" s="31"/>
      <c r="S3215" s="112"/>
    </row>
    <row r="3216">
      <c r="A3216" s="105"/>
      <c r="C3216" s="88"/>
      <c r="D3216" s="86"/>
      <c r="E3216" s="32"/>
      <c r="H3216" s="105"/>
      <c r="J3216" s="102"/>
      <c r="K3216" s="102"/>
      <c r="L3216" s="108"/>
      <c r="R3216" s="31"/>
      <c r="S3216" s="112"/>
    </row>
    <row r="3217">
      <c r="A3217" s="105"/>
      <c r="C3217" s="88"/>
      <c r="D3217" s="86"/>
      <c r="E3217" s="32"/>
      <c r="H3217" s="105"/>
      <c r="J3217" s="102"/>
      <c r="K3217" s="102"/>
      <c r="L3217" s="108"/>
      <c r="R3217" s="31"/>
      <c r="S3217" s="112"/>
    </row>
    <row r="3218">
      <c r="A3218" s="105"/>
      <c r="C3218" s="88"/>
      <c r="D3218" s="86"/>
      <c r="E3218" s="32"/>
      <c r="H3218" s="105"/>
      <c r="J3218" s="102"/>
      <c r="K3218" s="102"/>
      <c r="L3218" s="108"/>
      <c r="R3218" s="31"/>
      <c r="S3218" s="112"/>
    </row>
    <row r="3219">
      <c r="A3219" s="105"/>
      <c r="C3219" s="88"/>
      <c r="D3219" s="86"/>
      <c r="E3219" s="32"/>
      <c r="H3219" s="105"/>
      <c r="J3219" s="102"/>
      <c r="K3219" s="102"/>
      <c r="L3219" s="108"/>
      <c r="R3219" s="31"/>
      <c r="S3219" s="112"/>
    </row>
    <row r="3220">
      <c r="A3220" s="105"/>
      <c r="C3220" s="88"/>
      <c r="D3220" s="86"/>
      <c r="E3220" s="32"/>
      <c r="H3220" s="105"/>
      <c r="J3220" s="102"/>
      <c r="K3220" s="102"/>
      <c r="L3220" s="108"/>
      <c r="R3220" s="31"/>
      <c r="S3220" s="112"/>
    </row>
    <row r="3221">
      <c r="A3221" s="105"/>
      <c r="C3221" s="88"/>
      <c r="D3221" s="86"/>
      <c r="E3221" s="32"/>
      <c r="H3221" s="105"/>
      <c r="J3221" s="102"/>
      <c r="K3221" s="102"/>
      <c r="L3221" s="108"/>
      <c r="R3221" s="31"/>
      <c r="S3221" s="112"/>
    </row>
    <row r="3222">
      <c r="A3222" s="105"/>
      <c r="C3222" s="88"/>
      <c r="D3222" s="86"/>
      <c r="E3222" s="32"/>
      <c r="H3222" s="105"/>
      <c r="J3222" s="102"/>
      <c r="K3222" s="102"/>
      <c r="L3222" s="108"/>
      <c r="R3222" s="31"/>
      <c r="S3222" s="112"/>
    </row>
    <row r="3223">
      <c r="A3223" s="105"/>
      <c r="C3223" s="88"/>
      <c r="D3223" s="86"/>
      <c r="E3223" s="32"/>
      <c r="H3223" s="105"/>
      <c r="J3223" s="102"/>
      <c r="K3223" s="102"/>
      <c r="L3223" s="108"/>
      <c r="R3223" s="31"/>
      <c r="S3223" s="112"/>
    </row>
    <row r="3224">
      <c r="A3224" s="105"/>
      <c r="C3224" s="88"/>
      <c r="D3224" s="86"/>
      <c r="E3224" s="32"/>
      <c r="H3224" s="105"/>
      <c r="J3224" s="102"/>
      <c r="K3224" s="102"/>
      <c r="L3224" s="108"/>
      <c r="R3224" s="31"/>
      <c r="S3224" s="112"/>
    </row>
    <row r="3225">
      <c r="A3225" s="105"/>
      <c r="C3225" s="88"/>
      <c r="D3225" s="86"/>
      <c r="E3225" s="32"/>
      <c r="H3225" s="105"/>
      <c r="J3225" s="102"/>
      <c r="K3225" s="102"/>
      <c r="L3225" s="108"/>
      <c r="R3225" s="31"/>
      <c r="S3225" s="112"/>
    </row>
    <row r="3226">
      <c r="A3226" s="105"/>
      <c r="C3226" s="88"/>
      <c r="D3226" s="86"/>
      <c r="E3226" s="32"/>
      <c r="H3226" s="105"/>
      <c r="J3226" s="102"/>
      <c r="K3226" s="102"/>
      <c r="L3226" s="108"/>
      <c r="R3226" s="31"/>
      <c r="S3226" s="112"/>
    </row>
    <row r="3227">
      <c r="A3227" s="105"/>
      <c r="C3227" s="88"/>
      <c r="D3227" s="86"/>
      <c r="E3227" s="32"/>
      <c r="H3227" s="105"/>
      <c r="J3227" s="102"/>
      <c r="K3227" s="102"/>
      <c r="L3227" s="108"/>
      <c r="R3227" s="31"/>
      <c r="S3227" s="112"/>
    </row>
    <row r="3228">
      <c r="A3228" s="105"/>
      <c r="C3228" s="88"/>
      <c r="D3228" s="86"/>
      <c r="E3228" s="32"/>
      <c r="H3228" s="105"/>
      <c r="J3228" s="102"/>
      <c r="K3228" s="102"/>
      <c r="L3228" s="108"/>
      <c r="R3228" s="31"/>
      <c r="S3228" s="112"/>
    </row>
    <row r="3229">
      <c r="A3229" s="105"/>
      <c r="C3229" s="88"/>
      <c r="D3229" s="86"/>
      <c r="E3229" s="32"/>
      <c r="H3229" s="105"/>
      <c r="J3229" s="102"/>
      <c r="K3229" s="102"/>
      <c r="L3229" s="108"/>
      <c r="R3229" s="31"/>
      <c r="S3229" s="112"/>
    </row>
    <row r="3230">
      <c r="A3230" s="105"/>
      <c r="C3230" s="88"/>
      <c r="D3230" s="86"/>
      <c r="E3230" s="32"/>
      <c r="H3230" s="105"/>
      <c r="J3230" s="102"/>
      <c r="K3230" s="102"/>
      <c r="L3230" s="108"/>
      <c r="R3230" s="31"/>
      <c r="S3230" s="112"/>
    </row>
    <row r="3231">
      <c r="A3231" s="105"/>
      <c r="C3231" s="88"/>
      <c r="D3231" s="86"/>
      <c r="E3231" s="32"/>
      <c r="H3231" s="105"/>
      <c r="J3231" s="102"/>
      <c r="K3231" s="102"/>
      <c r="L3231" s="108"/>
      <c r="R3231" s="31"/>
      <c r="S3231" s="112"/>
    </row>
    <row r="3232">
      <c r="A3232" s="105"/>
      <c r="C3232" s="88"/>
      <c r="D3232" s="86"/>
      <c r="E3232" s="32"/>
      <c r="H3232" s="105"/>
      <c r="J3232" s="102"/>
      <c r="K3232" s="102"/>
      <c r="L3232" s="108"/>
      <c r="R3232" s="31"/>
      <c r="S3232" s="112"/>
    </row>
    <row r="3233">
      <c r="A3233" s="105"/>
      <c r="C3233" s="88"/>
      <c r="D3233" s="86"/>
      <c r="E3233" s="32"/>
      <c r="H3233" s="105"/>
      <c r="J3233" s="102"/>
      <c r="K3233" s="102"/>
      <c r="L3233" s="108"/>
      <c r="R3233" s="31"/>
      <c r="S3233" s="112"/>
    </row>
    <row r="3234">
      <c r="A3234" s="105"/>
      <c r="C3234" s="88"/>
      <c r="D3234" s="86"/>
      <c r="E3234" s="32"/>
      <c r="H3234" s="105"/>
      <c r="J3234" s="102"/>
      <c r="K3234" s="102"/>
      <c r="L3234" s="108"/>
      <c r="R3234" s="31"/>
      <c r="S3234" s="112"/>
    </row>
    <row r="3235">
      <c r="A3235" s="105"/>
      <c r="C3235" s="88"/>
      <c r="D3235" s="86"/>
      <c r="E3235" s="32"/>
      <c r="H3235" s="105"/>
      <c r="J3235" s="102"/>
      <c r="K3235" s="102"/>
      <c r="L3235" s="108"/>
      <c r="R3235" s="31"/>
      <c r="S3235" s="112"/>
    </row>
    <row r="3236">
      <c r="A3236" s="105"/>
      <c r="C3236" s="88"/>
      <c r="D3236" s="86"/>
      <c r="E3236" s="32"/>
      <c r="H3236" s="105"/>
      <c r="J3236" s="102"/>
      <c r="K3236" s="102"/>
      <c r="L3236" s="108"/>
      <c r="R3236" s="31"/>
      <c r="S3236" s="112"/>
    </row>
    <row r="3237">
      <c r="A3237" s="105"/>
      <c r="C3237" s="88"/>
      <c r="D3237" s="86"/>
      <c r="E3237" s="32"/>
      <c r="H3237" s="105"/>
      <c r="J3237" s="102"/>
      <c r="K3237" s="102"/>
      <c r="L3237" s="108"/>
      <c r="R3237" s="31"/>
      <c r="S3237" s="112"/>
    </row>
    <row r="3238">
      <c r="A3238" s="105"/>
      <c r="C3238" s="88"/>
      <c r="D3238" s="86"/>
      <c r="E3238" s="32"/>
      <c r="H3238" s="105"/>
      <c r="J3238" s="102"/>
      <c r="K3238" s="102"/>
      <c r="L3238" s="108"/>
      <c r="R3238" s="31"/>
      <c r="S3238" s="112"/>
    </row>
    <row r="3239">
      <c r="A3239" s="105"/>
      <c r="C3239" s="88"/>
      <c r="D3239" s="86"/>
      <c r="E3239" s="32"/>
      <c r="H3239" s="105"/>
      <c r="J3239" s="102"/>
      <c r="K3239" s="102"/>
      <c r="L3239" s="108"/>
      <c r="R3239" s="31"/>
      <c r="S3239" s="112"/>
    </row>
    <row r="3240">
      <c r="A3240" s="105"/>
      <c r="C3240" s="88"/>
      <c r="D3240" s="86"/>
      <c r="E3240" s="32"/>
      <c r="H3240" s="105"/>
      <c r="J3240" s="102"/>
      <c r="K3240" s="102"/>
      <c r="L3240" s="108"/>
      <c r="R3240" s="31"/>
      <c r="S3240" s="112"/>
    </row>
    <row r="3241">
      <c r="A3241" s="105"/>
      <c r="C3241" s="88"/>
      <c r="D3241" s="86"/>
      <c r="E3241" s="32"/>
      <c r="H3241" s="105"/>
      <c r="J3241" s="102"/>
      <c r="K3241" s="102"/>
      <c r="L3241" s="108"/>
      <c r="R3241" s="31"/>
      <c r="S3241" s="112"/>
    </row>
    <row r="3242">
      <c r="A3242" s="105"/>
      <c r="C3242" s="88"/>
      <c r="D3242" s="86"/>
      <c r="E3242" s="32"/>
      <c r="H3242" s="105"/>
      <c r="J3242" s="102"/>
      <c r="K3242" s="102"/>
      <c r="L3242" s="108"/>
      <c r="R3242" s="31"/>
      <c r="S3242" s="112"/>
    </row>
    <row r="3243">
      <c r="A3243" s="105"/>
      <c r="C3243" s="88"/>
      <c r="D3243" s="86"/>
      <c r="E3243" s="32"/>
      <c r="H3243" s="105"/>
      <c r="J3243" s="102"/>
      <c r="K3243" s="102"/>
      <c r="L3243" s="108"/>
      <c r="R3243" s="31"/>
      <c r="S3243" s="112"/>
    </row>
    <row r="3244">
      <c r="A3244" s="105"/>
      <c r="C3244" s="88"/>
      <c r="D3244" s="86"/>
      <c r="E3244" s="32"/>
      <c r="H3244" s="105"/>
      <c r="J3244" s="102"/>
      <c r="K3244" s="102"/>
      <c r="L3244" s="108"/>
      <c r="R3244" s="31"/>
      <c r="S3244" s="112"/>
    </row>
    <row r="3245">
      <c r="A3245" s="105"/>
      <c r="C3245" s="88"/>
      <c r="D3245" s="86"/>
      <c r="E3245" s="32"/>
      <c r="H3245" s="105"/>
      <c r="J3245" s="102"/>
      <c r="K3245" s="102"/>
      <c r="L3245" s="108"/>
      <c r="R3245" s="31"/>
      <c r="S3245" s="112"/>
    </row>
    <row r="3246">
      <c r="A3246" s="105"/>
      <c r="C3246" s="88"/>
      <c r="D3246" s="86"/>
      <c r="E3246" s="32"/>
      <c r="H3246" s="105"/>
      <c r="J3246" s="102"/>
      <c r="K3246" s="102"/>
      <c r="L3246" s="108"/>
      <c r="R3246" s="31"/>
      <c r="S3246" s="112"/>
    </row>
    <row r="3247">
      <c r="A3247" s="105"/>
      <c r="C3247" s="88"/>
      <c r="D3247" s="86"/>
      <c r="E3247" s="32"/>
      <c r="H3247" s="105"/>
      <c r="J3247" s="102"/>
      <c r="K3247" s="102"/>
      <c r="L3247" s="108"/>
      <c r="R3247" s="31"/>
      <c r="S3247" s="112"/>
    </row>
    <row r="3248">
      <c r="A3248" s="105"/>
      <c r="C3248" s="88"/>
      <c r="D3248" s="86"/>
      <c r="E3248" s="32"/>
      <c r="H3248" s="105"/>
      <c r="J3248" s="102"/>
      <c r="K3248" s="102"/>
      <c r="L3248" s="108"/>
      <c r="R3248" s="31"/>
      <c r="S3248" s="112"/>
    </row>
    <row r="3249">
      <c r="A3249" s="105"/>
      <c r="C3249" s="88"/>
      <c r="D3249" s="86"/>
      <c r="E3249" s="32"/>
      <c r="H3249" s="105"/>
      <c r="J3249" s="102"/>
      <c r="K3249" s="102"/>
      <c r="L3249" s="108"/>
      <c r="R3249" s="31"/>
      <c r="S3249" s="112"/>
    </row>
    <row r="3250">
      <c r="A3250" s="105"/>
      <c r="C3250" s="88"/>
      <c r="D3250" s="86"/>
      <c r="E3250" s="32"/>
      <c r="H3250" s="105"/>
      <c r="J3250" s="102"/>
      <c r="K3250" s="102"/>
      <c r="L3250" s="108"/>
      <c r="R3250" s="31"/>
      <c r="S3250" s="112"/>
    </row>
    <row r="3251">
      <c r="A3251" s="105"/>
      <c r="C3251" s="88"/>
      <c r="D3251" s="86"/>
      <c r="E3251" s="32"/>
      <c r="H3251" s="105"/>
      <c r="J3251" s="102"/>
      <c r="K3251" s="102"/>
      <c r="L3251" s="108"/>
      <c r="R3251" s="31"/>
      <c r="S3251" s="112"/>
    </row>
    <row r="3252">
      <c r="A3252" s="105"/>
      <c r="C3252" s="88"/>
      <c r="D3252" s="86"/>
      <c r="E3252" s="32"/>
      <c r="H3252" s="105"/>
      <c r="J3252" s="102"/>
      <c r="K3252" s="102"/>
      <c r="L3252" s="108"/>
      <c r="R3252" s="31"/>
      <c r="S3252" s="112"/>
    </row>
    <row r="3253">
      <c r="A3253" s="105"/>
      <c r="C3253" s="88"/>
      <c r="D3253" s="86"/>
      <c r="E3253" s="32"/>
      <c r="H3253" s="105"/>
      <c r="J3253" s="102"/>
      <c r="K3253" s="102"/>
      <c r="L3253" s="108"/>
      <c r="R3253" s="31"/>
      <c r="S3253" s="112"/>
    </row>
    <row r="3254">
      <c r="A3254" s="105"/>
      <c r="C3254" s="88"/>
      <c r="D3254" s="86"/>
      <c r="E3254" s="32"/>
      <c r="H3254" s="105"/>
      <c r="J3254" s="102"/>
      <c r="K3254" s="102"/>
      <c r="L3254" s="108"/>
      <c r="R3254" s="31"/>
      <c r="S3254" s="112"/>
    </row>
    <row r="3255">
      <c r="A3255" s="105"/>
      <c r="C3255" s="88"/>
      <c r="D3255" s="86"/>
      <c r="E3255" s="32"/>
      <c r="H3255" s="105"/>
      <c r="J3255" s="102"/>
      <c r="K3255" s="102"/>
      <c r="L3255" s="108"/>
      <c r="R3255" s="31"/>
      <c r="S3255" s="112"/>
    </row>
    <row r="3256">
      <c r="A3256" s="105"/>
      <c r="C3256" s="88"/>
      <c r="D3256" s="86"/>
      <c r="E3256" s="32"/>
      <c r="H3256" s="105"/>
      <c r="J3256" s="102"/>
      <c r="K3256" s="102"/>
      <c r="L3256" s="108"/>
      <c r="R3256" s="31"/>
      <c r="S3256" s="112"/>
    </row>
    <row r="3257">
      <c r="A3257" s="105"/>
      <c r="C3257" s="88"/>
      <c r="D3257" s="86"/>
      <c r="E3257" s="32"/>
      <c r="H3257" s="105"/>
      <c r="J3257" s="102"/>
      <c r="K3257" s="102"/>
      <c r="L3257" s="108"/>
      <c r="R3257" s="31"/>
      <c r="S3257" s="112"/>
    </row>
    <row r="3258">
      <c r="A3258" s="105"/>
      <c r="C3258" s="88"/>
      <c r="D3258" s="86"/>
      <c r="E3258" s="32"/>
      <c r="H3258" s="105"/>
      <c r="J3258" s="102"/>
      <c r="K3258" s="102"/>
      <c r="L3258" s="108"/>
      <c r="R3258" s="31"/>
      <c r="S3258" s="112"/>
    </row>
    <row r="3259">
      <c r="A3259" s="105"/>
      <c r="C3259" s="88"/>
      <c r="D3259" s="86"/>
      <c r="E3259" s="32"/>
      <c r="H3259" s="105"/>
      <c r="J3259" s="102"/>
      <c r="K3259" s="102"/>
      <c r="L3259" s="108"/>
      <c r="R3259" s="31"/>
      <c r="S3259" s="112"/>
    </row>
    <row r="3260">
      <c r="A3260" s="105"/>
      <c r="C3260" s="88"/>
      <c r="D3260" s="86"/>
      <c r="E3260" s="32"/>
      <c r="H3260" s="105"/>
      <c r="J3260" s="102"/>
      <c r="K3260" s="102"/>
      <c r="L3260" s="108"/>
      <c r="R3260" s="31"/>
      <c r="S3260" s="112"/>
    </row>
    <row r="3261">
      <c r="A3261" s="105"/>
      <c r="C3261" s="88"/>
      <c r="D3261" s="86"/>
      <c r="E3261" s="32"/>
      <c r="H3261" s="105"/>
      <c r="J3261" s="102"/>
      <c r="K3261" s="102"/>
      <c r="L3261" s="108"/>
      <c r="R3261" s="31"/>
      <c r="S3261" s="112"/>
    </row>
    <row r="3262">
      <c r="A3262" s="105"/>
      <c r="C3262" s="88"/>
      <c r="D3262" s="86"/>
      <c r="E3262" s="32"/>
      <c r="H3262" s="105"/>
      <c r="J3262" s="102"/>
      <c r="K3262" s="102"/>
      <c r="L3262" s="108"/>
      <c r="R3262" s="31"/>
      <c r="S3262" s="112"/>
    </row>
    <row r="3263">
      <c r="A3263" s="105"/>
      <c r="C3263" s="88"/>
      <c r="D3263" s="86"/>
      <c r="E3263" s="32"/>
      <c r="H3263" s="105"/>
      <c r="J3263" s="102"/>
      <c r="K3263" s="102"/>
      <c r="L3263" s="108"/>
      <c r="R3263" s="31"/>
      <c r="S3263" s="112"/>
    </row>
    <row r="3264">
      <c r="A3264" s="105"/>
      <c r="C3264" s="88"/>
      <c r="D3264" s="86"/>
      <c r="E3264" s="32"/>
      <c r="H3264" s="105"/>
      <c r="J3264" s="102"/>
      <c r="K3264" s="102"/>
      <c r="L3264" s="108"/>
      <c r="R3264" s="31"/>
      <c r="S3264" s="112"/>
    </row>
    <row r="3265">
      <c r="A3265" s="105"/>
      <c r="C3265" s="88"/>
      <c r="D3265" s="86"/>
      <c r="E3265" s="32"/>
      <c r="H3265" s="105"/>
      <c r="J3265" s="102"/>
      <c r="K3265" s="102"/>
      <c r="L3265" s="108"/>
      <c r="R3265" s="31"/>
      <c r="S3265" s="112"/>
    </row>
    <row r="3266">
      <c r="A3266" s="105"/>
      <c r="C3266" s="88"/>
      <c r="D3266" s="86"/>
      <c r="E3266" s="32"/>
      <c r="H3266" s="105"/>
      <c r="J3266" s="102"/>
      <c r="K3266" s="102"/>
      <c r="L3266" s="108"/>
      <c r="R3266" s="31"/>
      <c r="S3266" s="112"/>
    </row>
    <row r="3267">
      <c r="A3267" s="105"/>
      <c r="C3267" s="88"/>
      <c r="D3267" s="86"/>
      <c r="E3267" s="32"/>
      <c r="H3267" s="105"/>
      <c r="J3267" s="102"/>
      <c r="K3267" s="102"/>
      <c r="L3267" s="108"/>
      <c r="R3267" s="31"/>
      <c r="S3267" s="112"/>
    </row>
    <row r="3268">
      <c r="A3268" s="105"/>
      <c r="C3268" s="88"/>
      <c r="D3268" s="86"/>
      <c r="E3268" s="32"/>
      <c r="H3268" s="105"/>
      <c r="J3268" s="102"/>
      <c r="K3268" s="102"/>
      <c r="L3268" s="108"/>
      <c r="R3268" s="31"/>
      <c r="S3268" s="112"/>
    </row>
    <row r="3269">
      <c r="A3269" s="105"/>
      <c r="C3269" s="88"/>
      <c r="D3269" s="86"/>
      <c r="E3269" s="32"/>
      <c r="H3269" s="105"/>
      <c r="J3269" s="102"/>
      <c r="K3269" s="102"/>
      <c r="L3269" s="108"/>
      <c r="R3269" s="31"/>
      <c r="S3269" s="112"/>
    </row>
    <row r="3270">
      <c r="A3270" s="105"/>
      <c r="C3270" s="88"/>
      <c r="D3270" s="86"/>
      <c r="E3270" s="32"/>
      <c r="H3270" s="105"/>
      <c r="J3270" s="102"/>
      <c r="K3270" s="102"/>
      <c r="L3270" s="108"/>
      <c r="R3270" s="31"/>
      <c r="S3270" s="112"/>
    </row>
    <row r="3271">
      <c r="A3271" s="105"/>
      <c r="C3271" s="88"/>
      <c r="D3271" s="86"/>
      <c r="E3271" s="32"/>
      <c r="H3271" s="105"/>
      <c r="J3271" s="102"/>
      <c r="K3271" s="102"/>
      <c r="L3271" s="108"/>
      <c r="R3271" s="31"/>
      <c r="S3271" s="112"/>
    </row>
    <row r="3272">
      <c r="A3272" s="105"/>
      <c r="C3272" s="88"/>
      <c r="D3272" s="86"/>
      <c r="E3272" s="32"/>
      <c r="H3272" s="105"/>
      <c r="J3272" s="102"/>
      <c r="K3272" s="102"/>
      <c r="L3272" s="108"/>
      <c r="R3272" s="31"/>
      <c r="S3272" s="112"/>
    </row>
    <row r="3273">
      <c r="A3273" s="105"/>
      <c r="C3273" s="88"/>
      <c r="D3273" s="86"/>
      <c r="E3273" s="32"/>
      <c r="H3273" s="105"/>
      <c r="J3273" s="102"/>
      <c r="K3273" s="102"/>
      <c r="L3273" s="108"/>
      <c r="R3273" s="31"/>
      <c r="S3273" s="112"/>
    </row>
    <row r="3274">
      <c r="A3274" s="105"/>
      <c r="C3274" s="88"/>
      <c r="D3274" s="86"/>
      <c r="E3274" s="32"/>
      <c r="H3274" s="105"/>
      <c r="J3274" s="102"/>
      <c r="K3274" s="102"/>
      <c r="L3274" s="108"/>
      <c r="R3274" s="31"/>
      <c r="S3274" s="112"/>
    </row>
    <row r="3275">
      <c r="A3275" s="105"/>
      <c r="C3275" s="88"/>
      <c r="D3275" s="86"/>
      <c r="E3275" s="32"/>
      <c r="H3275" s="105"/>
      <c r="J3275" s="102"/>
      <c r="K3275" s="102"/>
      <c r="L3275" s="108"/>
      <c r="R3275" s="31"/>
      <c r="S3275" s="112"/>
    </row>
    <row r="3276">
      <c r="A3276" s="105"/>
      <c r="C3276" s="88"/>
      <c r="D3276" s="86"/>
      <c r="E3276" s="32"/>
      <c r="H3276" s="105"/>
      <c r="J3276" s="102"/>
      <c r="K3276" s="102"/>
      <c r="L3276" s="108"/>
      <c r="R3276" s="31"/>
      <c r="S3276" s="112"/>
    </row>
    <row r="3277">
      <c r="A3277" s="105"/>
      <c r="C3277" s="88"/>
      <c r="D3277" s="86"/>
      <c r="E3277" s="32"/>
      <c r="H3277" s="105"/>
      <c r="J3277" s="102"/>
      <c r="K3277" s="102"/>
      <c r="L3277" s="108"/>
      <c r="R3277" s="31"/>
      <c r="S3277" s="112"/>
    </row>
    <row r="3278">
      <c r="A3278" s="105"/>
      <c r="C3278" s="88"/>
      <c r="D3278" s="86"/>
      <c r="E3278" s="32"/>
      <c r="H3278" s="105"/>
      <c r="J3278" s="102"/>
      <c r="K3278" s="102"/>
      <c r="L3278" s="108"/>
      <c r="R3278" s="31"/>
      <c r="S3278" s="112"/>
    </row>
    <row r="3279">
      <c r="A3279" s="105"/>
      <c r="C3279" s="88"/>
      <c r="D3279" s="86"/>
      <c r="E3279" s="32"/>
      <c r="H3279" s="105"/>
      <c r="J3279" s="102"/>
      <c r="K3279" s="102"/>
      <c r="L3279" s="108"/>
      <c r="R3279" s="31"/>
      <c r="S3279" s="112"/>
    </row>
    <row r="3280">
      <c r="A3280" s="105"/>
      <c r="C3280" s="88"/>
      <c r="D3280" s="86"/>
      <c r="E3280" s="32"/>
      <c r="H3280" s="105"/>
      <c r="J3280" s="102"/>
      <c r="K3280" s="102"/>
      <c r="L3280" s="108"/>
      <c r="R3280" s="31"/>
      <c r="S3280" s="112"/>
    </row>
    <row r="3281">
      <c r="A3281" s="105"/>
      <c r="C3281" s="88"/>
      <c r="D3281" s="86"/>
      <c r="E3281" s="32"/>
      <c r="H3281" s="105"/>
      <c r="J3281" s="102"/>
      <c r="K3281" s="102"/>
      <c r="L3281" s="108"/>
      <c r="R3281" s="31"/>
      <c r="S3281" s="112"/>
    </row>
    <row r="3282">
      <c r="A3282" s="105"/>
      <c r="C3282" s="88"/>
      <c r="D3282" s="86"/>
      <c r="E3282" s="32"/>
      <c r="H3282" s="105"/>
      <c r="J3282" s="102"/>
      <c r="K3282" s="102"/>
      <c r="L3282" s="108"/>
      <c r="R3282" s="31"/>
      <c r="S3282" s="112"/>
    </row>
    <row r="3283">
      <c r="A3283" s="105"/>
      <c r="C3283" s="88"/>
      <c r="D3283" s="86"/>
      <c r="E3283" s="32"/>
      <c r="H3283" s="105"/>
      <c r="J3283" s="102"/>
      <c r="K3283" s="102"/>
      <c r="L3283" s="108"/>
      <c r="R3283" s="31"/>
      <c r="S3283" s="112"/>
    </row>
    <row r="3284">
      <c r="A3284" s="105"/>
      <c r="C3284" s="88"/>
      <c r="D3284" s="86"/>
      <c r="E3284" s="32"/>
      <c r="H3284" s="105"/>
      <c r="J3284" s="102"/>
      <c r="K3284" s="102"/>
      <c r="L3284" s="108"/>
      <c r="R3284" s="31"/>
      <c r="S3284" s="112"/>
    </row>
    <row r="3285">
      <c r="A3285" s="105"/>
      <c r="C3285" s="88"/>
      <c r="D3285" s="86"/>
      <c r="E3285" s="32"/>
      <c r="H3285" s="105"/>
      <c r="J3285" s="102"/>
      <c r="K3285" s="102"/>
      <c r="L3285" s="108"/>
      <c r="R3285" s="31"/>
      <c r="S3285" s="112"/>
    </row>
    <row r="3286">
      <c r="A3286" s="105"/>
      <c r="C3286" s="88"/>
      <c r="D3286" s="86"/>
      <c r="E3286" s="32"/>
      <c r="H3286" s="105"/>
      <c r="J3286" s="102"/>
      <c r="K3286" s="102"/>
      <c r="L3286" s="108"/>
      <c r="R3286" s="31"/>
      <c r="S3286" s="112"/>
    </row>
    <row r="3287">
      <c r="A3287" s="105"/>
      <c r="C3287" s="88"/>
      <c r="D3287" s="86"/>
      <c r="E3287" s="32"/>
      <c r="H3287" s="105"/>
      <c r="J3287" s="102"/>
      <c r="K3287" s="102"/>
      <c r="L3287" s="108"/>
      <c r="R3287" s="31"/>
      <c r="S3287" s="112"/>
    </row>
    <row r="3288">
      <c r="A3288" s="105"/>
      <c r="C3288" s="88"/>
      <c r="D3288" s="86"/>
      <c r="E3288" s="32"/>
      <c r="H3288" s="105"/>
      <c r="J3288" s="102"/>
      <c r="K3288" s="102"/>
      <c r="L3288" s="108"/>
      <c r="R3288" s="31"/>
      <c r="S3288" s="112"/>
    </row>
    <row r="3289">
      <c r="A3289" s="105"/>
      <c r="C3289" s="88"/>
      <c r="D3289" s="86"/>
      <c r="E3289" s="32"/>
      <c r="H3289" s="105"/>
      <c r="J3289" s="102"/>
      <c r="K3289" s="102"/>
      <c r="L3289" s="108"/>
      <c r="R3289" s="31"/>
      <c r="S3289" s="112"/>
    </row>
    <row r="3290">
      <c r="A3290" s="105"/>
      <c r="C3290" s="88"/>
      <c r="D3290" s="86"/>
      <c r="E3290" s="32"/>
      <c r="H3290" s="105"/>
      <c r="J3290" s="102"/>
      <c r="K3290" s="102"/>
      <c r="L3290" s="108"/>
      <c r="R3290" s="31"/>
      <c r="S3290" s="112"/>
    </row>
    <row r="3291">
      <c r="A3291" s="105"/>
      <c r="C3291" s="88"/>
      <c r="D3291" s="86"/>
      <c r="E3291" s="32"/>
      <c r="H3291" s="105"/>
      <c r="J3291" s="102"/>
      <c r="K3291" s="102"/>
      <c r="L3291" s="108"/>
      <c r="R3291" s="31"/>
      <c r="S3291" s="112"/>
    </row>
    <row r="3292">
      <c r="A3292" s="105"/>
      <c r="C3292" s="88"/>
      <c r="D3292" s="86"/>
      <c r="E3292" s="32"/>
      <c r="H3292" s="105"/>
      <c r="J3292" s="102"/>
      <c r="K3292" s="102"/>
      <c r="L3292" s="108"/>
      <c r="R3292" s="31"/>
      <c r="S3292" s="112"/>
    </row>
    <row r="3293">
      <c r="A3293" s="105"/>
      <c r="C3293" s="88"/>
      <c r="D3293" s="86"/>
      <c r="E3293" s="32"/>
      <c r="H3293" s="105"/>
      <c r="J3293" s="102"/>
      <c r="K3293" s="102"/>
      <c r="L3293" s="108"/>
      <c r="R3293" s="31"/>
      <c r="S3293" s="112"/>
    </row>
    <row r="3294">
      <c r="A3294" s="105"/>
      <c r="C3294" s="88"/>
      <c r="D3294" s="86"/>
      <c r="E3294" s="32"/>
      <c r="H3294" s="105"/>
      <c r="J3294" s="102"/>
      <c r="K3294" s="102"/>
      <c r="L3294" s="108"/>
      <c r="R3294" s="31"/>
      <c r="S3294" s="112"/>
    </row>
    <row r="3295">
      <c r="A3295" s="105"/>
      <c r="C3295" s="88"/>
      <c r="D3295" s="86"/>
      <c r="E3295" s="32"/>
      <c r="H3295" s="105"/>
      <c r="J3295" s="102"/>
      <c r="K3295" s="102"/>
      <c r="L3295" s="108"/>
      <c r="R3295" s="31"/>
      <c r="S3295" s="112"/>
    </row>
    <row r="3296">
      <c r="A3296" s="105"/>
      <c r="C3296" s="88"/>
      <c r="D3296" s="86"/>
      <c r="E3296" s="32"/>
      <c r="H3296" s="105"/>
      <c r="J3296" s="102"/>
      <c r="K3296" s="102"/>
      <c r="L3296" s="108"/>
      <c r="R3296" s="31"/>
      <c r="S3296" s="112"/>
    </row>
    <row r="3297">
      <c r="A3297" s="105"/>
      <c r="C3297" s="88"/>
      <c r="D3297" s="86"/>
      <c r="E3297" s="32"/>
      <c r="H3297" s="105"/>
      <c r="J3297" s="102"/>
      <c r="K3297" s="102"/>
      <c r="L3297" s="108"/>
      <c r="R3297" s="31"/>
      <c r="S3297" s="112"/>
    </row>
    <row r="3298">
      <c r="A3298" s="105"/>
      <c r="C3298" s="88"/>
      <c r="D3298" s="86"/>
      <c r="E3298" s="32"/>
      <c r="H3298" s="105"/>
      <c r="J3298" s="102"/>
      <c r="K3298" s="102"/>
      <c r="L3298" s="108"/>
      <c r="R3298" s="31"/>
      <c r="S3298" s="112"/>
    </row>
    <row r="3299">
      <c r="A3299" s="105"/>
      <c r="C3299" s="88"/>
      <c r="D3299" s="86"/>
      <c r="E3299" s="32"/>
      <c r="H3299" s="105"/>
      <c r="J3299" s="102"/>
      <c r="K3299" s="102"/>
      <c r="L3299" s="108"/>
      <c r="R3299" s="31"/>
      <c r="S3299" s="112"/>
    </row>
    <row r="3300">
      <c r="A3300" s="105"/>
      <c r="C3300" s="88"/>
      <c r="D3300" s="86"/>
      <c r="E3300" s="32"/>
      <c r="H3300" s="105"/>
      <c r="J3300" s="102"/>
      <c r="K3300" s="102"/>
      <c r="L3300" s="108"/>
      <c r="R3300" s="31"/>
      <c r="S3300" s="112"/>
    </row>
    <row r="3301">
      <c r="A3301" s="105"/>
      <c r="C3301" s="88"/>
      <c r="D3301" s="86"/>
      <c r="E3301" s="32"/>
      <c r="H3301" s="105"/>
      <c r="J3301" s="102"/>
      <c r="K3301" s="102"/>
      <c r="L3301" s="108"/>
      <c r="R3301" s="31"/>
      <c r="S3301" s="112"/>
    </row>
    <row r="3302">
      <c r="A3302" s="105"/>
      <c r="C3302" s="88"/>
      <c r="D3302" s="86"/>
      <c r="E3302" s="32"/>
      <c r="H3302" s="105"/>
      <c r="J3302" s="102"/>
      <c r="K3302" s="102"/>
      <c r="L3302" s="108"/>
      <c r="R3302" s="31"/>
      <c r="S3302" s="112"/>
    </row>
    <row r="3303">
      <c r="A3303" s="105"/>
      <c r="C3303" s="88"/>
      <c r="D3303" s="86"/>
      <c r="E3303" s="32"/>
      <c r="H3303" s="105"/>
      <c r="J3303" s="102"/>
      <c r="K3303" s="102"/>
      <c r="L3303" s="108"/>
      <c r="R3303" s="31"/>
      <c r="S3303" s="112"/>
    </row>
    <row r="3304">
      <c r="A3304" s="105"/>
      <c r="C3304" s="88"/>
      <c r="D3304" s="86"/>
      <c r="E3304" s="32"/>
      <c r="H3304" s="105"/>
      <c r="J3304" s="102"/>
      <c r="K3304" s="102"/>
      <c r="L3304" s="108"/>
      <c r="R3304" s="31"/>
      <c r="S3304" s="112"/>
    </row>
    <row r="3305">
      <c r="A3305" s="105"/>
      <c r="C3305" s="88"/>
      <c r="D3305" s="86"/>
      <c r="E3305" s="32"/>
      <c r="H3305" s="105"/>
      <c r="J3305" s="102"/>
      <c r="K3305" s="102"/>
      <c r="L3305" s="108"/>
      <c r="R3305" s="31"/>
      <c r="S3305" s="112"/>
    </row>
    <row r="3306">
      <c r="A3306" s="105"/>
      <c r="C3306" s="88"/>
      <c r="D3306" s="86"/>
      <c r="E3306" s="32"/>
      <c r="H3306" s="105"/>
      <c r="J3306" s="102"/>
      <c r="K3306" s="102"/>
      <c r="L3306" s="108"/>
      <c r="R3306" s="31"/>
      <c r="S3306" s="112"/>
    </row>
    <row r="3307">
      <c r="A3307" s="105"/>
      <c r="C3307" s="88"/>
      <c r="D3307" s="86"/>
      <c r="E3307" s="32"/>
      <c r="H3307" s="105"/>
      <c r="J3307" s="102"/>
      <c r="K3307" s="102"/>
      <c r="L3307" s="108"/>
      <c r="R3307" s="31"/>
      <c r="S3307" s="112"/>
    </row>
    <row r="3308">
      <c r="A3308" s="105"/>
      <c r="C3308" s="88"/>
      <c r="D3308" s="86"/>
      <c r="E3308" s="32"/>
      <c r="H3308" s="105"/>
      <c r="J3308" s="102"/>
      <c r="K3308" s="102"/>
      <c r="L3308" s="108"/>
      <c r="R3308" s="31"/>
      <c r="S3308" s="112"/>
    </row>
    <row r="3309">
      <c r="A3309" s="105"/>
      <c r="C3309" s="88"/>
      <c r="D3309" s="86"/>
      <c r="E3309" s="32"/>
      <c r="H3309" s="105"/>
      <c r="J3309" s="102"/>
      <c r="K3309" s="102"/>
      <c r="L3309" s="108"/>
      <c r="R3309" s="31"/>
      <c r="S3309" s="112"/>
    </row>
    <row r="3310">
      <c r="A3310" s="105"/>
      <c r="C3310" s="88"/>
      <c r="D3310" s="86"/>
      <c r="E3310" s="32"/>
      <c r="H3310" s="105"/>
      <c r="J3310" s="102"/>
      <c r="K3310" s="102"/>
      <c r="L3310" s="108"/>
      <c r="R3310" s="31"/>
      <c r="S3310" s="112"/>
    </row>
    <row r="3311">
      <c r="A3311" s="105"/>
      <c r="C3311" s="88"/>
      <c r="D3311" s="86"/>
      <c r="E3311" s="32"/>
      <c r="H3311" s="105"/>
      <c r="J3311" s="102"/>
      <c r="K3311" s="102"/>
      <c r="L3311" s="108"/>
      <c r="R3311" s="31"/>
      <c r="S3311" s="112"/>
    </row>
    <row r="3312">
      <c r="A3312" s="105"/>
      <c r="C3312" s="88"/>
      <c r="D3312" s="86"/>
      <c r="E3312" s="32"/>
      <c r="H3312" s="105"/>
      <c r="J3312" s="102"/>
      <c r="K3312" s="102"/>
      <c r="L3312" s="108"/>
      <c r="R3312" s="31"/>
      <c r="S3312" s="112"/>
    </row>
    <row r="3313">
      <c r="A3313" s="105"/>
      <c r="C3313" s="88"/>
      <c r="D3313" s="86"/>
      <c r="E3313" s="32"/>
      <c r="H3313" s="105"/>
      <c r="J3313" s="102"/>
      <c r="K3313" s="102"/>
      <c r="L3313" s="108"/>
      <c r="R3313" s="31"/>
      <c r="S3313" s="112"/>
    </row>
    <row r="3314">
      <c r="A3314" s="105"/>
      <c r="C3314" s="88"/>
      <c r="D3314" s="86"/>
      <c r="E3314" s="32"/>
      <c r="H3314" s="105"/>
      <c r="J3314" s="102"/>
      <c r="K3314" s="102"/>
      <c r="L3314" s="108"/>
      <c r="R3314" s="31"/>
      <c r="S3314" s="112"/>
    </row>
    <row r="3315">
      <c r="A3315" s="105"/>
      <c r="C3315" s="88"/>
      <c r="D3315" s="86"/>
      <c r="E3315" s="32"/>
      <c r="H3315" s="105"/>
      <c r="J3315" s="102"/>
      <c r="K3315" s="102"/>
      <c r="L3315" s="108"/>
      <c r="R3315" s="31"/>
      <c r="S3315" s="112"/>
    </row>
    <row r="3316">
      <c r="A3316" s="105"/>
      <c r="C3316" s="88"/>
      <c r="D3316" s="86"/>
      <c r="E3316" s="32"/>
      <c r="H3316" s="105"/>
      <c r="J3316" s="102"/>
      <c r="K3316" s="102"/>
      <c r="L3316" s="108"/>
      <c r="R3316" s="31"/>
      <c r="S3316" s="112"/>
    </row>
    <row r="3317">
      <c r="A3317" s="105"/>
      <c r="C3317" s="88"/>
      <c r="D3317" s="86"/>
      <c r="E3317" s="32"/>
      <c r="H3317" s="105"/>
      <c r="J3317" s="102"/>
      <c r="K3317" s="102"/>
      <c r="L3317" s="108"/>
      <c r="R3317" s="31"/>
      <c r="S3317" s="112"/>
    </row>
    <row r="3318">
      <c r="A3318" s="105"/>
      <c r="C3318" s="88"/>
      <c r="D3318" s="86"/>
      <c r="E3318" s="32"/>
      <c r="H3318" s="105"/>
      <c r="J3318" s="102"/>
      <c r="K3318" s="102"/>
      <c r="L3318" s="108"/>
      <c r="R3318" s="31"/>
      <c r="S3318" s="112"/>
    </row>
    <row r="3319">
      <c r="A3319" s="105"/>
      <c r="C3319" s="88"/>
      <c r="D3319" s="86"/>
      <c r="E3319" s="32"/>
      <c r="H3319" s="105"/>
      <c r="J3319" s="102"/>
      <c r="K3319" s="102"/>
      <c r="L3319" s="108"/>
      <c r="R3319" s="31"/>
      <c r="S3319" s="112"/>
    </row>
    <row r="3320">
      <c r="A3320" s="105"/>
      <c r="C3320" s="88"/>
      <c r="D3320" s="86"/>
      <c r="E3320" s="32"/>
      <c r="H3320" s="105"/>
      <c r="J3320" s="102"/>
      <c r="K3320" s="102"/>
      <c r="L3320" s="108"/>
      <c r="R3320" s="31"/>
      <c r="S3320" s="112"/>
    </row>
    <row r="3321">
      <c r="A3321" s="105"/>
      <c r="C3321" s="88"/>
      <c r="D3321" s="86"/>
      <c r="E3321" s="32"/>
      <c r="H3321" s="105"/>
      <c r="J3321" s="102"/>
      <c r="K3321" s="102"/>
      <c r="L3321" s="108"/>
      <c r="R3321" s="31"/>
      <c r="S3321" s="112"/>
    </row>
    <row r="3322">
      <c r="A3322" s="105"/>
      <c r="C3322" s="88"/>
      <c r="D3322" s="86"/>
      <c r="E3322" s="32"/>
      <c r="H3322" s="105"/>
      <c r="J3322" s="102"/>
      <c r="K3322" s="102"/>
      <c r="L3322" s="108"/>
      <c r="R3322" s="31"/>
      <c r="S3322" s="112"/>
    </row>
    <row r="3323">
      <c r="A3323" s="105"/>
      <c r="C3323" s="88"/>
      <c r="D3323" s="86"/>
      <c r="E3323" s="32"/>
      <c r="H3323" s="105"/>
      <c r="J3323" s="102"/>
      <c r="K3323" s="102"/>
      <c r="L3323" s="108"/>
      <c r="R3323" s="31"/>
      <c r="S3323" s="112"/>
    </row>
    <row r="3324">
      <c r="A3324" s="105"/>
      <c r="C3324" s="88"/>
      <c r="D3324" s="86"/>
      <c r="E3324" s="32"/>
      <c r="H3324" s="105"/>
      <c r="J3324" s="102"/>
      <c r="K3324" s="102"/>
      <c r="L3324" s="108"/>
      <c r="R3324" s="31"/>
      <c r="S3324" s="112"/>
    </row>
    <row r="3325">
      <c r="A3325" s="105"/>
      <c r="C3325" s="88"/>
      <c r="D3325" s="86"/>
      <c r="E3325" s="32"/>
      <c r="H3325" s="105"/>
      <c r="J3325" s="102"/>
      <c r="K3325" s="102"/>
      <c r="L3325" s="108"/>
      <c r="R3325" s="31"/>
      <c r="S3325" s="112"/>
    </row>
    <row r="3326">
      <c r="A3326" s="105"/>
      <c r="C3326" s="88"/>
      <c r="D3326" s="86"/>
      <c r="E3326" s="32"/>
      <c r="H3326" s="105"/>
      <c r="J3326" s="102"/>
      <c r="K3326" s="102"/>
      <c r="L3326" s="108"/>
      <c r="R3326" s="31"/>
      <c r="S3326" s="112"/>
    </row>
    <row r="3327">
      <c r="A3327" s="105"/>
      <c r="C3327" s="88"/>
      <c r="D3327" s="86"/>
      <c r="E3327" s="32"/>
      <c r="H3327" s="105"/>
      <c r="J3327" s="102"/>
      <c r="K3327" s="102"/>
      <c r="L3327" s="108"/>
      <c r="R3327" s="31"/>
      <c r="S3327" s="112"/>
    </row>
    <row r="3328">
      <c r="A3328" s="105"/>
      <c r="C3328" s="88"/>
      <c r="D3328" s="86"/>
      <c r="E3328" s="32"/>
      <c r="H3328" s="105"/>
      <c r="J3328" s="102"/>
      <c r="K3328" s="102"/>
      <c r="L3328" s="108"/>
      <c r="R3328" s="31"/>
      <c r="S3328" s="112"/>
    </row>
    <row r="3329">
      <c r="A3329" s="105"/>
      <c r="C3329" s="88"/>
      <c r="D3329" s="86"/>
      <c r="E3329" s="32"/>
      <c r="H3329" s="105"/>
      <c r="J3329" s="102"/>
      <c r="K3329" s="102"/>
      <c r="L3329" s="108"/>
      <c r="R3329" s="31"/>
      <c r="S3329" s="112"/>
    </row>
    <row r="3330">
      <c r="A3330" s="105"/>
      <c r="C3330" s="88"/>
      <c r="D3330" s="86"/>
      <c r="E3330" s="32"/>
      <c r="H3330" s="105"/>
      <c r="J3330" s="102"/>
      <c r="K3330" s="102"/>
      <c r="L3330" s="108"/>
      <c r="R3330" s="31"/>
      <c r="S3330" s="112"/>
    </row>
    <row r="3331">
      <c r="A3331" s="105"/>
      <c r="C3331" s="88"/>
      <c r="D3331" s="86"/>
      <c r="E3331" s="32"/>
      <c r="H3331" s="105"/>
      <c r="J3331" s="102"/>
      <c r="K3331" s="102"/>
      <c r="L3331" s="108"/>
      <c r="R3331" s="31"/>
      <c r="S3331" s="112"/>
    </row>
    <row r="3332">
      <c r="A3332" s="105"/>
      <c r="C3332" s="88"/>
      <c r="D3332" s="86"/>
      <c r="E3332" s="32"/>
      <c r="H3332" s="105"/>
      <c r="J3332" s="102"/>
      <c r="K3332" s="102"/>
      <c r="L3332" s="108"/>
      <c r="R3332" s="31"/>
      <c r="S3332" s="112"/>
    </row>
    <row r="3333">
      <c r="A3333" s="105"/>
      <c r="C3333" s="88"/>
      <c r="D3333" s="86"/>
      <c r="E3333" s="32"/>
      <c r="H3333" s="105"/>
      <c r="J3333" s="102"/>
      <c r="K3333" s="102"/>
      <c r="L3333" s="108"/>
      <c r="R3333" s="31"/>
      <c r="S3333" s="112"/>
    </row>
    <row r="3334">
      <c r="A3334" s="105"/>
      <c r="C3334" s="88"/>
      <c r="D3334" s="86"/>
      <c r="E3334" s="32"/>
      <c r="H3334" s="105"/>
      <c r="J3334" s="102"/>
      <c r="K3334" s="102"/>
      <c r="L3334" s="108"/>
      <c r="R3334" s="31"/>
      <c r="S3334" s="112"/>
    </row>
    <row r="3335">
      <c r="A3335" s="105"/>
      <c r="C3335" s="88"/>
      <c r="D3335" s="86"/>
      <c r="E3335" s="32"/>
      <c r="H3335" s="105"/>
      <c r="J3335" s="102"/>
      <c r="K3335" s="102"/>
      <c r="L3335" s="108"/>
      <c r="R3335" s="31"/>
      <c r="S3335" s="112"/>
    </row>
    <row r="3336">
      <c r="A3336" s="105"/>
      <c r="C3336" s="88"/>
      <c r="D3336" s="86"/>
      <c r="E3336" s="32"/>
      <c r="H3336" s="105"/>
      <c r="J3336" s="102"/>
      <c r="K3336" s="102"/>
      <c r="L3336" s="108"/>
      <c r="R3336" s="31"/>
      <c r="S3336" s="112"/>
    </row>
    <row r="3337">
      <c r="A3337" s="105"/>
      <c r="C3337" s="88"/>
      <c r="D3337" s="86"/>
      <c r="E3337" s="32"/>
      <c r="H3337" s="105"/>
      <c r="J3337" s="102"/>
      <c r="K3337" s="102"/>
      <c r="L3337" s="108"/>
      <c r="R3337" s="31"/>
      <c r="S3337" s="112"/>
    </row>
    <row r="3338">
      <c r="A3338" s="105"/>
      <c r="C3338" s="88"/>
      <c r="D3338" s="86"/>
      <c r="E3338" s="32"/>
      <c r="H3338" s="105"/>
      <c r="J3338" s="102"/>
      <c r="K3338" s="102"/>
      <c r="L3338" s="108"/>
      <c r="R3338" s="31"/>
      <c r="S3338" s="112"/>
    </row>
    <row r="3339">
      <c r="A3339" s="105"/>
      <c r="C3339" s="88"/>
      <c r="D3339" s="86"/>
      <c r="E3339" s="32"/>
      <c r="H3339" s="105"/>
      <c r="J3339" s="102"/>
      <c r="K3339" s="102"/>
      <c r="L3339" s="108"/>
      <c r="R3339" s="31"/>
      <c r="S3339" s="112"/>
    </row>
    <row r="3340">
      <c r="A3340" s="105"/>
      <c r="C3340" s="88"/>
      <c r="D3340" s="86"/>
      <c r="E3340" s="32"/>
      <c r="H3340" s="105"/>
      <c r="J3340" s="102"/>
      <c r="K3340" s="102"/>
      <c r="L3340" s="108"/>
      <c r="R3340" s="31"/>
      <c r="S3340" s="112"/>
    </row>
    <row r="3341">
      <c r="A3341" s="105"/>
      <c r="C3341" s="88"/>
      <c r="D3341" s="86"/>
      <c r="E3341" s="32"/>
      <c r="H3341" s="105"/>
      <c r="J3341" s="102"/>
      <c r="K3341" s="102"/>
      <c r="L3341" s="108"/>
      <c r="R3341" s="31"/>
      <c r="S3341" s="112"/>
    </row>
    <row r="3342">
      <c r="A3342" s="105"/>
      <c r="C3342" s="88"/>
      <c r="D3342" s="86"/>
      <c r="E3342" s="32"/>
      <c r="H3342" s="105"/>
      <c r="J3342" s="102"/>
      <c r="K3342" s="102"/>
      <c r="L3342" s="108"/>
      <c r="R3342" s="31"/>
      <c r="S3342" s="112"/>
    </row>
    <row r="3343">
      <c r="A3343" s="105"/>
      <c r="C3343" s="88"/>
      <c r="D3343" s="86"/>
      <c r="E3343" s="32"/>
      <c r="H3343" s="105"/>
      <c r="J3343" s="102"/>
      <c r="K3343" s="102"/>
      <c r="L3343" s="108"/>
      <c r="R3343" s="31"/>
      <c r="S3343" s="112"/>
    </row>
    <row r="3344">
      <c r="A3344" s="105"/>
      <c r="C3344" s="88"/>
      <c r="D3344" s="86"/>
      <c r="E3344" s="32"/>
      <c r="H3344" s="105"/>
      <c r="J3344" s="102"/>
      <c r="K3344" s="102"/>
      <c r="L3344" s="108"/>
      <c r="R3344" s="31"/>
      <c r="S3344" s="112"/>
    </row>
    <row r="3345">
      <c r="A3345" s="105"/>
      <c r="C3345" s="88"/>
      <c r="D3345" s="86"/>
      <c r="E3345" s="32"/>
      <c r="H3345" s="105"/>
      <c r="J3345" s="102"/>
      <c r="K3345" s="102"/>
      <c r="L3345" s="108"/>
      <c r="R3345" s="31"/>
      <c r="S3345" s="112"/>
    </row>
    <row r="3346">
      <c r="A3346" s="105"/>
      <c r="C3346" s="88"/>
      <c r="D3346" s="86"/>
      <c r="E3346" s="32"/>
      <c r="H3346" s="105"/>
      <c r="J3346" s="102"/>
      <c r="K3346" s="102"/>
      <c r="L3346" s="108"/>
      <c r="R3346" s="31"/>
      <c r="S3346" s="112"/>
    </row>
    <row r="3347">
      <c r="A3347" s="105"/>
      <c r="C3347" s="88"/>
      <c r="D3347" s="86"/>
      <c r="E3347" s="32"/>
      <c r="H3347" s="105"/>
      <c r="J3347" s="102"/>
      <c r="K3347" s="102"/>
      <c r="L3347" s="108"/>
      <c r="R3347" s="31"/>
      <c r="S3347" s="112"/>
    </row>
    <row r="3348">
      <c r="A3348" s="105"/>
      <c r="C3348" s="88"/>
      <c r="D3348" s="86"/>
      <c r="E3348" s="32"/>
      <c r="H3348" s="105"/>
      <c r="J3348" s="102"/>
      <c r="K3348" s="102"/>
      <c r="L3348" s="108"/>
      <c r="R3348" s="31"/>
      <c r="S3348" s="112"/>
    </row>
    <row r="3349">
      <c r="A3349" s="105"/>
      <c r="C3349" s="88"/>
      <c r="D3349" s="86"/>
      <c r="E3349" s="32"/>
      <c r="H3349" s="105"/>
      <c r="J3349" s="102"/>
      <c r="K3349" s="102"/>
      <c r="L3349" s="108"/>
      <c r="R3349" s="31"/>
      <c r="S3349" s="112"/>
    </row>
    <row r="3350">
      <c r="A3350" s="105"/>
      <c r="C3350" s="88"/>
      <c r="D3350" s="86"/>
      <c r="E3350" s="32"/>
      <c r="H3350" s="105"/>
      <c r="J3350" s="102"/>
      <c r="K3350" s="102"/>
      <c r="L3350" s="108"/>
      <c r="R3350" s="31"/>
      <c r="S3350" s="112"/>
    </row>
    <row r="3351">
      <c r="A3351" s="105"/>
      <c r="C3351" s="88"/>
      <c r="D3351" s="86"/>
      <c r="E3351" s="32"/>
      <c r="H3351" s="105"/>
      <c r="J3351" s="102"/>
      <c r="K3351" s="102"/>
      <c r="L3351" s="108"/>
      <c r="R3351" s="31"/>
      <c r="S3351" s="112"/>
    </row>
    <row r="3352">
      <c r="A3352" s="105"/>
      <c r="C3352" s="88"/>
      <c r="D3352" s="86"/>
      <c r="E3352" s="32"/>
      <c r="H3352" s="105"/>
      <c r="J3352" s="102"/>
      <c r="K3352" s="102"/>
      <c r="L3352" s="108"/>
      <c r="R3352" s="31"/>
      <c r="S3352" s="112"/>
    </row>
    <row r="3353">
      <c r="A3353" s="105"/>
      <c r="C3353" s="88"/>
      <c r="D3353" s="86"/>
      <c r="E3353" s="32"/>
      <c r="H3353" s="105"/>
      <c r="J3353" s="102"/>
      <c r="K3353" s="102"/>
      <c r="L3353" s="108"/>
      <c r="R3353" s="31"/>
      <c r="S3353" s="112"/>
    </row>
    <row r="3354">
      <c r="A3354" s="105"/>
      <c r="C3354" s="88"/>
      <c r="D3354" s="86"/>
      <c r="E3354" s="32"/>
      <c r="H3354" s="105"/>
      <c r="J3354" s="102"/>
      <c r="K3354" s="102"/>
      <c r="L3354" s="108"/>
      <c r="R3354" s="31"/>
      <c r="S3354" s="112"/>
    </row>
    <row r="3355">
      <c r="A3355" s="105"/>
      <c r="C3355" s="88"/>
      <c r="D3355" s="86"/>
      <c r="E3355" s="32"/>
      <c r="H3355" s="105"/>
      <c r="J3355" s="102"/>
      <c r="K3355" s="102"/>
      <c r="L3355" s="108"/>
      <c r="R3355" s="31"/>
      <c r="S3355" s="112"/>
    </row>
    <row r="3356">
      <c r="A3356" s="105"/>
      <c r="C3356" s="88"/>
      <c r="D3356" s="86"/>
      <c r="E3356" s="32"/>
      <c r="H3356" s="105"/>
      <c r="J3356" s="102"/>
      <c r="K3356" s="102"/>
      <c r="L3356" s="108"/>
      <c r="R3356" s="31"/>
      <c r="S3356" s="112"/>
    </row>
    <row r="3357">
      <c r="A3357" s="105"/>
      <c r="C3357" s="88"/>
      <c r="D3357" s="86"/>
      <c r="E3357" s="32"/>
      <c r="H3357" s="105"/>
      <c r="J3357" s="102"/>
      <c r="K3357" s="102"/>
      <c r="L3357" s="108"/>
      <c r="R3357" s="31"/>
      <c r="S3357" s="112"/>
    </row>
    <row r="3358">
      <c r="A3358" s="105"/>
      <c r="C3358" s="88"/>
      <c r="D3358" s="86"/>
      <c r="E3358" s="32"/>
      <c r="H3358" s="105"/>
      <c r="J3358" s="102"/>
      <c r="K3358" s="102"/>
      <c r="L3358" s="108"/>
      <c r="R3358" s="31"/>
      <c r="S3358" s="112"/>
    </row>
    <row r="3359">
      <c r="A3359" s="105"/>
      <c r="C3359" s="88"/>
      <c r="D3359" s="86"/>
      <c r="E3359" s="32"/>
      <c r="H3359" s="105"/>
      <c r="J3359" s="102"/>
      <c r="K3359" s="102"/>
      <c r="L3359" s="108"/>
      <c r="R3359" s="31"/>
      <c r="S3359" s="112"/>
    </row>
    <row r="3360">
      <c r="A3360" s="105"/>
      <c r="C3360" s="88"/>
      <c r="D3360" s="86"/>
      <c r="E3360" s="32"/>
      <c r="H3360" s="105"/>
      <c r="J3360" s="102"/>
      <c r="K3360" s="102"/>
      <c r="L3360" s="108"/>
      <c r="R3360" s="31"/>
      <c r="S3360" s="112"/>
    </row>
    <row r="3361">
      <c r="A3361" s="105"/>
      <c r="C3361" s="88"/>
      <c r="D3361" s="86"/>
      <c r="E3361" s="32"/>
      <c r="H3361" s="105"/>
      <c r="J3361" s="102"/>
      <c r="K3361" s="102"/>
      <c r="L3361" s="108"/>
      <c r="R3361" s="31"/>
      <c r="S3361" s="112"/>
    </row>
    <row r="3362">
      <c r="A3362" s="105"/>
      <c r="C3362" s="88"/>
      <c r="D3362" s="86"/>
      <c r="E3362" s="32"/>
      <c r="H3362" s="105"/>
      <c r="J3362" s="102"/>
      <c r="K3362" s="102"/>
      <c r="L3362" s="108"/>
      <c r="R3362" s="31"/>
      <c r="S3362" s="112"/>
    </row>
    <row r="3363">
      <c r="A3363" s="105"/>
      <c r="C3363" s="88"/>
      <c r="D3363" s="86"/>
      <c r="E3363" s="32"/>
      <c r="H3363" s="105"/>
      <c r="J3363" s="102"/>
      <c r="K3363" s="102"/>
      <c r="L3363" s="108"/>
      <c r="R3363" s="31"/>
      <c r="S3363" s="112"/>
    </row>
    <row r="3364">
      <c r="A3364" s="105"/>
      <c r="C3364" s="88"/>
      <c r="D3364" s="86"/>
      <c r="E3364" s="32"/>
      <c r="H3364" s="105"/>
      <c r="J3364" s="102"/>
      <c r="K3364" s="102"/>
      <c r="L3364" s="108"/>
      <c r="R3364" s="31"/>
      <c r="S3364" s="112"/>
    </row>
    <row r="3365">
      <c r="A3365" s="105"/>
      <c r="C3365" s="88"/>
      <c r="D3365" s="86"/>
      <c r="E3365" s="32"/>
      <c r="H3365" s="105"/>
      <c r="J3365" s="102"/>
      <c r="K3365" s="102"/>
      <c r="L3365" s="108"/>
      <c r="R3365" s="31"/>
      <c r="S3365" s="112"/>
    </row>
    <row r="3366">
      <c r="A3366" s="105"/>
      <c r="C3366" s="88"/>
      <c r="D3366" s="86"/>
      <c r="E3366" s="32"/>
      <c r="H3366" s="105"/>
      <c r="J3366" s="102"/>
      <c r="K3366" s="102"/>
      <c r="L3366" s="108"/>
      <c r="R3366" s="31"/>
      <c r="S3366" s="112"/>
    </row>
    <row r="3367">
      <c r="A3367" s="105"/>
      <c r="C3367" s="88"/>
      <c r="D3367" s="86"/>
      <c r="E3367" s="32"/>
      <c r="H3367" s="105"/>
      <c r="J3367" s="102"/>
      <c r="K3367" s="102"/>
      <c r="L3367" s="108"/>
      <c r="R3367" s="31"/>
      <c r="S3367" s="112"/>
    </row>
    <row r="3368">
      <c r="A3368" s="105"/>
      <c r="C3368" s="88"/>
      <c r="D3368" s="86"/>
      <c r="E3368" s="32"/>
      <c r="H3368" s="105"/>
      <c r="J3368" s="102"/>
      <c r="K3368" s="102"/>
      <c r="L3368" s="108"/>
      <c r="R3368" s="31"/>
      <c r="S3368" s="112"/>
    </row>
    <row r="3369">
      <c r="A3369" s="105"/>
      <c r="C3369" s="88"/>
      <c r="D3369" s="86"/>
      <c r="E3369" s="32"/>
      <c r="H3369" s="105"/>
      <c r="J3369" s="102"/>
      <c r="K3369" s="102"/>
      <c r="L3369" s="108"/>
      <c r="R3369" s="31"/>
      <c r="S3369" s="112"/>
    </row>
    <row r="3370">
      <c r="A3370" s="105"/>
      <c r="C3370" s="88"/>
      <c r="D3370" s="86"/>
      <c r="E3370" s="32"/>
      <c r="H3370" s="105"/>
      <c r="J3370" s="102"/>
      <c r="K3370" s="102"/>
      <c r="L3370" s="108"/>
      <c r="R3370" s="31"/>
      <c r="S3370" s="112"/>
    </row>
    <row r="3371">
      <c r="A3371" s="105"/>
      <c r="C3371" s="88"/>
      <c r="D3371" s="86"/>
      <c r="E3371" s="32"/>
      <c r="H3371" s="105"/>
      <c r="J3371" s="102"/>
      <c r="K3371" s="102"/>
      <c r="L3371" s="108"/>
      <c r="R3371" s="31"/>
      <c r="S3371" s="112"/>
    </row>
    <row r="3372">
      <c r="A3372" s="105"/>
      <c r="C3372" s="88"/>
      <c r="D3372" s="86"/>
      <c r="E3372" s="32"/>
      <c r="H3372" s="105"/>
      <c r="J3372" s="102"/>
      <c r="K3372" s="102"/>
      <c r="L3372" s="108"/>
      <c r="R3372" s="31"/>
      <c r="S3372" s="112"/>
    </row>
    <row r="3373">
      <c r="A3373" s="105"/>
      <c r="C3373" s="88"/>
      <c r="D3373" s="86"/>
      <c r="E3373" s="32"/>
      <c r="H3373" s="105"/>
      <c r="J3373" s="102"/>
      <c r="K3373" s="102"/>
      <c r="L3373" s="108"/>
      <c r="R3373" s="31"/>
      <c r="S3373" s="112"/>
    </row>
    <row r="3374">
      <c r="A3374" s="105"/>
      <c r="C3374" s="88"/>
      <c r="D3374" s="86"/>
      <c r="E3374" s="32"/>
      <c r="H3374" s="105"/>
      <c r="J3374" s="102"/>
      <c r="K3374" s="102"/>
      <c r="L3374" s="108"/>
      <c r="R3374" s="31"/>
      <c r="S3374" s="112"/>
    </row>
    <row r="3375">
      <c r="A3375" s="105"/>
      <c r="C3375" s="88"/>
      <c r="D3375" s="86"/>
      <c r="E3375" s="32"/>
      <c r="H3375" s="105"/>
      <c r="J3375" s="102"/>
      <c r="K3375" s="102"/>
      <c r="L3375" s="108"/>
      <c r="R3375" s="31"/>
      <c r="S3375" s="112"/>
    </row>
    <row r="3376">
      <c r="A3376" s="105"/>
      <c r="C3376" s="88"/>
      <c r="D3376" s="86"/>
      <c r="E3376" s="32"/>
      <c r="H3376" s="105"/>
      <c r="J3376" s="102"/>
      <c r="K3376" s="102"/>
      <c r="L3376" s="108"/>
      <c r="R3376" s="31"/>
      <c r="S3376" s="112"/>
    </row>
    <row r="3377">
      <c r="A3377" s="105"/>
      <c r="C3377" s="88"/>
      <c r="D3377" s="86"/>
      <c r="E3377" s="32"/>
      <c r="H3377" s="105"/>
      <c r="J3377" s="102"/>
      <c r="K3377" s="102"/>
      <c r="L3377" s="108"/>
      <c r="R3377" s="31"/>
      <c r="S3377" s="112"/>
    </row>
    <row r="3378">
      <c r="A3378" s="105"/>
      <c r="C3378" s="88"/>
      <c r="D3378" s="86"/>
      <c r="E3378" s="32"/>
      <c r="H3378" s="105"/>
      <c r="J3378" s="102"/>
      <c r="K3378" s="102"/>
      <c r="L3378" s="108"/>
      <c r="R3378" s="31"/>
      <c r="S3378" s="112"/>
    </row>
    <row r="3379">
      <c r="A3379" s="105"/>
      <c r="C3379" s="88"/>
      <c r="D3379" s="86"/>
      <c r="E3379" s="32"/>
      <c r="H3379" s="105"/>
      <c r="J3379" s="102"/>
      <c r="K3379" s="102"/>
      <c r="L3379" s="108"/>
      <c r="R3379" s="31"/>
      <c r="S3379" s="112"/>
    </row>
    <row r="3380">
      <c r="A3380" s="105"/>
      <c r="C3380" s="88"/>
      <c r="D3380" s="86"/>
      <c r="E3380" s="32"/>
      <c r="H3380" s="105"/>
      <c r="J3380" s="102"/>
      <c r="K3380" s="102"/>
      <c r="L3380" s="108"/>
      <c r="R3380" s="31"/>
      <c r="S3380" s="112"/>
    </row>
    <row r="3381">
      <c r="A3381" s="105"/>
      <c r="C3381" s="88"/>
      <c r="D3381" s="86"/>
      <c r="E3381" s="32"/>
      <c r="H3381" s="105"/>
      <c r="J3381" s="102"/>
      <c r="K3381" s="102"/>
      <c r="L3381" s="108"/>
      <c r="R3381" s="31"/>
      <c r="S3381" s="112"/>
    </row>
    <row r="3382">
      <c r="A3382" s="105"/>
      <c r="C3382" s="88"/>
      <c r="D3382" s="86"/>
      <c r="E3382" s="32"/>
      <c r="H3382" s="105"/>
      <c r="J3382" s="102"/>
      <c r="K3382" s="102"/>
      <c r="L3382" s="108"/>
      <c r="R3382" s="31"/>
      <c r="S3382" s="112"/>
    </row>
    <row r="3383">
      <c r="A3383" s="105"/>
      <c r="C3383" s="88"/>
      <c r="D3383" s="86"/>
      <c r="E3383" s="32"/>
      <c r="H3383" s="105"/>
      <c r="J3383" s="102"/>
      <c r="K3383" s="102"/>
      <c r="L3383" s="108"/>
      <c r="R3383" s="31"/>
      <c r="S3383" s="112"/>
    </row>
    <row r="3384">
      <c r="A3384" s="105"/>
      <c r="C3384" s="88"/>
      <c r="D3384" s="86"/>
      <c r="E3384" s="32"/>
      <c r="H3384" s="105"/>
      <c r="J3384" s="102"/>
      <c r="K3384" s="102"/>
      <c r="L3384" s="108"/>
      <c r="R3384" s="31"/>
      <c r="S3384" s="112"/>
    </row>
    <row r="3385">
      <c r="A3385" s="105"/>
      <c r="C3385" s="88"/>
      <c r="D3385" s="86"/>
      <c r="E3385" s="32"/>
      <c r="H3385" s="105"/>
      <c r="J3385" s="102"/>
      <c r="K3385" s="102"/>
      <c r="L3385" s="108"/>
      <c r="R3385" s="31"/>
      <c r="S3385" s="112"/>
    </row>
    <row r="3386">
      <c r="A3386" s="105"/>
      <c r="C3386" s="88"/>
      <c r="D3386" s="86"/>
      <c r="E3386" s="32"/>
      <c r="H3386" s="105"/>
      <c r="J3386" s="102"/>
      <c r="K3386" s="102"/>
      <c r="L3386" s="108"/>
      <c r="R3386" s="31"/>
      <c r="S3386" s="112"/>
    </row>
    <row r="3387">
      <c r="A3387" s="105"/>
      <c r="C3387" s="88"/>
      <c r="D3387" s="86"/>
      <c r="E3387" s="32"/>
      <c r="H3387" s="105"/>
      <c r="J3387" s="102"/>
      <c r="K3387" s="102"/>
      <c r="L3387" s="108"/>
      <c r="R3387" s="31"/>
      <c r="S3387" s="112"/>
    </row>
    <row r="3388">
      <c r="A3388" s="105"/>
      <c r="C3388" s="88"/>
      <c r="D3388" s="86"/>
      <c r="E3388" s="32"/>
      <c r="H3388" s="105"/>
      <c r="J3388" s="102"/>
      <c r="K3388" s="102"/>
      <c r="L3388" s="108"/>
      <c r="R3388" s="31"/>
      <c r="S3388" s="112"/>
    </row>
    <row r="3389">
      <c r="A3389" s="105"/>
      <c r="C3389" s="88"/>
      <c r="D3389" s="86"/>
      <c r="E3389" s="32"/>
      <c r="H3389" s="105"/>
      <c r="J3389" s="102"/>
      <c r="K3389" s="102"/>
      <c r="L3389" s="108"/>
      <c r="R3389" s="31"/>
      <c r="S3389" s="112"/>
    </row>
    <row r="3390">
      <c r="A3390" s="105"/>
      <c r="C3390" s="88"/>
      <c r="D3390" s="86"/>
      <c r="E3390" s="32"/>
      <c r="H3390" s="105"/>
      <c r="J3390" s="102"/>
      <c r="K3390" s="102"/>
      <c r="L3390" s="108"/>
      <c r="R3390" s="31"/>
      <c r="S3390" s="112"/>
    </row>
    <row r="3391">
      <c r="A3391" s="105"/>
      <c r="C3391" s="88"/>
      <c r="D3391" s="86"/>
      <c r="E3391" s="32"/>
      <c r="H3391" s="105"/>
      <c r="J3391" s="102"/>
      <c r="K3391" s="102"/>
      <c r="L3391" s="108"/>
      <c r="R3391" s="31"/>
      <c r="S3391" s="112"/>
    </row>
    <row r="3392">
      <c r="A3392" s="105"/>
      <c r="C3392" s="88"/>
      <c r="D3392" s="86"/>
      <c r="E3392" s="32"/>
      <c r="H3392" s="105"/>
      <c r="J3392" s="102"/>
      <c r="K3392" s="102"/>
      <c r="L3392" s="108"/>
      <c r="R3392" s="31"/>
      <c r="S3392" s="112"/>
    </row>
    <row r="3393">
      <c r="A3393" s="105"/>
      <c r="C3393" s="88"/>
      <c r="D3393" s="86"/>
      <c r="E3393" s="32"/>
      <c r="H3393" s="105"/>
      <c r="J3393" s="102"/>
      <c r="K3393" s="102"/>
      <c r="L3393" s="108"/>
      <c r="R3393" s="31"/>
      <c r="S3393" s="112"/>
    </row>
    <row r="3394">
      <c r="A3394" s="105"/>
      <c r="C3394" s="88"/>
      <c r="D3394" s="86"/>
      <c r="E3394" s="32"/>
      <c r="H3394" s="105"/>
      <c r="J3394" s="102"/>
      <c r="K3394" s="102"/>
      <c r="L3394" s="108"/>
      <c r="R3394" s="31"/>
      <c r="S3394" s="112"/>
    </row>
    <row r="3395">
      <c r="A3395" s="105"/>
      <c r="C3395" s="88"/>
      <c r="D3395" s="86"/>
      <c r="E3395" s="32"/>
      <c r="H3395" s="105"/>
      <c r="J3395" s="102"/>
      <c r="K3395" s="102"/>
      <c r="L3395" s="108"/>
      <c r="R3395" s="31"/>
      <c r="S3395" s="112"/>
    </row>
    <row r="3396">
      <c r="A3396" s="105"/>
      <c r="C3396" s="88"/>
      <c r="D3396" s="86"/>
      <c r="E3396" s="32"/>
      <c r="H3396" s="105"/>
      <c r="J3396" s="102"/>
      <c r="K3396" s="102"/>
      <c r="L3396" s="108"/>
      <c r="R3396" s="31"/>
      <c r="S3396" s="112"/>
    </row>
    <row r="3397">
      <c r="A3397" s="105"/>
      <c r="C3397" s="88"/>
      <c r="D3397" s="86"/>
      <c r="E3397" s="32"/>
      <c r="H3397" s="105"/>
      <c r="J3397" s="102"/>
      <c r="K3397" s="102"/>
      <c r="L3397" s="108"/>
      <c r="R3397" s="31"/>
      <c r="S3397" s="112"/>
    </row>
    <row r="3398">
      <c r="A3398" s="105"/>
      <c r="C3398" s="88"/>
      <c r="D3398" s="86"/>
      <c r="E3398" s="32"/>
      <c r="H3398" s="105"/>
      <c r="J3398" s="102"/>
      <c r="K3398" s="102"/>
      <c r="L3398" s="108"/>
      <c r="R3398" s="31"/>
      <c r="S3398" s="112"/>
    </row>
    <row r="3399">
      <c r="A3399" s="105"/>
      <c r="C3399" s="88"/>
      <c r="D3399" s="86"/>
      <c r="E3399" s="32"/>
      <c r="H3399" s="105"/>
      <c r="J3399" s="102"/>
      <c r="K3399" s="102"/>
      <c r="L3399" s="108"/>
      <c r="R3399" s="31"/>
      <c r="S3399" s="112"/>
    </row>
    <row r="3400">
      <c r="A3400" s="105"/>
      <c r="C3400" s="88"/>
      <c r="D3400" s="86"/>
      <c r="E3400" s="32"/>
      <c r="H3400" s="105"/>
      <c r="J3400" s="102"/>
      <c r="K3400" s="102"/>
      <c r="L3400" s="108"/>
      <c r="R3400" s="31"/>
      <c r="S3400" s="112"/>
    </row>
    <row r="3401">
      <c r="A3401" s="105"/>
      <c r="C3401" s="88"/>
      <c r="D3401" s="86"/>
      <c r="E3401" s="32"/>
      <c r="H3401" s="105"/>
      <c r="J3401" s="102"/>
      <c r="K3401" s="102"/>
      <c r="L3401" s="108"/>
      <c r="R3401" s="31"/>
      <c r="S3401" s="112"/>
    </row>
    <row r="3402">
      <c r="A3402" s="105"/>
      <c r="C3402" s="88"/>
      <c r="D3402" s="86"/>
      <c r="E3402" s="32"/>
      <c r="H3402" s="105"/>
      <c r="J3402" s="102"/>
      <c r="K3402" s="102"/>
      <c r="L3402" s="108"/>
      <c r="R3402" s="31"/>
      <c r="S3402" s="112"/>
    </row>
    <row r="3403">
      <c r="A3403" s="105"/>
      <c r="C3403" s="88"/>
      <c r="D3403" s="86"/>
      <c r="E3403" s="32"/>
      <c r="H3403" s="105"/>
      <c r="J3403" s="102"/>
      <c r="K3403" s="102"/>
      <c r="L3403" s="108"/>
      <c r="R3403" s="31"/>
      <c r="S3403" s="112"/>
    </row>
    <row r="3404">
      <c r="A3404" s="105"/>
      <c r="C3404" s="88"/>
      <c r="D3404" s="86"/>
      <c r="E3404" s="32"/>
      <c r="H3404" s="105"/>
      <c r="J3404" s="102"/>
      <c r="K3404" s="102"/>
      <c r="L3404" s="108"/>
      <c r="R3404" s="31"/>
      <c r="S3404" s="112"/>
    </row>
    <row r="3405">
      <c r="A3405" s="105"/>
      <c r="C3405" s="88"/>
      <c r="D3405" s="86"/>
      <c r="E3405" s="32"/>
      <c r="H3405" s="105"/>
      <c r="J3405" s="102"/>
      <c r="K3405" s="102"/>
      <c r="L3405" s="108"/>
      <c r="R3405" s="31"/>
      <c r="S3405" s="112"/>
    </row>
    <row r="3406">
      <c r="A3406" s="105"/>
      <c r="C3406" s="88"/>
      <c r="D3406" s="86"/>
      <c r="E3406" s="32"/>
      <c r="H3406" s="105"/>
      <c r="J3406" s="102"/>
      <c r="K3406" s="102"/>
      <c r="L3406" s="108"/>
      <c r="R3406" s="31"/>
      <c r="S3406" s="112"/>
    </row>
    <row r="3407">
      <c r="A3407" s="105"/>
      <c r="C3407" s="88"/>
      <c r="D3407" s="86"/>
      <c r="E3407" s="32"/>
      <c r="H3407" s="105"/>
      <c r="J3407" s="102"/>
      <c r="K3407" s="102"/>
      <c r="L3407" s="108"/>
      <c r="R3407" s="31"/>
      <c r="S3407" s="112"/>
    </row>
    <row r="3408">
      <c r="A3408" s="105"/>
      <c r="C3408" s="88"/>
      <c r="D3408" s="86"/>
      <c r="E3408" s="32"/>
      <c r="H3408" s="105"/>
      <c r="J3408" s="102"/>
      <c r="K3408" s="102"/>
      <c r="L3408" s="108"/>
      <c r="R3408" s="31"/>
      <c r="S3408" s="112"/>
    </row>
    <row r="3409">
      <c r="A3409" s="105"/>
      <c r="C3409" s="88"/>
      <c r="D3409" s="86"/>
      <c r="E3409" s="32"/>
      <c r="H3409" s="105"/>
      <c r="J3409" s="102"/>
      <c r="K3409" s="102"/>
      <c r="L3409" s="108"/>
      <c r="R3409" s="31"/>
      <c r="S3409" s="112"/>
    </row>
    <row r="3410">
      <c r="A3410" s="105"/>
      <c r="C3410" s="88"/>
      <c r="D3410" s="86"/>
      <c r="E3410" s="32"/>
      <c r="H3410" s="105"/>
      <c r="J3410" s="102"/>
      <c r="K3410" s="102"/>
      <c r="L3410" s="108"/>
      <c r="R3410" s="31"/>
      <c r="S3410" s="112"/>
    </row>
    <row r="3411">
      <c r="A3411" s="105"/>
      <c r="C3411" s="88"/>
      <c r="D3411" s="86"/>
      <c r="E3411" s="32"/>
      <c r="H3411" s="105"/>
      <c r="J3411" s="102"/>
      <c r="K3411" s="102"/>
      <c r="L3411" s="108"/>
      <c r="R3411" s="31"/>
      <c r="S3411" s="112"/>
    </row>
    <row r="3412">
      <c r="A3412" s="105"/>
      <c r="C3412" s="88"/>
      <c r="D3412" s="86"/>
      <c r="E3412" s="32"/>
      <c r="H3412" s="105"/>
      <c r="J3412" s="102"/>
      <c r="K3412" s="102"/>
      <c r="L3412" s="108"/>
      <c r="R3412" s="31"/>
      <c r="S3412" s="112"/>
    </row>
    <row r="3413">
      <c r="A3413" s="105"/>
      <c r="C3413" s="88"/>
      <c r="D3413" s="86"/>
      <c r="E3413" s="32"/>
      <c r="H3413" s="105"/>
      <c r="J3413" s="102"/>
      <c r="K3413" s="102"/>
      <c r="L3413" s="108"/>
      <c r="R3413" s="31"/>
      <c r="S3413" s="112"/>
    </row>
    <row r="3414">
      <c r="A3414" s="105"/>
      <c r="C3414" s="88"/>
      <c r="D3414" s="86"/>
      <c r="E3414" s="32"/>
      <c r="H3414" s="105"/>
      <c r="J3414" s="102"/>
      <c r="K3414" s="102"/>
      <c r="L3414" s="108"/>
      <c r="R3414" s="31"/>
      <c r="S3414" s="112"/>
    </row>
    <row r="3415">
      <c r="A3415" s="105"/>
      <c r="C3415" s="88"/>
      <c r="D3415" s="86"/>
      <c r="E3415" s="32"/>
      <c r="H3415" s="105"/>
      <c r="J3415" s="102"/>
      <c r="K3415" s="102"/>
      <c r="L3415" s="108"/>
      <c r="R3415" s="31"/>
      <c r="S3415" s="112"/>
    </row>
    <row r="3416">
      <c r="A3416" s="105"/>
      <c r="C3416" s="88"/>
      <c r="D3416" s="86"/>
      <c r="E3416" s="32"/>
      <c r="H3416" s="105"/>
      <c r="J3416" s="102"/>
      <c r="K3416" s="102"/>
      <c r="L3416" s="108"/>
      <c r="R3416" s="31"/>
      <c r="S3416" s="112"/>
    </row>
    <row r="3417">
      <c r="A3417" s="105"/>
      <c r="C3417" s="88"/>
      <c r="D3417" s="86"/>
      <c r="E3417" s="32"/>
      <c r="H3417" s="105"/>
      <c r="J3417" s="102"/>
      <c r="K3417" s="102"/>
      <c r="L3417" s="108"/>
      <c r="R3417" s="31"/>
      <c r="S3417" s="112"/>
    </row>
    <row r="3418">
      <c r="A3418" s="105"/>
      <c r="C3418" s="88"/>
      <c r="D3418" s="86"/>
      <c r="E3418" s="32"/>
      <c r="H3418" s="105"/>
      <c r="J3418" s="102"/>
      <c r="K3418" s="102"/>
      <c r="L3418" s="108"/>
      <c r="R3418" s="31"/>
      <c r="S3418" s="112"/>
    </row>
    <row r="3419">
      <c r="A3419" s="105"/>
      <c r="C3419" s="88"/>
      <c r="D3419" s="86"/>
      <c r="E3419" s="32"/>
      <c r="H3419" s="105"/>
      <c r="J3419" s="102"/>
      <c r="K3419" s="102"/>
      <c r="L3419" s="108"/>
      <c r="R3419" s="31"/>
      <c r="S3419" s="112"/>
    </row>
    <row r="3420">
      <c r="A3420" s="105"/>
      <c r="C3420" s="88"/>
      <c r="D3420" s="86"/>
      <c r="E3420" s="32"/>
      <c r="H3420" s="105"/>
      <c r="J3420" s="102"/>
      <c r="K3420" s="102"/>
      <c r="L3420" s="108"/>
      <c r="R3420" s="31"/>
      <c r="S3420" s="112"/>
    </row>
    <row r="3421">
      <c r="A3421" s="105"/>
      <c r="C3421" s="88"/>
      <c r="D3421" s="86"/>
      <c r="E3421" s="32"/>
      <c r="H3421" s="105"/>
      <c r="J3421" s="102"/>
      <c r="K3421" s="102"/>
      <c r="L3421" s="108"/>
      <c r="R3421" s="31"/>
      <c r="S3421" s="112"/>
    </row>
    <row r="3422">
      <c r="A3422" s="105"/>
      <c r="C3422" s="88"/>
      <c r="D3422" s="86"/>
      <c r="E3422" s="32"/>
      <c r="H3422" s="105"/>
      <c r="J3422" s="102"/>
      <c r="K3422" s="102"/>
      <c r="L3422" s="108"/>
      <c r="R3422" s="31"/>
      <c r="S3422" s="112"/>
    </row>
    <row r="3423">
      <c r="A3423" s="105"/>
      <c r="C3423" s="88"/>
      <c r="D3423" s="86"/>
      <c r="E3423" s="32"/>
      <c r="H3423" s="105"/>
      <c r="J3423" s="102"/>
      <c r="K3423" s="102"/>
      <c r="L3423" s="108"/>
      <c r="R3423" s="31"/>
      <c r="S3423" s="112"/>
    </row>
    <row r="3424">
      <c r="A3424" s="105"/>
      <c r="C3424" s="88"/>
      <c r="D3424" s="86"/>
      <c r="E3424" s="32"/>
      <c r="H3424" s="105"/>
      <c r="J3424" s="102"/>
      <c r="K3424" s="102"/>
      <c r="L3424" s="108"/>
      <c r="R3424" s="31"/>
      <c r="S3424" s="112"/>
    </row>
    <row r="3425">
      <c r="A3425" s="105"/>
      <c r="C3425" s="88"/>
      <c r="D3425" s="86"/>
      <c r="E3425" s="32"/>
      <c r="H3425" s="105"/>
      <c r="J3425" s="102"/>
      <c r="K3425" s="102"/>
      <c r="L3425" s="108"/>
      <c r="R3425" s="31"/>
      <c r="S3425" s="112"/>
    </row>
    <row r="3426">
      <c r="A3426" s="105"/>
      <c r="C3426" s="88"/>
      <c r="D3426" s="86"/>
      <c r="E3426" s="32"/>
      <c r="H3426" s="105"/>
      <c r="J3426" s="102"/>
      <c r="K3426" s="102"/>
      <c r="L3426" s="108"/>
      <c r="R3426" s="31"/>
      <c r="S3426" s="112"/>
    </row>
    <row r="3427">
      <c r="A3427" s="105"/>
      <c r="C3427" s="88"/>
      <c r="D3427" s="86"/>
      <c r="E3427" s="32"/>
      <c r="H3427" s="105"/>
      <c r="J3427" s="102"/>
      <c r="K3427" s="102"/>
      <c r="L3427" s="108"/>
      <c r="R3427" s="31"/>
      <c r="S3427" s="112"/>
    </row>
    <row r="3428">
      <c r="A3428" s="105"/>
      <c r="C3428" s="88"/>
      <c r="D3428" s="86"/>
      <c r="E3428" s="32"/>
      <c r="H3428" s="105"/>
      <c r="J3428" s="102"/>
      <c r="K3428" s="102"/>
      <c r="L3428" s="108"/>
      <c r="R3428" s="31"/>
      <c r="S3428" s="112"/>
    </row>
    <row r="3429">
      <c r="A3429" s="105"/>
      <c r="C3429" s="88"/>
      <c r="D3429" s="86"/>
      <c r="E3429" s="32"/>
      <c r="H3429" s="105"/>
      <c r="J3429" s="102"/>
      <c r="K3429" s="102"/>
      <c r="L3429" s="108"/>
      <c r="R3429" s="31"/>
      <c r="S3429" s="112"/>
    </row>
    <row r="3430">
      <c r="A3430" s="105"/>
      <c r="C3430" s="88"/>
      <c r="D3430" s="86"/>
      <c r="E3430" s="32"/>
      <c r="H3430" s="105"/>
      <c r="J3430" s="102"/>
      <c r="K3430" s="102"/>
      <c r="L3430" s="108"/>
      <c r="R3430" s="31"/>
      <c r="S3430" s="112"/>
    </row>
    <row r="3431">
      <c r="A3431" s="105"/>
      <c r="C3431" s="88"/>
      <c r="D3431" s="86"/>
      <c r="E3431" s="32"/>
      <c r="H3431" s="105"/>
      <c r="J3431" s="102"/>
      <c r="K3431" s="102"/>
      <c r="L3431" s="108"/>
      <c r="R3431" s="31"/>
      <c r="S3431" s="112"/>
    </row>
    <row r="3432">
      <c r="A3432" s="105"/>
      <c r="C3432" s="88"/>
      <c r="D3432" s="86"/>
      <c r="E3432" s="32"/>
      <c r="H3432" s="105"/>
      <c r="J3432" s="102"/>
      <c r="K3432" s="102"/>
      <c r="L3432" s="108"/>
      <c r="R3432" s="31"/>
      <c r="S3432" s="112"/>
    </row>
    <row r="3433">
      <c r="A3433" s="105"/>
      <c r="C3433" s="88"/>
      <c r="D3433" s="86"/>
      <c r="E3433" s="32"/>
      <c r="H3433" s="105"/>
      <c r="J3433" s="102"/>
      <c r="K3433" s="102"/>
      <c r="L3433" s="108"/>
      <c r="R3433" s="31"/>
      <c r="S3433" s="112"/>
    </row>
    <row r="3434">
      <c r="A3434" s="105"/>
      <c r="C3434" s="88"/>
      <c r="D3434" s="86"/>
      <c r="E3434" s="32"/>
      <c r="H3434" s="105"/>
      <c r="J3434" s="102"/>
      <c r="K3434" s="102"/>
      <c r="L3434" s="108"/>
      <c r="R3434" s="31"/>
      <c r="S3434" s="112"/>
    </row>
    <row r="3435">
      <c r="A3435" s="105"/>
      <c r="C3435" s="88"/>
      <c r="D3435" s="86"/>
      <c r="E3435" s="32"/>
      <c r="H3435" s="105"/>
      <c r="J3435" s="102"/>
      <c r="K3435" s="102"/>
      <c r="L3435" s="108"/>
      <c r="R3435" s="31"/>
      <c r="S3435" s="112"/>
    </row>
    <row r="3436">
      <c r="A3436" s="105"/>
      <c r="C3436" s="88"/>
      <c r="D3436" s="86"/>
      <c r="E3436" s="32"/>
      <c r="H3436" s="105"/>
      <c r="J3436" s="102"/>
      <c r="K3436" s="102"/>
      <c r="L3436" s="108"/>
      <c r="R3436" s="31"/>
      <c r="S3436" s="112"/>
    </row>
    <row r="3437">
      <c r="A3437" s="105"/>
      <c r="C3437" s="88"/>
      <c r="D3437" s="86"/>
      <c r="E3437" s="32"/>
      <c r="H3437" s="105"/>
      <c r="J3437" s="102"/>
      <c r="K3437" s="102"/>
      <c r="L3437" s="108"/>
      <c r="R3437" s="31"/>
      <c r="S3437" s="112"/>
    </row>
    <row r="3438">
      <c r="A3438" s="105"/>
      <c r="C3438" s="88"/>
      <c r="D3438" s="86"/>
      <c r="E3438" s="32"/>
      <c r="H3438" s="105"/>
      <c r="J3438" s="102"/>
      <c r="K3438" s="102"/>
      <c r="L3438" s="108"/>
      <c r="R3438" s="31"/>
      <c r="S3438" s="112"/>
    </row>
    <row r="3439">
      <c r="A3439" s="105"/>
      <c r="C3439" s="88"/>
      <c r="D3439" s="86"/>
      <c r="E3439" s="32"/>
      <c r="H3439" s="105"/>
      <c r="J3439" s="102"/>
      <c r="K3439" s="102"/>
      <c r="L3439" s="108"/>
      <c r="R3439" s="31"/>
      <c r="S3439" s="112"/>
    </row>
    <row r="3440">
      <c r="A3440" s="105"/>
      <c r="C3440" s="88"/>
      <c r="D3440" s="86"/>
      <c r="E3440" s="32"/>
      <c r="H3440" s="105"/>
      <c r="J3440" s="102"/>
      <c r="K3440" s="102"/>
      <c r="L3440" s="108"/>
      <c r="R3440" s="31"/>
      <c r="S3440" s="112"/>
    </row>
    <row r="3441">
      <c r="A3441" s="105"/>
      <c r="C3441" s="88"/>
      <c r="D3441" s="86"/>
      <c r="E3441" s="32"/>
      <c r="H3441" s="105"/>
      <c r="J3441" s="102"/>
      <c r="K3441" s="102"/>
      <c r="L3441" s="108"/>
      <c r="R3441" s="31"/>
      <c r="S3441" s="112"/>
    </row>
    <row r="3442">
      <c r="A3442" s="105"/>
      <c r="C3442" s="88"/>
      <c r="D3442" s="86"/>
      <c r="E3442" s="32"/>
      <c r="H3442" s="105"/>
      <c r="J3442" s="102"/>
      <c r="K3442" s="102"/>
      <c r="L3442" s="108"/>
      <c r="R3442" s="31"/>
      <c r="S3442" s="112"/>
    </row>
    <row r="3443">
      <c r="A3443" s="105"/>
      <c r="C3443" s="88"/>
      <c r="D3443" s="86"/>
      <c r="E3443" s="32"/>
      <c r="H3443" s="105"/>
      <c r="J3443" s="102"/>
      <c r="K3443" s="102"/>
      <c r="L3443" s="108"/>
      <c r="R3443" s="31"/>
      <c r="S3443" s="112"/>
    </row>
    <row r="3444">
      <c r="A3444" s="105"/>
      <c r="C3444" s="88"/>
      <c r="D3444" s="86"/>
      <c r="E3444" s="32"/>
      <c r="H3444" s="105"/>
      <c r="J3444" s="102"/>
      <c r="K3444" s="102"/>
      <c r="L3444" s="108"/>
      <c r="R3444" s="31"/>
      <c r="S3444" s="112"/>
    </row>
    <row r="3445">
      <c r="A3445" s="105"/>
      <c r="C3445" s="88"/>
      <c r="D3445" s="86"/>
      <c r="E3445" s="32"/>
      <c r="H3445" s="105"/>
      <c r="J3445" s="102"/>
      <c r="K3445" s="102"/>
      <c r="L3445" s="108"/>
      <c r="R3445" s="31"/>
      <c r="S3445" s="112"/>
    </row>
    <row r="3446">
      <c r="A3446" s="105"/>
      <c r="C3446" s="88"/>
      <c r="D3446" s="86"/>
      <c r="E3446" s="32"/>
      <c r="H3446" s="105"/>
      <c r="J3446" s="102"/>
      <c r="K3446" s="102"/>
      <c r="L3446" s="108"/>
      <c r="R3446" s="31"/>
      <c r="S3446" s="112"/>
    </row>
    <row r="3447">
      <c r="A3447" s="105"/>
      <c r="C3447" s="88"/>
      <c r="D3447" s="86"/>
      <c r="E3447" s="32"/>
      <c r="H3447" s="105"/>
      <c r="J3447" s="102"/>
      <c r="K3447" s="102"/>
      <c r="L3447" s="108"/>
      <c r="R3447" s="31"/>
      <c r="S3447" s="112"/>
    </row>
    <row r="3448">
      <c r="A3448" s="105"/>
      <c r="C3448" s="88"/>
      <c r="D3448" s="86"/>
      <c r="E3448" s="32"/>
      <c r="H3448" s="105"/>
      <c r="J3448" s="102"/>
      <c r="K3448" s="102"/>
      <c r="L3448" s="108"/>
      <c r="R3448" s="31"/>
      <c r="S3448" s="112"/>
    </row>
    <row r="3449">
      <c r="A3449" s="105"/>
      <c r="C3449" s="88"/>
      <c r="D3449" s="86"/>
      <c r="E3449" s="32"/>
      <c r="H3449" s="105"/>
      <c r="J3449" s="102"/>
      <c r="K3449" s="102"/>
      <c r="L3449" s="108"/>
      <c r="R3449" s="31"/>
      <c r="S3449" s="112"/>
    </row>
    <row r="3450">
      <c r="A3450" s="105"/>
      <c r="C3450" s="88"/>
      <c r="D3450" s="86"/>
      <c r="E3450" s="32"/>
      <c r="H3450" s="105"/>
      <c r="J3450" s="102"/>
      <c r="K3450" s="102"/>
      <c r="L3450" s="108"/>
      <c r="R3450" s="31"/>
      <c r="S3450" s="112"/>
    </row>
    <row r="3451">
      <c r="A3451" s="105"/>
      <c r="C3451" s="88"/>
      <c r="D3451" s="86"/>
      <c r="E3451" s="32"/>
      <c r="H3451" s="105"/>
      <c r="J3451" s="102"/>
      <c r="K3451" s="102"/>
      <c r="L3451" s="108"/>
      <c r="R3451" s="31"/>
      <c r="S3451" s="112"/>
    </row>
    <row r="3452">
      <c r="A3452" s="105"/>
      <c r="C3452" s="88"/>
      <c r="D3452" s="86"/>
      <c r="E3452" s="32"/>
      <c r="H3452" s="105"/>
      <c r="J3452" s="102"/>
      <c r="K3452" s="102"/>
      <c r="L3452" s="108"/>
      <c r="R3452" s="31"/>
      <c r="S3452" s="112"/>
    </row>
    <row r="3453">
      <c r="A3453" s="105"/>
      <c r="C3453" s="88"/>
      <c r="D3453" s="86"/>
      <c r="E3453" s="32"/>
      <c r="H3453" s="105"/>
      <c r="J3453" s="102"/>
      <c r="K3453" s="102"/>
      <c r="L3453" s="108"/>
      <c r="R3453" s="31"/>
      <c r="S3453" s="112"/>
    </row>
    <row r="3454">
      <c r="A3454" s="105"/>
      <c r="C3454" s="88"/>
      <c r="D3454" s="86"/>
      <c r="E3454" s="32"/>
      <c r="H3454" s="105"/>
      <c r="J3454" s="102"/>
      <c r="K3454" s="102"/>
      <c r="L3454" s="108"/>
      <c r="R3454" s="31"/>
      <c r="S3454" s="112"/>
    </row>
    <row r="3455">
      <c r="A3455" s="105"/>
      <c r="C3455" s="88"/>
      <c r="D3455" s="86"/>
      <c r="E3455" s="32"/>
      <c r="H3455" s="105"/>
      <c r="J3455" s="102"/>
      <c r="K3455" s="102"/>
      <c r="L3455" s="108"/>
      <c r="R3455" s="31"/>
      <c r="S3455" s="112"/>
    </row>
    <row r="3456">
      <c r="A3456" s="105"/>
      <c r="C3456" s="88"/>
      <c r="D3456" s="86"/>
      <c r="E3456" s="32"/>
      <c r="H3456" s="105"/>
      <c r="J3456" s="102"/>
      <c r="K3456" s="102"/>
      <c r="L3456" s="108"/>
      <c r="R3456" s="31"/>
      <c r="S3456" s="112"/>
    </row>
    <row r="3457">
      <c r="A3457" s="105"/>
      <c r="C3457" s="88"/>
      <c r="D3457" s="86"/>
      <c r="E3457" s="32"/>
      <c r="H3457" s="105"/>
      <c r="J3457" s="102"/>
      <c r="K3457" s="102"/>
      <c r="L3457" s="108"/>
      <c r="R3457" s="31"/>
      <c r="S3457" s="112"/>
    </row>
    <row r="3458">
      <c r="A3458" s="105"/>
      <c r="C3458" s="88"/>
      <c r="D3458" s="86"/>
      <c r="E3458" s="32"/>
      <c r="H3458" s="105"/>
      <c r="J3458" s="102"/>
      <c r="K3458" s="102"/>
      <c r="L3458" s="108"/>
      <c r="R3458" s="31"/>
      <c r="S3458" s="112"/>
    </row>
    <row r="3459">
      <c r="A3459" s="105"/>
      <c r="C3459" s="88"/>
      <c r="D3459" s="86"/>
      <c r="E3459" s="32"/>
      <c r="H3459" s="105"/>
      <c r="J3459" s="102"/>
      <c r="K3459" s="102"/>
      <c r="L3459" s="108"/>
      <c r="R3459" s="31"/>
      <c r="S3459" s="112"/>
    </row>
    <row r="3460">
      <c r="A3460" s="105"/>
      <c r="C3460" s="88"/>
      <c r="D3460" s="86"/>
      <c r="E3460" s="32"/>
      <c r="H3460" s="105"/>
      <c r="J3460" s="102"/>
      <c r="K3460" s="102"/>
      <c r="L3460" s="108"/>
      <c r="R3460" s="31"/>
      <c r="S3460" s="112"/>
    </row>
    <row r="3461">
      <c r="A3461" s="105"/>
      <c r="C3461" s="88"/>
      <c r="D3461" s="86"/>
      <c r="E3461" s="32"/>
      <c r="H3461" s="105"/>
      <c r="J3461" s="102"/>
      <c r="K3461" s="102"/>
      <c r="L3461" s="108"/>
      <c r="R3461" s="31"/>
      <c r="S3461" s="112"/>
    </row>
    <row r="3462">
      <c r="A3462" s="105"/>
      <c r="C3462" s="88"/>
      <c r="D3462" s="86"/>
      <c r="E3462" s="32"/>
      <c r="H3462" s="105"/>
      <c r="J3462" s="102"/>
      <c r="K3462" s="102"/>
      <c r="L3462" s="108"/>
      <c r="R3462" s="31"/>
      <c r="S3462" s="112"/>
    </row>
    <row r="3463">
      <c r="A3463" s="105"/>
      <c r="C3463" s="88"/>
      <c r="D3463" s="86"/>
      <c r="E3463" s="32"/>
      <c r="H3463" s="105"/>
      <c r="J3463" s="102"/>
      <c r="K3463" s="102"/>
      <c r="L3463" s="108"/>
      <c r="R3463" s="31"/>
      <c r="S3463" s="112"/>
    </row>
    <row r="3464">
      <c r="A3464" s="105"/>
      <c r="C3464" s="88"/>
      <c r="D3464" s="86"/>
      <c r="E3464" s="32"/>
      <c r="H3464" s="105"/>
      <c r="J3464" s="102"/>
      <c r="K3464" s="102"/>
      <c r="L3464" s="108"/>
      <c r="R3464" s="31"/>
      <c r="S3464" s="112"/>
    </row>
    <row r="3465">
      <c r="A3465" s="105"/>
      <c r="C3465" s="88"/>
      <c r="D3465" s="86"/>
      <c r="E3465" s="32"/>
      <c r="H3465" s="105"/>
      <c r="J3465" s="102"/>
      <c r="K3465" s="102"/>
      <c r="L3465" s="108"/>
      <c r="R3465" s="31"/>
      <c r="S3465" s="112"/>
    </row>
    <row r="3466">
      <c r="A3466" s="105"/>
      <c r="C3466" s="88"/>
      <c r="D3466" s="86"/>
      <c r="E3466" s="32"/>
      <c r="H3466" s="105"/>
      <c r="J3466" s="102"/>
      <c r="K3466" s="102"/>
      <c r="L3466" s="108"/>
      <c r="R3466" s="31"/>
      <c r="S3466" s="112"/>
    </row>
    <row r="3467">
      <c r="A3467" s="105"/>
      <c r="C3467" s="88"/>
      <c r="D3467" s="86"/>
      <c r="E3467" s="32"/>
      <c r="H3467" s="105"/>
      <c r="J3467" s="102"/>
      <c r="K3467" s="102"/>
      <c r="L3467" s="108"/>
      <c r="R3467" s="31"/>
      <c r="S3467" s="112"/>
    </row>
    <row r="3468">
      <c r="A3468" s="105"/>
      <c r="C3468" s="88"/>
      <c r="D3468" s="86"/>
      <c r="E3468" s="32"/>
      <c r="H3468" s="105"/>
      <c r="J3468" s="102"/>
      <c r="K3468" s="102"/>
      <c r="L3468" s="108"/>
      <c r="R3468" s="31"/>
      <c r="S3468" s="112"/>
    </row>
    <row r="3469">
      <c r="A3469" s="105"/>
      <c r="C3469" s="88"/>
      <c r="D3469" s="86"/>
      <c r="E3469" s="32"/>
      <c r="H3469" s="105"/>
      <c r="J3469" s="102"/>
      <c r="K3469" s="102"/>
      <c r="L3469" s="108"/>
      <c r="R3469" s="31"/>
      <c r="S3469" s="112"/>
    </row>
    <row r="3470">
      <c r="A3470" s="105"/>
      <c r="C3470" s="88"/>
      <c r="D3470" s="86"/>
      <c r="E3470" s="32"/>
      <c r="H3470" s="105"/>
      <c r="J3470" s="102"/>
      <c r="K3470" s="102"/>
      <c r="L3470" s="108"/>
      <c r="R3470" s="31"/>
      <c r="S3470" s="112"/>
    </row>
    <row r="3471">
      <c r="A3471" s="105"/>
      <c r="C3471" s="88"/>
      <c r="D3471" s="86"/>
      <c r="E3471" s="32"/>
      <c r="H3471" s="105"/>
      <c r="J3471" s="102"/>
      <c r="K3471" s="102"/>
      <c r="L3471" s="108"/>
      <c r="R3471" s="31"/>
      <c r="S3471" s="112"/>
    </row>
    <row r="3472">
      <c r="A3472" s="105"/>
      <c r="C3472" s="88"/>
      <c r="D3472" s="86"/>
      <c r="E3472" s="32"/>
      <c r="H3472" s="105"/>
      <c r="J3472" s="102"/>
      <c r="K3472" s="102"/>
      <c r="L3472" s="108"/>
      <c r="R3472" s="31"/>
      <c r="S3472" s="112"/>
    </row>
    <row r="3473">
      <c r="A3473" s="105"/>
      <c r="C3473" s="88"/>
      <c r="D3473" s="86"/>
      <c r="E3473" s="32"/>
      <c r="H3473" s="105"/>
      <c r="J3473" s="102"/>
      <c r="K3473" s="102"/>
      <c r="L3473" s="108"/>
      <c r="R3473" s="31"/>
      <c r="S3473" s="112"/>
    </row>
    <row r="3474">
      <c r="A3474" s="105"/>
      <c r="C3474" s="88"/>
      <c r="D3474" s="86"/>
      <c r="E3474" s="32"/>
      <c r="H3474" s="105"/>
      <c r="J3474" s="102"/>
      <c r="K3474" s="102"/>
      <c r="L3474" s="108"/>
      <c r="R3474" s="31"/>
      <c r="S3474" s="112"/>
    </row>
    <row r="3475">
      <c r="A3475" s="105"/>
      <c r="C3475" s="88"/>
      <c r="D3475" s="86"/>
      <c r="E3475" s="32"/>
      <c r="H3475" s="105"/>
      <c r="J3475" s="102"/>
      <c r="K3475" s="102"/>
      <c r="L3475" s="108"/>
      <c r="R3475" s="31"/>
      <c r="S3475" s="112"/>
    </row>
    <row r="3476">
      <c r="A3476" s="105"/>
      <c r="C3476" s="88"/>
      <c r="D3476" s="86"/>
      <c r="E3476" s="32"/>
      <c r="H3476" s="105"/>
      <c r="J3476" s="102"/>
      <c r="K3476" s="102"/>
      <c r="L3476" s="108"/>
      <c r="R3476" s="31"/>
      <c r="S3476" s="112"/>
    </row>
    <row r="3477">
      <c r="A3477" s="105"/>
      <c r="C3477" s="88"/>
      <c r="D3477" s="86"/>
      <c r="E3477" s="32"/>
      <c r="H3477" s="105"/>
      <c r="J3477" s="102"/>
      <c r="K3477" s="102"/>
      <c r="L3477" s="108"/>
      <c r="R3477" s="31"/>
      <c r="S3477" s="112"/>
    </row>
    <row r="3478">
      <c r="A3478" s="105"/>
      <c r="C3478" s="88"/>
      <c r="D3478" s="86"/>
      <c r="E3478" s="32"/>
      <c r="H3478" s="105"/>
      <c r="J3478" s="102"/>
      <c r="K3478" s="102"/>
      <c r="L3478" s="108"/>
      <c r="R3478" s="31"/>
      <c r="S3478" s="112"/>
    </row>
    <row r="3479">
      <c r="A3479" s="105"/>
      <c r="C3479" s="88"/>
      <c r="D3479" s="86"/>
      <c r="E3479" s="32"/>
      <c r="H3479" s="105"/>
      <c r="J3479" s="102"/>
      <c r="K3479" s="102"/>
      <c r="L3479" s="108"/>
      <c r="R3479" s="31"/>
      <c r="S3479" s="112"/>
    </row>
    <row r="3480">
      <c r="A3480" s="105"/>
      <c r="C3480" s="88"/>
      <c r="D3480" s="86"/>
      <c r="E3480" s="32"/>
      <c r="H3480" s="105"/>
      <c r="J3480" s="102"/>
      <c r="K3480" s="102"/>
      <c r="L3480" s="108"/>
      <c r="R3480" s="31"/>
      <c r="S3480" s="112"/>
    </row>
    <row r="3481">
      <c r="A3481" s="105"/>
      <c r="C3481" s="88"/>
      <c r="D3481" s="86"/>
      <c r="E3481" s="32"/>
      <c r="H3481" s="105"/>
      <c r="J3481" s="102"/>
      <c r="K3481" s="102"/>
      <c r="L3481" s="108"/>
      <c r="R3481" s="31"/>
      <c r="S3481" s="112"/>
    </row>
    <row r="3482">
      <c r="A3482" s="105"/>
      <c r="C3482" s="88"/>
      <c r="D3482" s="86"/>
      <c r="E3482" s="32"/>
      <c r="H3482" s="105"/>
      <c r="J3482" s="102"/>
      <c r="K3482" s="102"/>
      <c r="L3482" s="108"/>
      <c r="R3482" s="31"/>
      <c r="S3482" s="112"/>
    </row>
    <row r="3483">
      <c r="A3483" s="105"/>
      <c r="C3483" s="88"/>
      <c r="D3483" s="86"/>
      <c r="E3483" s="32"/>
      <c r="H3483" s="105"/>
      <c r="J3483" s="102"/>
      <c r="K3483" s="102"/>
      <c r="L3483" s="108"/>
      <c r="R3483" s="31"/>
      <c r="S3483" s="112"/>
    </row>
    <row r="3484">
      <c r="A3484" s="105"/>
      <c r="C3484" s="88"/>
      <c r="D3484" s="86"/>
      <c r="E3484" s="32"/>
      <c r="H3484" s="105"/>
      <c r="J3484" s="102"/>
      <c r="K3484" s="102"/>
      <c r="L3484" s="108"/>
      <c r="R3484" s="31"/>
      <c r="S3484" s="112"/>
    </row>
    <row r="3485">
      <c r="A3485" s="105"/>
      <c r="C3485" s="88"/>
      <c r="D3485" s="86"/>
      <c r="E3485" s="32"/>
      <c r="H3485" s="105"/>
      <c r="J3485" s="102"/>
      <c r="K3485" s="102"/>
      <c r="L3485" s="108"/>
      <c r="R3485" s="31"/>
      <c r="S3485" s="112"/>
    </row>
    <row r="3486">
      <c r="A3486" s="105"/>
      <c r="C3486" s="88"/>
      <c r="D3486" s="86"/>
      <c r="E3486" s="32"/>
      <c r="H3486" s="105"/>
      <c r="J3486" s="102"/>
      <c r="K3486" s="102"/>
      <c r="L3486" s="108"/>
      <c r="R3486" s="31"/>
      <c r="S3486" s="112"/>
    </row>
    <row r="3487">
      <c r="A3487" s="105"/>
      <c r="C3487" s="88"/>
      <c r="D3487" s="86"/>
      <c r="E3487" s="32"/>
      <c r="H3487" s="105"/>
      <c r="J3487" s="102"/>
      <c r="K3487" s="102"/>
      <c r="L3487" s="108"/>
      <c r="R3487" s="31"/>
      <c r="S3487" s="112"/>
    </row>
    <row r="3488">
      <c r="A3488" s="105"/>
      <c r="C3488" s="88"/>
      <c r="D3488" s="86"/>
      <c r="E3488" s="32"/>
      <c r="H3488" s="105"/>
      <c r="J3488" s="102"/>
      <c r="K3488" s="102"/>
      <c r="L3488" s="108"/>
      <c r="R3488" s="31"/>
      <c r="S3488" s="112"/>
    </row>
    <row r="3489">
      <c r="A3489" s="105"/>
      <c r="C3489" s="88"/>
      <c r="D3489" s="86"/>
      <c r="E3489" s="32"/>
      <c r="H3489" s="105"/>
      <c r="J3489" s="102"/>
      <c r="K3489" s="102"/>
      <c r="L3489" s="108"/>
      <c r="R3489" s="31"/>
      <c r="S3489" s="112"/>
    </row>
    <row r="3490">
      <c r="A3490" s="105"/>
      <c r="C3490" s="88"/>
      <c r="D3490" s="86"/>
      <c r="E3490" s="32"/>
      <c r="H3490" s="105"/>
      <c r="J3490" s="102"/>
      <c r="K3490" s="102"/>
      <c r="L3490" s="108"/>
      <c r="R3490" s="31"/>
      <c r="S3490" s="112"/>
    </row>
    <row r="3491">
      <c r="A3491" s="105"/>
      <c r="C3491" s="88"/>
      <c r="D3491" s="86"/>
      <c r="E3491" s="32"/>
      <c r="H3491" s="105"/>
      <c r="J3491" s="102"/>
      <c r="K3491" s="102"/>
      <c r="L3491" s="108"/>
      <c r="R3491" s="31"/>
      <c r="S3491" s="112"/>
    </row>
    <row r="3492">
      <c r="A3492" s="105"/>
      <c r="C3492" s="88"/>
      <c r="D3492" s="86"/>
      <c r="E3492" s="32"/>
      <c r="H3492" s="105"/>
      <c r="J3492" s="102"/>
      <c r="K3492" s="102"/>
      <c r="L3492" s="108"/>
      <c r="R3492" s="31"/>
      <c r="S3492" s="112"/>
    </row>
    <row r="3493">
      <c r="A3493" s="105"/>
      <c r="C3493" s="88"/>
      <c r="D3493" s="86"/>
      <c r="E3493" s="32"/>
      <c r="H3493" s="105"/>
      <c r="J3493" s="102"/>
      <c r="K3493" s="102"/>
      <c r="L3493" s="108"/>
      <c r="R3493" s="31"/>
      <c r="S3493" s="112"/>
    </row>
    <row r="3494">
      <c r="A3494" s="105"/>
      <c r="C3494" s="88"/>
      <c r="D3494" s="86"/>
      <c r="E3494" s="32"/>
      <c r="H3494" s="105"/>
      <c r="J3494" s="102"/>
      <c r="K3494" s="102"/>
      <c r="L3494" s="108"/>
      <c r="R3494" s="31"/>
      <c r="S3494" s="112"/>
    </row>
    <row r="3495">
      <c r="A3495" s="105"/>
      <c r="C3495" s="88"/>
      <c r="D3495" s="86"/>
      <c r="E3495" s="32"/>
      <c r="H3495" s="105"/>
      <c r="J3495" s="102"/>
      <c r="K3495" s="102"/>
      <c r="L3495" s="108"/>
      <c r="R3495" s="31"/>
      <c r="S3495" s="112"/>
    </row>
    <row r="3496">
      <c r="A3496" s="105"/>
      <c r="C3496" s="88"/>
      <c r="D3496" s="86"/>
      <c r="E3496" s="32"/>
      <c r="H3496" s="105"/>
      <c r="J3496" s="102"/>
      <c r="K3496" s="102"/>
      <c r="L3496" s="108"/>
      <c r="R3496" s="31"/>
      <c r="S3496" s="112"/>
    </row>
    <row r="3497">
      <c r="A3497" s="105"/>
      <c r="C3497" s="88"/>
      <c r="D3497" s="86"/>
      <c r="E3497" s="32"/>
      <c r="H3497" s="105"/>
      <c r="J3497" s="102"/>
      <c r="K3497" s="102"/>
      <c r="L3497" s="108"/>
      <c r="R3497" s="31"/>
      <c r="S3497" s="112"/>
    </row>
    <row r="3498">
      <c r="A3498" s="105"/>
      <c r="C3498" s="88"/>
      <c r="D3498" s="86"/>
      <c r="E3498" s="32"/>
      <c r="H3498" s="105"/>
      <c r="J3498" s="102"/>
      <c r="K3498" s="102"/>
      <c r="L3498" s="108"/>
      <c r="R3498" s="31"/>
      <c r="S3498" s="112"/>
    </row>
    <row r="3499">
      <c r="A3499" s="105"/>
      <c r="C3499" s="88"/>
      <c r="D3499" s="86"/>
      <c r="E3499" s="32"/>
      <c r="H3499" s="105"/>
      <c r="J3499" s="102"/>
      <c r="K3499" s="102"/>
      <c r="L3499" s="108"/>
      <c r="R3499" s="31"/>
      <c r="S3499" s="112"/>
    </row>
    <row r="3500">
      <c r="A3500" s="105"/>
      <c r="C3500" s="88"/>
      <c r="D3500" s="86"/>
      <c r="E3500" s="32"/>
      <c r="H3500" s="105"/>
      <c r="J3500" s="102"/>
      <c r="K3500" s="102"/>
      <c r="L3500" s="108"/>
      <c r="R3500" s="31"/>
      <c r="S3500" s="112"/>
    </row>
    <row r="3501">
      <c r="A3501" s="105"/>
      <c r="C3501" s="88"/>
      <c r="D3501" s="86"/>
      <c r="E3501" s="32"/>
      <c r="H3501" s="105"/>
      <c r="J3501" s="102"/>
      <c r="K3501" s="102"/>
      <c r="L3501" s="108"/>
      <c r="R3501" s="31"/>
      <c r="S3501" s="112"/>
    </row>
    <row r="3502">
      <c r="A3502" s="105"/>
      <c r="C3502" s="88"/>
      <c r="D3502" s="86"/>
      <c r="E3502" s="32"/>
      <c r="H3502" s="105"/>
      <c r="J3502" s="102"/>
      <c r="K3502" s="102"/>
      <c r="L3502" s="108"/>
      <c r="R3502" s="31"/>
      <c r="S3502" s="112"/>
    </row>
    <row r="3503">
      <c r="A3503" s="105"/>
      <c r="C3503" s="88"/>
      <c r="D3503" s="86"/>
      <c r="E3503" s="32"/>
      <c r="H3503" s="105"/>
      <c r="J3503" s="102"/>
      <c r="K3503" s="102"/>
      <c r="L3503" s="108"/>
      <c r="R3503" s="31"/>
      <c r="S3503" s="112"/>
    </row>
    <row r="3504">
      <c r="A3504" s="105"/>
      <c r="C3504" s="88"/>
      <c r="D3504" s="86"/>
      <c r="E3504" s="32"/>
      <c r="H3504" s="105"/>
      <c r="J3504" s="102"/>
      <c r="K3504" s="102"/>
      <c r="L3504" s="108"/>
      <c r="R3504" s="31"/>
      <c r="S3504" s="112"/>
    </row>
    <row r="3505">
      <c r="A3505" s="105"/>
      <c r="C3505" s="88"/>
      <c r="D3505" s="86"/>
      <c r="E3505" s="32"/>
      <c r="H3505" s="105"/>
      <c r="J3505" s="102"/>
      <c r="K3505" s="102"/>
      <c r="L3505" s="108"/>
      <c r="R3505" s="31"/>
      <c r="S3505" s="112"/>
    </row>
    <row r="3506">
      <c r="A3506" s="105"/>
      <c r="C3506" s="88"/>
      <c r="D3506" s="86"/>
      <c r="E3506" s="32"/>
      <c r="H3506" s="105"/>
      <c r="J3506" s="102"/>
      <c r="K3506" s="102"/>
      <c r="L3506" s="108"/>
      <c r="R3506" s="31"/>
      <c r="S3506" s="112"/>
    </row>
    <row r="3507">
      <c r="A3507" s="105"/>
      <c r="C3507" s="88"/>
      <c r="D3507" s="86"/>
      <c r="E3507" s="32"/>
      <c r="H3507" s="105"/>
      <c r="J3507" s="102"/>
      <c r="K3507" s="102"/>
      <c r="L3507" s="108"/>
      <c r="R3507" s="31"/>
      <c r="S3507" s="112"/>
    </row>
    <row r="3508">
      <c r="A3508" s="105"/>
      <c r="C3508" s="88"/>
      <c r="D3508" s="86"/>
      <c r="E3508" s="32"/>
      <c r="H3508" s="105"/>
      <c r="J3508" s="102"/>
      <c r="K3508" s="102"/>
      <c r="L3508" s="108"/>
      <c r="R3508" s="31"/>
      <c r="S3508" s="112"/>
    </row>
    <row r="3509">
      <c r="A3509" s="105"/>
      <c r="C3509" s="88"/>
      <c r="D3509" s="86"/>
      <c r="E3509" s="32"/>
      <c r="H3509" s="105"/>
      <c r="J3509" s="102"/>
      <c r="K3509" s="102"/>
      <c r="L3509" s="108"/>
      <c r="R3509" s="31"/>
      <c r="S3509" s="112"/>
    </row>
    <row r="3510">
      <c r="A3510" s="105"/>
      <c r="C3510" s="88"/>
      <c r="D3510" s="86"/>
      <c r="E3510" s="32"/>
      <c r="H3510" s="105"/>
      <c r="J3510" s="102"/>
      <c r="K3510" s="102"/>
      <c r="L3510" s="108"/>
      <c r="R3510" s="31"/>
      <c r="S3510" s="112"/>
    </row>
    <row r="3511">
      <c r="A3511" s="105"/>
      <c r="C3511" s="88"/>
      <c r="D3511" s="86"/>
      <c r="E3511" s="32"/>
      <c r="H3511" s="105"/>
      <c r="J3511" s="102"/>
      <c r="K3511" s="102"/>
      <c r="L3511" s="108"/>
      <c r="R3511" s="31"/>
      <c r="S3511" s="112"/>
    </row>
    <row r="3512">
      <c r="A3512" s="105"/>
      <c r="C3512" s="88"/>
      <c r="D3512" s="86"/>
      <c r="E3512" s="32"/>
      <c r="H3512" s="105"/>
      <c r="J3512" s="102"/>
      <c r="K3512" s="102"/>
      <c r="L3512" s="108"/>
      <c r="R3512" s="31"/>
      <c r="S3512" s="112"/>
    </row>
    <row r="3513">
      <c r="A3513" s="105"/>
      <c r="C3513" s="88"/>
      <c r="D3513" s="86"/>
      <c r="E3513" s="32"/>
      <c r="H3513" s="105"/>
      <c r="J3513" s="102"/>
      <c r="K3513" s="102"/>
      <c r="L3513" s="108"/>
      <c r="R3513" s="31"/>
      <c r="S3513" s="112"/>
    </row>
    <row r="3514">
      <c r="A3514" s="105"/>
      <c r="C3514" s="88"/>
      <c r="D3514" s="86"/>
      <c r="E3514" s="32"/>
      <c r="H3514" s="105"/>
      <c r="J3514" s="102"/>
      <c r="K3514" s="102"/>
      <c r="L3514" s="108"/>
      <c r="R3514" s="31"/>
      <c r="S3514" s="112"/>
    </row>
    <row r="3515">
      <c r="A3515" s="105"/>
      <c r="C3515" s="88"/>
      <c r="D3515" s="86"/>
      <c r="E3515" s="32"/>
      <c r="H3515" s="105"/>
      <c r="J3515" s="102"/>
      <c r="K3515" s="102"/>
      <c r="L3515" s="108"/>
      <c r="R3515" s="31"/>
      <c r="S3515" s="112"/>
    </row>
    <row r="3516">
      <c r="A3516" s="105"/>
      <c r="C3516" s="88"/>
      <c r="D3516" s="86"/>
      <c r="E3516" s="32"/>
      <c r="H3516" s="105"/>
      <c r="J3516" s="102"/>
      <c r="K3516" s="102"/>
      <c r="L3516" s="108"/>
      <c r="R3516" s="31"/>
      <c r="S3516" s="112"/>
    </row>
    <row r="3517">
      <c r="A3517" s="105"/>
      <c r="C3517" s="88"/>
      <c r="D3517" s="86"/>
      <c r="E3517" s="32"/>
      <c r="H3517" s="105"/>
      <c r="J3517" s="102"/>
      <c r="K3517" s="102"/>
      <c r="L3517" s="108"/>
      <c r="R3517" s="31"/>
      <c r="S3517" s="112"/>
    </row>
    <row r="3518">
      <c r="A3518" s="105"/>
      <c r="C3518" s="88"/>
      <c r="D3518" s="86"/>
      <c r="E3518" s="32"/>
      <c r="H3518" s="105"/>
      <c r="J3518" s="102"/>
      <c r="K3518" s="102"/>
      <c r="L3518" s="108"/>
      <c r="R3518" s="31"/>
      <c r="S3518" s="112"/>
    </row>
    <row r="3519">
      <c r="A3519" s="105"/>
      <c r="C3519" s="88"/>
      <c r="D3519" s="86"/>
      <c r="E3519" s="32"/>
      <c r="H3519" s="105"/>
      <c r="J3519" s="102"/>
      <c r="K3519" s="102"/>
      <c r="L3519" s="108"/>
      <c r="R3519" s="31"/>
      <c r="S3519" s="112"/>
    </row>
    <row r="3520">
      <c r="A3520" s="105"/>
      <c r="C3520" s="88"/>
      <c r="D3520" s="86"/>
      <c r="E3520" s="32"/>
      <c r="H3520" s="105"/>
      <c r="J3520" s="102"/>
      <c r="K3520" s="102"/>
      <c r="L3520" s="108"/>
      <c r="R3520" s="31"/>
      <c r="S3520" s="112"/>
    </row>
    <row r="3521">
      <c r="A3521" s="105"/>
      <c r="C3521" s="88"/>
      <c r="D3521" s="86"/>
      <c r="E3521" s="32"/>
      <c r="H3521" s="105"/>
      <c r="J3521" s="102"/>
      <c r="K3521" s="102"/>
      <c r="L3521" s="108"/>
      <c r="R3521" s="31"/>
      <c r="S3521" s="112"/>
    </row>
    <row r="3522">
      <c r="A3522" s="105"/>
      <c r="C3522" s="88"/>
      <c r="D3522" s="86"/>
      <c r="E3522" s="32"/>
      <c r="H3522" s="105"/>
      <c r="J3522" s="102"/>
      <c r="K3522" s="102"/>
      <c r="L3522" s="108"/>
      <c r="R3522" s="31"/>
      <c r="S3522" s="112"/>
    </row>
    <row r="3523">
      <c r="A3523" s="105"/>
      <c r="C3523" s="88"/>
      <c r="D3523" s="86"/>
      <c r="E3523" s="32"/>
      <c r="H3523" s="105"/>
      <c r="J3523" s="102"/>
      <c r="K3523" s="102"/>
      <c r="L3523" s="108"/>
      <c r="R3523" s="31"/>
      <c r="S3523" s="112"/>
    </row>
    <row r="3524">
      <c r="A3524" s="105"/>
      <c r="C3524" s="88"/>
      <c r="D3524" s="86"/>
      <c r="E3524" s="32"/>
      <c r="H3524" s="105"/>
      <c r="J3524" s="102"/>
      <c r="K3524" s="102"/>
      <c r="L3524" s="108"/>
      <c r="R3524" s="31"/>
      <c r="S3524" s="112"/>
    </row>
    <row r="3525">
      <c r="A3525" s="105"/>
      <c r="C3525" s="88"/>
      <c r="D3525" s="86"/>
      <c r="E3525" s="32"/>
      <c r="H3525" s="105"/>
      <c r="J3525" s="102"/>
      <c r="K3525" s="102"/>
      <c r="L3525" s="108"/>
      <c r="R3525" s="31"/>
      <c r="S3525" s="112"/>
    </row>
    <row r="3526">
      <c r="A3526" s="105"/>
      <c r="C3526" s="88"/>
      <c r="D3526" s="86"/>
      <c r="E3526" s="32"/>
      <c r="H3526" s="105"/>
      <c r="J3526" s="102"/>
      <c r="K3526" s="102"/>
      <c r="L3526" s="108"/>
      <c r="R3526" s="31"/>
      <c r="S3526" s="112"/>
    </row>
    <row r="3527">
      <c r="A3527" s="105"/>
      <c r="C3527" s="88"/>
      <c r="D3527" s="86"/>
      <c r="E3527" s="32"/>
      <c r="H3527" s="105"/>
      <c r="J3527" s="102"/>
      <c r="K3527" s="102"/>
      <c r="L3527" s="108"/>
      <c r="R3527" s="31"/>
      <c r="S3527" s="112"/>
    </row>
    <row r="3528">
      <c r="A3528" s="105"/>
      <c r="C3528" s="88"/>
      <c r="D3528" s="86"/>
      <c r="E3528" s="32"/>
      <c r="H3528" s="105"/>
      <c r="J3528" s="102"/>
      <c r="K3528" s="102"/>
      <c r="L3528" s="108"/>
      <c r="R3528" s="31"/>
      <c r="S3528" s="112"/>
    </row>
    <row r="3529">
      <c r="A3529" s="105"/>
      <c r="C3529" s="88"/>
      <c r="D3529" s="86"/>
      <c r="E3529" s="32"/>
      <c r="H3529" s="105"/>
      <c r="J3529" s="102"/>
      <c r="K3529" s="102"/>
      <c r="L3529" s="108"/>
      <c r="R3529" s="31"/>
      <c r="S3529" s="112"/>
    </row>
    <row r="3530">
      <c r="A3530" s="105"/>
      <c r="C3530" s="88"/>
      <c r="D3530" s="86"/>
      <c r="E3530" s="32"/>
      <c r="H3530" s="105"/>
      <c r="J3530" s="102"/>
      <c r="K3530" s="102"/>
      <c r="L3530" s="108"/>
      <c r="R3530" s="31"/>
      <c r="S3530" s="112"/>
    </row>
    <row r="3531">
      <c r="A3531" s="105"/>
      <c r="C3531" s="88"/>
      <c r="D3531" s="86"/>
      <c r="E3531" s="32"/>
      <c r="H3531" s="105"/>
      <c r="J3531" s="102"/>
      <c r="K3531" s="102"/>
      <c r="L3531" s="108"/>
      <c r="R3531" s="31"/>
      <c r="S3531" s="112"/>
    </row>
    <row r="3532">
      <c r="A3532" s="105"/>
      <c r="C3532" s="88"/>
      <c r="D3532" s="86"/>
      <c r="E3532" s="32"/>
      <c r="H3532" s="105"/>
      <c r="J3532" s="102"/>
      <c r="K3532" s="102"/>
      <c r="L3532" s="108"/>
      <c r="R3532" s="31"/>
      <c r="S3532" s="112"/>
    </row>
    <row r="3533">
      <c r="A3533" s="105"/>
      <c r="C3533" s="88"/>
      <c r="D3533" s="86"/>
      <c r="E3533" s="32"/>
      <c r="H3533" s="105"/>
      <c r="J3533" s="102"/>
      <c r="K3533" s="102"/>
      <c r="L3533" s="108"/>
      <c r="R3533" s="31"/>
      <c r="S3533" s="112"/>
    </row>
    <row r="3534">
      <c r="A3534" s="105"/>
      <c r="C3534" s="88"/>
      <c r="D3534" s="86"/>
      <c r="E3534" s="32"/>
      <c r="H3534" s="105"/>
      <c r="J3534" s="102"/>
      <c r="K3534" s="102"/>
      <c r="L3534" s="108"/>
      <c r="R3534" s="31"/>
      <c r="S3534" s="112"/>
    </row>
    <row r="3535">
      <c r="A3535" s="105"/>
      <c r="C3535" s="88"/>
      <c r="D3535" s="86"/>
      <c r="E3535" s="32"/>
      <c r="H3535" s="105"/>
      <c r="J3535" s="102"/>
      <c r="K3535" s="102"/>
      <c r="L3535" s="108"/>
      <c r="R3535" s="31"/>
      <c r="S3535" s="112"/>
    </row>
    <row r="3536">
      <c r="A3536" s="105"/>
      <c r="C3536" s="88"/>
      <c r="D3536" s="86"/>
      <c r="E3536" s="32"/>
      <c r="H3536" s="105"/>
      <c r="J3536" s="102"/>
      <c r="K3536" s="102"/>
      <c r="L3536" s="108"/>
      <c r="R3536" s="31"/>
      <c r="S3536" s="112"/>
    </row>
    <row r="3537">
      <c r="A3537" s="105"/>
      <c r="C3537" s="88"/>
      <c r="D3537" s="86"/>
      <c r="E3537" s="32"/>
      <c r="H3537" s="105"/>
      <c r="J3537" s="102"/>
      <c r="K3537" s="102"/>
      <c r="L3537" s="108"/>
      <c r="R3537" s="31"/>
      <c r="S3537" s="112"/>
    </row>
    <row r="3538">
      <c r="A3538" s="105"/>
      <c r="C3538" s="88"/>
      <c r="D3538" s="86"/>
      <c r="E3538" s="32"/>
      <c r="H3538" s="105"/>
      <c r="J3538" s="102"/>
      <c r="K3538" s="102"/>
      <c r="L3538" s="108"/>
      <c r="R3538" s="31"/>
      <c r="S3538" s="112"/>
    </row>
    <row r="3539">
      <c r="A3539" s="105"/>
      <c r="C3539" s="88"/>
      <c r="D3539" s="86"/>
      <c r="E3539" s="32"/>
      <c r="H3539" s="105"/>
      <c r="J3539" s="102"/>
      <c r="K3539" s="102"/>
      <c r="L3539" s="108"/>
      <c r="R3539" s="31"/>
      <c r="S3539" s="112"/>
    </row>
    <row r="3540">
      <c r="A3540" s="105"/>
      <c r="C3540" s="88"/>
      <c r="D3540" s="86"/>
      <c r="E3540" s="32"/>
      <c r="H3540" s="105"/>
      <c r="J3540" s="102"/>
      <c r="K3540" s="102"/>
      <c r="L3540" s="108"/>
      <c r="R3540" s="31"/>
      <c r="S3540" s="112"/>
    </row>
    <row r="3541">
      <c r="A3541" s="105"/>
      <c r="C3541" s="88"/>
      <c r="D3541" s="86"/>
      <c r="E3541" s="32"/>
      <c r="H3541" s="105"/>
      <c r="J3541" s="102"/>
      <c r="K3541" s="102"/>
      <c r="L3541" s="108"/>
      <c r="R3541" s="31"/>
      <c r="S3541" s="112"/>
    </row>
    <row r="3542">
      <c r="A3542" s="105"/>
      <c r="C3542" s="88"/>
      <c r="D3542" s="86"/>
      <c r="E3542" s="32"/>
      <c r="H3542" s="105"/>
      <c r="J3542" s="102"/>
      <c r="K3542" s="102"/>
      <c r="L3542" s="108"/>
      <c r="R3542" s="31"/>
      <c r="S3542" s="112"/>
    </row>
    <row r="3543">
      <c r="A3543" s="105"/>
      <c r="C3543" s="88"/>
      <c r="D3543" s="86"/>
      <c r="E3543" s="32"/>
      <c r="H3543" s="105"/>
      <c r="J3543" s="102"/>
      <c r="K3543" s="102"/>
      <c r="L3543" s="108"/>
      <c r="R3543" s="31"/>
      <c r="S3543" s="112"/>
    </row>
    <row r="3544">
      <c r="A3544" s="105"/>
      <c r="C3544" s="88"/>
      <c r="D3544" s="86"/>
      <c r="E3544" s="32"/>
      <c r="H3544" s="105"/>
      <c r="J3544" s="102"/>
      <c r="K3544" s="102"/>
      <c r="L3544" s="108"/>
      <c r="R3544" s="31"/>
      <c r="S3544" s="112"/>
    </row>
    <row r="3545">
      <c r="A3545" s="105"/>
      <c r="C3545" s="88"/>
      <c r="D3545" s="86"/>
      <c r="E3545" s="32"/>
      <c r="H3545" s="105"/>
      <c r="J3545" s="102"/>
      <c r="K3545" s="102"/>
      <c r="L3545" s="108"/>
      <c r="R3545" s="31"/>
      <c r="S3545" s="112"/>
    </row>
    <row r="3546">
      <c r="A3546" s="105"/>
      <c r="C3546" s="88"/>
      <c r="D3546" s="86"/>
      <c r="E3546" s="32"/>
      <c r="H3546" s="105"/>
      <c r="J3546" s="102"/>
      <c r="K3546" s="102"/>
      <c r="L3546" s="108"/>
      <c r="R3546" s="31"/>
      <c r="S3546" s="112"/>
    </row>
    <row r="3547">
      <c r="A3547" s="105"/>
      <c r="C3547" s="88"/>
      <c r="D3547" s="86"/>
      <c r="E3547" s="32"/>
      <c r="H3547" s="105"/>
      <c r="J3547" s="102"/>
      <c r="K3547" s="102"/>
      <c r="L3547" s="108"/>
      <c r="R3547" s="31"/>
      <c r="S3547" s="112"/>
    </row>
    <row r="3548">
      <c r="A3548" s="105"/>
      <c r="C3548" s="88"/>
      <c r="D3548" s="86"/>
      <c r="E3548" s="32"/>
      <c r="H3548" s="105"/>
      <c r="J3548" s="102"/>
      <c r="K3548" s="102"/>
      <c r="L3548" s="108"/>
      <c r="R3548" s="31"/>
      <c r="S3548" s="112"/>
    </row>
    <row r="3549">
      <c r="A3549" s="105"/>
      <c r="C3549" s="88"/>
      <c r="D3549" s="86"/>
      <c r="E3549" s="32"/>
      <c r="H3549" s="105"/>
      <c r="J3549" s="102"/>
      <c r="K3549" s="102"/>
      <c r="L3549" s="108"/>
      <c r="R3549" s="31"/>
      <c r="S3549" s="112"/>
    </row>
    <row r="3550">
      <c r="A3550" s="105"/>
      <c r="C3550" s="88"/>
      <c r="D3550" s="86"/>
      <c r="E3550" s="32"/>
      <c r="H3550" s="105"/>
      <c r="J3550" s="102"/>
      <c r="K3550" s="102"/>
      <c r="L3550" s="108"/>
      <c r="R3550" s="31"/>
      <c r="S3550" s="112"/>
    </row>
    <row r="3551">
      <c r="A3551" s="105"/>
      <c r="C3551" s="88"/>
      <c r="D3551" s="86"/>
      <c r="E3551" s="32"/>
      <c r="H3551" s="105"/>
      <c r="J3551" s="102"/>
      <c r="K3551" s="102"/>
      <c r="L3551" s="108"/>
      <c r="R3551" s="31"/>
      <c r="S3551" s="112"/>
    </row>
    <row r="3552">
      <c r="A3552" s="105"/>
      <c r="C3552" s="88"/>
      <c r="D3552" s="86"/>
      <c r="E3552" s="32"/>
      <c r="H3552" s="105"/>
      <c r="J3552" s="102"/>
      <c r="K3552" s="102"/>
      <c r="L3552" s="108"/>
      <c r="R3552" s="31"/>
      <c r="S3552" s="112"/>
    </row>
    <row r="3553">
      <c r="A3553" s="105"/>
      <c r="C3553" s="88"/>
      <c r="D3553" s="86"/>
      <c r="E3553" s="32"/>
      <c r="H3553" s="105"/>
      <c r="J3553" s="102"/>
      <c r="K3553" s="102"/>
      <c r="L3553" s="108"/>
      <c r="R3553" s="31"/>
      <c r="S3553" s="112"/>
    </row>
    <row r="3554">
      <c r="A3554" s="105"/>
      <c r="C3554" s="88"/>
      <c r="D3554" s="86"/>
      <c r="E3554" s="32"/>
      <c r="H3554" s="105"/>
      <c r="J3554" s="102"/>
      <c r="K3554" s="102"/>
      <c r="L3554" s="108"/>
      <c r="R3554" s="31"/>
      <c r="S3554" s="112"/>
    </row>
    <row r="3555">
      <c r="A3555" s="105"/>
      <c r="C3555" s="88"/>
      <c r="D3555" s="86"/>
      <c r="E3555" s="32"/>
      <c r="H3555" s="105"/>
      <c r="J3555" s="102"/>
      <c r="K3555" s="102"/>
      <c r="L3555" s="108"/>
      <c r="R3555" s="31"/>
      <c r="S3555" s="112"/>
    </row>
    <row r="3556">
      <c r="A3556" s="105"/>
      <c r="C3556" s="88"/>
      <c r="D3556" s="86"/>
      <c r="E3556" s="32"/>
      <c r="H3556" s="105"/>
      <c r="J3556" s="102"/>
      <c r="K3556" s="102"/>
      <c r="L3556" s="108"/>
      <c r="R3556" s="31"/>
      <c r="S3556" s="112"/>
    </row>
    <row r="3557">
      <c r="A3557" s="105"/>
      <c r="C3557" s="88"/>
      <c r="D3557" s="86"/>
      <c r="E3557" s="32"/>
      <c r="H3557" s="105"/>
      <c r="J3557" s="102"/>
      <c r="K3557" s="102"/>
      <c r="L3557" s="108"/>
      <c r="R3557" s="31"/>
      <c r="S3557" s="112"/>
    </row>
    <row r="3558">
      <c r="A3558" s="105"/>
      <c r="C3558" s="88"/>
      <c r="D3558" s="86"/>
      <c r="E3558" s="32"/>
      <c r="H3558" s="105"/>
      <c r="J3558" s="102"/>
      <c r="K3558" s="102"/>
      <c r="L3558" s="108"/>
      <c r="R3558" s="31"/>
      <c r="S3558" s="112"/>
    </row>
    <row r="3559">
      <c r="A3559" s="105"/>
      <c r="C3559" s="88"/>
      <c r="D3559" s="86"/>
      <c r="E3559" s="32"/>
      <c r="H3559" s="105"/>
      <c r="J3559" s="102"/>
      <c r="K3559" s="102"/>
      <c r="L3559" s="108"/>
      <c r="R3559" s="31"/>
      <c r="S3559" s="112"/>
    </row>
    <row r="3560">
      <c r="A3560" s="105"/>
      <c r="C3560" s="88"/>
      <c r="D3560" s="86"/>
      <c r="E3560" s="32"/>
      <c r="H3560" s="105"/>
      <c r="J3560" s="102"/>
      <c r="K3560" s="102"/>
      <c r="L3560" s="108"/>
      <c r="R3560" s="31"/>
      <c r="S3560" s="112"/>
    </row>
    <row r="3561">
      <c r="A3561" s="105"/>
      <c r="C3561" s="88"/>
      <c r="D3561" s="86"/>
      <c r="E3561" s="32"/>
      <c r="H3561" s="105"/>
      <c r="J3561" s="102"/>
      <c r="K3561" s="102"/>
      <c r="L3561" s="108"/>
      <c r="R3561" s="31"/>
      <c r="S3561" s="112"/>
    </row>
    <row r="3562">
      <c r="A3562" s="105"/>
      <c r="C3562" s="88"/>
      <c r="D3562" s="86"/>
      <c r="E3562" s="32"/>
      <c r="H3562" s="105"/>
      <c r="J3562" s="102"/>
      <c r="K3562" s="102"/>
      <c r="L3562" s="108"/>
      <c r="R3562" s="31"/>
      <c r="S3562" s="112"/>
    </row>
    <row r="3563">
      <c r="A3563" s="105"/>
      <c r="C3563" s="88"/>
      <c r="D3563" s="86"/>
      <c r="E3563" s="32"/>
      <c r="H3563" s="105"/>
      <c r="J3563" s="102"/>
      <c r="K3563" s="102"/>
      <c r="L3563" s="108"/>
      <c r="R3563" s="31"/>
      <c r="S3563" s="112"/>
    </row>
    <row r="3564">
      <c r="A3564" s="105"/>
      <c r="C3564" s="88"/>
      <c r="D3564" s="86"/>
      <c r="E3564" s="32"/>
      <c r="H3564" s="105"/>
      <c r="J3564" s="102"/>
      <c r="K3564" s="102"/>
      <c r="L3564" s="108"/>
      <c r="R3564" s="31"/>
      <c r="S3564" s="112"/>
    </row>
    <row r="3565">
      <c r="A3565" s="105"/>
      <c r="C3565" s="88"/>
      <c r="D3565" s="86"/>
      <c r="E3565" s="32"/>
      <c r="H3565" s="105"/>
      <c r="J3565" s="102"/>
      <c r="K3565" s="102"/>
      <c r="L3565" s="108"/>
      <c r="R3565" s="31"/>
      <c r="S3565" s="112"/>
    </row>
    <row r="3566">
      <c r="A3566" s="105"/>
      <c r="C3566" s="88"/>
      <c r="D3566" s="86"/>
      <c r="E3566" s="32"/>
      <c r="H3566" s="105"/>
      <c r="J3566" s="102"/>
      <c r="K3566" s="102"/>
      <c r="L3566" s="108"/>
      <c r="R3566" s="31"/>
      <c r="S3566" s="112"/>
    </row>
    <row r="3567">
      <c r="A3567" s="105"/>
      <c r="C3567" s="88"/>
      <c r="D3567" s="86"/>
      <c r="E3567" s="32"/>
      <c r="H3567" s="105"/>
      <c r="J3567" s="102"/>
      <c r="K3567" s="102"/>
      <c r="L3567" s="108"/>
      <c r="R3567" s="31"/>
      <c r="S3567" s="112"/>
    </row>
    <row r="3568">
      <c r="A3568" s="105"/>
      <c r="C3568" s="88"/>
      <c r="D3568" s="86"/>
      <c r="E3568" s="32"/>
      <c r="H3568" s="105"/>
      <c r="J3568" s="102"/>
      <c r="K3568" s="102"/>
      <c r="L3568" s="108"/>
      <c r="R3568" s="31"/>
      <c r="S3568" s="112"/>
    </row>
    <row r="3569">
      <c r="A3569" s="105"/>
      <c r="C3569" s="88"/>
      <c r="D3569" s="86"/>
      <c r="E3569" s="32"/>
      <c r="H3569" s="105"/>
      <c r="J3569" s="102"/>
      <c r="K3569" s="102"/>
      <c r="L3569" s="108"/>
      <c r="R3569" s="31"/>
      <c r="S3569" s="112"/>
    </row>
    <row r="3570">
      <c r="A3570" s="105"/>
      <c r="C3570" s="88"/>
      <c r="D3570" s="86"/>
      <c r="E3570" s="32"/>
      <c r="H3570" s="105"/>
      <c r="J3570" s="102"/>
      <c r="K3570" s="102"/>
      <c r="L3570" s="108"/>
      <c r="R3570" s="31"/>
      <c r="S3570" s="112"/>
    </row>
    <row r="3571">
      <c r="A3571" s="105"/>
      <c r="C3571" s="88"/>
      <c r="D3571" s="86"/>
      <c r="E3571" s="32"/>
      <c r="H3571" s="105"/>
      <c r="J3571" s="102"/>
      <c r="K3571" s="102"/>
      <c r="L3571" s="108"/>
      <c r="R3571" s="31"/>
      <c r="S3571" s="112"/>
    </row>
    <row r="3572">
      <c r="A3572" s="105"/>
      <c r="C3572" s="88"/>
      <c r="D3572" s="86"/>
      <c r="E3572" s="32"/>
      <c r="H3572" s="105"/>
      <c r="J3572" s="102"/>
      <c r="K3572" s="102"/>
      <c r="L3572" s="108"/>
      <c r="R3572" s="31"/>
      <c r="S3572" s="112"/>
    </row>
    <row r="3573">
      <c r="A3573" s="105"/>
      <c r="C3573" s="88"/>
      <c r="D3573" s="86"/>
      <c r="E3573" s="32"/>
      <c r="H3573" s="105"/>
      <c r="J3573" s="102"/>
      <c r="K3573" s="102"/>
      <c r="L3573" s="108"/>
      <c r="R3573" s="31"/>
      <c r="S3573" s="112"/>
    </row>
    <row r="3574">
      <c r="A3574" s="105"/>
      <c r="C3574" s="88"/>
      <c r="D3574" s="86"/>
      <c r="E3574" s="32"/>
      <c r="H3574" s="105"/>
      <c r="J3574" s="102"/>
      <c r="K3574" s="102"/>
      <c r="L3574" s="108"/>
      <c r="R3574" s="31"/>
      <c r="S3574" s="112"/>
    </row>
    <row r="3575">
      <c r="A3575" s="105"/>
      <c r="C3575" s="88"/>
      <c r="D3575" s="86"/>
      <c r="E3575" s="32"/>
      <c r="H3575" s="105"/>
      <c r="J3575" s="102"/>
      <c r="K3575" s="102"/>
      <c r="L3575" s="108"/>
      <c r="R3575" s="31"/>
      <c r="S3575" s="112"/>
    </row>
    <row r="3576">
      <c r="A3576" s="105"/>
      <c r="C3576" s="88"/>
      <c r="D3576" s="86"/>
      <c r="E3576" s="32"/>
      <c r="H3576" s="105"/>
      <c r="J3576" s="102"/>
      <c r="K3576" s="102"/>
      <c r="L3576" s="108"/>
      <c r="R3576" s="31"/>
      <c r="S3576" s="112"/>
    </row>
    <row r="3577">
      <c r="A3577" s="105"/>
      <c r="C3577" s="88"/>
      <c r="D3577" s="86"/>
      <c r="E3577" s="32"/>
      <c r="H3577" s="105"/>
      <c r="J3577" s="102"/>
      <c r="K3577" s="102"/>
      <c r="L3577" s="108"/>
      <c r="R3577" s="31"/>
      <c r="S3577" s="112"/>
    </row>
    <row r="3578">
      <c r="A3578" s="105"/>
      <c r="C3578" s="88"/>
      <c r="D3578" s="86"/>
      <c r="E3578" s="32"/>
      <c r="H3578" s="105"/>
      <c r="J3578" s="102"/>
      <c r="K3578" s="102"/>
      <c r="L3578" s="108"/>
      <c r="R3578" s="31"/>
      <c r="S3578" s="112"/>
    </row>
    <row r="3579">
      <c r="A3579" s="105"/>
      <c r="C3579" s="88"/>
      <c r="D3579" s="86"/>
      <c r="E3579" s="32"/>
      <c r="H3579" s="105"/>
      <c r="J3579" s="102"/>
      <c r="K3579" s="102"/>
      <c r="L3579" s="108"/>
      <c r="R3579" s="31"/>
      <c r="S3579" s="112"/>
    </row>
    <row r="3580">
      <c r="A3580" s="105"/>
      <c r="C3580" s="88"/>
      <c r="D3580" s="86"/>
      <c r="E3580" s="32"/>
      <c r="H3580" s="105"/>
      <c r="J3580" s="102"/>
      <c r="K3580" s="102"/>
      <c r="L3580" s="108"/>
      <c r="R3580" s="31"/>
      <c r="S3580" s="112"/>
    </row>
    <row r="3581">
      <c r="A3581" s="105"/>
      <c r="C3581" s="88"/>
      <c r="D3581" s="86"/>
      <c r="E3581" s="32"/>
      <c r="H3581" s="105"/>
      <c r="J3581" s="102"/>
      <c r="K3581" s="102"/>
      <c r="L3581" s="108"/>
      <c r="R3581" s="31"/>
      <c r="S3581" s="112"/>
    </row>
    <row r="3582">
      <c r="A3582" s="105"/>
      <c r="C3582" s="88"/>
      <c r="D3582" s="86"/>
      <c r="E3582" s="32"/>
      <c r="H3582" s="105"/>
      <c r="J3582" s="102"/>
      <c r="K3582" s="102"/>
      <c r="L3582" s="108"/>
      <c r="R3582" s="31"/>
      <c r="S3582" s="112"/>
    </row>
    <row r="3583">
      <c r="A3583" s="105"/>
      <c r="C3583" s="88"/>
      <c r="D3583" s="86"/>
      <c r="E3583" s="32"/>
      <c r="H3583" s="105"/>
      <c r="J3583" s="102"/>
      <c r="K3583" s="102"/>
      <c r="L3583" s="108"/>
      <c r="R3583" s="31"/>
      <c r="S3583" s="112"/>
    </row>
    <row r="3584">
      <c r="A3584" s="105"/>
      <c r="C3584" s="88"/>
      <c r="D3584" s="86"/>
      <c r="E3584" s="32"/>
      <c r="H3584" s="105"/>
      <c r="J3584" s="102"/>
      <c r="K3584" s="102"/>
      <c r="L3584" s="108"/>
      <c r="R3584" s="31"/>
      <c r="S3584" s="112"/>
    </row>
    <row r="3585">
      <c r="A3585" s="105"/>
      <c r="C3585" s="88"/>
      <c r="D3585" s="86"/>
      <c r="E3585" s="32"/>
      <c r="H3585" s="105"/>
      <c r="J3585" s="102"/>
      <c r="K3585" s="102"/>
      <c r="L3585" s="108"/>
      <c r="R3585" s="31"/>
      <c r="S3585" s="112"/>
    </row>
    <row r="3586">
      <c r="A3586" s="105"/>
      <c r="C3586" s="88"/>
      <c r="D3586" s="86"/>
      <c r="E3586" s="32"/>
      <c r="H3586" s="105"/>
      <c r="J3586" s="102"/>
      <c r="K3586" s="102"/>
      <c r="L3586" s="108"/>
      <c r="R3586" s="31"/>
      <c r="S3586" s="112"/>
    </row>
    <row r="3587">
      <c r="A3587" s="105"/>
      <c r="C3587" s="88"/>
      <c r="D3587" s="86"/>
      <c r="E3587" s="32"/>
      <c r="H3587" s="105"/>
      <c r="J3587" s="102"/>
      <c r="K3587" s="102"/>
      <c r="L3587" s="108"/>
      <c r="R3587" s="31"/>
      <c r="S3587" s="112"/>
    </row>
    <row r="3588">
      <c r="A3588" s="105"/>
      <c r="C3588" s="88"/>
      <c r="D3588" s="86"/>
      <c r="E3588" s="32"/>
      <c r="H3588" s="105"/>
      <c r="J3588" s="102"/>
      <c r="K3588" s="102"/>
      <c r="L3588" s="108"/>
      <c r="R3588" s="31"/>
      <c r="S3588" s="112"/>
    </row>
    <row r="3589">
      <c r="A3589" s="105"/>
      <c r="C3589" s="88"/>
      <c r="D3589" s="86"/>
      <c r="E3589" s="32"/>
      <c r="H3589" s="105"/>
      <c r="J3589" s="102"/>
      <c r="K3589" s="102"/>
      <c r="L3589" s="108"/>
      <c r="R3589" s="31"/>
      <c r="S3589" s="112"/>
    </row>
    <row r="3590">
      <c r="A3590" s="105"/>
      <c r="C3590" s="88"/>
      <c r="D3590" s="86"/>
      <c r="E3590" s="32"/>
      <c r="H3590" s="105"/>
      <c r="J3590" s="102"/>
      <c r="K3590" s="102"/>
      <c r="L3590" s="108"/>
      <c r="R3590" s="31"/>
      <c r="S3590" s="112"/>
    </row>
    <row r="3591">
      <c r="A3591" s="105"/>
      <c r="C3591" s="88"/>
      <c r="D3591" s="86"/>
      <c r="E3591" s="32"/>
      <c r="H3591" s="105"/>
      <c r="J3591" s="102"/>
      <c r="K3591" s="102"/>
      <c r="L3591" s="108"/>
      <c r="R3591" s="31"/>
      <c r="S3591" s="112"/>
    </row>
    <row r="3592">
      <c r="A3592" s="105"/>
      <c r="C3592" s="88"/>
      <c r="D3592" s="86"/>
      <c r="E3592" s="32"/>
      <c r="H3592" s="105"/>
      <c r="J3592" s="102"/>
      <c r="K3592" s="102"/>
      <c r="L3592" s="108"/>
      <c r="R3592" s="31"/>
      <c r="S3592" s="112"/>
    </row>
    <row r="3593">
      <c r="A3593" s="105"/>
      <c r="C3593" s="88"/>
      <c r="D3593" s="86"/>
      <c r="E3593" s="32"/>
      <c r="H3593" s="105"/>
      <c r="J3593" s="102"/>
      <c r="K3593" s="102"/>
      <c r="L3593" s="108"/>
      <c r="R3593" s="31"/>
      <c r="S3593" s="112"/>
    </row>
    <row r="3594">
      <c r="A3594" s="105"/>
      <c r="C3594" s="88"/>
      <c r="D3594" s="86"/>
      <c r="E3594" s="32"/>
      <c r="H3594" s="105"/>
      <c r="J3594" s="102"/>
      <c r="K3594" s="102"/>
      <c r="L3594" s="108"/>
      <c r="R3594" s="31"/>
      <c r="S3594" s="112"/>
    </row>
    <row r="3595">
      <c r="A3595" s="105"/>
      <c r="C3595" s="88"/>
      <c r="D3595" s="86"/>
      <c r="E3595" s="32"/>
      <c r="H3595" s="105"/>
      <c r="J3595" s="102"/>
      <c r="K3595" s="102"/>
      <c r="L3595" s="108"/>
      <c r="R3595" s="31"/>
      <c r="S3595" s="112"/>
    </row>
    <row r="3596">
      <c r="A3596" s="105"/>
      <c r="C3596" s="88"/>
      <c r="D3596" s="86"/>
      <c r="E3596" s="32"/>
      <c r="H3596" s="105"/>
      <c r="J3596" s="102"/>
      <c r="K3596" s="102"/>
      <c r="L3596" s="108"/>
      <c r="R3596" s="31"/>
      <c r="S3596" s="112"/>
    </row>
    <row r="3597">
      <c r="A3597" s="105"/>
      <c r="C3597" s="88"/>
      <c r="D3597" s="86"/>
      <c r="E3597" s="32"/>
      <c r="H3597" s="105"/>
      <c r="J3597" s="102"/>
      <c r="K3597" s="102"/>
      <c r="L3597" s="108"/>
      <c r="R3597" s="31"/>
      <c r="S3597" s="112"/>
    </row>
    <row r="3598">
      <c r="A3598" s="105"/>
      <c r="C3598" s="88"/>
      <c r="D3598" s="86"/>
      <c r="E3598" s="32"/>
      <c r="H3598" s="105"/>
      <c r="J3598" s="102"/>
      <c r="K3598" s="102"/>
      <c r="L3598" s="108"/>
      <c r="R3598" s="31"/>
      <c r="S3598" s="112"/>
    </row>
    <row r="3599">
      <c r="A3599" s="105"/>
      <c r="C3599" s="88"/>
      <c r="D3599" s="86"/>
      <c r="E3599" s="32"/>
      <c r="H3599" s="105"/>
      <c r="J3599" s="102"/>
      <c r="K3599" s="102"/>
      <c r="L3599" s="108"/>
      <c r="R3599" s="31"/>
      <c r="S3599" s="112"/>
    </row>
    <row r="3600">
      <c r="A3600" s="105"/>
      <c r="C3600" s="88"/>
      <c r="D3600" s="86"/>
      <c r="E3600" s="32"/>
      <c r="H3600" s="105"/>
      <c r="J3600" s="102"/>
      <c r="K3600" s="102"/>
      <c r="L3600" s="108"/>
      <c r="R3600" s="31"/>
      <c r="S3600" s="112"/>
    </row>
    <row r="3601">
      <c r="A3601" s="105"/>
      <c r="C3601" s="88"/>
      <c r="D3601" s="86"/>
      <c r="E3601" s="32"/>
      <c r="H3601" s="105"/>
      <c r="J3601" s="102"/>
      <c r="K3601" s="102"/>
      <c r="L3601" s="108"/>
      <c r="R3601" s="31"/>
      <c r="S3601" s="112"/>
    </row>
    <row r="3602">
      <c r="A3602" s="105"/>
      <c r="C3602" s="88"/>
      <c r="D3602" s="86"/>
      <c r="E3602" s="32"/>
      <c r="H3602" s="105"/>
      <c r="J3602" s="102"/>
      <c r="K3602" s="102"/>
      <c r="L3602" s="108"/>
      <c r="R3602" s="31"/>
      <c r="S3602" s="112"/>
    </row>
    <row r="3603">
      <c r="A3603" s="105"/>
      <c r="C3603" s="88"/>
      <c r="D3603" s="86"/>
      <c r="E3603" s="32"/>
      <c r="H3603" s="105"/>
      <c r="J3603" s="102"/>
      <c r="K3603" s="102"/>
      <c r="L3603" s="108"/>
      <c r="R3603" s="31"/>
      <c r="S3603" s="112"/>
    </row>
    <row r="3604">
      <c r="A3604" s="105"/>
      <c r="C3604" s="88"/>
      <c r="D3604" s="86"/>
      <c r="E3604" s="32"/>
      <c r="H3604" s="105"/>
      <c r="J3604" s="102"/>
      <c r="K3604" s="102"/>
      <c r="L3604" s="108"/>
      <c r="R3604" s="31"/>
      <c r="S3604" s="112"/>
    </row>
    <row r="3605">
      <c r="A3605" s="105"/>
      <c r="C3605" s="88"/>
      <c r="D3605" s="86"/>
      <c r="E3605" s="32"/>
      <c r="H3605" s="105"/>
      <c r="J3605" s="102"/>
      <c r="K3605" s="102"/>
      <c r="L3605" s="108"/>
      <c r="R3605" s="31"/>
      <c r="S3605" s="112"/>
    </row>
    <row r="3606">
      <c r="A3606" s="105"/>
      <c r="C3606" s="88"/>
      <c r="D3606" s="86"/>
      <c r="E3606" s="32"/>
      <c r="H3606" s="105"/>
      <c r="J3606" s="102"/>
      <c r="K3606" s="102"/>
      <c r="L3606" s="108"/>
      <c r="R3606" s="31"/>
      <c r="S3606" s="112"/>
    </row>
    <row r="3607">
      <c r="A3607" s="105"/>
      <c r="C3607" s="88"/>
      <c r="D3607" s="86"/>
      <c r="E3607" s="32"/>
      <c r="H3607" s="105"/>
      <c r="J3607" s="102"/>
      <c r="K3607" s="102"/>
      <c r="L3607" s="108"/>
      <c r="R3607" s="31"/>
      <c r="S3607" s="112"/>
    </row>
    <row r="3608">
      <c r="A3608" s="105"/>
      <c r="C3608" s="88"/>
      <c r="D3608" s="86"/>
      <c r="E3608" s="32"/>
      <c r="H3608" s="105"/>
      <c r="J3608" s="102"/>
      <c r="K3608" s="102"/>
      <c r="L3608" s="108"/>
      <c r="R3608" s="31"/>
      <c r="S3608" s="112"/>
    </row>
    <row r="3609">
      <c r="A3609" s="105"/>
      <c r="C3609" s="88"/>
      <c r="D3609" s="86"/>
      <c r="E3609" s="32"/>
      <c r="H3609" s="105"/>
      <c r="J3609" s="102"/>
      <c r="K3609" s="102"/>
      <c r="L3609" s="108"/>
      <c r="R3609" s="31"/>
      <c r="S3609" s="112"/>
    </row>
    <row r="3610">
      <c r="A3610" s="105"/>
      <c r="C3610" s="88"/>
      <c r="D3610" s="86"/>
      <c r="E3610" s="32"/>
      <c r="H3610" s="105"/>
      <c r="J3610" s="102"/>
      <c r="K3610" s="102"/>
      <c r="L3610" s="108"/>
      <c r="R3610" s="31"/>
      <c r="S3610" s="112"/>
    </row>
    <row r="3611">
      <c r="A3611" s="105"/>
      <c r="C3611" s="88"/>
      <c r="D3611" s="86"/>
      <c r="E3611" s="32"/>
      <c r="H3611" s="105"/>
      <c r="J3611" s="102"/>
      <c r="K3611" s="102"/>
      <c r="L3611" s="108"/>
      <c r="R3611" s="31"/>
      <c r="S3611" s="112"/>
    </row>
    <row r="3612">
      <c r="A3612" s="105"/>
      <c r="C3612" s="88"/>
      <c r="D3612" s="86"/>
      <c r="E3612" s="32"/>
      <c r="H3612" s="105"/>
      <c r="J3612" s="102"/>
      <c r="K3612" s="102"/>
      <c r="L3612" s="108"/>
      <c r="R3612" s="31"/>
      <c r="S3612" s="112"/>
    </row>
    <row r="3613">
      <c r="A3613" s="105"/>
      <c r="C3613" s="88"/>
      <c r="D3613" s="86"/>
      <c r="E3613" s="32"/>
      <c r="H3613" s="105"/>
      <c r="J3613" s="102"/>
      <c r="K3613" s="102"/>
      <c r="L3613" s="108"/>
      <c r="R3613" s="31"/>
      <c r="S3613" s="112"/>
    </row>
    <row r="3614">
      <c r="A3614" s="105"/>
      <c r="C3614" s="88"/>
      <c r="D3614" s="86"/>
      <c r="E3614" s="32"/>
      <c r="H3614" s="105"/>
      <c r="J3614" s="102"/>
      <c r="K3614" s="102"/>
      <c r="L3614" s="108"/>
      <c r="R3614" s="31"/>
      <c r="S3614" s="112"/>
    </row>
    <row r="3615">
      <c r="A3615" s="105"/>
      <c r="C3615" s="88"/>
      <c r="D3615" s="86"/>
      <c r="E3615" s="32"/>
      <c r="H3615" s="105"/>
      <c r="J3615" s="102"/>
      <c r="K3615" s="102"/>
      <c r="L3615" s="108"/>
      <c r="R3615" s="31"/>
      <c r="S3615" s="112"/>
    </row>
    <row r="3616">
      <c r="A3616" s="105"/>
      <c r="C3616" s="88"/>
      <c r="D3616" s="86"/>
      <c r="E3616" s="32"/>
      <c r="H3616" s="105"/>
      <c r="J3616" s="102"/>
      <c r="K3616" s="102"/>
      <c r="L3616" s="108"/>
      <c r="R3616" s="31"/>
      <c r="S3616" s="112"/>
    </row>
    <row r="3617">
      <c r="A3617" s="105"/>
      <c r="C3617" s="88"/>
      <c r="D3617" s="86"/>
      <c r="E3617" s="32"/>
      <c r="H3617" s="105"/>
      <c r="J3617" s="102"/>
      <c r="K3617" s="102"/>
      <c r="L3617" s="108"/>
      <c r="R3617" s="31"/>
      <c r="S3617" s="112"/>
    </row>
    <row r="3618">
      <c r="A3618" s="105"/>
      <c r="C3618" s="88"/>
      <c r="D3618" s="86"/>
      <c r="E3618" s="32"/>
      <c r="H3618" s="105"/>
      <c r="J3618" s="102"/>
      <c r="K3618" s="102"/>
      <c r="L3618" s="108"/>
      <c r="R3618" s="31"/>
      <c r="S3618" s="112"/>
    </row>
    <row r="3619">
      <c r="A3619" s="105"/>
      <c r="C3619" s="88"/>
      <c r="D3619" s="86"/>
      <c r="E3619" s="32"/>
      <c r="H3619" s="105"/>
      <c r="J3619" s="102"/>
      <c r="K3619" s="102"/>
      <c r="L3619" s="108"/>
      <c r="R3619" s="31"/>
      <c r="S3619" s="112"/>
    </row>
    <row r="3620">
      <c r="A3620" s="105"/>
      <c r="C3620" s="88"/>
      <c r="D3620" s="86"/>
      <c r="E3620" s="32"/>
      <c r="H3620" s="105"/>
      <c r="J3620" s="102"/>
      <c r="K3620" s="102"/>
      <c r="L3620" s="108"/>
      <c r="R3620" s="31"/>
      <c r="S3620" s="112"/>
    </row>
    <row r="3621">
      <c r="A3621" s="105"/>
      <c r="C3621" s="88"/>
      <c r="D3621" s="86"/>
      <c r="E3621" s="32"/>
      <c r="H3621" s="105"/>
      <c r="J3621" s="102"/>
      <c r="K3621" s="102"/>
      <c r="L3621" s="108"/>
      <c r="R3621" s="31"/>
      <c r="S3621" s="112"/>
    </row>
    <row r="3622">
      <c r="A3622" s="105"/>
      <c r="C3622" s="88"/>
      <c r="D3622" s="86"/>
      <c r="E3622" s="32"/>
      <c r="H3622" s="105"/>
      <c r="J3622" s="102"/>
      <c r="K3622" s="102"/>
      <c r="L3622" s="108"/>
      <c r="R3622" s="31"/>
      <c r="S3622" s="112"/>
    </row>
    <row r="3623">
      <c r="A3623" s="105"/>
      <c r="C3623" s="88"/>
      <c r="D3623" s="86"/>
      <c r="E3623" s="32"/>
      <c r="H3623" s="105"/>
      <c r="J3623" s="102"/>
      <c r="K3623" s="102"/>
      <c r="L3623" s="108"/>
      <c r="R3623" s="31"/>
      <c r="S3623" s="112"/>
    </row>
    <row r="3624">
      <c r="A3624" s="105"/>
      <c r="C3624" s="88"/>
      <c r="D3624" s="86"/>
      <c r="E3624" s="32"/>
      <c r="H3624" s="105"/>
      <c r="J3624" s="102"/>
      <c r="K3624" s="102"/>
      <c r="L3624" s="108"/>
      <c r="R3624" s="31"/>
      <c r="S3624" s="112"/>
    </row>
    <row r="3625">
      <c r="A3625" s="105"/>
      <c r="C3625" s="88"/>
      <c r="D3625" s="86"/>
      <c r="E3625" s="32"/>
      <c r="H3625" s="105"/>
      <c r="J3625" s="102"/>
      <c r="K3625" s="102"/>
      <c r="L3625" s="108"/>
      <c r="R3625" s="31"/>
      <c r="S3625" s="112"/>
    </row>
    <row r="3626">
      <c r="A3626" s="105"/>
      <c r="C3626" s="88"/>
      <c r="D3626" s="86"/>
      <c r="E3626" s="32"/>
      <c r="H3626" s="105"/>
      <c r="J3626" s="102"/>
      <c r="K3626" s="102"/>
      <c r="L3626" s="108"/>
      <c r="R3626" s="31"/>
      <c r="S3626" s="112"/>
    </row>
    <row r="3627">
      <c r="A3627" s="105"/>
      <c r="C3627" s="88"/>
      <c r="D3627" s="86"/>
      <c r="E3627" s="32"/>
      <c r="H3627" s="105"/>
      <c r="J3627" s="102"/>
      <c r="K3627" s="102"/>
      <c r="L3627" s="108"/>
      <c r="R3627" s="31"/>
      <c r="S3627" s="112"/>
    </row>
    <row r="3628">
      <c r="A3628" s="105"/>
      <c r="C3628" s="88"/>
      <c r="D3628" s="86"/>
      <c r="E3628" s="32"/>
      <c r="H3628" s="105"/>
      <c r="J3628" s="102"/>
      <c r="K3628" s="102"/>
      <c r="L3628" s="108"/>
      <c r="R3628" s="31"/>
      <c r="S3628" s="112"/>
    </row>
    <row r="3629">
      <c r="A3629" s="105"/>
      <c r="C3629" s="88"/>
      <c r="D3629" s="86"/>
      <c r="E3629" s="32"/>
      <c r="H3629" s="105"/>
      <c r="J3629" s="102"/>
      <c r="K3629" s="102"/>
      <c r="L3629" s="108"/>
      <c r="R3629" s="31"/>
      <c r="S3629" s="112"/>
    </row>
    <row r="3630">
      <c r="A3630" s="105"/>
      <c r="C3630" s="88"/>
      <c r="D3630" s="86"/>
      <c r="E3630" s="32"/>
      <c r="H3630" s="105"/>
      <c r="J3630" s="102"/>
      <c r="K3630" s="102"/>
      <c r="L3630" s="108"/>
      <c r="R3630" s="31"/>
      <c r="S3630" s="112"/>
    </row>
    <row r="3631">
      <c r="A3631" s="105"/>
      <c r="C3631" s="88"/>
      <c r="D3631" s="86"/>
      <c r="E3631" s="32"/>
      <c r="H3631" s="105"/>
      <c r="J3631" s="102"/>
      <c r="K3631" s="102"/>
      <c r="L3631" s="108"/>
      <c r="R3631" s="31"/>
      <c r="S3631" s="112"/>
    </row>
    <row r="3632">
      <c r="A3632" s="105"/>
      <c r="C3632" s="88"/>
      <c r="D3632" s="86"/>
      <c r="E3632" s="32"/>
      <c r="H3632" s="105"/>
      <c r="J3632" s="102"/>
      <c r="K3632" s="102"/>
      <c r="L3632" s="108"/>
      <c r="R3632" s="31"/>
      <c r="S3632" s="112"/>
    </row>
    <row r="3633">
      <c r="A3633" s="105"/>
      <c r="C3633" s="88"/>
      <c r="D3633" s="86"/>
      <c r="E3633" s="32"/>
      <c r="H3633" s="105"/>
      <c r="J3633" s="102"/>
      <c r="K3633" s="102"/>
      <c r="L3633" s="108"/>
      <c r="R3633" s="31"/>
      <c r="S3633" s="112"/>
    </row>
    <row r="3634">
      <c r="A3634" s="105"/>
      <c r="C3634" s="88"/>
      <c r="D3634" s="86"/>
      <c r="E3634" s="32"/>
      <c r="H3634" s="105"/>
      <c r="J3634" s="102"/>
      <c r="K3634" s="102"/>
      <c r="L3634" s="108"/>
      <c r="R3634" s="31"/>
      <c r="S3634" s="112"/>
    </row>
    <row r="3635">
      <c r="A3635" s="105"/>
      <c r="C3635" s="88"/>
      <c r="D3635" s="86"/>
      <c r="E3635" s="32"/>
      <c r="H3635" s="105"/>
      <c r="J3635" s="102"/>
      <c r="K3635" s="102"/>
      <c r="L3635" s="108"/>
      <c r="R3635" s="31"/>
      <c r="S3635" s="112"/>
    </row>
    <row r="3636">
      <c r="A3636" s="105"/>
      <c r="C3636" s="88"/>
      <c r="D3636" s="86"/>
      <c r="E3636" s="32"/>
      <c r="H3636" s="105"/>
      <c r="J3636" s="102"/>
      <c r="K3636" s="102"/>
      <c r="L3636" s="108"/>
      <c r="R3636" s="31"/>
      <c r="S3636" s="112"/>
    </row>
    <row r="3637">
      <c r="A3637" s="105"/>
      <c r="C3637" s="88"/>
      <c r="D3637" s="86"/>
      <c r="E3637" s="32"/>
      <c r="H3637" s="105"/>
      <c r="J3637" s="102"/>
      <c r="K3637" s="102"/>
      <c r="L3637" s="108"/>
      <c r="R3637" s="31"/>
      <c r="S3637" s="112"/>
    </row>
    <row r="3638">
      <c r="A3638" s="105"/>
      <c r="C3638" s="88"/>
      <c r="D3638" s="86"/>
      <c r="E3638" s="32"/>
      <c r="H3638" s="105"/>
      <c r="J3638" s="102"/>
      <c r="K3638" s="102"/>
      <c r="L3638" s="108"/>
      <c r="R3638" s="31"/>
      <c r="S3638" s="112"/>
    </row>
    <row r="3639">
      <c r="A3639" s="105"/>
      <c r="C3639" s="88"/>
      <c r="D3639" s="86"/>
      <c r="E3639" s="32"/>
      <c r="H3639" s="105"/>
      <c r="J3639" s="102"/>
      <c r="K3639" s="102"/>
      <c r="L3639" s="108"/>
      <c r="R3639" s="31"/>
      <c r="S3639" s="112"/>
    </row>
    <row r="3640">
      <c r="A3640" s="105"/>
      <c r="C3640" s="88"/>
      <c r="D3640" s="86"/>
      <c r="E3640" s="32"/>
      <c r="H3640" s="105"/>
      <c r="J3640" s="102"/>
      <c r="K3640" s="102"/>
      <c r="L3640" s="108"/>
      <c r="R3640" s="31"/>
      <c r="S3640" s="112"/>
    </row>
    <row r="3641">
      <c r="A3641" s="105"/>
      <c r="C3641" s="88"/>
      <c r="D3641" s="86"/>
      <c r="E3641" s="32"/>
      <c r="H3641" s="105"/>
      <c r="J3641" s="102"/>
      <c r="K3641" s="102"/>
      <c r="L3641" s="108"/>
      <c r="R3641" s="31"/>
      <c r="S3641" s="112"/>
    </row>
    <row r="3642">
      <c r="A3642" s="105"/>
      <c r="C3642" s="88"/>
      <c r="D3642" s="86"/>
      <c r="E3642" s="32"/>
      <c r="H3642" s="105"/>
      <c r="J3642" s="102"/>
      <c r="K3642" s="102"/>
      <c r="L3642" s="108"/>
      <c r="R3642" s="31"/>
      <c r="S3642" s="112"/>
    </row>
    <row r="3643">
      <c r="A3643" s="105"/>
      <c r="C3643" s="88"/>
      <c r="D3643" s="86"/>
      <c r="E3643" s="32"/>
      <c r="H3643" s="105"/>
      <c r="J3643" s="102"/>
      <c r="K3643" s="102"/>
      <c r="L3643" s="108"/>
      <c r="R3643" s="31"/>
      <c r="S3643" s="112"/>
    </row>
    <row r="3644">
      <c r="A3644" s="105"/>
      <c r="C3644" s="88"/>
      <c r="D3644" s="86"/>
      <c r="E3644" s="32"/>
      <c r="H3644" s="105"/>
      <c r="J3644" s="102"/>
      <c r="K3644" s="102"/>
      <c r="L3644" s="108"/>
      <c r="R3644" s="31"/>
      <c r="S3644" s="112"/>
    </row>
    <row r="3645">
      <c r="A3645" s="105"/>
      <c r="C3645" s="88"/>
      <c r="D3645" s="86"/>
      <c r="E3645" s="32"/>
      <c r="H3645" s="105"/>
      <c r="J3645" s="102"/>
      <c r="K3645" s="102"/>
      <c r="L3645" s="108"/>
      <c r="R3645" s="31"/>
      <c r="S3645" s="112"/>
    </row>
    <row r="3646">
      <c r="A3646" s="105"/>
      <c r="C3646" s="88"/>
      <c r="D3646" s="86"/>
      <c r="E3646" s="32"/>
      <c r="H3646" s="105"/>
      <c r="J3646" s="102"/>
      <c r="K3646" s="102"/>
      <c r="L3646" s="108"/>
      <c r="R3646" s="31"/>
      <c r="S3646" s="112"/>
    </row>
    <row r="3647">
      <c r="A3647" s="105"/>
      <c r="C3647" s="88"/>
      <c r="D3647" s="86"/>
      <c r="E3647" s="32"/>
      <c r="H3647" s="105"/>
      <c r="J3647" s="102"/>
      <c r="K3647" s="102"/>
      <c r="L3647" s="108"/>
      <c r="R3647" s="31"/>
      <c r="S3647" s="112"/>
    </row>
    <row r="3648">
      <c r="A3648" s="105"/>
      <c r="C3648" s="88"/>
      <c r="D3648" s="86"/>
      <c r="E3648" s="32"/>
      <c r="H3648" s="105"/>
      <c r="J3648" s="102"/>
      <c r="K3648" s="102"/>
      <c r="L3648" s="108"/>
      <c r="R3648" s="31"/>
      <c r="S3648" s="112"/>
    </row>
    <row r="3649">
      <c r="A3649" s="105"/>
      <c r="C3649" s="88"/>
      <c r="D3649" s="86"/>
      <c r="E3649" s="32"/>
      <c r="H3649" s="105"/>
      <c r="J3649" s="102"/>
      <c r="K3649" s="102"/>
      <c r="L3649" s="108"/>
      <c r="R3649" s="31"/>
      <c r="S3649" s="112"/>
    </row>
    <row r="3650">
      <c r="A3650" s="105"/>
      <c r="C3650" s="88"/>
      <c r="D3650" s="86"/>
      <c r="E3650" s="32"/>
      <c r="H3650" s="105"/>
      <c r="J3650" s="102"/>
      <c r="K3650" s="102"/>
      <c r="L3650" s="108"/>
      <c r="R3650" s="31"/>
      <c r="S3650" s="112"/>
    </row>
    <row r="3651">
      <c r="A3651" s="105"/>
      <c r="C3651" s="88"/>
      <c r="D3651" s="86"/>
      <c r="E3651" s="32"/>
      <c r="H3651" s="105"/>
      <c r="J3651" s="102"/>
      <c r="K3651" s="102"/>
      <c r="L3651" s="108"/>
      <c r="R3651" s="31"/>
      <c r="S3651" s="112"/>
    </row>
    <row r="3652">
      <c r="A3652" s="105"/>
      <c r="C3652" s="88"/>
      <c r="D3652" s="86"/>
      <c r="E3652" s="32"/>
      <c r="H3652" s="105"/>
      <c r="J3652" s="102"/>
      <c r="K3652" s="102"/>
      <c r="L3652" s="108"/>
      <c r="R3652" s="31"/>
      <c r="S3652" s="112"/>
    </row>
    <row r="3653">
      <c r="A3653" s="105"/>
      <c r="C3653" s="88"/>
      <c r="D3653" s="86"/>
      <c r="E3653" s="32"/>
      <c r="H3653" s="105"/>
      <c r="J3653" s="102"/>
      <c r="K3653" s="102"/>
      <c r="L3653" s="108"/>
      <c r="R3653" s="31"/>
      <c r="S3653" s="112"/>
    </row>
    <row r="3654">
      <c r="A3654" s="105"/>
      <c r="C3654" s="88"/>
      <c r="D3654" s="86"/>
      <c r="E3654" s="32"/>
      <c r="H3654" s="105"/>
      <c r="J3654" s="102"/>
      <c r="K3654" s="102"/>
      <c r="L3654" s="108"/>
      <c r="R3654" s="31"/>
      <c r="S3654" s="112"/>
    </row>
    <row r="3655">
      <c r="A3655" s="105"/>
      <c r="C3655" s="88"/>
      <c r="D3655" s="86"/>
      <c r="E3655" s="32"/>
      <c r="H3655" s="105"/>
      <c r="J3655" s="102"/>
      <c r="K3655" s="102"/>
      <c r="L3655" s="108"/>
      <c r="R3655" s="31"/>
      <c r="S3655" s="112"/>
    </row>
    <row r="3656">
      <c r="A3656" s="105"/>
      <c r="C3656" s="88"/>
      <c r="D3656" s="86"/>
      <c r="E3656" s="32"/>
      <c r="H3656" s="105"/>
      <c r="J3656" s="102"/>
      <c r="K3656" s="102"/>
      <c r="L3656" s="108"/>
      <c r="R3656" s="31"/>
      <c r="S3656" s="112"/>
    </row>
    <row r="3657">
      <c r="A3657" s="105"/>
      <c r="C3657" s="88"/>
      <c r="D3657" s="86"/>
      <c r="E3657" s="32"/>
      <c r="H3657" s="105"/>
      <c r="J3657" s="102"/>
      <c r="K3657" s="102"/>
      <c r="L3657" s="108"/>
      <c r="R3657" s="31"/>
      <c r="S3657" s="112"/>
    </row>
    <row r="3658">
      <c r="A3658" s="105"/>
      <c r="C3658" s="88"/>
      <c r="D3658" s="86"/>
      <c r="E3658" s="32"/>
      <c r="H3658" s="105"/>
      <c r="J3658" s="102"/>
      <c r="K3658" s="102"/>
      <c r="L3658" s="108"/>
      <c r="R3658" s="31"/>
      <c r="S3658" s="112"/>
    </row>
    <row r="3659">
      <c r="A3659" s="105"/>
      <c r="C3659" s="88"/>
      <c r="D3659" s="86"/>
      <c r="E3659" s="32"/>
      <c r="H3659" s="105"/>
      <c r="J3659" s="102"/>
      <c r="K3659" s="102"/>
      <c r="L3659" s="108"/>
      <c r="R3659" s="31"/>
      <c r="S3659" s="112"/>
    </row>
    <row r="3660">
      <c r="A3660" s="105"/>
      <c r="C3660" s="88"/>
      <c r="D3660" s="86"/>
      <c r="E3660" s="32"/>
      <c r="H3660" s="105"/>
      <c r="J3660" s="102"/>
      <c r="K3660" s="102"/>
      <c r="L3660" s="108"/>
      <c r="R3660" s="31"/>
      <c r="S3660" s="112"/>
    </row>
    <row r="3661">
      <c r="A3661" s="105"/>
      <c r="C3661" s="88"/>
      <c r="D3661" s="86"/>
      <c r="E3661" s="32"/>
      <c r="H3661" s="105"/>
      <c r="J3661" s="102"/>
      <c r="K3661" s="102"/>
      <c r="L3661" s="108"/>
      <c r="R3661" s="31"/>
      <c r="S3661" s="112"/>
    </row>
    <row r="3662">
      <c r="A3662" s="105"/>
      <c r="C3662" s="88"/>
      <c r="D3662" s="86"/>
      <c r="E3662" s="32"/>
      <c r="H3662" s="105"/>
      <c r="J3662" s="102"/>
      <c r="K3662" s="102"/>
      <c r="L3662" s="108"/>
      <c r="R3662" s="31"/>
      <c r="S3662" s="112"/>
    </row>
    <row r="3663">
      <c r="A3663" s="105"/>
      <c r="C3663" s="88"/>
      <c r="D3663" s="86"/>
      <c r="E3663" s="32"/>
      <c r="H3663" s="105"/>
      <c r="J3663" s="102"/>
      <c r="K3663" s="102"/>
      <c r="L3663" s="108"/>
      <c r="R3663" s="31"/>
      <c r="S3663" s="112"/>
    </row>
    <row r="3664">
      <c r="A3664" s="105"/>
      <c r="C3664" s="88"/>
      <c r="D3664" s="86"/>
      <c r="E3664" s="32"/>
      <c r="H3664" s="105"/>
      <c r="J3664" s="102"/>
      <c r="K3664" s="102"/>
      <c r="L3664" s="108"/>
      <c r="R3664" s="31"/>
      <c r="S3664" s="112"/>
    </row>
    <row r="3665">
      <c r="A3665" s="105"/>
      <c r="C3665" s="88"/>
      <c r="D3665" s="86"/>
      <c r="E3665" s="32"/>
      <c r="H3665" s="105"/>
      <c r="J3665" s="102"/>
      <c r="K3665" s="102"/>
      <c r="L3665" s="108"/>
      <c r="R3665" s="31"/>
      <c r="S3665" s="112"/>
    </row>
    <row r="3666">
      <c r="A3666" s="105"/>
      <c r="C3666" s="88"/>
      <c r="D3666" s="86"/>
      <c r="E3666" s="32"/>
      <c r="H3666" s="105"/>
      <c r="J3666" s="102"/>
      <c r="K3666" s="102"/>
      <c r="L3666" s="108"/>
      <c r="R3666" s="31"/>
      <c r="S3666" s="112"/>
    </row>
    <row r="3667">
      <c r="A3667" s="105"/>
      <c r="C3667" s="88"/>
      <c r="D3667" s="86"/>
      <c r="E3667" s="32"/>
      <c r="H3667" s="105"/>
      <c r="J3667" s="102"/>
      <c r="K3667" s="102"/>
      <c r="L3667" s="108"/>
      <c r="R3667" s="31"/>
      <c r="S3667" s="112"/>
    </row>
    <row r="3668">
      <c r="A3668" s="105"/>
      <c r="C3668" s="88"/>
      <c r="D3668" s="86"/>
      <c r="E3668" s="32"/>
      <c r="H3668" s="105"/>
      <c r="J3668" s="102"/>
      <c r="K3668" s="102"/>
      <c r="L3668" s="108"/>
      <c r="R3668" s="31"/>
      <c r="S3668" s="112"/>
    </row>
    <row r="3669">
      <c r="A3669" s="105"/>
      <c r="C3669" s="88"/>
      <c r="D3669" s="86"/>
      <c r="E3669" s="32"/>
      <c r="H3669" s="105"/>
      <c r="J3669" s="102"/>
      <c r="K3669" s="102"/>
      <c r="L3669" s="108"/>
      <c r="R3669" s="31"/>
      <c r="S3669" s="112"/>
    </row>
    <row r="3670">
      <c r="A3670" s="105"/>
      <c r="C3670" s="88"/>
      <c r="D3670" s="86"/>
      <c r="E3670" s="32"/>
      <c r="H3670" s="105"/>
      <c r="J3670" s="102"/>
      <c r="K3670" s="102"/>
      <c r="L3670" s="108"/>
      <c r="R3670" s="31"/>
      <c r="S3670" s="112"/>
    </row>
    <row r="3671">
      <c r="A3671" s="105"/>
      <c r="C3671" s="88"/>
      <c r="D3671" s="86"/>
      <c r="E3671" s="32"/>
      <c r="H3671" s="105"/>
      <c r="J3671" s="102"/>
      <c r="K3671" s="102"/>
      <c r="L3671" s="108"/>
      <c r="R3671" s="31"/>
      <c r="S3671" s="112"/>
    </row>
    <row r="3672">
      <c r="A3672" s="105"/>
      <c r="C3672" s="88"/>
      <c r="D3672" s="86"/>
      <c r="E3672" s="32"/>
      <c r="H3672" s="105"/>
      <c r="J3672" s="102"/>
      <c r="K3672" s="102"/>
      <c r="L3672" s="108"/>
      <c r="R3672" s="31"/>
      <c r="S3672" s="112"/>
    </row>
    <row r="3673">
      <c r="A3673" s="105"/>
      <c r="C3673" s="88"/>
      <c r="D3673" s="86"/>
      <c r="E3673" s="32"/>
      <c r="H3673" s="105"/>
      <c r="J3673" s="102"/>
      <c r="K3673" s="102"/>
      <c r="L3673" s="108"/>
      <c r="R3673" s="31"/>
      <c r="S3673" s="112"/>
    </row>
    <row r="3674">
      <c r="A3674" s="105"/>
      <c r="C3674" s="88"/>
      <c r="D3674" s="86"/>
      <c r="E3674" s="32"/>
      <c r="H3674" s="105"/>
      <c r="J3674" s="102"/>
      <c r="K3674" s="102"/>
      <c r="L3674" s="108"/>
      <c r="R3674" s="31"/>
      <c r="S3674" s="112"/>
    </row>
    <row r="3675">
      <c r="A3675" s="105"/>
      <c r="C3675" s="88"/>
      <c r="D3675" s="86"/>
      <c r="E3675" s="32"/>
      <c r="H3675" s="105"/>
      <c r="J3675" s="102"/>
      <c r="K3675" s="102"/>
      <c r="L3675" s="108"/>
      <c r="R3675" s="31"/>
      <c r="S3675" s="112"/>
    </row>
    <row r="3676">
      <c r="A3676" s="105"/>
      <c r="C3676" s="88"/>
      <c r="D3676" s="86"/>
      <c r="E3676" s="32"/>
      <c r="H3676" s="105"/>
      <c r="J3676" s="102"/>
      <c r="K3676" s="102"/>
      <c r="L3676" s="108"/>
      <c r="R3676" s="31"/>
      <c r="S3676" s="112"/>
    </row>
    <row r="3677">
      <c r="A3677" s="105"/>
      <c r="C3677" s="88"/>
      <c r="D3677" s="86"/>
      <c r="E3677" s="32"/>
      <c r="H3677" s="105"/>
      <c r="J3677" s="102"/>
      <c r="K3677" s="102"/>
      <c r="L3677" s="108"/>
      <c r="R3677" s="31"/>
      <c r="S3677" s="112"/>
    </row>
    <row r="3678">
      <c r="A3678" s="105"/>
      <c r="C3678" s="88"/>
      <c r="D3678" s="86"/>
      <c r="E3678" s="32"/>
      <c r="H3678" s="105"/>
      <c r="J3678" s="102"/>
      <c r="K3678" s="102"/>
      <c r="L3678" s="108"/>
      <c r="R3678" s="31"/>
      <c r="S3678" s="112"/>
    </row>
    <row r="3679">
      <c r="A3679" s="105"/>
      <c r="C3679" s="88"/>
      <c r="D3679" s="86"/>
      <c r="E3679" s="32"/>
      <c r="H3679" s="105"/>
      <c r="J3679" s="102"/>
      <c r="K3679" s="102"/>
      <c r="L3679" s="108"/>
      <c r="R3679" s="31"/>
      <c r="S3679" s="112"/>
    </row>
    <row r="3680">
      <c r="A3680" s="105"/>
      <c r="C3680" s="88"/>
      <c r="D3680" s="86"/>
      <c r="E3680" s="32"/>
      <c r="H3680" s="105"/>
      <c r="J3680" s="102"/>
      <c r="K3680" s="102"/>
      <c r="L3680" s="108"/>
      <c r="R3680" s="31"/>
      <c r="S3680" s="112"/>
    </row>
    <row r="3681">
      <c r="A3681" s="105"/>
      <c r="C3681" s="88"/>
      <c r="D3681" s="86"/>
      <c r="E3681" s="32"/>
      <c r="H3681" s="105"/>
      <c r="J3681" s="102"/>
      <c r="K3681" s="102"/>
      <c r="L3681" s="108"/>
      <c r="R3681" s="31"/>
      <c r="S3681" s="112"/>
    </row>
    <row r="3682">
      <c r="A3682" s="105"/>
      <c r="C3682" s="88"/>
      <c r="D3682" s="86"/>
      <c r="E3682" s="32"/>
      <c r="H3682" s="105"/>
      <c r="J3682" s="102"/>
      <c r="K3682" s="102"/>
      <c r="L3682" s="108"/>
      <c r="R3682" s="31"/>
      <c r="S3682" s="112"/>
    </row>
    <row r="3683">
      <c r="A3683" s="105"/>
      <c r="C3683" s="88"/>
      <c r="D3683" s="86"/>
      <c r="E3683" s="32"/>
      <c r="H3683" s="105"/>
      <c r="J3683" s="102"/>
      <c r="K3683" s="102"/>
      <c r="L3683" s="108"/>
      <c r="R3683" s="31"/>
      <c r="S3683" s="112"/>
    </row>
    <row r="3684">
      <c r="A3684" s="105"/>
      <c r="C3684" s="88"/>
      <c r="D3684" s="86"/>
      <c r="E3684" s="32"/>
      <c r="H3684" s="105"/>
      <c r="J3684" s="102"/>
      <c r="K3684" s="102"/>
      <c r="L3684" s="108"/>
      <c r="R3684" s="31"/>
      <c r="S3684" s="112"/>
    </row>
    <row r="3685">
      <c r="A3685" s="105"/>
      <c r="C3685" s="88"/>
      <c r="D3685" s="86"/>
      <c r="E3685" s="32"/>
      <c r="H3685" s="105"/>
      <c r="J3685" s="102"/>
      <c r="K3685" s="102"/>
      <c r="L3685" s="108"/>
      <c r="R3685" s="31"/>
      <c r="S3685" s="112"/>
    </row>
    <row r="3686">
      <c r="A3686" s="105"/>
      <c r="C3686" s="88"/>
      <c r="D3686" s="86"/>
      <c r="E3686" s="32"/>
      <c r="H3686" s="105"/>
      <c r="J3686" s="102"/>
      <c r="K3686" s="102"/>
      <c r="L3686" s="108"/>
      <c r="R3686" s="31"/>
      <c r="S3686" s="112"/>
    </row>
    <row r="3687">
      <c r="A3687" s="105"/>
      <c r="C3687" s="88"/>
      <c r="D3687" s="86"/>
      <c r="E3687" s="32"/>
      <c r="H3687" s="105"/>
      <c r="J3687" s="102"/>
      <c r="K3687" s="102"/>
      <c r="L3687" s="108"/>
      <c r="R3687" s="31"/>
      <c r="S3687" s="112"/>
    </row>
    <row r="3688">
      <c r="A3688" s="105"/>
      <c r="C3688" s="88"/>
      <c r="D3688" s="86"/>
      <c r="E3688" s="32"/>
      <c r="H3688" s="105"/>
      <c r="J3688" s="102"/>
      <c r="K3688" s="102"/>
      <c r="L3688" s="108"/>
      <c r="R3688" s="31"/>
      <c r="S3688" s="112"/>
    </row>
    <row r="3689">
      <c r="A3689" s="105"/>
      <c r="C3689" s="88"/>
      <c r="D3689" s="86"/>
      <c r="E3689" s="32"/>
      <c r="H3689" s="105"/>
      <c r="J3689" s="102"/>
      <c r="K3689" s="102"/>
      <c r="L3689" s="108"/>
      <c r="R3689" s="31"/>
      <c r="S3689" s="112"/>
    </row>
    <row r="3690">
      <c r="A3690" s="105"/>
      <c r="C3690" s="88"/>
      <c r="D3690" s="86"/>
      <c r="E3690" s="32"/>
      <c r="H3690" s="105"/>
      <c r="J3690" s="102"/>
      <c r="K3690" s="102"/>
      <c r="L3690" s="108"/>
      <c r="R3690" s="31"/>
      <c r="S3690" s="112"/>
    </row>
    <row r="3691">
      <c r="A3691" s="105"/>
      <c r="C3691" s="88"/>
      <c r="D3691" s="86"/>
      <c r="E3691" s="32"/>
      <c r="H3691" s="105"/>
      <c r="J3691" s="102"/>
      <c r="K3691" s="102"/>
      <c r="L3691" s="108"/>
      <c r="R3691" s="31"/>
      <c r="S3691" s="112"/>
    </row>
    <row r="3692">
      <c r="A3692" s="105"/>
      <c r="C3692" s="88"/>
      <c r="D3692" s="86"/>
      <c r="E3692" s="32"/>
      <c r="H3692" s="105"/>
      <c r="J3692" s="102"/>
      <c r="K3692" s="102"/>
      <c r="L3692" s="108"/>
      <c r="R3692" s="31"/>
      <c r="S3692" s="112"/>
    </row>
    <row r="3693">
      <c r="A3693" s="105"/>
      <c r="C3693" s="88"/>
      <c r="D3693" s="86"/>
      <c r="E3693" s="32"/>
      <c r="H3693" s="105"/>
      <c r="J3693" s="102"/>
      <c r="K3693" s="102"/>
      <c r="L3693" s="108"/>
      <c r="R3693" s="31"/>
      <c r="S3693" s="112"/>
    </row>
    <row r="3694">
      <c r="A3694" s="105"/>
      <c r="C3694" s="88"/>
      <c r="D3694" s="86"/>
      <c r="E3694" s="32"/>
      <c r="H3694" s="105"/>
      <c r="J3694" s="102"/>
      <c r="K3694" s="102"/>
      <c r="L3694" s="108"/>
      <c r="R3694" s="31"/>
      <c r="S3694" s="112"/>
    </row>
    <row r="3695">
      <c r="A3695" s="105"/>
      <c r="C3695" s="88"/>
      <c r="D3695" s="86"/>
      <c r="E3695" s="32"/>
      <c r="H3695" s="105"/>
      <c r="J3695" s="102"/>
      <c r="K3695" s="102"/>
      <c r="L3695" s="108"/>
      <c r="R3695" s="31"/>
      <c r="S3695" s="112"/>
    </row>
    <row r="3696">
      <c r="A3696" s="105"/>
      <c r="C3696" s="88"/>
      <c r="D3696" s="86"/>
      <c r="E3696" s="32"/>
      <c r="H3696" s="105"/>
      <c r="J3696" s="102"/>
      <c r="K3696" s="102"/>
      <c r="L3696" s="108"/>
      <c r="R3696" s="31"/>
      <c r="S3696" s="112"/>
    </row>
    <row r="3697">
      <c r="A3697" s="105"/>
      <c r="C3697" s="88"/>
      <c r="D3697" s="86"/>
      <c r="E3697" s="32"/>
      <c r="H3697" s="105"/>
      <c r="J3697" s="102"/>
      <c r="K3697" s="102"/>
      <c r="L3697" s="108"/>
      <c r="R3697" s="31"/>
      <c r="S3697" s="112"/>
    </row>
    <row r="3698">
      <c r="A3698" s="105"/>
      <c r="C3698" s="88"/>
      <c r="D3698" s="86"/>
      <c r="E3698" s="32"/>
      <c r="H3698" s="105"/>
      <c r="J3698" s="102"/>
      <c r="K3698" s="102"/>
      <c r="L3698" s="108"/>
      <c r="R3698" s="31"/>
      <c r="S3698" s="112"/>
    </row>
    <row r="3699">
      <c r="A3699" s="105"/>
      <c r="C3699" s="88"/>
      <c r="D3699" s="86"/>
      <c r="E3699" s="32"/>
      <c r="H3699" s="105"/>
      <c r="J3699" s="102"/>
      <c r="K3699" s="102"/>
      <c r="L3699" s="108"/>
      <c r="R3699" s="31"/>
      <c r="S3699" s="112"/>
    </row>
    <row r="3700">
      <c r="A3700" s="105"/>
      <c r="C3700" s="88"/>
      <c r="D3700" s="86"/>
      <c r="E3700" s="32"/>
      <c r="H3700" s="105"/>
      <c r="J3700" s="102"/>
      <c r="K3700" s="102"/>
      <c r="L3700" s="108"/>
      <c r="R3700" s="31"/>
      <c r="S3700" s="112"/>
    </row>
    <row r="3701">
      <c r="A3701" s="105"/>
      <c r="C3701" s="88"/>
      <c r="D3701" s="86"/>
      <c r="E3701" s="32"/>
      <c r="H3701" s="105"/>
      <c r="J3701" s="102"/>
      <c r="K3701" s="102"/>
      <c r="L3701" s="108"/>
      <c r="R3701" s="31"/>
      <c r="S3701" s="112"/>
    </row>
    <row r="3702">
      <c r="A3702" s="105"/>
      <c r="C3702" s="88"/>
      <c r="D3702" s="86"/>
      <c r="E3702" s="32"/>
      <c r="H3702" s="105"/>
      <c r="J3702" s="102"/>
      <c r="K3702" s="102"/>
      <c r="L3702" s="108"/>
      <c r="R3702" s="31"/>
      <c r="S3702" s="112"/>
    </row>
    <row r="3703">
      <c r="A3703" s="105"/>
      <c r="C3703" s="88"/>
      <c r="D3703" s="86"/>
      <c r="E3703" s="32"/>
      <c r="H3703" s="105"/>
      <c r="J3703" s="102"/>
      <c r="K3703" s="102"/>
      <c r="L3703" s="108"/>
      <c r="R3703" s="31"/>
      <c r="S3703" s="112"/>
    </row>
    <row r="3704">
      <c r="A3704" s="105"/>
      <c r="C3704" s="88"/>
      <c r="D3704" s="86"/>
      <c r="E3704" s="32"/>
      <c r="H3704" s="105"/>
      <c r="J3704" s="102"/>
      <c r="K3704" s="102"/>
      <c r="L3704" s="108"/>
      <c r="R3704" s="31"/>
      <c r="S3704" s="112"/>
    </row>
    <row r="3705">
      <c r="A3705" s="105"/>
      <c r="C3705" s="88"/>
      <c r="D3705" s="86"/>
      <c r="E3705" s="32"/>
      <c r="H3705" s="105"/>
      <c r="J3705" s="102"/>
      <c r="K3705" s="102"/>
      <c r="L3705" s="108"/>
      <c r="R3705" s="31"/>
      <c r="S3705" s="112"/>
    </row>
    <row r="3706">
      <c r="A3706" s="105"/>
      <c r="C3706" s="88"/>
      <c r="D3706" s="86"/>
      <c r="E3706" s="32"/>
      <c r="H3706" s="105"/>
      <c r="J3706" s="102"/>
      <c r="K3706" s="102"/>
      <c r="L3706" s="108"/>
      <c r="R3706" s="31"/>
      <c r="S3706" s="112"/>
    </row>
    <row r="3707">
      <c r="A3707" s="105"/>
      <c r="C3707" s="88"/>
      <c r="D3707" s="86"/>
      <c r="E3707" s="32"/>
      <c r="H3707" s="105"/>
      <c r="J3707" s="102"/>
      <c r="K3707" s="102"/>
      <c r="L3707" s="108"/>
      <c r="R3707" s="31"/>
      <c r="S3707" s="112"/>
    </row>
    <row r="3708">
      <c r="A3708" s="105"/>
      <c r="C3708" s="88"/>
      <c r="D3708" s="86"/>
      <c r="E3708" s="32"/>
      <c r="H3708" s="105"/>
      <c r="J3708" s="102"/>
      <c r="K3708" s="102"/>
      <c r="L3708" s="108"/>
      <c r="R3708" s="31"/>
      <c r="S3708" s="112"/>
    </row>
    <row r="3709">
      <c r="A3709" s="105"/>
      <c r="C3709" s="88"/>
      <c r="D3709" s="86"/>
      <c r="E3709" s="32"/>
      <c r="H3709" s="105"/>
      <c r="J3709" s="102"/>
      <c r="K3709" s="102"/>
      <c r="L3709" s="108"/>
      <c r="R3709" s="31"/>
      <c r="S3709" s="112"/>
    </row>
    <row r="3710">
      <c r="A3710" s="105"/>
      <c r="C3710" s="88"/>
      <c r="D3710" s="86"/>
      <c r="E3710" s="32"/>
      <c r="H3710" s="105"/>
      <c r="J3710" s="102"/>
      <c r="K3710" s="102"/>
      <c r="L3710" s="108"/>
      <c r="R3710" s="31"/>
      <c r="S3710" s="112"/>
    </row>
    <row r="3711">
      <c r="A3711" s="105"/>
      <c r="C3711" s="88"/>
      <c r="D3711" s="86"/>
      <c r="E3711" s="32"/>
      <c r="H3711" s="105"/>
      <c r="J3711" s="102"/>
      <c r="K3711" s="102"/>
      <c r="L3711" s="108"/>
      <c r="R3711" s="31"/>
      <c r="S3711" s="112"/>
    </row>
    <row r="3712">
      <c r="A3712" s="105"/>
      <c r="C3712" s="88"/>
      <c r="D3712" s="86"/>
      <c r="E3712" s="32"/>
      <c r="H3712" s="105"/>
      <c r="J3712" s="102"/>
      <c r="K3712" s="102"/>
      <c r="L3712" s="108"/>
      <c r="R3712" s="31"/>
      <c r="S3712" s="112"/>
    </row>
    <row r="3713">
      <c r="A3713" s="105"/>
      <c r="C3713" s="88"/>
      <c r="D3713" s="86"/>
      <c r="E3713" s="32"/>
      <c r="H3713" s="105"/>
      <c r="J3713" s="102"/>
      <c r="K3713" s="102"/>
      <c r="L3713" s="108"/>
      <c r="R3713" s="31"/>
      <c r="S3713" s="112"/>
    </row>
    <row r="3714">
      <c r="A3714" s="105"/>
      <c r="C3714" s="88"/>
      <c r="D3714" s="86"/>
      <c r="E3714" s="32"/>
      <c r="H3714" s="105"/>
      <c r="J3714" s="102"/>
      <c r="K3714" s="102"/>
      <c r="L3714" s="108"/>
      <c r="R3714" s="31"/>
      <c r="S3714" s="112"/>
    </row>
    <row r="3715">
      <c r="A3715" s="105"/>
      <c r="C3715" s="88"/>
      <c r="D3715" s="86"/>
      <c r="E3715" s="32"/>
      <c r="H3715" s="105"/>
      <c r="J3715" s="102"/>
      <c r="K3715" s="102"/>
      <c r="L3715" s="108"/>
      <c r="R3715" s="31"/>
      <c r="S3715" s="112"/>
    </row>
    <row r="3716">
      <c r="A3716" s="105"/>
      <c r="C3716" s="88"/>
      <c r="D3716" s="86"/>
      <c r="E3716" s="32"/>
      <c r="H3716" s="105"/>
      <c r="J3716" s="102"/>
      <c r="K3716" s="102"/>
      <c r="L3716" s="108"/>
      <c r="R3716" s="31"/>
      <c r="S3716" s="112"/>
    </row>
    <row r="3717">
      <c r="A3717" s="105"/>
      <c r="C3717" s="88"/>
      <c r="D3717" s="86"/>
      <c r="E3717" s="32"/>
      <c r="H3717" s="105"/>
      <c r="J3717" s="102"/>
      <c r="K3717" s="102"/>
      <c r="L3717" s="108"/>
      <c r="R3717" s="31"/>
      <c r="S3717" s="112"/>
    </row>
    <row r="3718">
      <c r="A3718" s="105"/>
      <c r="C3718" s="88"/>
      <c r="D3718" s="86"/>
      <c r="E3718" s="32"/>
      <c r="H3718" s="105"/>
      <c r="J3718" s="102"/>
      <c r="K3718" s="102"/>
      <c r="L3718" s="108"/>
      <c r="R3718" s="31"/>
      <c r="S3718" s="112"/>
    </row>
    <row r="3719">
      <c r="A3719" s="105"/>
      <c r="C3719" s="88"/>
      <c r="D3719" s="86"/>
      <c r="E3719" s="32"/>
      <c r="H3719" s="105"/>
      <c r="J3719" s="102"/>
      <c r="K3719" s="102"/>
      <c r="L3719" s="108"/>
      <c r="R3719" s="31"/>
      <c r="S3719" s="112"/>
    </row>
    <row r="3720">
      <c r="A3720" s="105"/>
      <c r="C3720" s="88"/>
      <c r="D3720" s="86"/>
      <c r="E3720" s="32"/>
      <c r="H3720" s="105"/>
      <c r="J3720" s="102"/>
      <c r="K3720" s="102"/>
      <c r="L3720" s="108"/>
      <c r="R3720" s="31"/>
      <c r="S3720" s="112"/>
    </row>
    <row r="3721">
      <c r="A3721" s="105"/>
      <c r="C3721" s="88"/>
      <c r="D3721" s="86"/>
      <c r="E3721" s="32"/>
      <c r="H3721" s="105"/>
      <c r="J3721" s="102"/>
      <c r="K3721" s="102"/>
      <c r="L3721" s="108"/>
      <c r="R3721" s="31"/>
      <c r="S3721" s="112"/>
    </row>
    <row r="3722">
      <c r="A3722" s="105"/>
      <c r="C3722" s="88"/>
      <c r="D3722" s="86"/>
      <c r="E3722" s="32"/>
      <c r="H3722" s="105"/>
      <c r="J3722" s="102"/>
      <c r="K3722" s="102"/>
      <c r="L3722" s="108"/>
      <c r="R3722" s="31"/>
      <c r="S3722" s="112"/>
    </row>
    <row r="3723">
      <c r="A3723" s="105"/>
      <c r="C3723" s="88"/>
      <c r="D3723" s="86"/>
      <c r="E3723" s="32"/>
      <c r="H3723" s="105"/>
      <c r="J3723" s="102"/>
      <c r="K3723" s="102"/>
      <c r="L3723" s="108"/>
      <c r="R3723" s="31"/>
      <c r="S3723" s="112"/>
    </row>
    <row r="3724">
      <c r="A3724" s="105"/>
      <c r="C3724" s="88"/>
      <c r="D3724" s="86"/>
      <c r="E3724" s="32"/>
      <c r="H3724" s="105"/>
      <c r="J3724" s="102"/>
      <c r="K3724" s="102"/>
      <c r="L3724" s="108"/>
      <c r="R3724" s="31"/>
      <c r="S3724" s="112"/>
    </row>
    <row r="3725">
      <c r="A3725" s="105"/>
      <c r="C3725" s="88"/>
      <c r="D3725" s="86"/>
      <c r="E3725" s="32"/>
      <c r="H3725" s="105"/>
      <c r="J3725" s="102"/>
      <c r="K3725" s="102"/>
      <c r="L3725" s="108"/>
      <c r="R3725" s="31"/>
      <c r="S3725" s="112"/>
    </row>
    <row r="3726">
      <c r="A3726" s="105"/>
      <c r="C3726" s="88"/>
      <c r="D3726" s="86"/>
      <c r="E3726" s="32"/>
      <c r="H3726" s="105"/>
      <c r="J3726" s="102"/>
      <c r="K3726" s="102"/>
      <c r="L3726" s="108"/>
      <c r="R3726" s="31"/>
      <c r="S3726" s="112"/>
    </row>
    <row r="3727">
      <c r="A3727" s="105"/>
      <c r="C3727" s="88"/>
      <c r="D3727" s="86"/>
      <c r="E3727" s="32"/>
      <c r="H3727" s="105"/>
      <c r="J3727" s="102"/>
      <c r="K3727" s="102"/>
      <c r="L3727" s="108"/>
      <c r="R3727" s="31"/>
      <c r="S3727" s="112"/>
    </row>
    <row r="3728">
      <c r="A3728" s="105"/>
      <c r="C3728" s="88"/>
      <c r="D3728" s="86"/>
      <c r="E3728" s="32"/>
      <c r="H3728" s="105"/>
      <c r="J3728" s="102"/>
      <c r="K3728" s="102"/>
      <c r="L3728" s="108"/>
      <c r="R3728" s="31"/>
      <c r="S3728" s="112"/>
    </row>
    <row r="3729">
      <c r="A3729" s="105"/>
      <c r="C3729" s="88"/>
      <c r="D3729" s="86"/>
      <c r="E3729" s="32"/>
      <c r="H3729" s="105"/>
      <c r="J3729" s="102"/>
      <c r="K3729" s="102"/>
      <c r="L3729" s="108"/>
      <c r="R3729" s="31"/>
      <c r="S3729" s="112"/>
    </row>
    <row r="3730">
      <c r="A3730" s="105"/>
      <c r="C3730" s="88"/>
      <c r="D3730" s="86"/>
      <c r="E3730" s="32"/>
      <c r="H3730" s="105"/>
      <c r="J3730" s="102"/>
      <c r="K3730" s="102"/>
      <c r="L3730" s="108"/>
      <c r="R3730" s="31"/>
      <c r="S3730" s="112"/>
    </row>
    <row r="3731">
      <c r="A3731" s="105"/>
      <c r="C3731" s="88"/>
      <c r="D3731" s="86"/>
      <c r="E3731" s="32"/>
      <c r="H3731" s="105"/>
      <c r="J3731" s="102"/>
      <c r="K3731" s="102"/>
      <c r="L3731" s="108"/>
      <c r="R3731" s="31"/>
      <c r="S3731" s="112"/>
    </row>
    <row r="3732">
      <c r="A3732" s="105"/>
      <c r="C3732" s="88"/>
      <c r="D3732" s="86"/>
      <c r="E3732" s="32"/>
      <c r="H3732" s="105"/>
      <c r="J3732" s="102"/>
      <c r="K3732" s="102"/>
      <c r="L3732" s="108"/>
      <c r="R3732" s="31"/>
      <c r="S3732" s="112"/>
    </row>
    <row r="3733">
      <c r="A3733" s="105"/>
      <c r="C3733" s="88"/>
      <c r="D3733" s="86"/>
      <c r="E3733" s="32"/>
      <c r="H3733" s="105"/>
      <c r="J3733" s="102"/>
      <c r="K3733" s="102"/>
      <c r="L3733" s="108"/>
      <c r="R3733" s="31"/>
      <c r="S3733" s="112"/>
    </row>
    <row r="3734">
      <c r="A3734" s="105"/>
      <c r="C3734" s="88"/>
      <c r="D3734" s="86"/>
      <c r="E3734" s="32"/>
      <c r="H3734" s="105"/>
      <c r="J3734" s="102"/>
      <c r="K3734" s="102"/>
      <c r="L3734" s="108"/>
      <c r="R3734" s="31"/>
      <c r="S3734" s="112"/>
    </row>
    <row r="3735">
      <c r="A3735" s="105"/>
      <c r="C3735" s="88"/>
      <c r="D3735" s="86"/>
      <c r="E3735" s="32"/>
      <c r="H3735" s="105"/>
      <c r="J3735" s="102"/>
      <c r="K3735" s="102"/>
      <c r="L3735" s="108"/>
      <c r="R3735" s="31"/>
      <c r="S3735" s="112"/>
    </row>
    <row r="3736">
      <c r="A3736" s="105"/>
      <c r="C3736" s="88"/>
      <c r="D3736" s="86"/>
      <c r="E3736" s="32"/>
      <c r="H3736" s="105"/>
      <c r="J3736" s="102"/>
      <c r="K3736" s="102"/>
      <c r="L3736" s="108"/>
      <c r="R3736" s="31"/>
      <c r="S3736" s="112"/>
    </row>
    <row r="3737">
      <c r="A3737" s="105"/>
      <c r="C3737" s="88"/>
      <c r="D3737" s="86"/>
      <c r="E3737" s="32"/>
      <c r="H3737" s="105"/>
      <c r="J3737" s="102"/>
      <c r="K3737" s="102"/>
      <c r="L3737" s="108"/>
      <c r="R3737" s="31"/>
      <c r="S3737" s="112"/>
    </row>
    <row r="3738">
      <c r="A3738" s="105"/>
      <c r="C3738" s="88"/>
      <c r="D3738" s="86"/>
      <c r="E3738" s="32"/>
      <c r="H3738" s="105"/>
      <c r="J3738" s="102"/>
      <c r="K3738" s="102"/>
      <c r="L3738" s="108"/>
      <c r="R3738" s="31"/>
      <c r="S3738" s="112"/>
    </row>
    <row r="3739">
      <c r="A3739" s="105"/>
      <c r="C3739" s="88"/>
      <c r="D3739" s="86"/>
      <c r="E3739" s="32"/>
      <c r="H3739" s="105"/>
      <c r="J3739" s="102"/>
      <c r="K3739" s="102"/>
      <c r="L3739" s="108"/>
      <c r="R3739" s="31"/>
      <c r="S3739" s="112"/>
    </row>
    <row r="3740">
      <c r="A3740" s="105"/>
      <c r="C3740" s="88"/>
      <c r="D3740" s="86"/>
      <c r="E3740" s="32"/>
      <c r="H3740" s="105"/>
      <c r="J3740" s="102"/>
      <c r="K3740" s="102"/>
      <c r="L3740" s="108"/>
      <c r="R3740" s="31"/>
      <c r="S3740" s="112"/>
    </row>
    <row r="3741">
      <c r="A3741" s="105"/>
      <c r="C3741" s="88"/>
      <c r="D3741" s="86"/>
      <c r="E3741" s="32"/>
      <c r="H3741" s="105"/>
      <c r="J3741" s="102"/>
      <c r="K3741" s="102"/>
      <c r="L3741" s="108"/>
      <c r="R3741" s="31"/>
      <c r="S3741" s="112"/>
    </row>
    <row r="3742">
      <c r="A3742" s="105"/>
      <c r="C3742" s="88"/>
      <c r="D3742" s="86"/>
      <c r="E3742" s="32"/>
      <c r="H3742" s="105"/>
      <c r="J3742" s="102"/>
      <c r="K3742" s="102"/>
      <c r="L3742" s="108"/>
      <c r="R3742" s="31"/>
      <c r="S3742" s="112"/>
    </row>
    <row r="3743">
      <c r="A3743" s="105"/>
      <c r="C3743" s="88"/>
      <c r="D3743" s="86"/>
      <c r="E3743" s="32"/>
      <c r="H3743" s="105"/>
      <c r="J3743" s="102"/>
      <c r="K3743" s="102"/>
      <c r="L3743" s="108"/>
      <c r="R3743" s="31"/>
      <c r="S3743" s="112"/>
    </row>
    <row r="3744">
      <c r="A3744" s="105"/>
      <c r="C3744" s="88"/>
      <c r="D3744" s="86"/>
      <c r="E3744" s="32"/>
      <c r="H3744" s="105"/>
      <c r="J3744" s="102"/>
      <c r="K3744" s="102"/>
      <c r="L3744" s="108"/>
      <c r="R3744" s="31"/>
      <c r="S3744" s="112"/>
    </row>
    <row r="3745">
      <c r="A3745" s="105"/>
      <c r="C3745" s="88"/>
      <c r="D3745" s="86"/>
      <c r="E3745" s="32"/>
      <c r="H3745" s="105"/>
      <c r="J3745" s="102"/>
      <c r="K3745" s="102"/>
      <c r="L3745" s="108"/>
      <c r="R3745" s="31"/>
      <c r="S3745" s="112"/>
    </row>
    <row r="3746">
      <c r="A3746" s="105"/>
      <c r="C3746" s="88"/>
      <c r="D3746" s="86"/>
      <c r="E3746" s="32"/>
      <c r="H3746" s="105"/>
      <c r="J3746" s="102"/>
      <c r="K3746" s="102"/>
      <c r="L3746" s="108"/>
      <c r="R3746" s="31"/>
      <c r="S3746" s="112"/>
    </row>
    <row r="3747">
      <c r="A3747" s="105"/>
      <c r="C3747" s="88"/>
      <c r="D3747" s="86"/>
      <c r="E3747" s="32"/>
      <c r="H3747" s="105"/>
      <c r="J3747" s="102"/>
      <c r="K3747" s="102"/>
      <c r="L3747" s="108"/>
      <c r="R3747" s="31"/>
      <c r="S3747" s="112"/>
    </row>
    <row r="3748">
      <c r="A3748" s="105"/>
      <c r="C3748" s="88"/>
      <c r="D3748" s="86"/>
      <c r="E3748" s="32"/>
      <c r="H3748" s="105"/>
      <c r="J3748" s="102"/>
      <c r="K3748" s="102"/>
      <c r="L3748" s="108"/>
      <c r="R3748" s="31"/>
      <c r="S3748" s="112"/>
    </row>
    <row r="3749">
      <c r="A3749" s="105"/>
      <c r="C3749" s="88"/>
      <c r="D3749" s="86"/>
      <c r="E3749" s="32"/>
      <c r="H3749" s="105"/>
      <c r="J3749" s="102"/>
      <c r="K3749" s="102"/>
      <c r="L3749" s="108"/>
      <c r="R3749" s="31"/>
      <c r="S3749" s="112"/>
    </row>
    <row r="3750">
      <c r="A3750" s="105"/>
      <c r="C3750" s="88"/>
      <c r="D3750" s="86"/>
      <c r="E3750" s="32"/>
      <c r="H3750" s="105"/>
      <c r="J3750" s="102"/>
      <c r="K3750" s="102"/>
      <c r="L3750" s="108"/>
      <c r="R3750" s="31"/>
      <c r="S3750" s="112"/>
    </row>
    <row r="3751">
      <c r="A3751" s="105"/>
      <c r="C3751" s="88"/>
      <c r="D3751" s="86"/>
      <c r="E3751" s="32"/>
      <c r="H3751" s="105"/>
      <c r="J3751" s="102"/>
      <c r="K3751" s="102"/>
      <c r="L3751" s="108"/>
      <c r="R3751" s="31"/>
      <c r="S3751" s="112"/>
    </row>
    <row r="3752">
      <c r="A3752" s="105"/>
      <c r="C3752" s="88"/>
      <c r="D3752" s="86"/>
      <c r="E3752" s="32"/>
      <c r="H3752" s="105"/>
      <c r="J3752" s="102"/>
      <c r="K3752" s="102"/>
      <c r="L3752" s="108"/>
      <c r="R3752" s="31"/>
      <c r="S3752" s="112"/>
    </row>
    <row r="3753">
      <c r="A3753" s="105"/>
      <c r="C3753" s="88"/>
      <c r="D3753" s="86"/>
      <c r="E3753" s="32"/>
      <c r="H3753" s="105"/>
      <c r="J3753" s="102"/>
      <c r="K3753" s="102"/>
      <c r="L3753" s="108"/>
      <c r="R3753" s="31"/>
      <c r="S3753" s="112"/>
    </row>
    <row r="3754">
      <c r="A3754" s="105"/>
      <c r="C3754" s="88"/>
      <c r="D3754" s="86"/>
      <c r="E3754" s="32"/>
      <c r="H3754" s="105"/>
      <c r="J3754" s="102"/>
      <c r="K3754" s="102"/>
      <c r="L3754" s="108"/>
      <c r="R3754" s="31"/>
      <c r="S3754" s="112"/>
    </row>
    <row r="3755">
      <c r="A3755" s="105"/>
      <c r="C3755" s="88"/>
      <c r="D3755" s="86"/>
      <c r="E3755" s="32"/>
      <c r="H3755" s="105"/>
      <c r="J3755" s="102"/>
      <c r="K3755" s="102"/>
      <c r="L3755" s="108"/>
      <c r="R3755" s="31"/>
      <c r="S3755" s="112"/>
    </row>
    <row r="3756">
      <c r="A3756" s="105"/>
      <c r="C3756" s="88"/>
      <c r="D3756" s="86"/>
      <c r="E3756" s="32"/>
      <c r="H3756" s="105"/>
      <c r="J3756" s="102"/>
      <c r="K3756" s="102"/>
      <c r="L3756" s="108"/>
      <c r="R3756" s="31"/>
      <c r="S3756" s="112"/>
    </row>
    <row r="3757">
      <c r="A3757" s="105"/>
      <c r="C3757" s="88"/>
      <c r="D3757" s="86"/>
      <c r="E3757" s="32"/>
      <c r="H3757" s="105"/>
      <c r="J3757" s="102"/>
      <c r="K3757" s="102"/>
      <c r="L3757" s="108"/>
      <c r="R3757" s="31"/>
      <c r="S3757" s="112"/>
    </row>
    <row r="3758">
      <c r="A3758" s="105"/>
      <c r="C3758" s="88"/>
      <c r="D3758" s="86"/>
      <c r="E3758" s="32"/>
      <c r="H3758" s="105"/>
      <c r="J3758" s="102"/>
      <c r="K3758" s="102"/>
      <c r="L3758" s="108"/>
      <c r="R3758" s="31"/>
      <c r="S3758" s="112"/>
    </row>
    <row r="3759">
      <c r="A3759" s="105"/>
      <c r="C3759" s="88"/>
      <c r="D3759" s="86"/>
      <c r="E3759" s="32"/>
      <c r="H3759" s="105"/>
      <c r="J3759" s="102"/>
      <c r="K3759" s="102"/>
      <c r="L3759" s="108"/>
      <c r="R3759" s="31"/>
      <c r="S3759" s="112"/>
    </row>
    <row r="3760">
      <c r="A3760" s="105"/>
      <c r="C3760" s="88"/>
      <c r="D3760" s="86"/>
      <c r="E3760" s="32"/>
      <c r="H3760" s="105"/>
      <c r="J3760" s="102"/>
      <c r="K3760" s="102"/>
      <c r="L3760" s="108"/>
      <c r="R3760" s="31"/>
      <c r="S3760" s="112"/>
    </row>
    <row r="3761">
      <c r="A3761" s="105"/>
      <c r="C3761" s="88"/>
      <c r="D3761" s="86"/>
      <c r="E3761" s="32"/>
      <c r="H3761" s="105"/>
      <c r="J3761" s="102"/>
      <c r="K3761" s="102"/>
      <c r="L3761" s="108"/>
      <c r="R3761" s="31"/>
      <c r="S3761" s="112"/>
    </row>
    <row r="3762">
      <c r="A3762" s="105"/>
      <c r="C3762" s="88"/>
      <c r="D3762" s="86"/>
      <c r="E3762" s="32"/>
      <c r="H3762" s="105"/>
      <c r="J3762" s="102"/>
      <c r="K3762" s="102"/>
      <c r="L3762" s="108"/>
      <c r="R3762" s="31"/>
      <c r="S3762" s="112"/>
    </row>
    <row r="3763">
      <c r="A3763" s="105"/>
      <c r="C3763" s="88"/>
      <c r="D3763" s="86"/>
      <c r="E3763" s="32"/>
      <c r="H3763" s="105"/>
      <c r="J3763" s="102"/>
      <c r="K3763" s="102"/>
      <c r="L3763" s="108"/>
      <c r="R3763" s="31"/>
      <c r="S3763" s="112"/>
    </row>
    <row r="3764">
      <c r="A3764" s="105"/>
      <c r="C3764" s="88"/>
      <c r="D3764" s="86"/>
      <c r="E3764" s="32"/>
      <c r="H3764" s="105"/>
      <c r="J3764" s="102"/>
      <c r="K3764" s="102"/>
      <c r="L3764" s="108"/>
      <c r="R3764" s="31"/>
      <c r="S3764" s="112"/>
    </row>
    <row r="3765">
      <c r="A3765" s="105"/>
      <c r="C3765" s="88"/>
      <c r="D3765" s="86"/>
      <c r="E3765" s="32"/>
      <c r="H3765" s="105"/>
      <c r="J3765" s="102"/>
      <c r="K3765" s="102"/>
      <c r="L3765" s="108"/>
      <c r="R3765" s="31"/>
      <c r="S3765" s="112"/>
    </row>
    <row r="3766">
      <c r="A3766" s="105"/>
      <c r="C3766" s="88"/>
      <c r="D3766" s="86"/>
      <c r="E3766" s="32"/>
      <c r="H3766" s="105"/>
      <c r="J3766" s="102"/>
      <c r="K3766" s="102"/>
      <c r="L3766" s="108"/>
      <c r="R3766" s="31"/>
      <c r="S3766" s="112"/>
    </row>
    <row r="3767">
      <c r="A3767" s="105"/>
      <c r="C3767" s="88"/>
      <c r="D3767" s="86"/>
      <c r="E3767" s="32"/>
      <c r="H3767" s="105"/>
      <c r="J3767" s="102"/>
      <c r="K3767" s="102"/>
      <c r="L3767" s="108"/>
      <c r="R3767" s="31"/>
      <c r="S3767" s="112"/>
    </row>
    <row r="3768">
      <c r="A3768" s="105"/>
      <c r="C3768" s="88"/>
      <c r="D3768" s="86"/>
      <c r="E3768" s="32"/>
      <c r="H3768" s="105"/>
      <c r="J3768" s="102"/>
      <c r="K3768" s="102"/>
      <c r="L3768" s="108"/>
      <c r="R3768" s="31"/>
      <c r="S3768" s="112"/>
    </row>
    <row r="3769">
      <c r="A3769" s="105"/>
      <c r="C3769" s="88"/>
      <c r="D3769" s="86"/>
      <c r="E3769" s="32"/>
      <c r="H3769" s="105"/>
      <c r="J3769" s="102"/>
      <c r="K3769" s="102"/>
      <c r="L3769" s="108"/>
      <c r="R3769" s="31"/>
      <c r="S3769" s="112"/>
    </row>
    <row r="3770">
      <c r="A3770" s="105"/>
      <c r="C3770" s="88"/>
      <c r="D3770" s="86"/>
      <c r="E3770" s="32"/>
      <c r="H3770" s="105"/>
      <c r="J3770" s="102"/>
      <c r="K3770" s="102"/>
      <c r="L3770" s="108"/>
      <c r="R3770" s="31"/>
      <c r="S3770" s="112"/>
    </row>
    <row r="3771">
      <c r="A3771" s="105"/>
      <c r="C3771" s="88"/>
      <c r="D3771" s="86"/>
      <c r="E3771" s="32"/>
      <c r="H3771" s="105"/>
      <c r="J3771" s="102"/>
      <c r="K3771" s="102"/>
      <c r="L3771" s="108"/>
      <c r="R3771" s="31"/>
      <c r="S3771" s="112"/>
    </row>
    <row r="3772">
      <c r="A3772" s="105"/>
      <c r="C3772" s="88"/>
      <c r="D3772" s="86"/>
      <c r="E3772" s="32"/>
      <c r="H3772" s="105"/>
      <c r="J3772" s="102"/>
      <c r="K3772" s="102"/>
      <c r="L3772" s="108"/>
      <c r="R3772" s="31"/>
      <c r="S3772" s="112"/>
    </row>
    <row r="3773">
      <c r="A3773" s="105"/>
      <c r="C3773" s="88"/>
      <c r="D3773" s="86"/>
      <c r="E3773" s="32"/>
      <c r="H3773" s="105"/>
      <c r="J3773" s="102"/>
      <c r="K3773" s="102"/>
      <c r="L3773" s="108"/>
      <c r="R3773" s="31"/>
      <c r="S3773" s="112"/>
    </row>
    <row r="3774">
      <c r="A3774" s="105"/>
      <c r="C3774" s="88"/>
      <c r="D3774" s="86"/>
      <c r="E3774" s="32"/>
      <c r="H3774" s="105"/>
      <c r="J3774" s="102"/>
      <c r="K3774" s="102"/>
      <c r="L3774" s="108"/>
      <c r="R3774" s="31"/>
      <c r="S3774" s="112"/>
    </row>
    <row r="3775">
      <c r="A3775" s="105"/>
      <c r="C3775" s="88"/>
      <c r="D3775" s="86"/>
      <c r="E3775" s="32"/>
      <c r="H3775" s="105"/>
      <c r="J3775" s="102"/>
      <c r="K3775" s="102"/>
      <c r="L3775" s="108"/>
      <c r="R3775" s="31"/>
      <c r="S3775" s="112"/>
    </row>
    <row r="3776">
      <c r="A3776" s="105"/>
      <c r="C3776" s="88"/>
      <c r="D3776" s="86"/>
      <c r="E3776" s="32"/>
      <c r="H3776" s="105"/>
      <c r="J3776" s="102"/>
      <c r="K3776" s="102"/>
      <c r="L3776" s="108"/>
      <c r="R3776" s="31"/>
      <c r="S3776" s="112"/>
    </row>
    <row r="3777">
      <c r="A3777" s="105"/>
      <c r="C3777" s="88"/>
      <c r="D3777" s="86"/>
      <c r="E3777" s="32"/>
      <c r="H3777" s="105"/>
      <c r="J3777" s="102"/>
      <c r="K3777" s="102"/>
      <c r="L3777" s="108"/>
      <c r="R3777" s="31"/>
      <c r="S3777" s="112"/>
    </row>
    <row r="3778">
      <c r="A3778" s="105"/>
      <c r="C3778" s="88"/>
      <c r="D3778" s="86"/>
      <c r="E3778" s="32"/>
      <c r="H3778" s="105"/>
      <c r="J3778" s="102"/>
      <c r="K3778" s="102"/>
      <c r="L3778" s="108"/>
      <c r="R3778" s="31"/>
      <c r="S3778" s="112"/>
    </row>
    <row r="3779">
      <c r="A3779" s="105"/>
      <c r="C3779" s="88"/>
      <c r="D3779" s="86"/>
      <c r="E3779" s="32"/>
      <c r="H3779" s="105"/>
      <c r="J3779" s="102"/>
      <c r="K3779" s="102"/>
      <c r="L3779" s="108"/>
      <c r="R3779" s="31"/>
      <c r="S3779" s="112"/>
    </row>
    <row r="3780">
      <c r="A3780" s="105"/>
      <c r="C3780" s="88"/>
      <c r="D3780" s="86"/>
      <c r="E3780" s="32"/>
      <c r="H3780" s="105"/>
      <c r="J3780" s="102"/>
      <c r="K3780" s="102"/>
      <c r="L3780" s="108"/>
      <c r="R3780" s="31"/>
      <c r="S3780" s="112"/>
    </row>
    <row r="3781">
      <c r="A3781" s="105"/>
      <c r="C3781" s="88"/>
      <c r="D3781" s="86"/>
      <c r="E3781" s="32"/>
      <c r="H3781" s="105"/>
      <c r="J3781" s="102"/>
      <c r="K3781" s="102"/>
      <c r="L3781" s="108"/>
      <c r="R3781" s="31"/>
      <c r="S3781" s="112"/>
    </row>
    <row r="3782">
      <c r="A3782" s="105"/>
      <c r="C3782" s="88"/>
      <c r="D3782" s="86"/>
      <c r="E3782" s="32"/>
      <c r="H3782" s="105"/>
      <c r="J3782" s="102"/>
      <c r="K3782" s="102"/>
      <c r="L3782" s="108"/>
      <c r="R3782" s="31"/>
      <c r="S3782" s="112"/>
    </row>
    <row r="3783">
      <c r="A3783" s="105"/>
      <c r="C3783" s="88"/>
      <c r="D3783" s="86"/>
      <c r="E3783" s="32"/>
      <c r="H3783" s="105"/>
      <c r="J3783" s="102"/>
      <c r="K3783" s="102"/>
      <c r="L3783" s="108"/>
      <c r="R3783" s="31"/>
      <c r="S3783" s="112"/>
    </row>
    <row r="3784">
      <c r="A3784" s="105"/>
      <c r="C3784" s="88"/>
      <c r="D3784" s="86"/>
      <c r="E3784" s="32"/>
      <c r="H3784" s="105"/>
      <c r="J3784" s="102"/>
      <c r="K3784" s="102"/>
      <c r="L3784" s="108"/>
      <c r="R3784" s="31"/>
      <c r="S3784" s="112"/>
    </row>
    <row r="3785">
      <c r="A3785" s="105"/>
      <c r="C3785" s="88"/>
      <c r="D3785" s="86"/>
      <c r="E3785" s="32"/>
      <c r="H3785" s="105"/>
      <c r="J3785" s="102"/>
      <c r="K3785" s="102"/>
      <c r="L3785" s="108"/>
      <c r="R3785" s="31"/>
      <c r="S3785" s="112"/>
    </row>
    <row r="3786">
      <c r="A3786" s="105"/>
      <c r="C3786" s="88"/>
      <c r="D3786" s="86"/>
      <c r="E3786" s="32"/>
      <c r="H3786" s="105"/>
      <c r="J3786" s="102"/>
      <c r="K3786" s="102"/>
      <c r="L3786" s="108"/>
      <c r="R3786" s="31"/>
      <c r="S3786" s="112"/>
    </row>
    <row r="3787">
      <c r="A3787" s="105"/>
      <c r="C3787" s="88"/>
      <c r="D3787" s="86"/>
      <c r="E3787" s="32"/>
      <c r="H3787" s="105"/>
      <c r="J3787" s="102"/>
      <c r="K3787" s="102"/>
      <c r="L3787" s="108"/>
      <c r="R3787" s="31"/>
      <c r="S3787" s="112"/>
    </row>
    <row r="3788">
      <c r="A3788" s="105"/>
      <c r="C3788" s="88"/>
      <c r="D3788" s="86"/>
      <c r="E3788" s="32"/>
      <c r="H3788" s="105"/>
      <c r="J3788" s="102"/>
      <c r="K3788" s="102"/>
      <c r="L3788" s="108"/>
      <c r="R3788" s="31"/>
      <c r="S3788" s="112"/>
    </row>
    <row r="3789">
      <c r="A3789" s="105"/>
      <c r="C3789" s="88"/>
      <c r="D3789" s="86"/>
      <c r="E3789" s="32"/>
      <c r="H3789" s="105"/>
      <c r="J3789" s="102"/>
      <c r="K3789" s="102"/>
      <c r="L3789" s="108"/>
      <c r="R3789" s="31"/>
      <c r="S3789" s="112"/>
    </row>
    <row r="3790">
      <c r="A3790" s="105"/>
      <c r="C3790" s="88"/>
      <c r="D3790" s="86"/>
      <c r="E3790" s="32"/>
      <c r="H3790" s="105"/>
      <c r="J3790" s="102"/>
      <c r="K3790" s="102"/>
      <c r="L3790" s="108"/>
      <c r="R3790" s="31"/>
      <c r="S3790" s="112"/>
    </row>
    <row r="3791">
      <c r="A3791" s="105"/>
      <c r="C3791" s="88"/>
      <c r="D3791" s="86"/>
      <c r="E3791" s="32"/>
      <c r="H3791" s="105"/>
      <c r="J3791" s="102"/>
      <c r="K3791" s="102"/>
      <c r="L3791" s="108"/>
      <c r="R3791" s="31"/>
      <c r="S3791" s="112"/>
    </row>
    <row r="3792">
      <c r="A3792" s="105"/>
      <c r="C3792" s="88"/>
      <c r="D3792" s="86"/>
      <c r="E3792" s="32"/>
      <c r="H3792" s="105"/>
      <c r="J3792" s="102"/>
      <c r="K3792" s="102"/>
      <c r="L3792" s="108"/>
      <c r="R3792" s="31"/>
      <c r="S3792" s="112"/>
    </row>
    <row r="3793">
      <c r="A3793" s="105"/>
      <c r="C3793" s="88"/>
      <c r="D3793" s="86"/>
      <c r="E3793" s="32"/>
      <c r="H3793" s="105"/>
      <c r="J3793" s="102"/>
      <c r="K3793" s="102"/>
      <c r="L3793" s="108"/>
      <c r="R3793" s="31"/>
      <c r="S3793" s="112"/>
    </row>
    <row r="3794">
      <c r="A3794" s="105"/>
      <c r="C3794" s="88"/>
      <c r="D3794" s="86"/>
      <c r="E3794" s="32"/>
      <c r="H3794" s="105"/>
      <c r="J3794" s="102"/>
      <c r="K3794" s="102"/>
      <c r="L3794" s="108"/>
      <c r="R3794" s="31"/>
      <c r="S3794" s="112"/>
    </row>
    <row r="3795">
      <c r="A3795" s="105"/>
      <c r="C3795" s="88"/>
      <c r="D3795" s="86"/>
      <c r="E3795" s="32"/>
      <c r="H3795" s="105"/>
      <c r="J3795" s="102"/>
      <c r="K3795" s="102"/>
      <c r="L3795" s="108"/>
      <c r="R3795" s="31"/>
      <c r="S3795" s="112"/>
    </row>
    <row r="3796">
      <c r="A3796" s="105"/>
      <c r="C3796" s="88"/>
      <c r="D3796" s="86"/>
      <c r="E3796" s="32"/>
      <c r="H3796" s="105"/>
      <c r="J3796" s="102"/>
      <c r="K3796" s="102"/>
      <c r="L3796" s="108"/>
      <c r="R3796" s="31"/>
      <c r="S3796" s="112"/>
    </row>
    <row r="3797">
      <c r="A3797" s="105"/>
      <c r="C3797" s="88"/>
      <c r="D3797" s="86"/>
      <c r="E3797" s="32"/>
      <c r="H3797" s="105"/>
      <c r="J3797" s="102"/>
      <c r="K3797" s="102"/>
      <c r="L3797" s="108"/>
      <c r="R3797" s="31"/>
      <c r="S3797" s="112"/>
    </row>
    <row r="3798">
      <c r="A3798" s="105"/>
      <c r="C3798" s="88"/>
      <c r="D3798" s="86"/>
      <c r="E3798" s="32"/>
      <c r="H3798" s="105"/>
      <c r="J3798" s="102"/>
      <c r="K3798" s="102"/>
      <c r="L3798" s="108"/>
      <c r="R3798" s="31"/>
      <c r="S3798" s="112"/>
    </row>
    <row r="3799">
      <c r="A3799" s="105"/>
      <c r="C3799" s="88"/>
      <c r="D3799" s="86"/>
      <c r="E3799" s="32"/>
      <c r="H3799" s="105"/>
      <c r="J3799" s="102"/>
      <c r="K3799" s="102"/>
      <c r="L3799" s="108"/>
      <c r="R3799" s="31"/>
      <c r="S3799" s="112"/>
    </row>
    <row r="3800">
      <c r="A3800" s="105"/>
      <c r="C3800" s="88"/>
      <c r="D3800" s="86"/>
      <c r="E3800" s="32"/>
      <c r="H3800" s="105"/>
      <c r="J3800" s="102"/>
      <c r="K3800" s="102"/>
      <c r="L3800" s="108"/>
      <c r="R3800" s="31"/>
      <c r="S3800" s="112"/>
    </row>
    <row r="3801">
      <c r="A3801" s="105"/>
      <c r="C3801" s="88"/>
      <c r="D3801" s="86"/>
      <c r="E3801" s="32"/>
      <c r="H3801" s="105"/>
      <c r="J3801" s="102"/>
      <c r="K3801" s="102"/>
      <c r="L3801" s="108"/>
      <c r="R3801" s="31"/>
      <c r="S3801" s="112"/>
    </row>
    <row r="3802">
      <c r="A3802" s="105"/>
      <c r="C3802" s="88"/>
      <c r="D3802" s="86"/>
      <c r="E3802" s="32"/>
      <c r="H3802" s="105"/>
      <c r="J3802" s="102"/>
      <c r="K3802" s="102"/>
      <c r="L3802" s="108"/>
      <c r="R3802" s="31"/>
      <c r="S3802" s="112"/>
    </row>
    <row r="3803">
      <c r="A3803" s="105"/>
      <c r="C3803" s="88"/>
      <c r="D3803" s="86"/>
      <c r="E3803" s="32"/>
      <c r="H3803" s="105"/>
      <c r="J3803" s="102"/>
      <c r="K3803" s="102"/>
      <c r="L3803" s="108"/>
      <c r="R3803" s="31"/>
      <c r="S3803" s="112"/>
    </row>
    <row r="3804">
      <c r="A3804" s="105"/>
      <c r="C3804" s="88"/>
      <c r="D3804" s="86"/>
      <c r="E3804" s="32"/>
      <c r="H3804" s="105"/>
      <c r="J3804" s="102"/>
      <c r="K3804" s="102"/>
      <c r="L3804" s="108"/>
      <c r="R3804" s="31"/>
      <c r="S3804" s="112"/>
    </row>
    <row r="3805">
      <c r="A3805" s="105"/>
      <c r="C3805" s="88"/>
      <c r="D3805" s="86"/>
      <c r="E3805" s="32"/>
      <c r="H3805" s="105"/>
      <c r="J3805" s="102"/>
      <c r="K3805" s="102"/>
      <c r="L3805" s="108"/>
      <c r="R3805" s="31"/>
      <c r="S3805" s="112"/>
    </row>
    <row r="3806">
      <c r="A3806" s="105"/>
      <c r="C3806" s="88"/>
      <c r="D3806" s="86"/>
      <c r="E3806" s="32"/>
      <c r="H3806" s="105"/>
      <c r="J3806" s="102"/>
      <c r="K3806" s="102"/>
      <c r="L3806" s="108"/>
      <c r="R3806" s="31"/>
      <c r="S3806" s="112"/>
    </row>
    <row r="3807">
      <c r="A3807" s="105"/>
      <c r="C3807" s="88"/>
      <c r="D3807" s="86"/>
      <c r="E3807" s="32"/>
      <c r="H3807" s="105"/>
      <c r="J3807" s="102"/>
      <c r="K3807" s="102"/>
      <c r="L3807" s="108"/>
      <c r="R3807" s="31"/>
      <c r="S3807" s="112"/>
    </row>
    <row r="3808">
      <c r="A3808" s="105"/>
      <c r="C3808" s="88"/>
      <c r="D3808" s="86"/>
      <c r="E3808" s="32"/>
      <c r="H3808" s="105"/>
      <c r="J3808" s="102"/>
      <c r="K3808" s="102"/>
      <c r="L3808" s="108"/>
      <c r="R3808" s="31"/>
      <c r="S3808" s="112"/>
    </row>
    <row r="3809">
      <c r="A3809" s="105"/>
      <c r="C3809" s="88"/>
      <c r="D3809" s="86"/>
      <c r="E3809" s="32"/>
      <c r="H3809" s="105"/>
      <c r="J3809" s="102"/>
      <c r="K3809" s="102"/>
      <c r="L3809" s="108"/>
      <c r="R3809" s="31"/>
      <c r="S3809" s="112"/>
    </row>
    <row r="3810">
      <c r="A3810" s="105"/>
      <c r="C3810" s="88"/>
      <c r="D3810" s="86"/>
      <c r="E3810" s="32"/>
      <c r="H3810" s="105"/>
      <c r="J3810" s="102"/>
      <c r="K3810" s="102"/>
      <c r="L3810" s="108"/>
      <c r="R3810" s="31"/>
      <c r="S3810" s="112"/>
    </row>
    <row r="3811">
      <c r="A3811" s="105"/>
      <c r="C3811" s="88"/>
      <c r="D3811" s="86"/>
      <c r="E3811" s="32"/>
      <c r="H3811" s="105"/>
      <c r="J3811" s="102"/>
      <c r="K3811" s="102"/>
      <c r="L3811" s="108"/>
      <c r="R3811" s="31"/>
      <c r="S3811" s="112"/>
    </row>
    <row r="3812">
      <c r="A3812" s="105"/>
      <c r="C3812" s="88"/>
      <c r="D3812" s="86"/>
      <c r="E3812" s="32"/>
      <c r="H3812" s="105"/>
      <c r="J3812" s="102"/>
      <c r="K3812" s="102"/>
      <c r="L3812" s="108"/>
      <c r="R3812" s="31"/>
      <c r="S3812" s="112"/>
    </row>
    <row r="3813">
      <c r="A3813" s="105"/>
      <c r="C3813" s="88"/>
      <c r="D3813" s="86"/>
      <c r="E3813" s="32"/>
      <c r="H3813" s="105"/>
      <c r="J3813" s="102"/>
      <c r="K3813" s="102"/>
      <c r="L3813" s="108"/>
      <c r="R3813" s="31"/>
      <c r="S3813" s="112"/>
    </row>
    <row r="3814">
      <c r="A3814" s="105"/>
      <c r="C3814" s="88"/>
      <c r="D3814" s="86"/>
      <c r="E3814" s="32"/>
      <c r="H3814" s="105"/>
      <c r="J3814" s="102"/>
      <c r="K3814" s="102"/>
      <c r="L3814" s="108"/>
      <c r="R3814" s="31"/>
      <c r="S3814" s="112"/>
    </row>
    <row r="3815">
      <c r="A3815" s="105"/>
      <c r="C3815" s="88"/>
      <c r="D3815" s="86"/>
      <c r="E3815" s="32"/>
      <c r="H3815" s="105"/>
      <c r="J3815" s="102"/>
      <c r="K3815" s="102"/>
      <c r="L3815" s="108"/>
      <c r="R3815" s="31"/>
      <c r="S3815" s="112"/>
    </row>
    <row r="3816">
      <c r="A3816" s="105"/>
      <c r="C3816" s="88"/>
      <c r="D3816" s="86"/>
      <c r="E3816" s="32"/>
      <c r="H3816" s="105"/>
      <c r="J3816" s="102"/>
      <c r="K3816" s="102"/>
      <c r="L3816" s="108"/>
      <c r="R3816" s="31"/>
      <c r="S3816" s="112"/>
    </row>
    <row r="3817">
      <c r="A3817" s="105"/>
      <c r="C3817" s="88"/>
      <c r="D3817" s="86"/>
      <c r="E3817" s="32"/>
      <c r="H3817" s="105"/>
      <c r="J3817" s="102"/>
      <c r="K3817" s="102"/>
      <c r="L3817" s="108"/>
      <c r="R3817" s="31"/>
      <c r="S3817" s="112"/>
    </row>
    <row r="3818">
      <c r="A3818" s="105"/>
      <c r="C3818" s="88"/>
      <c r="D3818" s="86"/>
      <c r="E3818" s="32"/>
      <c r="H3818" s="105"/>
      <c r="J3818" s="102"/>
      <c r="K3818" s="102"/>
      <c r="L3818" s="108"/>
      <c r="R3818" s="31"/>
      <c r="S3818" s="112"/>
    </row>
    <row r="3819">
      <c r="A3819" s="105"/>
      <c r="C3819" s="88"/>
      <c r="D3819" s="86"/>
      <c r="E3819" s="32"/>
      <c r="H3819" s="105"/>
      <c r="J3819" s="102"/>
      <c r="K3819" s="102"/>
      <c r="L3819" s="108"/>
      <c r="R3819" s="31"/>
      <c r="S3819" s="112"/>
    </row>
    <row r="3820">
      <c r="A3820" s="105"/>
      <c r="C3820" s="88"/>
      <c r="D3820" s="86"/>
      <c r="E3820" s="32"/>
      <c r="H3820" s="105"/>
      <c r="J3820" s="102"/>
      <c r="K3820" s="102"/>
      <c r="L3820" s="108"/>
      <c r="R3820" s="31"/>
      <c r="S3820" s="112"/>
    </row>
    <row r="3821">
      <c r="A3821" s="105"/>
      <c r="C3821" s="88"/>
      <c r="D3821" s="86"/>
      <c r="E3821" s="32"/>
      <c r="H3821" s="105"/>
      <c r="J3821" s="102"/>
      <c r="K3821" s="102"/>
      <c r="L3821" s="108"/>
      <c r="R3821" s="31"/>
      <c r="S3821" s="112"/>
    </row>
    <row r="3822">
      <c r="A3822" s="105"/>
      <c r="C3822" s="88"/>
      <c r="D3822" s="86"/>
      <c r="E3822" s="32"/>
      <c r="H3822" s="105"/>
      <c r="J3822" s="102"/>
      <c r="K3822" s="102"/>
      <c r="L3822" s="108"/>
      <c r="R3822" s="31"/>
      <c r="S3822" s="112"/>
    </row>
    <row r="3823">
      <c r="A3823" s="105"/>
      <c r="C3823" s="88"/>
      <c r="D3823" s="86"/>
      <c r="E3823" s="32"/>
      <c r="H3823" s="105"/>
      <c r="J3823" s="102"/>
      <c r="K3823" s="102"/>
      <c r="L3823" s="108"/>
      <c r="R3823" s="31"/>
      <c r="S3823" s="112"/>
    </row>
    <row r="3824">
      <c r="A3824" s="105"/>
      <c r="C3824" s="88"/>
      <c r="D3824" s="86"/>
      <c r="E3824" s="32"/>
      <c r="H3824" s="105"/>
      <c r="J3824" s="102"/>
      <c r="K3824" s="102"/>
      <c r="L3824" s="108"/>
      <c r="R3824" s="31"/>
      <c r="S3824" s="112"/>
    </row>
    <row r="3825">
      <c r="A3825" s="105"/>
      <c r="C3825" s="88"/>
      <c r="D3825" s="86"/>
      <c r="E3825" s="32"/>
      <c r="H3825" s="105"/>
      <c r="J3825" s="102"/>
      <c r="K3825" s="102"/>
      <c r="L3825" s="108"/>
      <c r="R3825" s="31"/>
      <c r="S3825" s="112"/>
    </row>
    <row r="3826">
      <c r="A3826" s="105"/>
      <c r="C3826" s="88"/>
      <c r="D3826" s="86"/>
      <c r="E3826" s="32"/>
      <c r="H3826" s="105"/>
      <c r="J3826" s="102"/>
      <c r="K3826" s="102"/>
      <c r="L3826" s="108"/>
      <c r="R3826" s="31"/>
      <c r="S3826" s="112"/>
    </row>
    <row r="3827">
      <c r="A3827" s="105"/>
      <c r="C3827" s="88"/>
      <c r="D3827" s="86"/>
      <c r="E3827" s="32"/>
      <c r="H3827" s="105"/>
      <c r="J3827" s="102"/>
      <c r="K3827" s="102"/>
      <c r="L3827" s="108"/>
      <c r="R3827" s="31"/>
      <c r="S3827" s="112"/>
    </row>
    <row r="3828">
      <c r="A3828" s="105"/>
      <c r="C3828" s="88"/>
      <c r="D3828" s="86"/>
      <c r="E3828" s="32"/>
      <c r="H3828" s="105"/>
      <c r="J3828" s="102"/>
      <c r="K3828" s="102"/>
      <c r="L3828" s="108"/>
      <c r="R3828" s="31"/>
      <c r="S3828" s="112"/>
    </row>
    <row r="3829">
      <c r="A3829" s="105"/>
      <c r="C3829" s="88"/>
      <c r="D3829" s="86"/>
      <c r="E3829" s="32"/>
      <c r="H3829" s="105"/>
      <c r="J3829" s="102"/>
      <c r="K3829" s="102"/>
      <c r="L3829" s="108"/>
      <c r="R3829" s="31"/>
      <c r="S3829" s="112"/>
    </row>
    <row r="3830">
      <c r="A3830" s="105"/>
      <c r="C3830" s="88"/>
      <c r="D3830" s="86"/>
      <c r="E3830" s="32"/>
      <c r="H3830" s="105"/>
      <c r="J3830" s="102"/>
      <c r="K3830" s="102"/>
      <c r="L3830" s="108"/>
      <c r="R3830" s="31"/>
      <c r="S3830" s="112"/>
    </row>
    <row r="3831">
      <c r="A3831" s="105"/>
      <c r="C3831" s="88"/>
      <c r="D3831" s="86"/>
      <c r="E3831" s="32"/>
      <c r="H3831" s="105"/>
      <c r="J3831" s="102"/>
      <c r="K3831" s="102"/>
      <c r="L3831" s="108"/>
      <c r="R3831" s="31"/>
      <c r="S3831" s="112"/>
    </row>
    <row r="3832">
      <c r="A3832" s="105"/>
      <c r="C3832" s="88"/>
      <c r="D3832" s="86"/>
      <c r="E3832" s="32"/>
      <c r="H3832" s="105"/>
      <c r="J3832" s="102"/>
      <c r="K3832" s="102"/>
      <c r="L3832" s="108"/>
      <c r="R3832" s="31"/>
      <c r="S3832" s="112"/>
    </row>
    <row r="3833">
      <c r="A3833" s="105"/>
      <c r="C3833" s="88"/>
      <c r="D3833" s="86"/>
      <c r="E3833" s="32"/>
      <c r="H3833" s="105"/>
      <c r="J3833" s="102"/>
      <c r="K3833" s="102"/>
      <c r="L3833" s="108"/>
      <c r="R3833" s="31"/>
      <c r="S3833" s="112"/>
    </row>
    <row r="3834">
      <c r="A3834" s="105"/>
      <c r="C3834" s="88"/>
      <c r="D3834" s="86"/>
      <c r="E3834" s="32"/>
      <c r="H3834" s="105"/>
      <c r="J3834" s="102"/>
      <c r="K3834" s="102"/>
      <c r="L3834" s="108"/>
      <c r="R3834" s="31"/>
      <c r="S3834" s="112"/>
    </row>
    <row r="3835">
      <c r="A3835" s="105"/>
      <c r="C3835" s="88"/>
      <c r="D3835" s="86"/>
      <c r="E3835" s="32"/>
      <c r="H3835" s="105"/>
      <c r="J3835" s="102"/>
      <c r="K3835" s="102"/>
      <c r="L3835" s="108"/>
      <c r="R3835" s="31"/>
      <c r="S3835" s="112"/>
    </row>
    <row r="3836">
      <c r="A3836" s="105"/>
      <c r="C3836" s="88"/>
      <c r="D3836" s="86"/>
      <c r="E3836" s="32"/>
      <c r="H3836" s="105"/>
      <c r="J3836" s="102"/>
      <c r="K3836" s="102"/>
      <c r="L3836" s="108"/>
      <c r="R3836" s="31"/>
      <c r="S3836" s="112"/>
    </row>
    <row r="3837">
      <c r="A3837" s="105"/>
      <c r="C3837" s="88"/>
      <c r="D3837" s="86"/>
      <c r="E3837" s="32"/>
      <c r="H3837" s="105"/>
      <c r="J3837" s="102"/>
      <c r="K3837" s="102"/>
      <c r="L3837" s="108"/>
      <c r="R3837" s="31"/>
      <c r="S3837" s="112"/>
    </row>
    <row r="3838">
      <c r="A3838" s="105"/>
      <c r="C3838" s="88"/>
      <c r="D3838" s="86"/>
      <c r="E3838" s="32"/>
      <c r="H3838" s="105"/>
      <c r="J3838" s="102"/>
      <c r="K3838" s="102"/>
      <c r="L3838" s="108"/>
      <c r="R3838" s="31"/>
      <c r="S3838" s="112"/>
    </row>
    <row r="3839">
      <c r="A3839" s="105"/>
      <c r="C3839" s="88"/>
      <c r="D3839" s="86"/>
      <c r="E3839" s="32"/>
      <c r="H3839" s="105"/>
      <c r="J3839" s="102"/>
      <c r="K3839" s="102"/>
      <c r="L3839" s="108"/>
      <c r="R3839" s="31"/>
      <c r="S3839" s="112"/>
    </row>
    <row r="3840">
      <c r="A3840" s="105"/>
      <c r="C3840" s="88"/>
      <c r="D3840" s="86"/>
      <c r="E3840" s="32"/>
      <c r="H3840" s="105"/>
      <c r="J3840" s="102"/>
      <c r="K3840" s="102"/>
      <c r="L3840" s="108"/>
      <c r="R3840" s="31"/>
      <c r="S3840" s="112"/>
    </row>
    <row r="3841">
      <c r="A3841" s="105"/>
      <c r="C3841" s="88"/>
      <c r="D3841" s="86"/>
      <c r="E3841" s="32"/>
      <c r="H3841" s="105"/>
      <c r="J3841" s="102"/>
      <c r="K3841" s="102"/>
      <c r="L3841" s="108"/>
      <c r="R3841" s="31"/>
      <c r="S3841" s="112"/>
    </row>
    <row r="3842">
      <c r="A3842" s="105"/>
      <c r="C3842" s="88"/>
      <c r="D3842" s="86"/>
      <c r="E3842" s="32"/>
      <c r="H3842" s="105"/>
      <c r="J3842" s="102"/>
      <c r="K3842" s="102"/>
      <c r="L3842" s="108"/>
      <c r="R3842" s="31"/>
      <c r="S3842" s="112"/>
    </row>
    <row r="3843">
      <c r="A3843" s="105"/>
      <c r="C3843" s="88"/>
      <c r="D3843" s="86"/>
      <c r="E3843" s="32"/>
      <c r="H3843" s="105"/>
      <c r="J3843" s="102"/>
      <c r="K3843" s="102"/>
      <c r="L3843" s="108"/>
      <c r="R3843" s="31"/>
      <c r="S3843" s="112"/>
    </row>
    <row r="3844">
      <c r="A3844" s="105"/>
      <c r="C3844" s="88"/>
      <c r="D3844" s="86"/>
      <c r="E3844" s="32"/>
      <c r="H3844" s="105"/>
      <c r="J3844" s="102"/>
      <c r="K3844" s="102"/>
      <c r="L3844" s="108"/>
      <c r="R3844" s="31"/>
      <c r="S3844" s="112"/>
    </row>
    <row r="3845">
      <c r="A3845" s="105"/>
      <c r="C3845" s="88"/>
      <c r="D3845" s="86"/>
      <c r="E3845" s="32"/>
      <c r="H3845" s="105"/>
      <c r="J3845" s="102"/>
      <c r="K3845" s="102"/>
      <c r="L3845" s="108"/>
      <c r="R3845" s="31"/>
      <c r="S3845" s="112"/>
    </row>
    <row r="3846">
      <c r="A3846" s="105"/>
      <c r="C3846" s="88"/>
      <c r="D3846" s="86"/>
      <c r="E3846" s="32"/>
      <c r="H3846" s="105"/>
      <c r="J3846" s="102"/>
      <c r="K3846" s="102"/>
      <c r="L3846" s="108"/>
      <c r="R3846" s="31"/>
      <c r="S3846" s="112"/>
    </row>
    <row r="3847">
      <c r="A3847" s="105"/>
      <c r="C3847" s="88"/>
      <c r="D3847" s="86"/>
      <c r="E3847" s="32"/>
      <c r="H3847" s="105"/>
      <c r="J3847" s="102"/>
      <c r="K3847" s="102"/>
      <c r="L3847" s="108"/>
      <c r="R3847" s="31"/>
      <c r="S3847" s="112"/>
    </row>
    <row r="3848">
      <c r="A3848" s="105"/>
      <c r="C3848" s="88"/>
      <c r="D3848" s="86"/>
      <c r="E3848" s="32"/>
      <c r="H3848" s="105"/>
      <c r="J3848" s="102"/>
      <c r="K3848" s="102"/>
      <c r="L3848" s="108"/>
      <c r="R3848" s="31"/>
      <c r="S3848" s="112"/>
    </row>
    <row r="3849">
      <c r="A3849" s="105"/>
      <c r="C3849" s="88"/>
      <c r="D3849" s="86"/>
      <c r="E3849" s="32"/>
      <c r="H3849" s="105"/>
      <c r="J3849" s="102"/>
      <c r="K3849" s="102"/>
      <c r="L3849" s="108"/>
      <c r="R3849" s="31"/>
      <c r="S3849" s="112"/>
    </row>
    <row r="3850">
      <c r="A3850" s="105"/>
      <c r="C3850" s="88"/>
      <c r="D3850" s="86"/>
      <c r="E3850" s="32"/>
      <c r="H3850" s="105"/>
      <c r="J3850" s="102"/>
      <c r="K3850" s="102"/>
      <c r="L3850" s="108"/>
      <c r="R3850" s="31"/>
      <c r="S3850" s="112"/>
    </row>
    <row r="3851">
      <c r="A3851" s="105"/>
      <c r="C3851" s="88"/>
      <c r="D3851" s="86"/>
      <c r="E3851" s="32"/>
      <c r="H3851" s="105"/>
      <c r="J3851" s="102"/>
      <c r="K3851" s="102"/>
      <c r="L3851" s="108"/>
      <c r="R3851" s="31"/>
      <c r="S3851" s="112"/>
    </row>
    <row r="3852">
      <c r="A3852" s="105"/>
      <c r="C3852" s="88"/>
      <c r="D3852" s="86"/>
      <c r="E3852" s="32"/>
      <c r="H3852" s="105"/>
      <c r="J3852" s="102"/>
      <c r="K3852" s="102"/>
      <c r="L3852" s="108"/>
      <c r="R3852" s="31"/>
      <c r="S3852" s="112"/>
    </row>
    <row r="3853">
      <c r="A3853" s="105"/>
      <c r="C3853" s="88"/>
      <c r="D3853" s="86"/>
      <c r="E3853" s="32"/>
      <c r="H3853" s="105"/>
      <c r="J3853" s="102"/>
      <c r="K3853" s="102"/>
      <c r="L3853" s="108"/>
      <c r="R3853" s="31"/>
      <c r="S3853" s="112"/>
    </row>
    <row r="3854">
      <c r="A3854" s="105"/>
      <c r="C3854" s="88"/>
      <c r="D3854" s="86"/>
      <c r="E3854" s="32"/>
      <c r="H3854" s="105"/>
      <c r="J3854" s="102"/>
      <c r="K3854" s="102"/>
      <c r="L3854" s="108"/>
      <c r="R3854" s="31"/>
      <c r="S3854" s="112"/>
    </row>
    <row r="3855">
      <c r="A3855" s="105"/>
      <c r="C3855" s="88"/>
      <c r="D3855" s="86"/>
      <c r="E3855" s="32"/>
      <c r="H3855" s="105"/>
      <c r="J3855" s="102"/>
      <c r="K3855" s="102"/>
      <c r="L3855" s="108"/>
      <c r="R3855" s="31"/>
      <c r="S3855" s="112"/>
    </row>
    <row r="3856">
      <c r="A3856" s="105"/>
      <c r="C3856" s="88"/>
      <c r="D3856" s="86"/>
      <c r="E3856" s="32"/>
      <c r="H3856" s="105"/>
      <c r="J3856" s="102"/>
      <c r="K3856" s="102"/>
      <c r="L3856" s="108"/>
      <c r="R3856" s="31"/>
      <c r="S3856" s="112"/>
    </row>
    <row r="3857">
      <c r="A3857" s="105"/>
      <c r="C3857" s="88"/>
      <c r="D3857" s="86"/>
      <c r="E3857" s="32"/>
      <c r="H3857" s="105"/>
      <c r="J3857" s="102"/>
      <c r="K3857" s="102"/>
      <c r="L3857" s="108"/>
      <c r="R3857" s="31"/>
      <c r="S3857" s="112"/>
    </row>
    <row r="3858">
      <c r="A3858" s="105"/>
      <c r="C3858" s="88"/>
      <c r="D3858" s="86"/>
      <c r="E3858" s="32"/>
      <c r="H3858" s="105"/>
      <c r="J3858" s="102"/>
      <c r="K3858" s="102"/>
      <c r="L3858" s="108"/>
      <c r="R3858" s="31"/>
      <c r="S3858" s="112"/>
    </row>
    <row r="3859">
      <c r="A3859" s="105"/>
      <c r="C3859" s="88"/>
      <c r="D3859" s="86"/>
      <c r="E3859" s="32"/>
      <c r="H3859" s="105"/>
      <c r="J3859" s="102"/>
      <c r="K3859" s="102"/>
      <c r="L3859" s="108"/>
      <c r="R3859" s="31"/>
      <c r="S3859" s="112"/>
    </row>
    <row r="3860">
      <c r="A3860" s="105"/>
      <c r="C3860" s="88"/>
      <c r="D3860" s="86"/>
      <c r="E3860" s="32"/>
      <c r="H3860" s="105"/>
      <c r="J3860" s="102"/>
      <c r="K3860" s="102"/>
      <c r="L3860" s="108"/>
      <c r="R3860" s="31"/>
      <c r="S3860" s="112"/>
    </row>
    <row r="3861">
      <c r="A3861" s="105"/>
      <c r="C3861" s="88"/>
      <c r="D3861" s="86"/>
      <c r="E3861" s="32"/>
      <c r="H3861" s="105"/>
      <c r="J3861" s="102"/>
      <c r="K3861" s="102"/>
      <c r="L3861" s="108"/>
      <c r="R3861" s="31"/>
      <c r="S3861" s="112"/>
    </row>
    <row r="3862">
      <c r="A3862" s="105"/>
      <c r="C3862" s="88"/>
      <c r="D3862" s="86"/>
      <c r="E3862" s="32"/>
      <c r="H3862" s="105"/>
      <c r="J3862" s="102"/>
      <c r="K3862" s="102"/>
      <c r="L3862" s="108"/>
      <c r="R3862" s="31"/>
      <c r="S3862" s="112"/>
    </row>
    <row r="3863">
      <c r="A3863" s="105"/>
      <c r="C3863" s="88"/>
      <c r="D3863" s="86"/>
      <c r="E3863" s="32"/>
      <c r="H3863" s="105"/>
      <c r="J3863" s="102"/>
      <c r="K3863" s="102"/>
      <c r="L3863" s="108"/>
      <c r="R3863" s="31"/>
      <c r="S3863" s="112"/>
    </row>
    <row r="3864">
      <c r="A3864" s="105"/>
      <c r="C3864" s="88"/>
      <c r="D3864" s="86"/>
      <c r="E3864" s="32"/>
      <c r="H3864" s="105"/>
      <c r="J3864" s="102"/>
      <c r="K3864" s="102"/>
      <c r="L3864" s="108"/>
      <c r="R3864" s="31"/>
      <c r="S3864" s="112"/>
    </row>
    <row r="3865">
      <c r="A3865" s="105"/>
      <c r="C3865" s="88"/>
      <c r="D3865" s="86"/>
      <c r="E3865" s="32"/>
      <c r="H3865" s="105"/>
      <c r="J3865" s="102"/>
      <c r="K3865" s="102"/>
      <c r="L3865" s="108"/>
      <c r="R3865" s="31"/>
      <c r="S3865" s="112"/>
    </row>
    <row r="3866">
      <c r="A3866" s="105"/>
      <c r="C3866" s="88"/>
      <c r="D3866" s="86"/>
      <c r="E3866" s="32"/>
      <c r="H3866" s="105"/>
      <c r="J3866" s="102"/>
      <c r="K3866" s="102"/>
      <c r="L3866" s="108"/>
      <c r="R3866" s="31"/>
      <c r="S3866" s="112"/>
    </row>
    <row r="3867">
      <c r="A3867" s="105"/>
      <c r="C3867" s="88"/>
      <c r="D3867" s="86"/>
      <c r="E3867" s="32"/>
      <c r="H3867" s="105"/>
      <c r="J3867" s="102"/>
      <c r="K3867" s="102"/>
      <c r="L3867" s="108"/>
      <c r="R3867" s="31"/>
      <c r="S3867" s="112"/>
    </row>
    <row r="3868">
      <c r="A3868" s="105"/>
      <c r="C3868" s="88"/>
      <c r="D3868" s="86"/>
      <c r="E3868" s="32"/>
      <c r="H3868" s="105"/>
      <c r="J3868" s="102"/>
      <c r="K3868" s="102"/>
      <c r="L3868" s="108"/>
      <c r="R3868" s="31"/>
      <c r="S3868" s="112"/>
    </row>
    <row r="3869">
      <c r="A3869" s="105"/>
      <c r="C3869" s="88"/>
      <c r="D3869" s="86"/>
      <c r="E3869" s="32"/>
      <c r="H3869" s="105"/>
      <c r="J3869" s="102"/>
      <c r="K3869" s="102"/>
      <c r="L3869" s="108"/>
      <c r="R3869" s="31"/>
      <c r="S3869" s="112"/>
    </row>
    <row r="3870">
      <c r="A3870" s="105"/>
      <c r="C3870" s="88"/>
      <c r="D3870" s="86"/>
      <c r="E3870" s="32"/>
      <c r="H3870" s="105"/>
      <c r="J3870" s="102"/>
      <c r="K3870" s="102"/>
      <c r="L3870" s="108"/>
      <c r="R3870" s="31"/>
      <c r="S3870" s="112"/>
    </row>
    <row r="3871">
      <c r="A3871" s="105"/>
      <c r="C3871" s="88"/>
      <c r="D3871" s="86"/>
      <c r="E3871" s="32"/>
      <c r="H3871" s="105"/>
      <c r="J3871" s="102"/>
      <c r="K3871" s="102"/>
      <c r="L3871" s="108"/>
      <c r="R3871" s="31"/>
      <c r="S3871" s="112"/>
    </row>
    <row r="3872">
      <c r="A3872" s="105"/>
      <c r="C3872" s="88"/>
      <c r="D3872" s="86"/>
      <c r="E3872" s="32"/>
      <c r="H3872" s="105"/>
      <c r="J3872" s="102"/>
      <c r="K3872" s="102"/>
      <c r="L3872" s="108"/>
      <c r="R3872" s="31"/>
      <c r="S3872" s="112"/>
    </row>
    <row r="3873">
      <c r="A3873" s="105"/>
      <c r="C3873" s="88"/>
      <c r="D3873" s="86"/>
      <c r="E3873" s="32"/>
      <c r="H3873" s="105"/>
      <c r="J3873" s="102"/>
      <c r="K3873" s="102"/>
      <c r="L3873" s="108"/>
      <c r="R3873" s="31"/>
      <c r="S3873" s="112"/>
    </row>
    <row r="3874">
      <c r="A3874" s="105"/>
      <c r="C3874" s="88"/>
      <c r="D3874" s="86"/>
      <c r="E3874" s="32"/>
      <c r="H3874" s="105"/>
      <c r="J3874" s="102"/>
      <c r="K3874" s="102"/>
      <c r="L3874" s="108"/>
      <c r="R3874" s="31"/>
      <c r="S3874" s="112"/>
    </row>
    <row r="3875">
      <c r="A3875" s="105"/>
      <c r="C3875" s="88"/>
      <c r="D3875" s="86"/>
      <c r="E3875" s="32"/>
      <c r="H3875" s="105"/>
      <c r="J3875" s="102"/>
      <c r="K3875" s="102"/>
      <c r="L3875" s="108"/>
      <c r="R3875" s="31"/>
      <c r="S3875" s="112"/>
    </row>
    <row r="3876">
      <c r="A3876" s="105"/>
      <c r="C3876" s="88"/>
      <c r="D3876" s="86"/>
      <c r="E3876" s="32"/>
      <c r="H3876" s="105"/>
      <c r="J3876" s="102"/>
      <c r="K3876" s="102"/>
      <c r="L3876" s="108"/>
      <c r="R3876" s="31"/>
      <c r="S3876" s="112"/>
    </row>
    <row r="3877">
      <c r="A3877" s="105"/>
      <c r="C3877" s="88"/>
      <c r="D3877" s="86"/>
      <c r="E3877" s="32"/>
      <c r="H3877" s="105"/>
      <c r="J3877" s="102"/>
      <c r="K3877" s="102"/>
      <c r="L3877" s="108"/>
      <c r="R3877" s="31"/>
      <c r="S3877" s="112"/>
    </row>
    <row r="3878">
      <c r="A3878" s="105"/>
      <c r="C3878" s="88"/>
      <c r="D3878" s="86"/>
      <c r="E3878" s="32"/>
      <c r="H3878" s="105"/>
      <c r="J3878" s="102"/>
      <c r="K3878" s="102"/>
      <c r="L3878" s="108"/>
      <c r="R3878" s="31"/>
      <c r="S3878" s="112"/>
    </row>
    <row r="3879">
      <c r="A3879" s="105"/>
      <c r="C3879" s="88"/>
      <c r="D3879" s="86"/>
      <c r="E3879" s="32"/>
      <c r="H3879" s="105"/>
      <c r="J3879" s="102"/>
      <c r="K3879" s="102"/>
      <c r="L3879" s="108"/>
      <c r="R3879" s="31"/>
      <c r="S3879" s="112"/>
    </row>
    <row r="3880">
      <c r="A3880" s="105"/>
      <c r="C3880" s="88"/>
      <c r="D3880" s="86"/>
      <c r="E3880" s="32"/>
      <c r="H3880" s="105"/>
      <c r="J3880" s="102"/>
      <c r="K3880" s="102"/>
      <c r="L3880" s="108"/>
      <c r="R3880" s="31"/>
      <c r="S3880" s="112"/>
    </row>
    <row r="3881">
      <c r="A3881" s="105"/>
      <c r="C3881" s="88"/>
      <c r="D3881" s="86"/>
      <c r="E3881" s="32"/>
      <c r="H3881" s="105"/>
      <c r="J3881" s="102"/>
      <c r="K3881" s="102"/>
      <c r="L3881" s="108"/>
      <c r="R3881" s="31"/>
      <c r="S3881" s="112"/>
    </row>
    <row r="3882">
      <c r="A3882" s="105"/>
      <c r="C3882" s="88"/>
      <c r="D3882" s="86"/>
      <c r="E3882" s="32"/>
      <c r="H3882" s="105"/>
      <c r="J3882" s="102"/>
      <c r="K3882" s="102"/>
      <c r="L3882" s="108"/>
      <c r="R3882" s="31"/>
      <c r="S3882" s="112"/>
    </row>
    <row r="3883">
      <c r="A3883" s="105"/>
      <c r="C3883" s="88"/>
      <c r="D3883" s="86"/>
      <c r="E3883" s="32"/>
      <c r="H3883" s="105"/>
      <c r="J3883" s="102"/>
      <c r="K3883" s="102"/>
      <c r="L3883" s="108"/>
      <c r="R3883" s="31"/>
      <c r="S3883" s="112"/>
    </row>
    <row r="3884">
      <c r="A3884" s="105"/>
      <c r="C3884" s="88"/>
      <c r="D3884" s="86"/>
      <c r="E3884" s="32"/>
      <c r="H3884" s="105"/>
      <c r="J3884" s="102"/>
      <c r="K3884" s="102"/>
      <c r="L3884" s="108"/>
      <c r="R3884" s="31"/>
      <c r="S3884" s="112"/>
    </row>
    <row r="3885">
      <c r="A3885" s="105"/>
      <c r="C3885" s="88"/>
      <c r="D3885" s="86"/>
      <c r="E3885" s="32"/>
      <c r="H3885" s="105"/>
      <c r="J3885" s="102"/>
      <c r="K3885" s="102"/>
      <c r="L3885" s="108"/>
      <c r="R3885" s="31"/>
      <c r="S3885" s="112"/>
    </row>
    <row r="3886">
      <c r="A3886" s="105"/>
      <c r="C3886" s="88"/>
      <c r="D3886" s="86"/>
      <c r="E3886" s="32"/>
      <c r="H3886" s="105"/>
      <c r="J3886" s="102"/>
      <c r="K3886" s="102"/>
      <c r="L3886" s="108"/>
      <c r="R3886" s="31"/>
      <c r="S3886" s="112"/>
    </row>
    <row r="3887">
      <c r="A3887" s="105"/>
      <c r="C3887" s="88"/>
      <c r="D3887" s="86"/>
      <c r="E3887" s="32"/>
      <c r="H3887" s="105"/>
      <c r="J3887" s="102"/>
      <c r="K3887" s="102"/>
      <c r="L3887" s="108"/>
      <c r="R3887" s="31"/>
      <c r="S3887" s="112"/>
    </row>
    <row r="3888">
      <c r="A3888" s="105"/>
      <c r="C3888" s="88"/>
      <c r="D3888" s="86"/>
      <c r="E3888" s="32"/>
      <c r="H3888" s="105"/>
      <c r="J3888" s="102"/>
      <c r="K3888" s="102"/>
      <c r="L3888" s="108"/>
      <c r="R3888" s="31"/>
      <c r="S3888" s="112"/>
    </row>
    <row r="3889">
      <c r="A3889" s="105"/>
      <c r="C3889" s="88"/>
      <c r="D3889" s="86"/>
      <c r="E3889" s="32"/>
      <c r="H3889" s="105"/>
      <c r="J3889" s="102"/>
      <c r="K3889" s="102"/>
      <c r="L3889" s="108"/>
      <c r="R3889" s="31"/>
      <c r="S3889" s="112"/>
    </row>
    <row r="3890">
      <c r="A3890" s="105"/>
      <c r="C3890" s="88"/>
      <c r="D3890" s="86"/>
      <c r="E3890" s="32"/>
      <c r="H3890" s="105"/>
      <c r="J3890" s="102"/>
      <c r="K3890" s="102"/>
      <c r="L3890" s="108"/>
      <c r="R3890" s="31"/>
      <c r="S3890" s="112"/>
    </row>
    <row r="3891">
      <c r="A3891" s="105"/>
      <c r="C3891" s="88"/>
      <c r="D3891" s="86"/>
      <c r="E3891" s="32"/>
      <c r="H3891" s="105"/>
      <c r="J3891" s="102"/>
      <c r="K3891" s="102"/>
      <c r="L3891" s="108"/>
      <c r="R3891" s="31"/>
      <c r="S3891" s="112"/>
    </row>
    <row r="3892">
      <c r="A3892" s="105"/>
      <c r="C3892" s="88"/>
      <c r="D3892" s="86"/>
      <c r="E3892" s="32"/>
      <c r="H3892" s="105"/>
      <c r="J3892" s="102"/>
      <c r="K3892" s="102"/>
      <c r="L3892" s="108"/>
      <c r="R3892" s="31"/>
      <c r="S3892" s="112"/>
    </row>
    <row r="3893">
      <c r="A3893" s="105"/>
      <c r="C3893" s="88"/>
      <c r="D3893" s="86"/>
      <c r="E3893" s="32"/>
      <c r="H3893" s="105"/>
      <c r="J3893" s="102"/>
      <c r="K3893" s="102"/>
      <c r="L3893" s="108"/>
      <c r="R3893" s="31"/>
      <c r="S3893" s="112"/>
    </row>
    <row r="3894">
      <c r="A3894" s="105"/>
      <c r="C3894" s="88"/>
      <c r="D3894" s="86"/>
      <c r="E3894" s="32"/>
      <c r="H3894" s="105"/>
      <c r="J3894" s="102"/>
      <c r="K3894" s="102"/>
      <c r="L3894" s="108"/>
      <c r="R3894" s="31"/>
      <c r="S3894" s="112"/>
    </row>
    <row r="3895">
      <c r="A3895" s="105"/>
      <c r="C3895" s="88"/>
      <c r="D3895" s="86"/>
      <c r="E3895" s="32"/>
      <c r="H3895" s="105"/>
      <c r="J3895" s="102"/>
      <c r="K3895" s="102"/>
      <c r="L3895" s="108"/>
      <c r="R3895" s="31"/>
      <c r="S3895" s="112"/>
    </row>
    <row r="3896">
      <c r="A3896" s="105"/>
      <c r="C3896" s="88"/>
      <c r="D3896" s="86"/>
      <c r="E3896" s="32"/>
      <c r="H3896" s="105"/>
      <c r="J3896" s="102"/>
      <c r="K3896" s="102"/>
      <c r="L3896" s="108"/>
      <c r="R3896" s="31"/>
      <c r="S3896" s="112"/>
    </row>
    <row r="3897">
      <c r="A3897" s="105"/>
      <c r="C3897" s="88"/>
      <c r="D3897" s="86"/>
      <c r="E3897" s="32"/>
      <c r="H3897" s="105"/>
      <c r="J3897" s="102"/>
      <c r="K3897" s="102"/>
      <c r="L3897" s="108"/>
      <c r="R3897" s="31"/>
      <c r="S3897" s="112"/>
    </row>
    <row r="3898">
      <c r="A3898" s="105"/>
      <c r="C3898" s="88"/>
      <c r="D3898" s="86"/>
      <c r="E3898" s="32"/>
      <c r="H3898" s="105"/>
      <c r="J3898" s="102"/>
      <c r="K3898" s="102"/>
      <c r="L3898" s="108"/>
      <c r="R3898" s="31"/>
      <c r="S3898" s="112"/>
    </row>
    <row r="3899">
      <c r="A3899" s="105"/>
      <c r="C3899" s="88"/>
      <c r="D3899" s="86"/>
      <c r="E3899" s="32"/>
      <c r="H3899" s="105"/>
      <c r="J3899" s="102"/>
      <c r="K3899" s="102"/>
      <c r="L3899" s="108"/>
      <c r="R3899" s="31"/>
      <c r="S3899" s="112"/>
    </row>
    <row r="3900">
      <c r="A3900" s="105"/>
      <c r="C3900" s="88"/>
      <c r="D3900" s="86"/>
      <c r="E3900" s="32"/>
      <c r="H3900" s="105"/>
      <c r="J3900" s="102"/>
      <c r="K3900" s="102"/>
      <c r="L3900" s="108"/>
      <c r="R3900" s="31"/>
      <c r="S3900" s="112"/>
    </row>
    <row r="3901">
      <c r="A3901" s="105"/>
      <c r="C3901" s="88"/>
      <c r="D3901" s="86"/>
      <c r="E3901" s="32"/>
      <c r="H3901" s="105"/>
      <c r="J3901" s="102"/>
      <c r="K3901" s="102"/>
      <c r="L3901" s="108"/>
      <c r="R3901" s="31"/>
      <c r="S3901" s="112"/>
    </row>
    <row r="3902">
      <c r="A3902" s="105"/>
      <c r="C3902" s="88"/>
      <c r="D3902" s="86"/>
      <c r="E3902" s="32"/>
      <c r="H3902" s="105"/>
      <c r="J3902" s="102"/>
      <c r="K3902" s="102"/>
      <c r="L3902" s="108"/>
      <c r="R3902" s="31"/>
      <c r="S3902" s="112"/>
    </row>
    <row r="3903">
      <c r="A3903" s="105"/>
      <c r="C3903" s="88"/>
      <c r="D3903" s="86"/>
      <c r="E3903" s="32"/>
      <c r="H3903" s="105"/>
      <c r="J3903" s="102"/>
      <c r="K3903" s="102"/>
      <c r="L3903" s="108"/>
      <c r="R3903" s="31"/>
      <c r="S3903" s="112"/>
    </row>
    <row r="3904">
      <c r="A3904" s="105"/>
      <c r="C3904" s="88"/>
      <c r="D3904" s="86"/>
      <c r="E3904" s="32"/>
      <c r="H3904" s="105"/>
      <c r="J3904" s="102"/>
      <c r="K3904" s="102"/>
      <c r="L3904" s="108"/>
      <c r="R3904" s="31"/>
      <c r="S3904" s="112"/>
    </row>
    <row r="3905">
      <c r="A3905" s="105"/>
      <c r="C3905" s="88"/>
      <c r="D3905" s="86"/>
      <c r="E3905" s="32"/>
      <c r="H3905" s="105"/>
      <c r="J3905" s="102"/>
      <c r="K3905" s="102"/>
      <c r="L3905" s="108"/>
      <c r="R3905" s="31"/>
      <c r="S3905" s="112"/>
    </row>
    <row r="3906">
      <c r="A3906" s="105"/>
      <c r="C3906" s="88"/>
      <c r="D3906" s="86"/>
      <c r="E3906" s="32"/>
      <c r="H3906" s="105"/>
      <c r="J3906" s="102"/>
      <c r="K3906" s="102"/>
      <c r="L3906" s="108"/>
      <c r="R3906" s="31"/>
      <c r="S3906" s="112"/>
    </row>
    <row r="3907">
      <c r="A3907" s="105"/>
      <c r="C3907" s="88"/>
      <c r="D3907" s="86"/>
      <c r="E3907" s="32"/>
      <c r="H3907" s="105"/>
      <c r="J3907" s="102"/>
      <c r="K3907" s="102"/>
      <c r="L3907" s="108"/>
      <c r="R3907" s="31"/>
      <c r="S3907" s="112"/>
    </row>
    <row r="3908">
      <c r="A3908" s="105"/>
      <c r="C3908" s="88"/>
      <c r="D3908" s="86"/>
      <c r="E3908" s="32"/>
      <c r="H3908" s="105"/>
      <c r="J3908" s="102"/>
      <c r="K3908" s="102"/>
      <c r="L3908" s="108"/>
      <c r="R3908" s="31"/>
      <c r="S3908" s="112"/>
    </row>
    <row r="3909">
      <c r="A3909" s="105"/>
      <c r="C3909" s="88"/>
      <c r="D3909" s="86"/>
      <c r="E3909" s="32"/>
      <c r="H3909" s="105"/>
      <c r="J3909" s="102"/>
      <c r="K3909" s="102"/>
      <c r="L3909" s="108"/>
      <c r="R3909" s="31"/>
      <c r="S3909" s="112"/>
    </row>
    <row r="3910">
      <c r="A3910" s="105"/>
      <c r="C3910" s="88"/>
      <c r="D3910" s="86"/>
      <c r="E3910" s="32"/>
      <c r="H3910" s="105"/>
      <c r="J3910" s="102"/>
      <c r="K3910" s="102"/>
      <c r="L3910" s="108"/>
      <c r="R3910" s="31"/>
      <c r="S3910" s="112"/>
    </row>
    <row r="3911">
      <c r="A3911" s="105"/>
      <c r="C3911" s="88"/>
      <c r="D3911" s="86"/>
      <c r="E3911" s="32"/>
      <c r="H3911" s="105"/>
      <c r="J3911" s="102"/>
      <c r="K3911" s="102"/>
      <c r="L3911" s="108"/>
      <c r="R3911" s="31"/>
      <c r="S3911" s="112"/>
    </row>
    <row r="3912">
      <c r="A3912" s="105"/>
      <c r="C3912" s="88"/>
      <c r="D3912" s="86"/>
      <c r="E3912" s="32"/>
      <c r="H3912" s="105"/>
      <c r="J3912" s="102"/>
      <c r="K3912" s="102"/>
      <c r="L3912" s="108"/>
      <c r="R3912" s="31"/>
      <c r="S3912" s="112"/>
    </row>
    <row r="3913">
      <c r="A3913" s="105"/>
      <c r="C3913" s="88"/>
      <c r="D3913" s="86"/>
      <c r="E3913" s="32"/>
      <c r="H3913" s="105"/>
      <c r="J3913" s="102"/>
      <c r="K3913" s="102"/>
      <c r="L3913" s="108"/>
      <c r="R3913" s="31"/>
      <c r="S3913" s="112"/>
    </row>
    <row r="3914">
      <c r="A3914" s="105"/>
      <c r="C3914" s="88"/>
      <c r="D3914" s="86"/>
      <c r="E3914" s="32"/>
      <c r="H3914" s="105"/>
      <c r="J3914" s="102"/>
      <c r="K3914" s="102"/>
      <c r="L3914" s="108"/>
      <c r="R3914" s="31"/>
      <c r="S3914" s="112"/>
    </row>
    <row r="3915">
      <c r="A3915" s="105"/>
      <c r="C3915" s="88"/>
      <c r="D3915" s="86"/>
      <c r="E3915" s="32"/>
      <c r="H3915" s="105"/>
      <c r="J3915" s="102"/>
      <c r="K3915" s="102"/>
      <c r="L3915" s="108"/>
      <c r="R3915" s="31"/>
      <c r="S3915" s="112"/>
    </row>
    <row r="3916">
      <c r="A3916" s="105"/>
      <c r="C3916" s="88"/>
      <c r="D3916" s="86"/>
      <c r="E3916" s="32"/>
      <c r="H3916" s="105"/>
      <c r="J3916" s="102"/>
      <c r="K3916" s="102"/>
      <c r="L3916" s="108"/>
      <c r="R3916" s="31"/>
      <c r="S3916" s="112"/>
    </row>
    <row r="3917">
      <c r="A3917" s="105"/>
      <c r="C3917" s="88"/>
      <c r="D3917" s="86"/>
      <c r="E3917" s="32"/>
      <c r="H3917" s="105"/>
      <c r="J3917" s="102"/>
      <c r="K3917" s="102"/>
      <c r="L3917" s="108"/>
      <c r="R3917" s="31"/>
      <c r="S3917" s="112"/>
    </row>
    <row r="3918">
      <c r="A3918" s="105"/>
      <c r="C3918" s="88"/>
      <c r="D3918" s="86"/>
      <c r="E3918" s="32"/>
      <c r="H3918" s="105"/>
      <c r="J3918" s="102"/>
      <c r="K3918" s="102"/>
      <c r="L3918" s="108"/>
      <c r="R3918" s="31"/>
      <c r="S3918" s="112"/>
    </row>
    <row r="3919">
      <c r="A3919" s="105"/>
      <c r="C3919" s="88"/>
      <c r="D3919" s="86"/>
      <c r="E3919" s="32"/>
      <c r="H3919" s="105"/>
      <c r="J3919" s="102"/>
      <c r="K3919" s="102"/>
      <c r="L3919" s="108"/>
      <c r="R3919" s="31"/>
      <c r="S3919" s="112"/>
    </row>
    <row r="3920">
      <c r="A3920" s="105"/>
      <c r="C3920" s="88"/>
      <c r="D3920" s="86"/>
      <c r="E3920" s="32"/>
      <c r="H3920" s="105"/>
      <c r="J3920" s="102"/>
      <c r="K3920" s="102"/>
      <c r="L3920" s="108"/>
      <c r="R3920" s="31"/>
      <c r="S3920" s="112"/>
    </row>
    <row r="3921">
      <c r="A3921" s="105"/>
      <c r="C3921" s="88"/>
      <c r="D3921" s="86"/>
      <c r="E3921" s="32"/>
      <c r="H3921" s="105"/>
      <c r="J3921" s="102"/>
      <c r="K3921" s="102"/>
      <c r="L3921" s="108"/>
      <c r="R3921" s="31"/>
      <c r="S3921" s="112"/>
    </row>
    <row r="3922">
      <c r="A3922" s="105"/>
      <c r="C3922" s="88"/>
      <c r="D3922" s="86"/>
      <c r="E3922" s="32"/>
      <c r="H3922" s="105"/>
      <c r="J3922" s="102"/>
      <c r="K3922" s="102"/>
      <c r="L3922" s="108"/>
      <c r="R3922" s="31"/>
      <c r="S3922" s="112"/>
    </row>
    <row r="3923">
      <c r="A3923" s="105"/>
      <c r="C3923" s="88"/>
      <c r="D3923" s="86"/>
      <c r="E3923" s="32"/>
      <c r="H3923" s="105"/>
      <c r="J3923" s="102"/>
      <c r="K3923" s="102"/>
      <c r="L3923" s="108"/>
      <c r="R3923" s="31"/>
      <c r="S3923" s="112"/>
    </row>
    <row r="3924">
      <c r="A3924" s="105"/>
      <c r="C3924" s="88"/>
      <c r="D3924" s="86"/>
      <c r="E3924" s="32"/>
      <c r="H3924" s="105"/>
      <c r="J3924" s="102"/>
      <c r="K3924" s="102"/>
      <c r="L3924" s="108"/>
      <c r="R3924" s="31"/>
      <c r="S3924" s="112"/>
    </row>
    <row r="3925">
      <c r="A3925" s="105"/>
      <c r="C3925" s="88"/>
      <c r="D3925" s="86"/>
      <c r="E3925" s="32"/>
      <c r="H3925" s="105"/>
      <c r="J3925" s="102"/>
      <c r="K3925" s="102"/>
      <c r="L3925" s="108"/>
      <c r="R3925" s="31"/>
      <c r="S3925" s="112"/>
    </row>
    <row r="3926">
      <c r="A3926" s="105"/>
      <c r="C3926" s="88"/>
      <c r="D3926" s="86"/>
      <c r="E3926" s="32"/>
      <c r="H3926" s="105"/>
      <c r="J3926" s="102"/>
      <c r="K3926" s="102"/>
      <c r="L3926" s="108"/>
      <c r="R3926" s="31"/>
      <c r="S3926" s="112"/>
    </row>
    <row r="3927">
      <c r="A3927" s="105"/>
      <c r="C3927" s="88"/>
      <c r="D3927" s="86"/>
      <c r="E3927" s="32"/>
      <c r="H3927" s="105"/>
      <c r="J3927" s="102"/>
      <c r="K3927" s="102"/>
      <c r="L3927" s="108"/>
      <c r="R3927" s="31"/>
      <c r="S3927" s="112"/>
    </row>
    <row r="3928">
      <c r="A3928" s="105"/>
      <c r="C3928" s="88"/>
      <c r="D3928" s="86"/>
      <c r="E3928" s="32"/>
      <c r="H3928" s="105"/>
      <c r="J3928" s="102"/>
      <c r="K3928" s="102"/>
      <c r="L3928" s="108"/>
      <c r="R3928" s="31"/>
      <c r="S3928" s="112"/>
    </row>
    <row r="3929">
      <c r="A3929" s="105"/>
      <c r="C3929" s="88"/>
      <c r="D3929" s="86"/>
      <c r="E3929" s="32"/>
      <c r="H3929" s="105"/>
      <c r="J3929" s="102"/>
      <c r="K3929" s="102"/>
      <c r="L3929" s="108"/>
      <c r="R3929" s="31"/>
      <c r="S3929" s="112"/>
    </row>
    <row r="3930">
      <c r="A3930" s="105"/>
      <c r="C3930" s="88"/>
      <c r="D3930" s="86"/>
      <c r="E3930" s="32"/>
      <c r="H3930" s="105"/>
      <c r="J3930" s="102"/>
      <c r="K3930" s="102"/>
      <c r="L3930" s="108"/>
      <c r="R3930" s="31"/>
      <c r="S3930" s="112"/>
    </row>
    <row r="3931">
      <c r="A3931" s="105"/>
      <c r="C3931" s="88"/>
      <c r="D3931" s="86"/>
      <c r="E3931" s="32"/>
      <c r="H3931" s="105"/>
      <c r="J3931" s="102"/>
      <c r="K3931" s="102"/>
      <c r="L3931" s="108"/>
      <c r="R3931" s="31"/>
      <c r="S3931" s="112"/>
    </row>
    <row r="3932">
      <c r="A3932" s="105"/>
      <c r="C3932" s="88"/>
      <c r="D3932" s="86"/>
      <c r="E3932" s="32"/>
      <c r="H3932" s="105"/>
      <c r="J3932" s="102"/>
      <c r="K3932" s="102"/>
      <c r="L3932" s="108"/>
      <c r="R3932" s="31"/>
      <c r="S3932" s="112"/>
    </row>
    <row r="3933">
      <c r="A3933" s="105"/>
      <c r="C3933" s="88"/>
      <c r="D3933" s="86"/>
      <c r="E3933" s="32"/>
      <c r="H3933" s="105"/>
      <c r="J3933" s="102"/>
      <c r="K3933" s="102"/>
      <c r="L3933" s="108"/>
      <c r="R3933" s="31"/>
      <c r="S3933" s="112"/>
    </row>
    <row r="3934">
      <c r="A3934" s="105"/>
      <c r="C3934" s="88"/>
      <c r="D3934" s="86"/>
      <c r="E3934" s="32"/>
      <c r="H3934" s="105"/>
      <c r="J3934" s="102"/>
      <c r="K3934" s="102"/>
      <c r="L3934" s="108"/>
      <c r="R3934" s="31"/>
      <c r="S3934" s="112"/>
    </row>
    <row r="3935">
      <c r="A3935" s="105"/>
      <c r="C3935" s="88"/>
      <c r="D3935" s="86"/>
      <c r="E3935" s="32"/>
      <c r="H3935" s="105"/>
      <c r="J3935" s="102"/>
      <c r="K3935" s="102"/>
      <c r="L3935" s="108"/>
      <c r="R3935" s="31"/>
      <c r="S3935" s="112"/>
    </row>
    <row r="3936">
      <c r="A3936" s="105"/>
      <c r="C3936" s="88"/>
      <c r="D3936" s="86"/>
      <c r="E3936" s="32"/>
      <c r="H3936" s="105"/>
      <c r="J3936" s="102"/>
      <c r="K3936" s="102"/>
      <c r="L3936" s="108"/>
      <c r="R3936" s="31"/>
      <c r="S3936" s="112"/>
    </row>
    <row r="3937">
      <c r="A3937" s="105"/>
      <c r="C3937" s="88"/>
      <c r="D3937" s="86"/>
      <c r="E3937" s="32"/>
      <c r="H3937" s="105"/>
      <c r="J3937" s="102"/>
      <c r="K3937" s="102"/>
      <c r="L3937" s="108"/>
      <c r="R3937" s="31"/>
      <c r="S3937" s="112"/>
    </row>
    <row r="3938">
      <c r="A3938" s="105"/>
      <c r="C3938" s="88"/>
      <c r="D3938" s="86"/>
      <c r="E3938" s="32"/>
      <c r="H3938" s="105"/>
      <c r="J3938" s="102"/>
      <c r="K3938" s="102"/>
      <c r="L3938" s="108"/>
      <c r="R3938" s="31"/>
      <c r="S3938" s="112"/>
    </row>
    <row r="3939">
      <c r="A3939" s="105"/>
      <c r="C3939" s="88"/>
      <c r="D3939" s="86"/>
      <c r="E3939" s="32"/>
      <c r="H3939" s="105"/>
      <c r="J3939" s="102"/>
      <c r="K3939" s="102"/>
      <c r="L3939" s="108"/>
      <c r="R3939" s="31"/>
      <c r="S3939" s="112"/>
    </row>
    <row r="3940">
      <c r="A3940" s="105"/>
      <c r="C3940" s="88"/>
      <c r="D3940" s="86"/>
      <c r="E3940" s="32"/>
      <c r="H3940" s="105"/>
      <c r="J3940" s="102"/>
      <c r="K3940" s="102"/>
      <c r="L3940" s="108"/>
      <c r="R3940" s="31"/>
      <c r="S3940" s="112"/>
    </row>
    <row r="3941">
      <c r="A3941" s="105"/>
      <c r="C3941" s="88"/>
      <c r="D3941" s="86"/>
      <c r="E3941" s="32"/>
      <c r="H3941" s="105"/>
      <c r="J3941" s="102"/>
      <c r="K3941" s="102"/>
      <c r="L3941" s="108"/>
      <c r="R3941" s="31"/>
      <c r="S3941" s="112"/>
    </row>
    <row r="3942">
      <c r="A3942" s="105"/>
      <c r="C3942" s="88"/>
      <c r="D3942" s="86"/>
      <c r="E3942" s="32"/>
      <c r="H3942" s="105"/>
      <c r="J3942" s="102"/>
      <c r="K3942" s="102"/>
      <c r="L3942" s="108"/>
      <c r="R3942" s="31"/>
      <c r="S3942" s="112"/>
    </row>
    <row r="3943">
      <c r="A3943" s="105"/>
      <c r="C3943" s="88"/>
      <c r="D3943" s="86"/>
      <c r="E3943" s="32"/>
      <c r="H3943" s="105"/>
      <c r="J3943" s="102"/>
      <c r="K3943" s="102"/>
      <c r="L3943" s="108"/>
      <c r="R3943" s="31"/>
      <c r="S3943" s="112"/>
    </row>
    <row r="3944">
      <c r="A3944" s="105"/>
      <c r="C3944" s="88"/>
      <c r="D3944" s="86"/>
      <c r="E3944" s="32"/>
      <c r="H3944" s="105"/>
      <c r="J3944" s="102"/>
      <c r="K3944" s="102"/>
      <c r="L3944" s="108"/>
      <c r="R3944" s="31"/>
      <c r="S3944" s="112"/>
    </row>
    <row r="3945">
      <c r="A3945" s="105"/>
      <c r="C3945" s="88"/>
      <c r="D3945" s="86"/>
      <c r="E3945" s="32"/>
      <c r="H3945" s="105"/>
      <c r="J3945" s="102"/>
      <c r="K3945" s="102"/>
      <c r="L3945" s="108"/>
      <c r="R3945" s="31"/>
      <c r="S3945" s="112"/>
    </row>
    <row r="3946">
      <c r="A3946" s="105"/>
      <c r="C3946" s="88"/>
      <c r="D3946" s="86"/>
      <c r="E3946" s="32"/>
      <c r="H3946" s="105"/>
      <c r="J3946" s="102"/>
      <c r="K3946" s="102"/>
      <c r="L3946" s="108"/>
      <c r="R3946" s="31"/>
      <c r="S3946" s="112"/>
    </row>
    <row r="3947">
      <c r="A3947" s="105"/>
      <c r="C3947" s="88"/>
      <c r="D3947" s="86"/>
      <c r="E3947" s="32"/>
      <c r="H3947" s="105"/>
      <c r="J3947" s="102"/>
      <c r="K3947" s="102"/>
      <c r="L3947" s="108"/>
      <c r="R3947" s="31"/>
      <c r="S3947" s="112"/>
    </row>
    <row r="3948">
      <c r="A3948" s="105"/>
      <c r="C3948" s="88"/>
      <c r="D3948" s="86"/>
      <c r="E3948" s="32"/>
      <c r="H3948" s="105"/>
      <c r="J3948" s="102"/>
      <c r="K3948" s="102"/>
      <c r="L3948" s="108"/>
      <c r="R3948" s="31"/>
      <c r="S3948" s="112"/>
    </row>
    <row r="3949">
      <c r="A3949" s="105"/>
      <c r="C3949" s="88"/>
      <c r="D3949" s="86"/>
      <c r="E3949" s="32"/>
      <c r="H3949" s="105"/>
      <c r="J3949" s="102"/>
      <c r="K3949" s="102"/>
      <c r="L3949" s="108"/>
      <c r="R3949" s="31"/>
      <c r="S3949" s="112"/>
    </row>
    <row r="3950">
      <c r="A3950" s="105"/>
      <c r="C3950" s="88"/>
      <c r="D3950" s="86"/>
      <c r="E3950" s="32"/>
      <c r="H3950" s="105"/>
      <c r="J3950" s="102"/>
      <c r="K3950" s="102"/>
      <c r="L3950" s="108"/>
      <c r="R3950" s="31"/>
      <c r="S3950" s="112"/>
    </row>
    <row r="3951">
      <c r="A3951" s="105"/>
      <c r="C3951" s="88"/>
      <c r="D3951" s="86"/>
      <c r="E3951" s="32"/>
      <c r="H3951" s="105"/>
      <c r="J3951" s="102"/>
      <c r="K3951" s="102"/>
      <c r="L3951" s="108"/>
      <c r="R3951" s="31"/>
      <c r="S3951" s="112"/>
    </row>
    <row r="3952">
      <c r="A3952" s="105"/>
      <c r="C3952" s="88"/>
      <c r="D3952" s="86"/>
      <c r="E3952" s="32"/>
      <c r="H3952" s="105"/>
      <c r="J3952" s="102"/>
      <c r="K3952" s="102"/>
      <c r="L3952" s="108"/>
      <c r="R3952" s="31"/>
      <c r="S3952" s="112"/>
    </row>
    <row r="3953">
      <c r="A3953" s="105"/>
      <c r="C3953" s="88"/>
      <c r="D3953" s="86"/>
      <c r="E3953" s="32"/>
      <c r="H3953" s="105"/>
      <c r="J3953" s="102"/>
      <c r="K3953" s="102"/>
      <c r="L3953" s="108"/>
      <c r="R3953" s="31"/>
      <c r="S3953" s="112"/>
    </row>
    <row r="3954">
      <c r="A3954" s="105"/>
      <c r="C3954" s="88"/>
      <c r="D3954" s="86"/>
      <c r="E3954" s="32"/>
      <c r="H3954" s="105"/>
      <c r="J3954" s="102"/>
      <c r="K3954" s="102"/>
      <c r="L3954" s="108"/>
      <c r="R3954" s="31"/>
      <c r="S3954" s="112"/>
    </row>
    <row r="3955">
      <c r="A3955" s="105"/>
      <c r="C3955" s="88"/>
      <c r="D3955" s="86"/>
      <c r="E3955" s="32"/>
      <c r="H3955" s="105"/>
      <c r="J3955" s="102"/>
      <c r="K3955" s="102"/>
      <c r="L3955" s="108"/>
      <c r="R3955" s="31"/>
      <c r="S3955" s="112"/>
    </row>
    <row r="3956">
      <c r="A3956" s="105"/>
      <c r="C3956" s="88"/>
      <c r="D3956" s="86"/>
      <c r="E3956" s="32"/>
      <c r="H3956" s="105"/>
      <c r="J3956" s="102"/>
      <c r="K3956" s="102"/>
      <c r="L3956" s="108"/>
      <c r="R3956" s="31"/>
      <c r="S3956" s="112"/>
    </row>
    <row r="3957">
      <c r="A3957" s="105"/>
      <c r="C3957" s="88"/>
      <c r="D3957" s="86"/>
      <c r="E3957" s="32"/>
      <c r="H3957" s="105"/>
      <c r="J3957" s="102"/>
      <c r="K3957" s="102"/>
      <c r="L3957" s="108"/>
      <c r="R3957" s="31"/>
      <c r="S3957" s="112"/>
    </row>
    <row r="3958">
      <c r="A3958" s="105"/>
      <c r="C3958" s="88"/>
      <c r="D3958" s="86"/>
      <c r="E3958" s="32"/>
      <c r="H3958" s="105"/>
      <c r="J3958" s="102"/>
      <c r="K3958" s="102"/>
      <c r="L3958" s="108"/>
      <c r="R3958" s="31"/>
      <c r="S3958" s="112"/>
    </row>
    <row r="3959">
      <c r="A3959" s="105"/>
      <c r="C3959" s="88"/>
      <c r="D3959" s="86"/>
      <c r="E3959" s="32"/>
      <c r="H3959" s="105"/>
      <c r="J3959" s="102"/>
      <c r="K3959" s="102"/>
      <c r="L3959" s="108"/>
      <c r="R3959" s="31"/>
      <c r="S3959" s="112"/>
    </row>
    <row r="3960">
      <c r="A3960" s="105"/>
      <c r="C3960" s="88"/>
      <c r="D3960" s="86"/>
      <c r="E3960" s="32"/>
      <c r="H3960" s="105"/>
      <c r="J3960" s="102"/>
      <c r="K3960" s="102"/>
      <c r="L3960" s="108"/>
      <c r="R3960" s="31"/>
      <c r="S3960" s="112"/>
    </row>
    <row r="3961">
      <c r="A3961" s="105"/>
      <c r="C3961" s="88"/>
      <c r="D3961" s="86"/>
      <c r="E3961" s="32"/>
      <c r="H3961" s="105"/>
      <c r="J3961" s="102"/>
      <c r="K3961" s="102"/>
      <c r="L3961" s="108"/>
      <c r="R3961" s="31"/>
      <c r="S3961" s="112"/>
    </row>
    <row r="3962">
      <c r="A3962" s="105"/>
      <c r="C3962" s="88"/>
      <c r="D3962" s="86"/>
      <c r="E3962" s="32"/>
      <c r="H3962" s="105"/>
      <c r="J3962" s="102"/>
      <c r="K3962" s="102"/>
      <c r="L3962" s="108"/>
      <c r="R3962" s="31"/>
      <c r="S3962" s="112"/>
    </row>
    <row r="3963">
      <c r="A3963" s="105"/>
      <c r="C3963" s="88"/>
      <c r="D3963" s="86"/>
      <c r="E3963" s="32"/>
      <c r="H3963" s="105"/>
      <c r="J3963" s="102"/>
      <c r="K3963" s="102"/>
      <c r="L3963" s="108"/>
      <c r="R3963" s="31"/>
      <c r="S3963" s="112"/>
    </row>
    <row r="3964">
      <c r="A3964" s="105"/>
      <c r="C3964" s="88"/>
      <c r="D3964" s="86"/>
      <c r="E3964" s="32"/>
      <c r="H3964" s="105"/>
      <c r="J3964" s="102"/>
      <c r="K3964" s="102"/>
      <c r="L3964" s="108"/>
      <c r="R3964" s="31"/>
      <c r="S3964" s="112"/>
    </row>
    <row r="3965">
      <c r="A3965" s="105"/>
      <c r="C3965" s="88"/>
      <c r="D3965" s="86"/>
      <c r="E3965" s="32"/>
      <c r="H3965" s="105"/>
      <c r="J3965" s="102"/>
      <c r="K3965" s="102"/>
      <c r="L3965" s="108"/>
      <c r="R3965" s="31"/>
      <c r="S3965" s="112"/>
    </row>
    <row r="3966">
      <c r="A3966" s="105"/>
      <c r="C3966" s="88"/>
      <c r="D3966" s="86"/>
      <c r="E3966" s="32"/>
      <c r="H3966" s="105"/>
      <c r="J3966" s="102"/>
      <c r="K3966" s="102"/>
      <c r="L3966" s="108"/>
      <c r="R3966" s="31"/>
      <c r="S3966" s="112"/>
    </row>
    <row r="3967">
      <c r="A3967" s="105"/>
      <c r="C3967" s="88"/>
      <c r="D3967" s="86"/>
      <c r="E3967" s="32"/>
      <c r="H3967" s="105"/>
      <c r="J3967" s="102"/>
      <c r="K3967" s="102"/>
      <c r="L3967" s="108"/>
      <c r="R3967" s="31"/>
      <c r="S3967" s="112"/>
    </row>
    <row r="3968">
      <c r="A3968" s="105"/>
      <c r="C3968" s="88"/>
      <c r="D3968" s="86"/>
      <c r="E3968" s="32"/>
      <c r="H3968" s="105"/>
      <c r="J3968" s="102"/>
      <c r="K3968" s="102"/>
      <c r="L3968" s="108"/>
      <c r="R3968" s="31"/>
      <c r="S3968" s="112"/>
    </row>
    <row r="3969">
      <c r="A3969" s="105"/>
      <c r="C3969" s="88"/>
      <c r="D3969" s="86"/>
      <c r="E3969" s="32"/>
      <c r="H3969" s="105"/>
      <c r="J3969" s="102"/>
      <c r="K3969" s="102"/>
      <c r="L3969" s="108"/>
      <c r="R3969" s="31"/>
      <c r="S3969" s="112"/>
    </row>
    <row r="3970">
      <c r="A3970" s="105"/>
      <c r="C3970" s="88"/>
      <c r="D3970" s="86"/>
      <c r="E3970" s="32"/>
      <c r="H3970" s="105"/>
      <c r="J3970" s="102"/>
      <c r="K3970" s="102"/>
      <c r="L3970" s="108"/>
      <c r="R3970" s="31"/>
      <c r="S3970" s="112"/>
    </row>
    <row r="3971">
      <c r="A3971" s="105"/>
      <c r="C3971" s="88"/>
      <c r="D3971" s="86"/>
      <c r="E3971" s="32"/>
      <c r="H3971" s="105"/>
      <c r="J3971" s="102"/>
      <c r="K3971" s="102"/>
      <c r="L3971" s="108"/>
      <c r="R3971" s="31"/>
      <c r="S3971" s="112"/>
    </row>
    <row r="3972">
      <c r="A3972" s="105"/>
      <c r="C3972" s="88"/>
      <c r="D3972" s="86"/>
      <c r="E3972" s="32"/>
      <c r="H3972" s="105"/>
      <c r="J3972" s="102"/>
      <c r="K3972" s="102"/>
      <c r="L3972" s="108"/>
      <c r="R3972" s="31"/>
      <c r="S3972" s="112"/>
    </row>
    <row r="3973">
      <c r="A3973" s="105"/>
      <c r="C3973" s="88"/>
      <c r="D3973" s="86"/>
      <c r="E3973" s="32"/>
      <c r="H3973" s="105"/>
      <c r="J3973" s="102"/>
      <c r="K3973" s="102"/>
      <c r="L3973" s="108"/>
      <c r="R3973" s="31"/>
      <c r="S3973" s="112"/>
    </row>
    <row r="3974">
      <c r="A3974" s="105"/>
      <c r="C3974" s="88"/>
      <c r="D3974" s="86"/>
      <c r="E3974" s="32"/>
      <c r="H3974" s="105"/>
      <c r="J3974" s="102"/>
      <c r="K3974" s="102"/>
      <c r="L3974" s="108"/>
      <c r="R3974" s="31"/>
      <c r="S3974" s="112"/>
    </row>
    <row r="3975">
      <c r="A3975" s="105"/>
      <c r="C3975" s="88"/>
      <c r="D3975" s="86"/>
      <c r="E3975" s="32"/>
      <c r="H3975" s="105"/>
      <c r="J3975" s="102"/>
      <c r="K3975" s="102"/>
      <c r="L3975" s="108"/>
      <c r="R3975" s="31"/>
      <c r="S3975" s="112"/>
    </row>
    <row r="3976">
      <c r="A3976" s="105"/>
      <c r="C3976" s="88"/>
      <c r="D3976" s="86"/>
      <c r="E3976" s="32"/>
      <c r="H3976" s="105"/>
      <c r="J3976" s="102"/>
      <c r="K3976" s="102"/>
      <c r="L3976" s="108"/>
      <c r="R3976" s="31"/>
      <c r="S3976" s="112"/>
    </row>
    <row r="3977">
      <c r="A3977" s="105"/>
      <c r="C3977" s="88"/>
      <c r="D3977" s="86"/>
      <c r="E3977" s="32"/>
      <c r="H3977" s="105"/>
      <c r="J3977" s="102"/>
      <c r="K3977" s="102"/>
      <c r="L3977" s="108"/>
      <c r="R3977" s="31"/>
      <c r="S3977" s="112"/>
    </row>
    <row r="3978">
      <c r="A3978" s="105"/>
      <c r="C3978" s="88"/>
      <c r="D3978" s="86"/>
      <c r="E3978" s="32"/>
      <c r="H3978" s="105"/>
      <c r="J3978" s="102"/>
      <c r="K3978" s="102"/>
      <c r="L3978" s="108"/>
      <c r="R3978" s="31"/>
      <c r="S3978" s="112"/>
    </row>
    <row r="3979">
      <c r="A3979" s="105"/>
      <c r="C3979" s="88"/>
      <c r="D3979" s="86"/>
      <c r="E3979" s="32"/>
      <c r="H3979" s="105"/>
      <c r="J3979" s="102"/>
      <c r="K3979" s="102"/>
      <c r="L3979" s="108"/>
      <c r="R3979" s="31"/>
      <c r="S3979" s="112"/>
    </row>
    <row r="3980">
      <c r="A3980" s="105"/>
      <c r="C3980" s="88"/>
      <c r="D3980" s="86"/>
      <c r="E3980" s="32"/>
      <c r="H3980" s="105"/>
      <c r="J3980" s="102"/>
      <c r="K3980" s="102"/>
      <c r="L3980" s="108"/>
      <c r="R3980" s="31"/>
      <c r="S3980" s="112"/>
    </row>
    <row r="3981">
      <c r="A3981" s="105"/>
      <c r="C3981" s="88"/>
      <c r="D3981" s="86"/>
      <c r="E3981" s="32"/>
      <c r="H3981" s="105"/>
      <c r="J3981" s="102"/>
      <c r="K3981" s="102"/>
      <c r="L3981" s="108"/>
      <c r="R3981" s="31"/>
      <c r="S3981" s="112"/>
    </row>
    <row r="3982">
      <c r="A3982" s="105"/>
      <c r="C3982" s="88"/>
      <c r="D3982" s="86"/>
      <c r="E3982" s="32"/>
      <c r="H3982" s="105"/>
      <c r="J3982" s="102"/>
      <c r="K3982" s="102"/>
      <c r="L3982" s="108"/>
      <c r="R3982" s="31"/>
      <c r="S3982" s="112"/>
    </row>
    <row r="3983">
      <c r="A3983" s="105"/>
      <c r="C3983" s="88"/>
      <c r="D3983" s="86"/>
      <c r="E3983" s="32"/>
      <c r="H3983" s="105"/>
      <c r="J3983" s="102"/>
      <c r="K3983" s="102"/>
      <c r="L3983" s="108"/>
      <c r="R3983" s="31"/>
      <c r="S3983" s="112"/>
    </row>
    <row r="3984">
      <c r="A3984" s="105"/>
      <c r="C3984" s="88"/>
      <c r="D3984" s="86"/>
      <c r="E3984" s="32"/>
      <c r="H3984" s="105"/>
      <c r="J3984" s="102"/>
      <c r="K3984" s="102"/>
      <c r="L3984" s="108"/>
      <c r="R3984" s="31"/>
      <c r="S3984" s="112"/>
    </row>
    <row r="3985">
      <c r="A3985" s="105"/>
      <c r="C3985" s="88"/>
      <c r="D3985" s="86"/>
      <c r="E3985" s="32"/>
      <c r="H3985" s="105"/>
      <c r="J3985" s="102"/>
      <c r="K3985" s="102"/>
      <c r="L3985" s="108"/>
      <c r="R3985" s="31"/>
      <c r="S3985" s="112"/>
    </row>
    <row r="3986">
      <c r="A3986" s="105"/>
      <c r="C3986" s="88"/>
      <c r="D3986" s="86"/>
      <c r="E3986" s="32"/>
      <c r="H3986" s="105"/>
      <c r="J3986" s="102"/>
      <c r="K3986" s="102"/>
      <c r="L3986" s="108"/>
      <c r="R3986" s="31"/>
      <c r="S3986" s="112"/>
    </row>
    <row r="3987">
      <c r="A3987" s="105"/>
      <c r="C3987" s="88"/>
      <c r="D3987" s="86"/>
      <c r="E3987" s="32"/>
      <c r="H3987" s="105"/>
      <c r="J3987" s="102"/>
      <c r="K3987" s="102"/>
      <c r="L3987" s="108"/>
      <c r="R3987" s="31"/>
      <c r="S3987" s="112"/>
    </row>
    <row r="3988">
      <c r="A3988" s="105"/>
      <c r="C3988" s="88"/>
      <c r="D3988" s="86"/>
      <c r="E3988" s="32"/>
      <c r="H3988" s="105"/>
      <c r="J3988" s="102"/>
      <c r="K3988" s="102"/>
      <c r="L3988" s="108"/>
      <c r="R3988" s="31"/>
      <c r="S3988" s="112"/>
    </row>
    <row r="3989">
      <c r="A3989" s="105"/>
      <c r="C3989" s="88"/>
      <c r="D3989" s="86"/>
      <c r="E3989" s="32"/>
      <c r="H3989" s="105"/>
      <c r="J3989" s="102"/>
      <c r="K3989" s="102"/>
      <c r="L3989" s="108"/>
      <c r="R3989" s="31"/>
      <c r="S3989" s="112"/>
    </row>
    <row r="3990">
      <c r="A3990" s="105"/>
      <c r="C3990" s="88"/>
      <c r="D3990" s="86"/>
      <c r="E3990" s="32"/>
      <c r="H3990" s="105"/>
      <c r="J3990" s="102"/>
      <c r="K3990" s="102"/>
      <c r="L3990" s="108"/>
      <c r="R3990" s="31"/>
      <c r="S3990" s="112"/>
    </row>
    <row r="3991">
      <c r="A3991" s="105"/>
      <c r="C3991" s="88"/>
      <c r="D3991" s="86"/>
      <c r="E3991" s="32"/>
      <c r="H3991" s="105"/>
      <c r="J3991" s="102"/>
      <c r="K3991" s="102"/>
      <c r="L3991" s="108"/>
      <c r="R3991" s="31"/>
      <c r="S3991" s="112"/>
    </row>
    <row r="3992">
      <c r="A3992" s="105"/>
      <c r="C3992" s="88"/>
      <c r="D3992" s="86"/>
      <c r="E3992" s="32"/>
      <c r="H3992" s="105"/>
      <c r="J3992" s="102"/>
      <c r="K3992" s="102"/>
      <c r="L3992" s="108"/>
      <c r="R3992" s="31"/>
      <c r="S3992" s="112"/>
    </row>
    <row r="3993">
      <c r="A3993" s="105"/>
      <c r="C3993" s="88"/>
      <c r="D3993" s="86"/>
      <c r="E3993" s="32"/>
      <c r="H3993" s="105"/>
      <c r="J3993" s="102"/>
      <c r="K3993" s="102"/>
      <c r="L3993" s="108"/>
      <c r="R3993" s="31"/>
      <c r="S3993" s="112"/>
    </row>
    <row r="3994">
      <c r="A3994" s="105"/>
      <c r="C3994" s="88"/>
      <c r="D3994" s="86"/>
      <c r="E3994" s="32"/>
      <c r="H3994" s="105"/>
      <c r="J3994" s="102"/>
      <c r="K3994" s="102"/>
      <c r="L3994" s="108"/>
      <c r="R3994" s="31"/>
      <c r="S3994" s="112"/>
    </row>
    <row r="3995">
      <c r="A3995" s="105"/>
      <c r="C3995" s="88"/>
      <c r="D3995" s="86"/>
      <c r="E3995" s="32"/>
      <c r="H3995" s="105"/>
      <c r="J3995" s="102"/>
      <c r="K3995" s="102"/>
      <c r="L3995" s="108"/>
      <c r="R3995" s="31"/>
      <c r="S3995" s="112"/>
    </row>
    <row r="3996">
      <c r="A3996" s="105"/>
      <c r="C3996" s="88"/>
      <c r="D3996" s="86"/>
      <c r="E3996" s="32"/>
      <c r="H3996" s="105"/>
      <c r="J3996" s="102"/>
      <c r="K3996" s="102"/>
      <c r="L3996" s="108"/>
      <c r="R3996" s="31"/>
      <c r="S3996" s="112"/>
    </row>
    <row r="3997">
      <c r="A3997" s="105"/>
      <c r="C3997" s="88"/>
      <c r="D3997" s="86"/>
      <c r="E3997" s="32"/>
      <c r="H3997" s="105"/>
      <c r="J3997" s="102"/>
      <c r="K3997" s="102"/>
      <c r="L3997" s="108"/>
      <c r="R3997" s="31"/>
      <c r="S3997" s="112"/>
    </row>
    <row r="3998">
      <c r="A3998" s="105"/>
      <c r="C3998" s="88"/>
      <c r="D3998" s="86"/>
      <c r="E3998" s="32"/>
      <c r="H3998" s="105"/>
      <c r="J3998" s="102"/>
      <c r="K3998" s="102"/>
      <c r="L3998" s="108"/>
      <c r="R3998" s="31"/>
      <c r="S3998" s="112"/>
    </row>
    <row r="3999">
      <c r="A3999" s="105"/>
      <c r="C3999" s="88"/>
      <c r="D3999" s="86"/>
      <c r="E3999" s="32"/>
      <c r="H3999" s="105"/>
      <c r="J3999" s="102"/>
      <c r="K3999" s="102"/>
      <c r="L3999" s="108"/>
      <c r="R3999" s="31"/>
      <c r="S3999" s="112"/>
    </row>
    <row r="4000">
      <c r="A4000" s="105"/>
      <c r="C4000" s="88"/>
      <c r="D4000" s="86"/>
      <c r="E4000" s="32"/>
      <c r="H4000" s="105"/>
      <c r="J4000" s="102"/>
      <c r="K4000" s="102"/>
      <c r="L4000" s="108"/>
      <c r="R4000" s="31"/>
      <c r="S4000" s="112"/>
    </row>
    <row r="4001">
      <c r="A4001" s="105"/>
      <c r="C4001" s="88"/>
      <c r="D4001" s="86"/>
      <c r="E4001" s="32"/>
      <c r="H4001" s="105"/>
      <c r="J4001" s="102"/>
      <c r="K4001" s="102"/>
      <c r="L4001" s="108"/>
      <c r="R4001" s="31"/>
      <c r="S4001" s="112"/>
    </row>
    <row r="4002">
      <c r="A4002" s="105"/>
      <c r="C4002" s="88"/>
      <c r="D4002" s="86"/>
      <c r="E4002" s="32"/>
      <c r="H4002" s="105"/>
      <c r="J4002" s="102"/>
      <c r="K4002" s="102"/>
      <c r="L4002" s="108"/>
      <c r="R4002" s="31"/>
      <c r="S4002" s="112"/>
    </row>
    <row r="4003">
      <c r="A4003" s="105"/>
      <c r="C4003" s="88"/>
      <c r="D4003" s="86"/>
      <c r="E4003" s="32"/>
      <c r="H4003" s="105"/>
      <c r="J4003" s="102"/>
      <c r="K4003" s="102"/>
      <c r="L4003" s="108"/>
      <c r="R4003" s="31"/>
      <c r="S4003" s="112"/>
    </row>
    <row r="4004">
      <c r="A4004" s="105"/>
      <c r="C4004" s="88"/>
      <c r="D4004" s="86"/>
      <c r="E4004" s="32"/>
      <c r="H4004" s="105"/>
      <c r="J4004" s="102"/>
      <c r="K4004" s="102"/>
      <c r="L4004" s="108"/>
      <c r="R4004" s="31"/>
      <c r="S4004" s="112"/>
    </row>
    <row r="4005">
      <c r="A4005" s="105"/>
      <c r="C4005" s="88"/>
      <c r="D4005" s="86"/>
      <c r="E4005" s="32"/>
      <c r="H4005" s="105"/>
      <c r="J4005" s="102"/>
      <c r="K4005" s="102"/>
      <c r="L4005" s="108"/>
      <c r="R4005" s="31"/>
      <c r="S4005" s="112"/>
    </row>
    <row r="4006">
      <c r="A4006" s="105"/>
      <c r="C4006" s="88"/>
      <c r="D4006" s="86"/>
      <c r="E4006" s="32"/>
      <c r="H4006" s="105"/>
      <c r="J4006" s="102"/>
      <c r="K4006" s="102"/>
      <c r="L4006" s="108"/>
      <c r="R4006" s="31"/>
      <c r="S4006" s="112"/>
    </row>
    <row r="4007">
      <c r="A4007" s="105"/>
      <c r="C4007" s="88"/>
      <c r="D4007" s="86"/>
      <c r="E4007" s="32"/>
      <c r="H4007" s="105"/>
      <c r="J4007" s="102"/>
      <c r="K4007" s="102"/>
      <c r="L4007" s="108"/>
      <c r="R4007" s="31"/>
      <c r="S4007" s="112"/>
    </row>
    <row r="4008">
      <c r="A4008" s="105"/>
      <c r="C4008" s="88"/>
      <c r="D4008" s="86"/>
      <c r="E4008" s="32"/>
      <c r="H4008" s="105"/>
      <c r="J4008" s="102"/>
      <c r="K4008" s="102"/>
      <c r="L4008" s="108"/>
      <c r="R4008" s="31"/>
      <c r="S4008" s="112"/>
    </row>
    <row r="4009">
      <c r="A4009" s="105"/>
      <c r="C4009" s="88"/>
      <c r="D4009" s="86"/>
      <c r="E4009" s="32"/>
      <c r="H4009" s="105"/>
      <c r="J4009" s="102"/>
      <c r="K4009" s="102"/>
      <c r="L4009" s="108"/>
      <c r="R4009" s="31"/>
      <c r="S4009" s="112"/>
    </row>
    <row r="4010">
      <c r="A4010" s="105"/>
      <c r="C4010" s="88"/>
      <c r="D4010" s="86"/>
      <c r="E4010" s="32"/>
      <c r="H4010" s="105"/>
      <c r="J4010" s="102"/>
      <c r="K4010" s="102"/>
      <c r="L4010" s="108"/>
      <c r="R4010" s="31"/>
      <c r="S4010" s="112"/>
    </row>
    <row r="4011">
      <c r="A4011" s="105"/>
      <c r="C4011" s="88"/>
      <c r="D4011" s="86"/>
      <c r="E4011" s="32"/>
      <c r="H4011" s="105"/>
      <c r="J4011" s="102"/>
      <c r="K4011" s="102"/>
      <c r="L4011" s="108"/>
      <c r="R4011" s="31"/>
      <c r="S4011" s="112"/>
    </row>
    <row r="4012">
      <c r="A4012" s="105"/>
      <c r="C4012" s="88"/>
      <c r="D4012" s="86"/>
      <c r="E4012" s="32"/>
      <c r="H4012" s="105"/>
      <c r="J4012" s="102"/>
      <c r="K4012" s="102"/>
      <c r="L4012" s="108"/>
      <c r="R4012" s="31"/>
      <c r="S4012" s="112"/>
    </row>
    <row r="4013">
      <c r="A4013" s="105"/>
      <c r="C4013" s="88"/>
      <c r="D4013" s="86"/>
      <c r="E4013" s="32"/>
      <c r="H4013" s="105"/>
      <c r="J4013" s="102"/>
      <c r="K4013" s="102"/>
      <c r="L4013" s="108"/>
      <c r="R4013" s="31"/>
      <c r="S4013" s="112"/>
    </row>
    <row r="4014">
      <c r="A4014" s="105"/>
      <c r="C4014" s="88"/>
      <c r="D4014" s="86"/>
      <c r="E4014" s="32"/>
      <c r="H4014" s="105"/>
      <c r="J4014" s="102"/>
      <c r="K4014" s="102"/>
      <c r="L4014" s="108"/>
      <c r="R4014" s="31"/>
      <c r="S4014" s="112"/>
    </row>
    <row r="4015">
      <c r="A4015" s="105"/>
      <c r="C4015" s="88"/>
      <c r="D4015" s="86"/>
      <c r="E4015" s="32"/>
      <c r="H4015" s="105"/>
      <c r="J4015" s="102"/>
      <c r="K4015" s="102"/>
      <c r="L4015" s="108"/>
      <c r="R4015" s="31"/>
      <c r="S4015" s="112"/>
    </row>
    <row r="4016">
      <c r="A4016" s="105"/>
      <c r="C4016" s="88"/>
      <c r="D4016" s="86"/>
      <c r="E4016" s="32"/>
      <c r="H4016" s="105"/>
      <c r="J4016" s="102"/>
      <c r="K4016" s="102"/>
      <c r="L4016" s="108"/>
      <c r="R4016" s="31"/>
      <c r="S4016" s="112"/>
    </row>
    <row r="4017">
      <c r="A4017" s="105"/>
      <c r="C4017" s="88"/>
      <c r="D4017" s="86"/>
      <c r="E4017" s="32"/>
      <c r="H4017" s="105"/>
      <c r="J4017" s="102"/>
      <c r="K4017" s="102"/>
      <c r="L4017" s="108"/>
      <c r="R4017" s="31"/>
      <c r="S4017" s="112"/>
    </row>
    <row r="4018">
      <c r="A4018" s="105"/>
      <c r="C4018" s="88"/>
      <c r="D4018" s="86"/>
      <c r="E4018" s="32"/>
      <c r="H4018" s="105"/>
      <c r="J4018" s="102"/>
      <c r="K4018" s="102"/>
      <c r="L4018" s="108"/>
      <c r="R4018" s="31"/>
      <c r="S4018" s="112"/>
    </row>
    <row r="4019">
      <c r="A4019" s="105"/>
      <c r="C4019" s="88"/>
      <c r="D4019" s="86"/>
      <c r="E4019" s="32"/>
      <c r="H4019" s="105"/>
      <c r="J4019" s="102"/>
      <c r="K4019" s="102"/>
      <c r="L4019" s="108"/>
      <c r="R4019" s="31"/>
      <c r="S4019" s="112"/>
    </row>
    <row r="4020">
      <c r="A4020" s="105"/>
      <c r="C4020" s="88"/>
      <c r="D4020" s="86"/>
      <c r="E4020" s="32"/>
      <c r="H4020" s="105"/>
      <c r="J4020" s="102"/>
      <c r="K4020" s="102"/>
      <c r="L4020" s="108"/>
      <c r="R4020" s="31"/>
      <c r="S4020" s="112"/>
    </row>
    <row r="4021">
      <c r="A4021" s="105"/>
      <c r="C4021" s="88"/>
      <c r="D4021" s="86"/>
      <c r="E4021" s="32"/>
      <c r="H4021" s="105"/>
      <c r="J4021" s="102"/>
      <c r="K4021" s="102"/>
      <c r="L4021" s="108"/>
      <c r="R4021" s="31"/>
      <c r="S4021" s="112"/>
    </row>
    <row r="4022">
      <c r="A4022" s="105"/>
      <c r="C4022" s="88"/>
      <c r="D4022" s="86"/>
      <c r="E4022" s="32"/>
      <c r="H4022" s="105"/>
      <c r="J4022" s="102"/>
      <c r="K4022" s="102"/>
      <c r="L4022" s="108"/>
      <c r="R4022" s="31"/>
      <c r="S4022" s="112"/>
    </row>
    <row r="4023">
      <c r="A4023" s="105"/>
      <c r="C4023" s="88"/>
      <c r="D4023" s="86"/>
      <c r="E4023" s="32"/>
      <c r="H4023" s="105"/>
      <c r="J4023" s="102"/>
      <c r="K4023" s="102"/>
      <c r="L4023" s="108"/>
      <c r="R4023" s="31"/>
      <c r="S4023" s="112"/>
    </row>
    <row r="4024">
      <c r="A4024" s="105"/>
      <c r="C4024" s="88"/>
      <c r="D4024" s="86"/>
      <c r="E4024" s="32"/>
      <c r="H4024" s="105"/>
      <c r="J4024" s="102"/>
      <c r="K4024" s="102"/>
      <c r="L4024" s="108"/>
      <c r="R4024" s="31"/>
      <c r="S4024" s="112"/>
    </row>
    <row r="4025">
      <c r="A4025" s="105"/>
      <c r="C4025" s="88"/>
      <c r="D4025" s="86"/>
      <c r="E4025" s="32"/>
      <c r="H4025" s="105"/>
      <c r="J4025" s="102"/>
      <c r="K4025" s="102"/>
      <c r="L4025" s="108"/>
      <c r="R4025" s="31"/>
      <c r="S4025" s="112"/>
    </row>
    <row r="4026">
      <c r="A4026" s="105"/>
      <c r="C4026" s="88"/>
      <c r="D4026" s="86"/>
      <c r="E4026" s="32"/>
      <c r="H4026" s="105"/>
      <c r="J4026" s="102"/>
      <c r="K4026" s="102"/>
      <c r="L4026" s="108"/>
      <c r="R4026" s="31"/>
      <c r="S4026" s="112"/>
    </row>
    <row r="4027">
      <c r="A4027" s="105"/>
      <c r="C4027" s="88"/>
      <c r="D4027" s="86"/>
      <c r="E4027" s="32"/>
      <c r="H4027" s="105"/>
      <c r="J4027" s="102"/>
      <c r="K4027" s="102"/>
      <c r="L4027" s="108"/>
      <c r="R4027" s="31"/>
      <c r="S4027" s="112"/>
    </row>
    <row r="4028">
      <c r="A4028" s="105"/>
      <c r="C4028" s="88"/>
      <c r="D4028" s="86"/>
      <c r="E4028" s="32"/>
      <c r="H4028" s="105"/>
      <c r="J4028" s="102"/>
      <c r="K4028" s="102"/>
      <c r="L4028" s="108"/>
      <c r="R4028" s="31"/>
      <c r="S4028" s="112"/>
    </row>
    <row r="4029">
      <c r="A4029" s="105"/>
      <c r="C4029" s="88"/>
      <c r="D4029" s="86"/>
      <c r="E4029" s="32"/>
      <c r="H4029" s="105"/>
      <c r="J4029" s="102"/>
      <c r="K4029" s="102"/>
      <c r="L4029" s="108"/>
      <c r="R4029" s="31"/>
      <c r="S4029" s="112"/>
    </row>
    <row r="4030">
      <c r="A4030" s="105"/>
      <c r="C4030" s="88"/>
      <c r="D4030" s="86"/>
      <c r="E4030" s="32"/>
      <c r="H4030" s="105"/>
      <c r="J4030" s="102"/>
      <c r="K4030" s="102"/>
      <c r="L4030" s="108"/>
      <c r="R4030" s="31"/>
      <c r="S4030" s="112"/>
    </row>
    <row r="4031">
      <c r="A4031" s="105"/>
      <c r="C4031" s="88"/>
      <c r="D4031" s="86"/>
      <c r="E4031" s="32"/>
      <c r="H4031" s="105"/>
      <c r="J4031" s="102"/>
      <c r="K4031" s="102"/>
      <c r="L4031" s="108"/>
      <c r="R4031" s="31"/>
      <c r="S4031" s="112"/>
    </row>
    <row r="4032">
      <c r="A4032" s="105"/>
      <c r="C4032" s="88"/>
      <c r="D4032" s="86"/>
      <c r="E4032" s="32"/>
      <c r="H4032" s="105"/>
      <c r="J4032" s="102"/>
      <c r="K4032" s="102"/>
      <c r="L4032" s="108"/>
      <c r="R4032" s="31"/>
      <c r="S4032" s="112"/>
    </row>
    <row r="4033">
      <c r="A4033" s="105"/>
      <c r="C4033" s="88"/>
      <c r="D4033" s="86"/>
      <c r="E4033" s="32"/>
      <c r="H4033" s="105"/>
      <c r="J4033" s="102"/>
      <c r="K4033" s="102"/>
      <c r="L4033" s="108"/>
      <c r="R4033" s="31"/>
      <c r="S4033" s="112"/>
    </row>
    <row r="4034">
      <c r="A4034" s="105"/>
      <c r="C4034" s="88"/>
      <c r="D4034" s="86"/>
      <c r="E4034" s="32"/>
      <c r="H4034" s="105"/>
      <c r="J4034" s="102"/>
      <c r="K4034" s="102"/>
      <c r="L4034" s="108"/>
      <c r="R4034" s="31"/>
      <c r="S4034" s="112"/>
    </row>
    <row r="4035">
      <c r="A4035" s="105"/>
      <c r="C4035" s="88"/>
      <c r="D4035" s="86"/>
      <c r="E4035" s="32"/>
      <c r="H4035" s="105"/>
      <c r="J4035" s="102"/>
      <c r="K4035" s="102"/>
      <c r="L4035" s="108"/>
      <c r="R4035" s="31"/>
      <c r="S4035" s="112"/>
    </row>
    <row r="4036">
      <c r="A4036" s="105"/>
      <c r="C4036" s="88"/>
      <c r="D4036" s="86"/>
      <c r="E4036" s="32"/>
      <c r="H4036" s="105"/>
      <c r="J4036" s="102"/>
      <c r="K4036" s="102"/>
      <c r="L4036" s="108"/>
      <c r="R4036" s="31"/>
      <c r="S4036" s="112"/>
    </row>
    <row r="4037">
      <c r="A4037" s="105"/>
      <c r="C4037" s="88"/>
      <c r="D4037" s="86"/>
      <c r="E4037" s="32"/>
      <c r="H4037" s="105"/>
      <c r="J4037" s="102"/>
      <c r="K4037" s="102"/>
      <c r="L4037" s="108"/>
      <c r="R4037" s="31"/>
      <c r="S4037" s="112"/>
    </row>
    <row r="4038">
      <c r="A4038" s="105"/>
      <c r="C4038" s="88"/>
      <c r="D4038" s="86"/>
      <c r="E4038" s="32"/>
      <c r="H4038" s="105"/>
      <c r="J4038" s="102"/>
      <c r="K4038" s="102"/>
      <c r="L4038" s="108"/>
      <c r="R4038" s="31"/>
      <c r="S4038" s="112"/>
    </row>
    <row r="4039">
      <c r="A4039" s="105"/>
      <c r="C4039" s="88"/>
      <c r="D4039" s="86"/>
      <c r="E4039" s="32"/>
      <c r="H4039" s="105"/>
      <c r="J4039" s="102"/>
      <c r="K4039" s="102"/>
      <c r="L4039" s="108"/>
      <c r="R4039" s="31"/>
      <c r="S4039" s="112"/>
    </row>
    <row r="4040">
      <c r="A4040" s="105"/>
      <c r="C4040" s="88"/>
      <c r="D4040" s="86"/>
      <c r="E4040" s="32"/>
      <c r="H4040" s="105"/>
      <c r="J4040" s="102"/>
      <c r="K4040" s="102"/>
      <c r="L4040" s="108"/>
      <c r="R4040" s="31"/>
      <c r="S4040" s="112"/>
    </row>
    <row r="4041">
      <c r="A4041" s="105"/>
      <c r="C4041" s="88"/>
      <c r="D4041" s="86"/>
      <c r="E4041" s="32"/>
      <c r="H4041" s="105"/>
      <c r="J4041" s="102"/>
      <c r="K4041" s="102"/>
      <c r="L4041" s="108"/>
      <c r="R4041" s="31"/>
      <c r="S4041" s="112"/>
    </row>
    <row r="4042">
      <c r="A4042" s="105"/>
      <c r="C4042" s="88"/>
      <c r="D4042" s="86"/>
      <c r="E4042" s="32"/>
      <c r="H4042" s="105"/>
      <c r="J4042" s="102"/>
      <c r="K4042" s="102"/>
      <c r="L4042" s="108"/>
      <c r="R4042" s="31"/>
      <c r="S4042" s="112"/>
    </row>
    <row r="4043">
      <c r="A4043" s="105"/>
      <c r="C4043" s="88"/>
      <c r="D4043" s="86"/>
      <c r="E4043" s="32"/>
      <c r="H4043" s="105"/>
      <c r="J4043" s="102"/>
      <c r="K4043" s="102"/>
      <c r="L4043" s="108"/>
      <c r="R4043" s="31"/>
      <c r="S4043" s="112"/>
    </row>
    <row r="4044">
      <c r="A4044" s="105"/>
      <c r="C4044" s="88"/>
      <c r="D4044" s="86"/>
      <c r="E4044" s="32"/>
      <c r="H4044" s="105"/>
      <c r="J4044" s="102"/>
      <c r="K4044" s="102"/>
      <c r="L4044" s="108"/>
      <c r="R4044" s="31"/>
      <c r="S4044" s="112"/>
    </row>
    <row r="4045">
      <c r="A4045" s="105"/>
      <c r="C4045" s="88"/>
      <c r="D4045" s="86"/>
      <c r="E4045" s="32"/>
      <c r="H4045" s="105"/>
      <c r="J4045" s="102"/>
      <c r="K4045" s="102"/>
      <c r="L4045" s="108"/>
      <c r="R4045" s="31"/>
      <c r="S4045" s="112"/>
    </row>
    <row r="4046">
      <c r="A4046" s="105"/>
      <c r="C4046" s="88"/>
      <c r="D4046" s="86"/>
      <c r="E4046" s="32"/>
      <c r="H4046" s="105"/>
      <c r="J4046" s="102"/>
      <c r="K4046" s="102"/>
      <c r="L4046" s="108"/>
      <c r="R4046" s="31"/>
      <c r="S4046" s="112"/>
    </row>
    <row r="4047">
      <c r="A4047" s="105"/>
      <c r="C4047" s="88"/>
      <c r="D4047" s="86"/>
      <c r="E4047" s="32"/>
      <c r="H4047" s="105"/>
      <c r="J4047" s="102"/>
      <c r="K4047" s="102"/>
      <c r="L4047" s="108"/>
      <c r="R4047" s="31"/>
      <c r="S4047" s="112"/>
    </row>
    <row r="4048">
      <c r="A4048" s="105"/>
      <c r="C4048" s="88"/>
      <c r="D4048" s="86"/>
      <c r="E4048" s="32"/>
      <c r="H4048" s="105"/>
      <c r="J4048" s="102"/>
      <c r="K4048" s="102"/>
      <c r="L4048" s="108"/>
      <c r="R4048" s="31"/>
      <c r="S4048" s="112"/>
    </row>
    <row r="4049">
      <c r="A4049" s="105"/>
      <c r="C4049" s="88"/>
      <c r="D4049" s="86"/>
      <c r="E4049" s="32"/>
      <c r="H4049" s="105"/>
      <c r="J4049" s="102"/>
      <c r="K4049" s="102"/>
      <c r="L4049" s="108"/>
      <c r="R4049" s="31"/>
      <c r="S4049" s="112"/>
    </row>
    <row r="4050">
      <c r="A4050" s="105"/>
      <c r="C4050" s="88"/>
      <c r="D4050" s="86"/>
      <c r="E4050" s="32"/>
      <c r="H4050" s="105"/>
      <c r="J4050" s="102"/>
      <c r="K4050" s="102"/>
      <c r="L4050" s="108"/>
      <c r="R4050" s="31"/>
      <c r="S4050" s="112"/>
    </row>
    <row r="4051">
      <c r="A4051" s="105"/>
      <c r="C4051" s="88"/>
      <c r="D4051" s="86"/>
      <c r="E4051" s="32"/>
      <c r="H4051" s="105"/>
      <c r="J4051" s="102"/>
      <c r="K4051" s="102"/>
      <c r="L4051" s="108"/>
      <c r="R4051" s="31"/>
      <c r="S4051" s="112"/>
    </row>
    <row r="4052">
      <c r="A4052" s="105"/>
      <c r="C4052" s="88"/>
      <c r="D4052" s="86"/>
      <c r="E4052" s="32"/>
      <c r="H4052" s="105"/>
      <c r="J4052" s="102"/>
      <c r="K4052" s="102"/>
      <c r="L4052" s="108"/>
      <c r="R4052" s="31"/>
      <c r="S4052" s="112"/>
    </row>
    <row r="4053">
      <c r="A4053" s="105"/>
      <c r="C4053" s="88"/>
      <c r="D4053" s="86"/>
      <c r="E4053" s="32"/>
      <c r="H4053" s="105"/>
      <c r="J4053" s="102"/>
      <c r="K4053" s="102"/>
      <c r="L4053" s="108"/>
      <c r="R4053" s="31"/>
      <c r="S4053" s="112"/>
    </row>
    <row r="4054">
      <c r="A4054" s="105"/>
      <c r="C4054" s="88"/>
      <c r="D4054" s="86"/>
      <c r="E4054" s="32"/>
      <c r="H4054" s="105"/>
      <c r="J4054" s="102"/>
      <c r="K4054" s="102"/>
      <c r="L4054" s="108"/>
      <c r="R4054" s="31"/>
      <c r="S4054" s="112"/>
    </row>
    <row r="4055">
      <c r="A4055" s="105"/>
      <c r="C4055" s="88"/>
      <c r="D4055" s="86"/>
      <c r="E4055" s="32"/>
      <c r="H4055" s="105"/>
      <c r="J4055" s="102"/>
      <c r="K4055" s="102"/>
      <c r="L4055" s="108"/>
      <c r="R4055" s="31"/>
      <c r="S4055" s="112"/>
    </row>
    <row r="4056">
      <c r="A4056" s="105"/>
      <c r="C4056" s="88"/>
      <c r="D4056" s="86"/>
      <c r="E4056" s="32"/>
      <c r="H4056" s="105"/>
      <c r="J4056" s="102"/>
      <c r="K4056" s="102"/>
      <c r="L4056" s="108"/>
      <c r="R4056" s="31"/>
      <c r="S4056" s="112"/>
    </row>
    <row r="4057">
      <c r="A4057" s="105"/>
      <c r="C4057" s="88"/>
      <c r="D4057" s="86"/>
      <c r="E4057" s="32"/>
      <c r="H4057" s="105"/>
      <c r="J4057" s="102"/>
      <c r="K4057" s="102"/>
      <c r="L4057" s="108"/>
      <c r="R4057" s="31"/>
      <c r="S4057" s="112"/>
    </row>
    <row r="4058">
      <c r="A4058" s="105"/>
      <c r="C4058" s="88"/>
      <c r="D4058" s="86"/>
      <c r="E4058" s="32"/>
      <c r="H4058" s="105"/>
      <c r="J4058" s="102"/>
      <c r="K4058" s="102"/>
      <c r="L4058" s="108"/>
      <c r="R4058" s="31"/>
      <c r="S4058" s="112"/>
    </row>
    <row r="4059">
      <c r="A4059" s="105"/>
      <c r="C4059" s="88"/>
      <c r="D4059" s="86"/>
      <c r="E4059" s="32"/>
      <c r="H4059" s="105"/>
      <c r="J4059" s="102"/>
      <c r="K4059" s="102"/>
      <c r="L4059" s="108"/>
      <c r="R4059" s="31"/>
      <c r="S4059" s="112"/>
    </row>
    <row r="4060">
      <c r="A4060" s="105"/>
      <c r="C4060" s="88"/>
      <c r="D4060" s="86"/>
      <c r="E4060" s="32"/>
      <c r="H4060" s="105"/>
      <c r="J4060" s="102"/>
      <c r="K4060" s="102"/>
      <c r="L4060" s="108"/>
      <c r="R4060" s="31"/>
      <c r="S4060" s="112"/>
    </row>
    <row r="4061">
      <c r="A4061" s="105"/>
      <c r="C4061" s="88"/>
      <c r="D4061" s="86"/>
      <c r="E4061" s="32"/>
      <c r="H4061" s="105"/>
      <c r="J4061" s="102"/>
      <c r="K4061" s="102"/>
      <c r="L4061" s="108"/>
      <c r="R4061" s="31"/>
      <c r="S4061" s="112"/>
    </row>
    <row r="4062">
      <c r="A4062" s="105"/>
      <c r="C4062" s="88"/>
      <c r="D4062" s="86"/>
      <c r="E4062" s="32"/>
      <c r="H4062" s="105"/>
      <c r="J4062" s="102"/>
      <c r="K4062" s="102"/>
      <c r="L4062" s="108"/>
      <c r="R4062" s="31"/>
      <c r="S4062" s="112"/>
    </row>
    <row r="4063">
      <c r="A4063" s="105"/>
      <c r="C4063" s="88"/>
      <c r="D4063" s="86"/>
      <c r="E4063" s="32"/>
      <c r="H4063" s="105"/>
      <c r="J4063" s="102"/>
      <c r="K4063" s="102"/>
      <c r="L4063" s="108"/>
      <c r="R4063" s="31"/>
      <c r="S4063" s="112"/>
    </row>
    <row r="4064">
      <c r="A4064" s="105"/>
      <c r="C4064" s="88"/>
      <c r="D4064" s="86"/>
      <c r="E4064" s="32"/>
      <c r="H4064" s="105"/>
      <c r="J4064" s="102"/>
      <c r="K4064" s="102"/>
      <c r="L4064" s="108"/>
      <c r="R4064" s="31"/>
      <c r="S4064" s="112"/>
    </row>
    <row r="4065">
      <c r="A4065" s="105"/>
      <c r="C4065" s="88"/>
      <c r="D4065" s="86"/>
      <c r="E4065" s="32"/>
      <c r="H4065" s="105"/>
      <c r="J4065" s="102"/>
      <c r="K4065" s="102"/>
      <c r="L4065" s="108"/>
      <c r="R4065" s="31"/>
      <c r="S4065" s="112"/>
    </row>
    <row r="4066">
      <c r="A4066" s="105"/>
      <c r="C4066" s="88"/>
      <c r="D4066" s="86"/>
      <c r="E4066" s="32"/>
      <c r="H4066" s="105"/>
      <c r="J4066" s="102"/>
      <c r="K4066" s="102"/>
      <c r="L4066" s="108"/>
      <c r="R4066" s="31"/>
      <c r="S4066" s="112"/>
    </row>
    <row r="4067">
      <c r="A4067" s="105"/>
      <c r="C4067" s="88"/>
      <c r="D4067" s="86"/>
      <c r="E4067" s="32"/>
      <c r="H4067" s="105"/>
      <c r="J4067" s="102"/>
      <c r="K4067" s="102"/>
      <c r="L4067" s="108"/>
      <c r="R4067" s="31"/>
      <c r="S4067" s="112"/>
    </row>
    <row r="4068">
      <c r="A4068" s="105"/>
      <c r="C4068" s="88"/>
      <c r="D4068" s="86"/>
      <c r="E4068" s="32"/>
      <c r="H4068" s="105"/>
      <c r="J4068" s="102"/>
      <c r="K4068" s="102"/>
      <c r="L4068" s="108"/>
      <c r="R4068" s="31"/>
      <c r="S4068" s="112"/>
    </row>
    <row r="4069">
      <c r="A4069" s="105"/>
      <c r="C4069" s="88"/>
      <c r="D4069" s="86"/>
      <c r="E4069" s="32"/>
      <c r="H4069" s="105"/>
      <c r="J4069" s="102"/>
      <c r="K4069" s="102"/>
      <c r="L4069" s="108"/>
      <c r="R4069" s="31"/>
      <c r="S4069" s="112"/>
    </row>
    <row r="4070">
      <c r="A4070" s="105"/>
      <c r="C4070" s="88"/>
      <c r="D4070" s="86"/>
      <c r="E4070" s="32"/>
      <c r="H4070" s="105"/>
      <c r="J4070" s="102"/>
      <c r="K4070" s="102"/>
      <c r="L4070" s="108"/>
      <c r="R4070" s="31"/>
      <c r="S4070" s="112"/>
    </row>
    <row r="4071">
      <c r="A4071" s="105"/>
      <c r="C4071" s="88"/>
      <c r="D4071" s="86"/>
      <c r="E4071" s="32"/>
      <c r="H4071" s="105"/>
      <c r="J4071" s="102"/>
      <c r="K4071" s="102"/>
      <c r="L4071" s="108"/>
      <c r="R4071" s="31"/>
      <c r="S4071" s="112"/>
    </row>
    <row r="4072">
      <c r="A4072" s="105"/>
      <c r="C4072" s="88"/>
      <c r="D4072" s="86"/>
      <c r="E4072" s="32"/>
      <c r="H4072" s="105"/>
      <c r="J4072" s="102"/>
      <c r="K4072" s="102"/>
      <c r="L4072" s="108"/>
      <c r="R4072" s="31"/>
      <c r="S4072" s="112"/>
    </row>
    <row r="4073">
      <c r="A4073" s="105"/>
      <c r="C4073" s="88"/>
      <c r="D4073" s="86"/>
      <c r="E4073" s="32"/>
      <c r="H4073" s="105"/>
      <c r="J4073" s="102"/>
      <c r="K4073" s="102"/>
      <c r="L4073" s="108"/>
      <c r="R4073" s="31"/>
      <c r="S4073" s="112"/>
    </row>
    <row r="4074">
      <c r="A4074" s="105"/>
      <c r="C4074" s="88"/>
      <c r="D4074" s="86"/>
      <c r="E4074" s="32"/>
      <c r="H4074" s="105"/>
      <c r="J4074" s="102"/>
      <c r="K4074" s="102"/>
      <c r="L4074" s="108"/>
      <c r="R4074" s="31"/>
      <c r="S4074" s="112"/>
    </row>
    <row r="4075">
      <c r="A4075" s="105"/>
      <c r="C4075" s="88"/>
      <c r="D4075" s="86"/>
      <c r="E4075" s="32"/>
      <c r="H4075" s="105"/>
      <c r="J4075" s="102"/>
      <c r="K4075" s="102"/>
      <c r="L4075" s="108"/>
      <c r="R4075" s="31"/>
      <c r="S4075" s="112"/>
    </row>
    <row r="4076">
      <c r="A4076" s="105"/>
      <c r="C4076" s="88"/>
      <c r="D4076" s="86"/>
      <c r="E4076" s="32"/>
      <c r="H4076" s="105"/>
      <c r="J4076" s="102"/>
      <c r="K4076" s="102"/>
      <c r="L4076" s="108"/>
      <c r="R4076" s="31"/>
      <c r="S4076" s="112"/>
    </row>
    <row r="4077">
      <c r="A4077" s="105"/>
      <c r="C4077" s="88"/>
      <c r="D4077" s="86"/>
      <c r="E4077" s="32"/>
      <c r="H4077" s="105"/>
      <c r="J4077" s="102"/>
      <c r="K4077" s="102"/>
      <c r="L4077" s="108"/>
      <c r="R4077" s="31"/>
      <c r="S4077" s="112"/>
    </row>
    <row r="4078">
      <c r="A4078" s="105"/>
      <c r="C4078" s="88"/>
      <c r="D4078" s="86"/>
      <c r="E4078" s="32"/>
      <c r="H4078" s="105"/>
      <c r="J4078" s="102"/>
      <c r="K4078" s="102"/>
      <c r="L4078" s="108"/>
      <c r="R4078" s="31"/>
      <c r="S4078" s="112"/>
    </row>
    <row r="4079">
      <c r="A4079" s="105"/>
      <c r="C4079" s="88"/>
      <c r="D4079" s="86"/>
      <c r="E4079" s="32"/>
      <c r="H4079" s="105"/>
      <c r="J4079" s="102"/>
      <c r="K4079" s="102"/>
      <c r="L4079" s="108"/>
      <c r="R4079" s="31"/>
      <c r="S4079" s="112"/>
    </row>
    <row r="4080">
      <c r="A4080" s="105"/>
      <c r="C4080" s="88"/>
      <c r="D4080" s="86"/>
      <c r="E4080" s="32"/>
      <c r="H4080" s="105"/>
      <c r="J4080" s="102"/>
      <c r="K4080" s="102"/>
      <c r="L4080" s="108"/>
      <c r="R4080" s="31"/>
      <c r="S4080" s="112"/>
    </row>
    <row r="4081">
      <c r="A4081" s="105"/>
      <c r="C4081" s="88"/>
      <c r="D4081" s="86"/>
      <c r="E4081" s="32"/>
      <c r="H4081" s="105"/>
      <c r="J4081" s="102"/>
      <c r="K4081" s="102"/>
      <c r="L4081" s="108"/>
      <c r="R4081" s="31"/>
      <c r="S4081" s="112"/>
    </row>
    <row r="4082">
      <c r="A4082" s="105"/>
      <c r="C4082" s="88"/>
      <c r="D4082" s="86"/>
      <c r="E4082" s="32"/>
      <c r="H4082" s="105"/>
      <c r="J4082" s="102"/>
      <c r="K4082" s="102"/>
      <c r="L4082" s="108"/>
      <c r="R4082" s="31"/>
      <c r="S4082" s="112"/>
    </row>
    <row r="4083">
      <c r="A4083" s="105"/>
      <c r="C4083" s="88"/>
      <c r="D4083" s="86"/>
      <c r="E4083" s="32"/>
      <c r="H4083" s="105"/>
      <c r="J4083" s="102"/>
      <c r="K4083" s="102"/>
      <c r="L4083" s="108"/>
      <c r="R4083" s="31"/>
      <c r="S4083" s="112"/>
    </row>
    <row r="4084">
      <c r="A4084" s="105"/>
      <c r="C4084" s="88"/>
      <c r="D4084" s="86"/>
      <c r="E4084" s="32"/>
      <c r="H4084" s="105"/>
      <c r="J4084" s="102"/>
      <c r="K4084" s="102"/>
      <c r="L4084" s="108"/>
      <c r="R4084" s="31"/>
      <c r="S4084" s="112"/>
    </row>
    <row r="4085">
      <c r="A4085" s="105"/>
      <c r="C4085" s="88"/>
      <c r="D4085" s="86"/>
      <c r="E4085" s="32"/>
      <c r="H4085" s="105"/>
      <c r="J4085" s="102"/>
      <c r="K4085" s="102"/>
      <c r="L4085" s="108"/>
      <c r="R4085" s="31"/>
      <c r="S4085" s="112"/>
    </row>
    <row r="4086">
      <c r="A4086" s="105"/>
      <c r="C4086" s="88"/>
      <c r="D4086" s="86"/>
      <c r="E4086" s="32"/>
      <c r="H4086" s="105"/>
      <c r="J4086" s="102"/>
      <c r="K4086" s="102"/>
      <c r="L4086" s="108"/>
      <c r="R4086" s="31"/>
      <c r="S4086" s="112"/>
    </row>
    <row r="4087">
      <c r="A4087" s="105"/>
      <c r="C4087" s="88"/>
      <c r="D4087" s="86"/>
      <c r="E4087" s="32"/>
      <c r="H4087" s="105"/>
      <c r="J4087" s="102"/>
      <c r="K4087" s="102"/>
      <c r="L4087" s="108"/>
      <c r="R4087" s="31"/>
      <c r="S4087" s="112"/>
    </row>
    <row r="4088">
      <c r="A4088" s="105"/>
      <c r="C4088" s="88"/>
      <c r="D4088" s="86"/>
      <c r="E4088" s="32"/>
      <c r="H4088" s="105"/>
      <c r="J4088" s="102"/>
      <c r="K4088" s="102"/>
      <c r="L4088" s="108"/>
      <c r="R4088" s="31"/>
      <c r="S4088" s="112"/>
    </row>
    <row r="4089">
      <c r="A4089" s="105"/>
      <c r="C4089" s="88"/>
      <c r="D4089" s="86"/>
      <c r="E4089" s="32"/>
      <c r="H4089" s="105"/>
      <c r="J4089" s="102"/>
      <c r="K4089" s="102"/>
      <c r="L4089" s="108"/>
      <c r="R4089" s="31"/>
      <c r="S4089" s="112"/>
    </row>
    <row r="4090">
      <c r="A4090" s="105"/>
      <c r="C4090" s="88"/>
      <c r="D4090" s="86"/>
      <c r="E4090" s="32"/>
      <c r="H4090" s="105"/>
      <c r="J4090" s="102"/>
      <c r="K4090" s="102"/>
      <c r="L4090" s="108"/>
      <c r="R4090" s="31"/>
      <c r="S4090" s="112"/>
    </row>
    <row r="4091">
      <c r="A4091" s="105"/>
      <c r="C4091" s="88"/>
      <c r="D4091" s="86"/>
      <c r="E4091" s="32"/>
      <c r="H4091" s="105"/>
      <c r="J4091" s="102"/>
      <c r="K4091" s="102"/>
      <c r="L4091" s="108"/>
      <c r="R4091" s="31"/>
      <c r="S4091" s="112"/>
    </row>
    <row r="4092">
      <c r="A4092" s="105"/>
      <c r="C4092" s="88"/>
      <c r="D4092" s="86"/>
      <c r="E4092" s="32"/>
      <c r="H4092" s="105"/>
      <c r="J4092" s="102"/>
      <c r="K4092" s="102"/>
      <c r="L4092" s="108"/>
      <c r="R4092" s="31"/>
      <c r="S4092" s="112"/>
    </row>
    <row r="4093">
      <c r="A4093" s="105"/>
      <c r="C4093" s="88"/>
      <c r="D4093" s="86"/>
      <c r="E4093" s="32"/>
      <c r="H4093" s="105"/>
      <c r="J4093" s="102"/>
      <c r="K4093" s="102"/>
      <c r="L4093" s="108"/>
      <c r="R4093" s="31"/>
      <c r="S4093" s="112"/>
    </row>
    <row r="4094">
      <c r="A4094" s="105"/>
      <c r="C4094" s="88"/>
      <c r="D4094" s="86"/>
      <c r="E4094" s="32"/>
      <c r="H4094" s="105"/>
      <c r="J4094" s="102"/>
      <c r="K4094" s="102"/>
      <c r="L4094" s="108"/>
      <c r="R4094" s="31"/>
      <c r="S4094" s="112"/>
    </row>
    <row r="4095">
      <c r="A4095" s="105"/>
      <c r="C4095" s="88"/>
      <c r="D4095" s="86"/>
      <c r="E4095" s="32"/>
      <c r="H4095" s="105"/>
      <c r="J4095" s="102"/>
      <c r="K4095" s="102"/>
      <c r="L4095" s="108"/>
      <c r="R4095" s="31"/>
      <c r="S4095" s="112"/>
    </row>
    <row r="4096">
      <c r="A4096" s="105"/>
      <c r="C4096" s="88"/>
      <c r="D4096" s="86"/>
      <c r="E4096" s="32"/>
      <c r="H4096" s="105"/>
      <c r="J4096" s="102"/>
      <c r="K4096" s="102"/>
      <c r="L4096" s="108"/>
      <c r="R4096" s="31"/>
      <c r="S4096" s="112"/>
    </row>
    <row r="4097">
      <c r="A4097" s="105"/>
      <c r="C4097" s="88"/>
      <c r="D4097" s="86"/>
      <c r="E4097" s="32"/>
      <c r="H4097" s="105"/>
      <c r="J4097" s="102"/>
      <c r="K4097" s="102"/>
      <c r="L4097" s="108"/>
      <c r="R4097" s="31"/>
      <c r="S4097" s="112"/>
    </row>
    <row r="4098">
      <c r="A4098" s="105"/>
      <c r="C4098" s="88"/>
      <c r="D4098" s="86"/>
      <c r="E4098" s="32"/>
      <c r="H4098" s="105"/>
      <c r="J4098" s="102"/>
      <c r="K4098" s="102"/>
      <c r="L4098" s="108"/>
      <c r="R4098" s="31"/>
      <c r="S4098" s="112"/>
    </row>
    <row r="4099">
      <c r="A4099" s="105"/>
      <c r="C4099" s="88"/>
      <c r="D4099" s="86"/>
      <c r="E4099" s="32"/>
      <c r="H4099" s="105"/>
      <c r="J4099" s="102"/>
      <c r="K4099" s="102"/>
      <c r="L4099" s="108"/>
      <c r="R4099" s="31"/>
      <c r="S4099" s="112"/>
    </row>
    <row r="4100">
      <c r="A4100" s="105"/>
      <c r="C4100" s="88"/>
      <c r="D4100" s="86"/>
      <c r="E4100" s="32"/>
      <c r="H4100" s="105"/>
      <c r="J4100" s="102"/>
      <c r="K4100" s="102"/>
      <c r="L4100" s="108"/>
      <c r="R4100" s="31"/>
      <c r="S4100" s="112"/>
    </row>
    <row r="4101">
      <c r="A4101" s="105"/>
      <c r="C4101" s="88"/>
      <c r="D4101" s="86"/>
      <c r="E4101" s="32"/>
      <c r="H4101" s="105"/>
      <c r="J4101" s="102"/>
      <c r="K4101" s="102"/>
      <c r="L4101" s="108"/>
      <c r="R4101" s="31"/>
      <c r="S4101" s="112"/>
    </row>
    <row r="4102">
      <c r="A4102" s="105"/>
      <c r="C4102" s="88"/>
      <c r="D4102" s="86"/>
      <c r="E4102" s="32"/>
      <c r="H4102" s="105"/>
      <c r="J4102" s="102"/>
      <c r="K4102" s="102"/>
      <c r="L4102" s="108"/>
      <c r="R4102" s="31"/>
      <c r="S4102" s="112"/>
    </row>
    <row r="4103">
      <c r="A4103" s="105"/>
      <c r="C4103" s="88"/>
      <c r="D4103" s="86"/>
      <c r="E4103" s="32"/>
      <c r="H4103" s="105"/>
      <c r="J4103" s="102"/>
      <c r="K4103" s="102"/>
      <c r="L4103" s="108"/>
      <c r="R4103" s="31"/>
      <c r="S4103" s="112"/>
    </row>
    <row r="4104">
      <c r="A4104" s="105"/>
      <c r="C4104" s="88"/>
      <c r="D4104" s="86"/>
      <c r="E4104" s="32"/>
      <c r="H4104" s="105"/>
      <c r="J4104" s="102"/>
      <c r="K4104" s="102"/>
      <c r="L4104" s="108"/>
      <c r="R4104" s="31"/>
      <c r="S4104" s="112"/>
    </row>
    <row r="4105">
      <c r="A4105" s="105"/>
      <c r="C4105" s="88"/>
      <c r="D4105" s="86"/>
      <c r="E4105" s="32"/>
      <c r="H4105" s="105"/>
      <c r="J4105" s="102"/>
      <c r="K4105" s="102"/>
      <c r="L4105" s="108"/>
      <c r="R4105" s="31"/>
      <c r="S4105" s="112"/>
    </row>
    <row r="4106">
      <c r="A4106" s="105"/>
      <c r="C4106" s="88"/>
      <c r="D4106" s="86"/>
      <c r="E4106" s="32"/>
      <c r="H4106" s="105"/>
      <c r="J4106" s="102"/>
      <c r="K4106" s="102"/>
      <c r="L4106" s="108"/>
      <c r="R4106" s="31"/>
      <c r="S4106" s="112"/>
    </row>
    <row r="4107">
      <c r="A4107" s="105"/>
      <c r="C4107" s="88"/>
      <c r="D4107" s="86"/>
      <c r="E4107" s="32"/>
      <c r="H4107" s="105"/>
      <c r="J4107" s="102"/>
      <c r="K4107" s="102"/>
      <c r="L4107" s="108"/>
      <c r="R4107" s="31"/>
      <c r="S4107" s="112"/>
    </row>
    <row r="4108">
      <c r="A4108" s="105"/>
      <c r="C4108" s="88"/>
      <c r="D4108" s="86"/>
      <c r="E4108" s="32"/>
      <c r="H4108" s="105"/>
      <c r="J4108" s="102"/>
      <c r="K4108" s="102"/>
      <c r="L4108" s="108"/>
      <c r="R4108" s="31"/>
      <c r="S4108" s="112"/>
    </row>
    <row r="4109">
      <c r="A4109" s="105"/>
      <c r="C4109" s="88"/>
      <c r="D4109" s="86"/>
      <c r="E4109" s="32"/>
      <c r="H4109" s="105"/>
      <c r="J4109" s="102"/>
      <c r="K4109" s="102"/>
      <c r="L4109" s="108"/>
      <c r="R4109" s="31"/>
      <c r="S4109" s="112"/>
    </row>
    <row r="4110">
      <c r="A4110" s="105"/>
      <c r="C4110" s="88"/>
      <c r="D4110" s="86"/>
      <c r="E4110" s="32"/>
      <c r="H4110" s="105"/>
      <c r="J4110" s="102"/>
      <c r="K4110" s="102"/>
      <c r="L4110" s="108"/>
      <c r="R4110" s="31"/>
      <c r="S4110" s="112"/>
    </row>
    <row r="4111">
      <c r="A4111" s="105"/>
      <c r="C4111" s="88"/>
      <c r="D4111" s="86"/>
      <c r="E4111" s="32"/>
      <c r="H4111" s="105"/>
      <c r="J4111" s="102"/>
      <c r="K4111" s="102"/>
      <c r="L4111" s="108"/>
      <c r="R4111" s="31"/>
      <c r="S4111" s="112"/>
    </row>
    <row r="4112">
      <c r="A4112" s="105"/>
      <c r="C4112" s="88"/>
      <c r="D4112" s="86"/>
      <c r="E4112" s="32"/>
      <c r="H4112" s="105"/>
      <c r="J4112" s="102"/>
      <c r="K4112" s="102"/>
      <c r="L4112" s="108"/>
      <c r="R4112" s="31"/>
      <c r="S4112" s="112"/>
    </row>
    <row r="4113">
      <c r="A4113" s="105"/>
      <c r="C4113" s="88"/>
      <c r="D4113" s="86"/>
      <c r="E4113" s="32"/>
      <c r="H4113" s="105"/>
      <c r="J4113" s="102"/>
      <c r="K4113" s="102"/>
      <c r="L4113" s="108"/>
      <c r="R4113" s="31"/>
      <c r="S4113" s="112"/>
    </row>
    <row r="4114">
      <c r="A4114" s="105"/>
      <c r="C4114" s="88"/>
      <c r="D4114" s="86"/>
      <c r="E4114" s="32"/>
      <c r="H4114" s="105"/>
      <c r="J4114" s="102"/>
      <c r="K4114" s="102"/>
      <c r="L4114" s="108"/>
      <c r="R4114" s="31"/>
      <c r="S4114" s="112"/>
    </row>
    <row r="4115">
      <c r="A4115" s="105"/>
      <c r="C4115" s="88"/>
      <c r="D4115" s="86"/>
      <c r="E4115" s="32"/>
      <c r="H4115" s="105"/>
      <c r="J4115" s="102"/>
      <c r="K4115" s="102"/>
      <c r="L4115" s="108"/>
      <c r="R4115" s="31"/>
      <c r="S4115" s="112"/>
    </row>
    <row r="4116">
      <c r="A4116" s="105"/>
      <c r="C4116" s="88"/>
      <c r="D4116" s="86"/>
      <c r="E4116" s="32"/>
      <c r="H4116" s="105"/>
      <c r="J4116" s="102"/>
      <c r="K4116" s="102"/>
      <c r="L4116" s="108"/>
      <c r="R4116" s="31"/>
      <c r="S4116" s="112"/>
    </row>
    <row r="4117">
      <c r="A4117" s="105"/>
      <c r="C4117" s="88"/>
      <c r="D4117" s="86"/>
      <c r="E4117" s="32"/>
      <c r="H4117" s="105"/>
      <c r="J4117" s="102"/>
      <c r="K4117" s="102"/>
      <c r="L4117" s="108"/>
      <c r="R4117" s="31"/>
      <c r="S4117" s="112"/>
    </row>
    <row r="4118">
      <c r="A4118" s="105"/>
      <c r="C4118" s="88"/>
      <c r="D4118" s="86"/>
      <c r="E4118" s="32"/>
      <c r="H4118" s="105"/>
      <c r="J4118" s="102"/>
      <c r="K4118" s="102"/>
      <c r="L4118" s="108"/>
      <c r="R4118" s="31"/>
      <c r="S4118" s="112"/>
    </row>
    <row r="4119">
      <c r="A4119" s="105"/>
      <c r="C4119" s="88"/>
      <c r="D4119" s="86"/>
      <c r="E4119" s="32"/>
      <c r="H4119" s="105"/>
      <c r="J4119" s="102"/>
      <c r="K4119" s="102"/>
      <c r="L4119" s="108"/>
      <c r="R4119" s="31"/>
      <c r="S4119" s="112"/>
    </row>
    <row r="4120">
      <c r="A4120" s="105"/>
      <c r="C4120" s="88"/>
      <c r="D4120" s="86"/>
      <c r="E4120" s="32"/>
      <c r="H4120" s="105"/>
      <c r="J4120" s="102"/>
      <c r="K4120" s="102"/>
      <c r="L4120" s="108"/>
      <c r="R4120" s="31"/>
      <c r="S4120" s="112"/>
    </row>
    <row r="4121">
      <c r="A4121" s="105"/>
      <c r="C4121" s="88"/>
      <c r="D4121" s="86"/>
      <c r="E4121" s="32"/>
      <c r="H4121" s="105"/>
      <c r="J4121" s="102"/>
      <c r="K4121" s="102"/>
      <c r="L4121" s="108"/>
      <c r="R4121" s="31"/>
      <c r="S4121" s="112"/>
    </row>
    <row r="4122">
      <c r="A4122" s="105"/>
      <c r="C4122" s="88"/>
      <c r="D4122" s="86"/>
      <c r="E4122" s="32"/>
      <c r="H4122" s="105"/>
      <c r="J4122" s="102"/>
      <c r="K4122" s="102"/>
      <c r="L4122" s="108"/>
      <c r="R4122" s="31"/>
      <c r="S4122" s="112"/>
    </row>
    <row r="4123">
      <c r="A4123" s="105"/>
      <c r="C4123" s="88"/>
      <c r="D4123" s="86"/>
      <c r="E4123" s="32"/>
      <c r="H4123" s="105"/>
      <c r="J4123" s="102"/>
      <c r="K4123" s="102"/>
      <c r="L4123" s="108"/>
      <c r="R4123" s="31"/>
      <c r="S4123" s="112"/>
    </row>
    <row r="4124">
      <c r="A4124" s="105"/>
      <c r="C4124" s="88"/>
      <c r="D4124" s="86"/>
      <c r="E4124" s="32"/>
      <c r="H4124" s="105"/>
      <c r="J4124" s="102"/>
      <c r="K4124" s="102"/>
      <c r="L4124" s="108"/>
      <c r="R4124" s="31"/>
      <c r="S4124" s="112"/>
    </row>
    <row r="4125">
      <c r="A4125" s="105"/>
      <c r="C4125" s="88"/>
      <c r="D4125" s="86"/>
      <c r="E4125" s="32"/>
      <c r="H4125" s="105"/>
      <c r="J4125" s="102"/>
      <c r="K4125" s="102"/>
      <c r="L4125" s="108"/>
      <c r="R4125" s="31"/>
      <c r="S4125" s="112"/>
    </row>
    <row r="4126">
      <c r="A4126" s="105"/>
      <c r="C4126" s="88"/>
      <c r="D4126" s="86"/>
      <c r="E4126" s="32"/>
      <c r="H4126" s="105"/>
      <c r="J4126" s="102"/>
      <c r="K4126" s="102"/>
      <c r="L4126" s="108"/>
      <c r="R4126" s="31"/>
      <c r="S4126" s="112"/>
    </row>
    <row r="4127">
      <c r="A4127" s="105"/>
      <c r="C4127" s="88"/>
      <c r="D4127" s="86"/>
      <c r="E4127" s="32"/>
      <c r="H4127" s="105"/>
      <c r="J4127" s="102"/>
      <c r="K4127" s="102"/>
      <c r="L4127" s="108"/>
      <c r="R4127" s="31"/>
      <c r="S4127" s="112"/>
    </row>
    <row r="4128">
      <c r="A4128" s="105"/>
      <c r="C4128" s="88"/>
      <c r="D4128" s="86"/>
      <c r="E4128" s="32"/>
      <c r="H4128" s="105"/>
      <c r="J4128" s="102"/>
      <c r="K4128" s="102"/>
      <c r="L4128" s="108"/>
      <c r="R4128" s="31"/>
      <c r="S4128" s="112"/>
    </row>
    <row r="4129">
      <c r="A4129" s="105"/>
      <c r="C4129" s="88"/>
      <c r="D4129" s="86"/>
      <c r="E4129" s="32"/>
      <c r="H4129" s="105"/>
      <c r="J4129" s="102"/>
      <c r="K4129" s="102"/>
      <c r="L4129" s="108"/>
      <c r="R4129" s="31"/>
      <c r="S4129" s="112"/>
    </row>
    <row r="4130">
      <c r="A4130" s="105"/>
      <c r="C4130" s="88"/>
      <c r="D4130" s="86"/>
      <c r="E4130" s="32"/>
      <c r="H4130" s="105"/>
      <c r="J4130" s="102"/>
      <c r="K4130" s="102"/>
      <c r="L4130" s="108"/>
      <c r="R4130" s="31"/>
      <c r="S4130" s="112"/>
    </row>
    <row r="4131">
      <c r="A4131" s="105"/>
      <c r="C4131" s="88"/>
      <c r="D4131" s="86"/>
      <c r="E4131" s="32"/>
      <c r="H4131" s="105"/>
      <c r="J4131" s="102"/>
      <c r="K4131" s="102"/>
      <c r="L4131" s="108"/>
      <c r="R4131" s="31"/>
      <c r="S4131" s="112"/>
    </row>
    <row r="4132">
      <c r="A4132" s="105"/>
      <c r="C4132" s="88"/>
      <c r="D4132" s="86"/>
      <c r="E4132" s="32"/>
      <c r="H4132" s="105"/>
      <c r="J4132" s="102"/>
      <c r="K4132" s="102"/>
      <c r="L4132" s="108"/>
      <c r="R4132" s="31"/>
      <c r="S4132" s="112"/>
    </row>
    <row r="4133">
      <c r="A4133" s="105"/>
      <c r="C4133" s="88"/>
      <c r="D4133" s="86"/>
      <c r="E4133" s="32"/>
      <c r="H4133" s="105"/>
      <c r="J4133" s="102"/>
      <c r="K4133" s="102"/>
      <c r="L4133" s="108"/>
      <c r="R4133" s="31"/>
      <c r="S4133" s="112"/>
    </row>
    <row r="4134">
      <c r="A4134" s="105"/>
      <c r="C4134" s="88"/>
      <c r="D4134" s="86"/>
      <c r="E4134" s="32"/>
      <c r="H4134" s="105"/>
      <c r="J4134" s="102"/>
      <c r="K4134" s="102"/>
      <c r="L4134" s="108"/>
      <c r="R4134" s="31"/>
      <c r="S4134" s="112"/>
    </row>
    <row r="4135">
      <c r="A4135" s="105"/>
      <c r="C4135" s="88"/>
      <c r="D4135" s="86"/>
      <c r="E4135" s="32"/>
      <c r="H4135" s="105"/>
      <c r="J4135" s="102"/>
      <c r="K4135" s="102"/>
      <c r="L4135" s="108"/>
      <c r="R4135" s="31"/>
      <c r="S4135" s="112"/>
    </row>
    <row r="4136">
      <c r="A4136" s="105"/>
      <c r="C4136" s="88"/>
      <c r="D4136" s="86"/>
      <c r="E4136" s="32"/>
      <c r="H4136" s="105"/>
      <c r="J4136" s="102"/>
      <c r="K4136" s="102"/>
      <c r="L4136" s="108"/>
      <c r="R4136" s="31"/>
      <c r="S4136" s="112"/>
    </row>
    <row r="4137">
      <c r="A4137" s="105"/>
      <c r="C4137" s="88"/>
      <c r="D4137" s="86"/>
      <c r="E4137" s="32"/>
      <c r="H4137" s="105"/>
      <c r="J4137" s="102"/>
      <c r="K4137" s="102"/>
      <c r="L4137" s="108"/>
      <c r="R4137" s="31"/>
      <c r="S4137" s="112"/>
    </row>
    <row r="4138">
      <c r="A4138" s="105"/>
      <c r="C4138" s="88"/>
      <c r="D4138" s="86"/>
      <c r="E4138" s="32"/>
      <c r="H4138" s="105"/>
      <c r="J4138" s="102"/>
      <c r="K4138" s="102"/>
      <c r="L4138" s="108"/>
      <c r="R4138" s="31"/>
      <c r="S4138" s="112"/>
    </row>
    <row r="4139">
      <c r="A4139" s="105"/>
      <c r="C4139" s="88"/>
      <c r="D4139" s="86"/>
      <c r="E4139" s="32"/>
      <c r="H4139" s="105"/>
      <c r="J4139" s="102"/>
      <c r="K4139" s="102"/>
      <c r="L4139" s="108"/>
      <c r="R4139" s="31"/>
      <c r="S4139" s="112"/>
    </row>
    <row r="4140">
      <c r="A4140" s="105"/>
      <c r="C4140" s="88"/>
      <c r="D4140" s="86"/>
      <c r="E4140" s="32"/>
      <c r="H4140" s="105"/>
      <c r="J4140" s="102"/>
      <c r="K4140" s="102"/>
      <c r="L4140" s="108"/>
      <c r="R4140" s="31"/>
      <c r="S4140" s="112"/>
    </row>
    <row r="4141">
      <c r="A4141" s="105"/>
      <c r="C4141" s="88"/>
      <c r="D4141" s="86"/>
      <c r="E4141" s="32"/>
      <c r="H4141" s="105"/>
      <c r="J4141" s="102"/>
      <c r="K4141" s="102"/>
      <c r="L4141" s="108"/>
      <c r="R4141" s="31"/>
      <c r="S4141" s="112"/>
    </row>
    <row r="4142">
      <c r="A4142" s="105"/>
      <c r="C4142" s="88"/>
      <c r="D4142" s="86"/>
      <c r="E4142" s="32"/>
      <c r="H4142" s="105"/>
      <c r="J4142" s="102"/>
      <c r="K4142" s="102"/>
      <c r="L4142" s="108"/>
      <c r="R4142" s="31"/>
      <c r="S4142" s="112"/>
    </row>
    <row r="4143">
      <c r="A4143" s="105"/>
      <c r="C4143" s="88"/>
      <c r="D4143" s="86"/>
      <c r="E4143" s="32"/>
      <c r="H4143" s="105"/>
      <c r="J4143" s="102"/>
      <c r="K4143" s="102"/>
      <c r="L4143" s="108"/>
      <c r="R4143" s="31"/>
      <c r="S4143" s="112"/>
    </row>
    <row r="4144">
      <c r="A4144" s="105"/>
      <c r="C4144" s="88"/>
      <c r="D4144" s="86"/>
      <c r="E4144" s="32"/>
      <c r="H4144" s="105"/>
      <c r="J4144" s="102"/>
      <c r="K4144" s="102"/>
      <c r="L4144" s="108"/>
      <c r="R4144" s="31"/>
      <c r="S4144" s="112"/>
    </row>
    <row r="4145">
      <c r="A4145" s="105"/>
      <c r="C4145" s="88"/>
      <c r="D4145" s="86"/>
      <c r="E4145" s="32"/>
      <c r="H4145" s="105"/>
      <c r="J4145" s="102"/>
      <c r="K4145" s="102"/>
      <c r="L4145" s="108"/>
      <c r="R4145" s="31"/>
      <c r="S4145" s="112"/>
    </row>
    <row r="4146">
      <c r="A4146" s="105"/>
      <c r="C4146" s="88"/>
      <c r="D4146" s="86"/>
      <c r="E4146" s="32"/>
      <c r="H4146" s="105"/>
      <c r="J4146" s="102"/>
      <c r="K4146" s="102"/>
      <c r="L4146" s="108"/>
      <c r="R4146" s="31"/>
      <c r="S4146" s="112"/>
    </row>
    <row r="4147">
      <c r="A4147" s="105"/>
      <c r="C4147" s="88"/>
      <c r="D4147" s="86"/>
      <c r="E4147" s="32"/>
      <c r="H4147" s="105"/>
      <c r="J4147" s="102"/>
      <c r="K4147" s="102"/>
      <c r="L4147" s="108"/>
      <c r="R4147" s="31"/>
      <c r="S4147" s="112"/>
    </row>
    <row r="4148">
      <c r="A4148" s="105"/>
      <c r="C4148" s="88"/>
      <c r="D4148" s="86"/>
      <c r="E4148" s="32"/>
      <c r="H4148" s="105"/>
      <c r="J4148" s="102"/>
      <c r="K4148" s="102"/>
      <c r="L4148" s="108"/>
      <c r="R4148" s="31"/>
      <c r="S4148" s="112"/>
    </row>
    <row r="4149">
      <c r="A4149" s="105"/>
      <c r="C4149" s="88"/>
      <c r="D4149" s="86"/>
      <c r="E4149" s="32"/>
      <c r="H4149" s="105"/>
      <c r="J4149" s="102"/>
      <c r="K4149" s="102"/>
      <c r="L4149" s="108"/>
      <c r="R4149" s="31"/>
      <c r="S4149" s="112"/>
    </row>
    <row r="4150">
      <c r="A4150" s="105"/>
      <c r="C4150" s="88"/>
      <c r="D4150" s="86"/>
      <c r="E4150" s="32"/>
      <c r="H4150" s="105"/>
      <c r="J4150" s="102"/>
      <c r="K4150" s="102"/>
      <c r="L4150" s="108"/>
      <c r="R4150" s="31"/>
      <c r="S4150" s="112"/>
    </row>
    <row r="4151">
      <c r="A4151" s="105"/>
      <c r="C4151" s="88"/>
      <c r="D4151" s="86"/>
      <c r="E4151" s="32"/>
      <c r="H4151" s="105"/>
      <c r="J4151" s="102"/>
      <c r="K4151" s="102"/>
      <c r="L4151" s="108"/>
      <c r="R4151" s="31"/>
      <c r="S4151" s="112"/>
    </row>
    <row r="4152">
      <c r="A4152" s="105"/>
      <c r="C4152" s="88"/>
      <c r="D4152" s="86"/>
      <c r="E4152" s="32"/>
      <c r="H4152" s="105"/>
      <c r="J4152" s="102"/>
      <c r="K4152" s="102"/>
      <c r="L4152" s="108"/>
      <c r="R4152" s="31"/>
      <c r="S4152" s="112"/>
    </row>
    <row r="4153">
      <c r="A4153" s="105"/>
      <c r="C4153" s="88"/>
      <c r="D4153" s="86"/>
      <c r="E4153" s="32"/>
      <c r="H4153" s="105"/>
      <c r="J4153" s="102"/>
      <c r="K4153" s="102"/>
      <c r="L4153" s="108"/>
      <c r="R4153" s="31"/>
      <c r="S4153" s="112"/>
    </row>
    <row r="4154">
      <c r="A4154" s="105"/>
      <c r="C4154" s="88"/>
      <c r="D4154" s="86"/>
      <c r="E4154" s="32"/>
      <c r="H4154" s="105"/>
      <c r="J4154" s="102"/>
      <c r="K4154" s="102"/>
      <c r="L4154" s="108"/>
      <c r="R4154" s="31"/>
      <c r="S4154" s="112"/>
    </row>
    <row r="4155">
      <c r="A4155" s="105"/>
      <c r="C4155" s="88"/>
      <c r="D4155" s="86"/>
      <c r="E4155" s="32"/>
      <c r="H4155" s="105"/>
      <c r="J4155" s="102"/>
      <c r="K4155" s="102"/>
      <c r="L4155" s="108"/>
      <c r="R4155" s="31"/>
      <c r="S4155" s="112"/>
    </row>
    <row r="4156">
      <c r="A4156" s="105"/>
      <c r="C4156" s="88"/>
      <c r="D4156" s="86"/>
      <c r="E4156" s="32"/>
      <c r="H4156" s="105"/>
      <c r="J4156" s="102"/>
      <c r="K4156" s="102"/>
      <c r="L4156" s="108"/>
      <c r="R4156" s="31"/>
      <c r="S4156" s="112"/>
    </row>
    <row r="4157">
      <c r="A4157" s="105"/>
      <c r="C4157" s="88"/>
      <c r="D4157" s="86"/>
      <c r="E4157" s="32"/>
      <c r="H4157" s="105"/>
      <c r="J4157" s="102"/>
      <c r="K4157" s="102"/>
      <c r="L4157" s="108"/>
      <c r="R4157" s="31"/>
      <c r="S4157" s="112"/>
    </row>
    <row r="4158">
      <c r="A4158" s="105"/>
      <c r="C4158" s="88"/>
      <c r="D4158" s="86"/>
      <c r="E4158" s="32"/>
      <c r="H4158" s="105"/>
      <c r="J4158" s="102"/>
      <c r="K4158" s="102"/>
      <c r="L4158" s="108"/>
      <c r="R4158" s="31"/>
      <c r="S4158" s="112"/>
    </row>
    <row r="4159">
      <c r="A4159" s="105"/>
      <c r="C4159" s="88"/>
      <c r="D4159" s="86"/>
      <c r="E4159" s="32"/>
      <c r="H4159" s="105"/>
      <c r="J4159" s="102"/>
      <c r="K4159" s="102"/>
      <c r="L4159" s="108"/>
      <c r="R4159" s="31"/>
      <c r="S4159" s="112"/>
    </row>
    <row r="4160">
      <c r="A4160" s="105"/>
      <c r="C4160" s="88"/>
      <c r="D4160" s="86"/>
      <c r="E4160" s="32"/>
      <c r="H4160" s="105"/>
      <c r="J4160" s="102"/>
      <c r="K4160" s="102"/>
      <c r="L4160" s="108"/>
      <c r="R4160" s="31"/>
      <c r="S4160" s="112"/>
    </row>
    <row r="4161">
      <c r="A4161" s="105"/>
      <c r="C4161" s="88"/>
      <c r="D4161" s="86"/>
      <c r="E4161" s="32"/>
      <c r="H4161" s="105"/>
      <c r="J4161" s="102"/>
      <c r="K4161" s="102"/>
      <c r="L4161" s="108"/>
      <c r="R4161" s="31"/>
      <c r="S4161" s="112"/>
    </row>
    <row r="4162">
      <c r="A4162" s="105"/>
      <c r="C4162" s="88"/>
      <c r="D4162" s="86"/>
      <c r="E4162" s="32"/>
      <c r="H4162" s="105"/>
      <c r="J4162" s="102"/>
      <c r="K4162" s="102"/>
      <c r="L4162" s="108"/>
      <c r="R4162" s="31"/>
      <c r="S4162" s="112"/>
    </row>
    <row r="4163">
      <c r="A4163" s="105"/>
      <c r="C4163" s="88"/>
      <c r="D4163" s="86"/>
      <c r="E4163" s="32"/>
      <c r="H4163" s="105"/>
      <c r="J4163" s="102"/>
      <c r="K4163" s="102"/>
      <c r="L4163" s="108"/>
      <c r="R4163" s="31"/>
      <c r="S4163" s="112"/>
    </row>
    <row r="4164">
      <c r="A4164" s="105"/>
      <c r="C4164" s="88"/>
      <c r="D4164" s="86"/>
      <c r="E4164" s="32"/>
      <c r="H4164" s="105"/>
      <c r="J4164" s="102"/>
      <c r="K4164" s="102"/>
      <c r="L4164" s="108"/>
      <c r="R4164" s="31"/>
      <c r="S4164" s="112"/>
    </row>
    <row r="4165">
      <c r="A4165" s="105"/>
      <c r="C4165" s="88"/>
      <c r="D4165" s="86"/>
      <c r="E4165" s="32"/>
      <c r="H4165" s="105"/>
      <c r="J4165" s="102"/>
      <c r="K4165" s="102"/>
      <c r="L4165" s="108"/>
      <c r="R4165" s="31"/>
      <c r="S4165" s="112"/>
    </row>
    <row r="4166">
      <c r="A4166" s="105"/>
      <c r="C4166" s="88"/>
      <c r="D4166" s="86"/>
      <c r="E4166" s="32"/>
      <c r="H4166" s="105"/>
      <c r="J4166" s="102"/>
      <c r="K4166" s="102"/>
      <c r="L4166" s="108"/>
      <c r="R4166" s="31"/>
      <c r="S4166" s="112"/>
    </row>
    <row r="4167">
      <c r="A4167" s="105"/>
      <c r="C4167" s="88"/>
      <c r="D4167" s="86"/>
      <c r="E4167" s="32"/>
      <c r="H4167" s="105"/>
      <c r="J4167" s="102"/>
      <c r="K4167" s="102"/>
      <c r="L4167" s="108"/>
      <c r="R4167" s="31"/>
      <c r="S4167" s="112"/>
    </row>
    <row r="4168">
      <c r="A4168" s="105"/>
      <c r="C4168" s="88"/>
      <c r="D4168" s="86"/>
      <c r="E4168" s="32"/>
      <c r="H4168" s="105"/>
      <c r="J4168" s="102"/>
      <c r="K4168" s="102"/>
      <c r="L4168" s="108"/>
      <c r="R4168" s="31"/>
      <c r="S4168" s="112"/>
    </row>
    <row r="4169">
      <c r="A4169" s="105"/>
      <c r="C4169" s="88"/>
      <c r="D4169" s="86"/>
      <c r="E4169" s="32"/>
      <c r="H4169" s="105"/>
      <c r="J4169" s="102"/>
      <c r="K4169" s="102"/>
      <c r="L4169" s="108"/>
      <c r="R4169" s="31"/>
      <c r="S4169" s="112"/>
    </row>
    <row r="4170">
      <c r="A4170" s="105"/>
      <c r="C4170" s="88"/>
      <c r="D4170" s="86"/>
      <c r="E4170" s="32"/>
      <c r="H4170" s="105"/>
      <c r="J4170" s="102"/>
      <c r="K4170" s="102"/>
      <c r="L4170" s="108"/>
      <c r="R4170" s="31"/>
      <c r="S4170" s="112"/>
    </row>
    <row r="4171">
      <c r="A4171" s="105"/>
      <c r="C4171" s="88"/>
      <c r="D4171" s="86"/>
      <c r="E4171" s="32"/>
      <c r="H4171" s="105"/>
      <c r="J4171" s="102"/>
      <c r="K4171" s="102"/>
      <c r="L4171" s="108"/>
      <c r="R4171" s="31"/>
      <c r="S4171" s="112"/>
    </row>
    <row r="4172">
      <c r="A4172" s="105"/>
      <c r="C4172" s="88"/>
      <c r="D4172" s="86"/>
      <c r="E4172" s="32"/>
      <c r="H4172" s="105"/>
      <c r="J4172" s="102"/>
      <c r="K4172" s="102"/>
      <c r="L4172" s="108"/>
      <c r="R4172" s="31"/>
      <c r="S4172" s="112"/>
    </row>
    <row r="4173">
      <c r="A4173" s="105"/>
      <c r="C4173" s="88"/>
      <c r="D4173" s="86"/>
      <c r="E4173" s="32"/>
      <c r="H4173" s="105"/>
      <c r="J4173" s="102"/>
      <c r="K4173" s="102"/>
      <c r="L4173" s="108"/>
      <c r="R4173" s="31"/>
      <c r="S4173" s="112"/>
    </row>
    <row r="4174">
      <c r="A4174" s="105"/>
      <c r="C4174" s="88"/>
      <c r="D4174" s="86"/>
      <c r="E4174" s="32"/>
      <c r="H4174" s="105"/>
      <c r="J4174" s="102"/>
      <c r="K4174" s="102"/>
      <c r="L4174" s="108"/>
      <c r="R4174" s="31"/>
      <c r="S4174" s="112"/>
    </row>
    <row r="4175">
      <c r="A4175" s="105"/>
      <c r="C4175" s="88"/>
      <c r="D4175" s="86"/>
      <c r="E4175" s="32"/>
      <c r="H4175" s="105"/>
      <c r="J4175" s="102"/>
      <c r="K4175" s="102"/>
      <c r="L4175" s="108"/>
      <c r="R4175" s="31"/>
      <c r="S4175" s="112"/>
    </row>
    <row r="4176">
      <c r="A4176" s="105"/>
      <c r="C4176" s="88"/>
      <c r="D4176" s="86"/>
      <c r="E4176" s="32"/>
      <c r="H4176" s="105"/>
      <c r="J4176" s="102"/>
      <c r="K4176" s="102"/>
      <c r="L4176" s="108"/>
      <c r="R4176" s="31"/>
      <c r="S4176" s="112"/>
    </row>
    <row r="4177">
      <c r="A4177" s="105"/>
      <c r="C4177" s="88"/>
      <c r="D4177" s="86"/>
      <c r="E4177" s="32"/>
      <c r="H4177" s="105"/>
      <c r="J4177" s="102"/>
      <c r="K4177" s="102"/>
      <c r="L4177" s="108"/>
      <c r="R4177" s="31"/>
      <c r="S4177" s="112"/>
    </row>
    <row r="4178">
      <c r="A4178" s="105"/>
      <c r="C4178" s="88"/>
      <c r="D4178" s="86"/>
      <c r="E4178" s="32"/>
      <c r="H4178" s="105"/>
      <c r="J4178" s="102"/>
      <c r="K4178" s="102"/>
      <c r="L4178" s="108"/>
      <c r="R4178" s="31"/>
      <c r="S4178" s="112"/>
    </row>
    <row r="4179">
      <c r="A4179" s="105"/>
      <c r="C4179" s="88"/>
      <c r="D4179" s="86"/>
      <c r="E4179" s="32"/>
      <c r="H4179" s="105"/>
      <c r="J4179" s="102"/>
      <c r="K4179" s="102"/>
      <c r="L4179" s="108"/>
      <c r="R4179" s="31"/>
      <c r="S4179" s="112"/>
    </row>
    <row r="4180">
      <c r="A4180" s="105"/>
      <c r="C4180" s="88"/>
      <c r="D4180" s="86"/>
      <c r="E4180" s="32"/>
      <c r="H4180" s="105"/>
      <c r="J4180" s="102"/>
      <c r="K4180" s="102"/>
      <c r="L4180" s="108"/>
      <c r="R4180" s="31"/>
      <c r="S4180" s="112"/>
    </row>
    <row r="4181">
      <c r="A4181" s="105"/>
      <c r="C4181" s="88"/>
      <c r="D4181" s="86"/>
      <c r="E4181" s="32"/>
      <c r="H4181" s="105"/>
      <c r="J4181" s="102"/>
      <c r="K4181" s="102"/>
      <c r="L4181" s="108"/>
      <c r="R4181" s="31"/>
      <c r="S4181" s="112"/>
    </row>
    <row r="4182">
      <c r="A4182" s="105"/>
      <c r="C4182" s="88"/>
      <c r="D4182" s="86"/>
      <c r="E4182" s="32"/>
      <c r="H4182" s="105"/>
      <c r="J4182" s="102"/>
      <c r="K4182" s="102"/>
      <c r="L4182" s="108"/>
      <c r="R4182" s="31"/>
      <c r="S4182" s="112"/>
    </row>
    <row r="4183">
      <c r="A4183" s="105"/>
      <c r="C4183" s="88"/>
      <c r="D4183" s="86"/>
      <c r="E4183" s="32"/>
      <c r="H4183" s="105"/>
      <c r="J4183" s="102"/>
      <c r="K4183" s="102"/>
      <c r="L4183" s="108"/>
      <c r="R4183" s="31"/>
      <c r="S4183" s="112"/>
    </row>
    <row r="4184">
      <c r="A4184" s="105"/>
      <c r="C4184" s="88"/>
      <c r="D4184" s="86"/>
      <c r="E4184" s="32"/>
      <c r="H4184" s="105"/>
      <c r="J4184" s="102"/>
      <c r="K4184" s="102"/>
      <c r="L4184" s="108"/>
      <c r="R4184" s="31"/>
      <c r="S4184" s="112"/>
    </row>
    <row r="4185">
      <c r="A4185" s="105"/>
      <c r="C4185" s="88"/>
      <c r="D4185" s="86"/>
      <c r="E4185" s="32"/>
      <c r="H4185" s="105"/>
      <c r="J4185" s="102"/>
      <c r="K4185" s="102"/>
      <c r="L4185" s="108"/>
      <c r="R4185" s="31"/>
      <c r="S4185" s="112"/>
    </row>
    <row r="4186">
      <c r="A4186" s="105"/>
      <c r="C4186" s="88"/>
      <c r="D4186" s="86"/>
      <c r="E4186" s="32"/>
      <c r="H4186" s="105"/>
      <c r="J4186" s="102"/>
      <c r="K4186" s="102"/>
      <c r="L4186" s="108"/>
      <c r="R4186" s="31"/>
      <c r="S4186" s="112"/>
    </row>
    <row r="4187">
      <c r="A4187" s="105"/>
      <c r="C4187" s="88"/>
      <c r="D4187" s="86"/>
      <c r="E4187" s="32"/>
      <c r="H4187" s="105"/>
      <c r="J4187" s="102"/>
      <c r="K4187" s="102"/>
      <c r="L4187" s="108"/>
      <c r="R4187" s="31"/>
      <c r="S4187" s="112"/>
    </row>
    <row r="4188">
      <c r="A4188" s="105"/>
      <c r="C4188" s="88"/>
      <c r="D4188" s="86"/>
      <c r="E4188" s="32"/>
      <c r="H4188" s="105"/>
      <c r="J4188" s="102"/>
      <c r="K4188" s="102"/>
      <c r="L4188" s="108"/>
      <c r="R4188" s="31"/>
      <c r="S4188" s="112"/>
    </row>
    <row r="4189">
      <c r="A4189" s="105"/>
      <c r="C4189" s="88"/>
      <c r="D4189" s="86"/>
      <c r="E4189" s="32"/>
      <c r="H4189" s="105"/>
      <c r="J4189" s="102"/>
      <c r="K4189" s="102"/>
      <c r="L4189" s="108"/>
      <c r="R4189" s="31"/>
      <c r="S4189" s="112"/>
    </row>
    <row r="4190">
      <c r="A4190" s="105"/>
      <c r="C4190" s="88"/>
      <c r="D4190" s="86"/>
      <c r="E4190" s="32"/>
      <c r="H4190" s="105"/>
      <c r="J4190" s="102"/>
      <c r="K4190" s="102"/>
      <c r="L4190" s="108"/>
      <c r="R4190" s="31"/>
      <c r="S4190" s="112"/>
    </row>
    <row r="4191">
      <c r="A4191" s="105"/>
      <c r="C4191" s="88"/>
      <c r="D4191" s="86"/>
      <c r="E4191" s="32"/>
      <c r="H4191" s="105"/>
      <c r="J4191" s="102"/>
      <c r="K4191" s="102"/>
      <c r="L4191" s="108"/>
      <c r="R4191" s="31"/>
      <c r="S4191" s="112"/>
    </row>
    <row r="4192">
      <c r="A4192" s="105"/>
      <c r="C4192" s="88"/>
      <c r="D4192" s="86"/>
      <c r="E4192" s="32"/>
      <c r="H4192" s="105"/>
      <c r="J4192" s="102"/>
      <c r="K4192" s="102"/>
      <c r="L4192" s="108"/>
      <c r="R4192" s="31"/>
      <c r="S4192" s="112"/>
    </row>
    <row r="4193">
      <c r="A4193" s="105"/>
      <c r="C4193" s="88"/>
      <c r="D4193" s="86"/>
      <c r="E4193" s="32"/>
      <c r="H4193" s="105"/>
      <c r="J4193" s="102"/>
      <c r="K4193" s="102"/>
      <c r="L4193" s="108"/>
      <c r="R4193" s="31"/>
      <c r="S4193" s="112"/>
    </row>
    <row r="4194">
      <c r="A4194" s="105"/>
      <c r="C4194" s="88"/>
      <c r="D4194" s="86"/>
      <c r="E4194" s="32"/>
      <c r="H4194" s="105"/>
      <c r="J4194" s="102"/>
      <c r="K4194" s="102"/>
      <c r="L4194" s="108"/>
      <c r="R4194" s="31"/>
      <c r="S4194" s="112"/>
    </row>
    <row r="4195">
      <c r="A4195" s="105"/>
      <c r="C4195" s="88"/>
      <c r="D4195" s="86"/>
      <c r="E4195" s="32"/>
      <c r="H4195" s="105"/>
      <c r="J4195" s="102"/>
      <c r="K4195" s="102"/>
      <c r="L4195" s="108"/>
      <c r="R4195" s="31"/>
      <c r="S4195" s="112"/>
    </row>
    <row r="4196">
      <c r="A4196" s="105"/>
      <c r="C4196" s="88"/>
      <c r="D4196" s="86"/>
      <c r="E4196" s="32"/>
      <c r="H4196" s="105"/>
      <c r="J4196" s="102"/>
      <c r="K4196" s="102"/>
      <c r="L4196" s="108"/>
      <c r="R4196" s="31"/>
      <c r="S4196" s="112"/>
    </row>
    <row r="4197">
      <c r="A4197" s="105"/>
      <c r="C4197" s="88"/>
      <c r="D4197" s="86"/>
      <c r="E4197" s="32"/>
      <c r="H4197" s="105"/>
      <c r="J4197" s="102"/>
      <c r="K4197" s="102"/>
      <c r="L4197" s="108"/>
      <c r="R4197" s="31"/>
      <c r="S4197" s="112"/>
    </row>
    <row r="4198">
      <c r="A4198" s="105"/>
      <c r="C4198" s="88"/>
      <c r="D4198" s="86"/>
      <c r="E4198" s="32"/>
      <c r="H4198" s="105"/>
      <c r="J4198" s="102"/>
      <c r="K4198" s="102"/>
      <c r="L4198" s="108"/>
      <c r="R4198" s="31"/>
      <c r="S4198" s="112"/>
    </row>
    <row r="4199">
      <c r="A4199" s="105"/>
      <c r="C4199" s="88"/>
      <c r="D4199" s="86"/>
      <c r="E4199" s="32"/>
      <c r="H4199" s="105"/>
      <c r="J4199" s="102"/>
      <c r="K4199" s="102"/>
      <c r="L4199" s="108"/>
      <c r="R4199" s="31"/>
      <c r="S4199" s="112"/>
    </row>
    <row r="4200">
      <c r="A4200" s="105"/>
      <c r="C4200" s="88"/>
      <c r="D4200" s="86"/>
      <c r="E4200" s="32"/>
      <c r="H4200" s="105"/>
      <c r="J4200" s="102"/>
      <c r="K4200" s="102"/>
      <c r="L4200" s="108"/>
      <c r="R4200" s="31"/>
      <c r="S4200" s="112"/>
    </row>
    <row r="4201">
      <c r="A4201" s="105"/>
      <c r="C4201" s="88"/>
      <c r="D4201" s="86"/>
      <c r="E4201" s="32"/>
      <c r="H4201" s="105"/>
      <c r="J4201" s="102"/>
      <c r="K4201" s="102"/>
      <c r="L4201" s="108"/>
      <c r="R4201" s="31"/>
      <c r="S4201" s="112"/>
    </row>
    <row r="4202">
      <c r="A4202" s="105"/>
      <c r="C4202" s="88"/>
      <c r="D4202" s="86"/>
      <c r="E4202" s="32"/>
      <c r="H4202" s="105"/>
      <c r="J4202" s="102"/>
      <c r="K4202" s="102"/>
      <c r="L4202" s="108"/>
      <c r="R4202" s="31"/>
      <c r="S4202" s="112"/>
    </row>
    <row r="4203">
      <c r="A4203" s="105"/>
      <c r="C4203" s="88"/>
      <c r="D4203" s="86"/>
      <c r="E4203" s="32"/>
      <c r="H4203" s="105"/>
      <c r="J4203" s="102"/>
      <c r="K4203" s="102"/>
      <c r="L4203" s="108"/>
      <c r="R4203" s="31"/>
      <c r="S4203" s="112"/>
    </row>
    <row r="4204">
      <c r="A4204" s="105"/>
      <c r="C4204" s="88"/>
      <c r="D4204" s="86"/>
      <c r="E4204" s="32"/>
      <c r="H4204" s="105"/>
      <c r="J4204" s="102"/>
      <c r="K4204" s="102"/>
      <c r="L4204" s="108"/>
      <c r="R4204" s="31"/>
      <c r="S4204" s="112"/>
    </row>
    <row r="4205">
      <c r="A4205" s="105"/>
      <c r="C4205" s="88"/>
      <c r="D4205" s="86"/>
      <c r="E4205" s="32"/>
      <c r="H4205" s="105"/>
      <c r="J4205" s="102"/>
      <c r="K4205" s="102"/>
      <c r="L4205" s="108"/>
      <c r="R4205" s="31"/>
      <c r="S4205" s="112"/>
    </row>
    <row r="4206">
      <c r="A4206" s="105"/>
      <c r="C4206" s="88"/>
      <c r="D4206" s="86"/>
      <c r="E4206" s="32"/>
      <c r="H4206" s="105"/>
      <c r="J4206" s="102"/>
      <c r="K4206" s="102"/>
      <c r="L4206" s="108"/>
      <c r="R4206" s="31"/>
      <c r="S4206" s="112"/>
    </row>
    <row r="4207">
      <c r="A4207" s="105"/>
      <c r="C4207" s="88"/>
      <c r="D4207" s="86"/>
      <c r="E4207" s="32"/>
      <c r="H4207" s="105"/>
      <c r="J4207" s="102"/>
      <c r="K4207" s="102"/>
      <c r="L4207" s="108"/>
      <c r="R4207" s="31"/>
      <c r="S4207" s="112"/>
    </row>
    <row r="4208">
      <c r="A4208" s="105"/>
      <c r="C4208" s="88"/>
      <c r="D4208" s="86"/>
      <c r="E4208" s="32"/>
      <c r="H4208" s="105"/>
      <c r="J4208" s="102"/>
      <c r="K4208" s="102"/>
      <c r="L4208" s="108"/>
      <c r="R4208" s="31"/>
      <c r="S4208" s="112"/>
    </row>
    <row r="4209">
      <c r="A4209" s="105"/>
      <c r="C4209" s="88"/>
      <c r="D4209" s="86"/>
      <c r="E4209" s="32"/>
      <c r="H4209" s="105"/>
      <c r="J4209" s="102"/>
      <c r="K4209" s="102"/>
      <c r="L4209" s="108"/>
      <c r="R4209" s="31"/>
      <c r="S4209" s="112"/>
    </row>
    <row r="4210">
      <c r="A4210" s="105"/>
      <c r="C4210" s="88"/>
      <c r="D4210" s="86"/>
      <c r="E4210" s="32"/>
      <c r="H4210" s="105"/>
      <c r="J4210" s="102"/>
      <c r="K4210" s="102"/>
      <c r="L4210" s="108"/>
      <c r="R4210" s="31"/>
      <c r="S4210" s="112"/>
    </row>
    <row r="4211">
      <c r="A4211" s="105"/>
      <c r="C4211" s="88"/>
      <c r="D4211" s="86"/>
      <c r="E4211" s="32"/>
      <c r="H4211" s="105"/>
      <c r="J4211" s="102"/>
      <c r="K4211" s="102"/>
      <c r="L4211" s="108"/>
      <c r="R4211" s="31"/>
      <c r="S4211" s="112"/>
    </row>
    <row r="4212">
      <c r="A4212" s="105"/>
      <c r="C4212" s="88"/>
      <c r="D4212" s="86"/>
      <c r="E4212" s="32"/>
      <c r="H4212" s="105"/>
      <c r="J4212" s="102"/>
      <c r="K4212" s="102"/>
      <c r="L4212" s="108"/>
      <c r="R4212" s="31"/>
      <c r="S4212" s="112"/>
    </row>
    <row r="4213">
      <c r="A4213" s="105"/>
      <c r="C4213" s="88"/>
      <c r="D4213" s="86"/>
      <c r="E4213" s="32"/>
      <c r="H4213" s="105"/>
      <c r="J4213" s="102"/>
      <c r="K4213" s="102"/>
      <c r="L4213" s="108"/>
      <c r="R4213" s="31"/>
      <c r="S4213" s="112"/>
    </row>
    <row r="4214">
      <c r="A4214" s="105"/>
      <c r="C4214" s="88"/>
      <c r="D4214" s="86"/>
      <c r="E4214" s="32"/>
      <c r="H4214" s="105"/>
      <c r="J4214" s="102"/>
      <c r="K4214" s="102"/>
      <c r="L4214" s="108"/>
      <c r="R4214" s="31"/>
      <c r="S4214" s="112"/>
    </row>
    <row r="4215">
      <c r="A4215" s="105"/>
      <c r="C4215" s="88"/>
      <c r="D4215" s="86"/>
      <c r="E4215" s="32"/>
      <c r="H4215" s="105"/>
      <c r="J4215" s="102"/>
      <c r="K4215" s="102"/>
      <c r="L4215" s="108"/>
      <c r="R4215" s="31"/>
      <c r="S4215" s="112"/>
    </row>
    <row r="4216">
      <c r="A4216" s="105"/>
      <c r="C4216" s="88"/>
      <c r="D4216" s="86"/>
      <c r="E4216" s="32"/>
      <c r="H4216" s="105"/>
      <c r="J4216" s="102"/>
      <c r="K4216" s="102"/>
      <c r="L4216" s="108"/>
      <c r="R4216" s="31"/>
      <c r="S4216" s="112"/>
    </row>
    <row r="4217">
      <c r="A4217" s="105"/>
      <c r="C4217" s="88"/>
      <c r="D4217" s="86"/>
      <c r="E4217" s="32"/>
      <c r="H4217" s="105"/>
      <c r="J4217" s="102"/>
      <c r="K4217" s="102"/>
      <c r="L4217" s="108"/>
      <c r="R4217" s="31"/>
      <c r="S4217" s="112"/>
    </row>
    <row r="4218">
      <c r="A4218" s="105"/>
      <c r="C4218" s="88"/>
      <c r="D4218" s="86"/>
      <c r="E4218" s="32"/>
      <c r="H4218" s="105"/>
      <c r="J4218" s="102"/>
      <c r="K4218" s="102"/>
      <c r="L4218" s="108"/>
      <c r="R4218" s="31"/>
      <c r="S4218" s="112"/>
    </row>
    <row r="4219">
      <c r="A4219" s="105"/>
      <c r="C4219" s="88"/>
      <c r="D4219" s="86"/>
      <c r="E4219" s="32"/>
      <c r="H4219" s="105"/>
      <c r="J4219" s="102"/>
      <c r="K4219" s="102"/>
      <c r="L4219" s="108"/>
      <c r="R4219" s="31"/>
      <c r="S4219" s="112"/>
    </row>
    <row r="4220">
      <c r="A4220" s="105"/>
      <c r="C4220" s="88"/>
      <c r="D4220" s="86"/>
      <c r="E4220" s="32"/>
      <c r="H4220" s="105"/>
      <c r="J4220" s="102"/>
      <c r="K4220" s="102"/>
      <c r="L4220" s="108"/>
      <c r="R4220" s="31"/>
      <c r="S4220" s="112"/>
    </row>
    <row r="4221">
      <c r="A4221" s="105"/>
      <c r="C4221" s="88"/>
      <c r="D4221" s="86"/>
      <c r="E4221" s="32"/>
      <c r="H4221" s="105"/>
      <c r="J4221" s="102"/>
      <c r="K4221" s="102"/>
      <c r="L4221" s="108"/>
      <c r="R4221" s="31"/>
      <c r="S4221" s="112"/>
    </row>
    <row r="4222">
      <c r="A4222" s="105"/>
      <c r="C4222" s="88"/>
      <c r="D4222" s="86"/>
      <c r="E4222" s="32"/>
      <c r="H4222" s="105"/>
      <c r="J4222" s="102"/>
      <c r="K4222" s="102"/>
      <c r="L4222" s="108"/>
      <c r="R4222" s="31"/>
      <c r="S4222" s="112"/>
    </row>
    <row r="4223">
      <c r="A4223" s="105"/>
      <c r="C4223" s="88"/>
      <c r="D4223" s="86"/>
      <c r="E4223" s="32"/>
      <c r="H4223" s="105"/>
      <c r="J4223" s="102"/>
      <c r="K4223" s="102"/>
      <c r="L4223" s="108"/>
      <c r="R4223" s="31"/>
      <c r="S4223" s="112"/>
    </row>
    <row r="4224">
      <c r="A4224" s="105"/>
      <c r="C4224" s="88"/>
      <c r="D4224" s="86"/>
      <c r="E4224" s="32"/>
      <c r="H4224" s="105"/>
      <c r="J4224" s="102"/>
      <c r="K4224" s="102"/>
      <c r="L4224" s="108"/>
      <c r="R4224" s="31"/>
      <c r="S4224" s="112"/>
    </row>
    <row r="4225">
      <c r="A4225" s="105"/>
      <c r="C4225" s="88"/>
      <c r="D4225" s="86"/>
      <c r="E4225" s="32"/>
      <c r="H4225" s="105"/>
      <c r="J4225" s="102"/>
      <c r="K4225" s="102"/>
      <c r="L4225" s="108"/>
      <c r="R4225" s="31"/>
      <c r="S4225" s="112"/>
    </row>
    <row r="4226">
      <c r="A4226" s="105"/>
      <c r="C4226" s="88"/>
      <c r="D4226" s="86"/>
      <c r="E4226" s="32"/>
      <c r="H4226" s="105"/>
      <c r="J4226" s="102"/>
      <c r="K4226" s="102"/>
      <c r="L4226" s="108"/>
      <c r="R4226" s="31"/>
      <c r="S4226" s="112"/>
    </row>
    <row r="4227">
      <c r="A4227" s="105"/>
      <c r="C4227" s="88"/>
      <c r="D4227" s="86"/>
      <c r="E4227" s="32"/>
      <c r="H4227" s="105"/>
      <c r="J4227" s="102"/>
      <c r="K4227" s="102"/>
      <c r="L4227" s="108"/>
      <c r="R4227" s="31"/>
      <c r="S4227" s="112"/>
    </row>
    <row r="4228">
      <c r="A4228" s="105"/>
      <c r="C4228" s="88"/>
      <c r="D4228" s="86"/>
      <c r="E4228" s="32"/>
      <c r="H4228" s="105"/>
      <c r="J4228" s="102"/>
      <c r="K4228" s="102"/>
      <c r="L4228" s="108"/>
      <c r="R4228" s="31"/>
      <c r="S4228" s="112"/>
    </row>
    <row r="4229">
      <c r="A4229" s="105"/>
      <c r="C4229" s="88"/>
      <c r="D4229" s="86"/>
      <c r="E4229" s="32"/>
      <c r="H4229" s="105"/>
      <c r="J4229" s="102"/>
      <c r="K4229" s="102"/>
      <c r="L4229" s="108"/>
      <c r="R4229" s="31"/>
      <c r="S4229" s="112"/>
    </row>
    <row r="4230">
      <c r="A4230" s="105"/>
      <c r="C4230" s="88"/>
      <c r="D4230" s="86"/>
      <c r="E4230" s="32"/>
      <c r="H4230" s="105"/>
      <c r="J4230" s="102"/>
      <c r="K4230" s="102"/>
      <c r="L4230" s="108"/>
      <c r="R4230" s="31"/>
      <c r="S4230" s="112"/>
    </row>
    <row r="4231">
      <c r="A4231" s="105"/>
      <c r="C4231" s="88"/>
      <c r="D4231" s="86"/>
      <c r="E4231" s="32"/>
      <c r="H4231" s="105"/>
      <c r="J4231" s="102"/>
      <c r="K4231" s="102"/>
      <c r="L4231" s="108"/>
      <c r="R4231" s="31"/>
      <c r="S4231" s="112"/>
    </row>
    <row r="4232">
      <c r="A4232" s="105"/>
      <c r="C4232" s="88"/>
      <c r="D4232" s="86"/>
      <c r="E4232" s="32"/>
      <c r="H4232" s="105"/>
      <c r="J4232" s="102"/>
      <c r="K4232" s="102"/>
      <c r="L4232" s="108"/>
      <c r="R4232" s="31"/>
      <c r="S4232" s="112"/>
    </row>
    <row r="4233">
      <c r="A4233" s="105"/>
      <c r="C4233" s="88"/>
      <c r="D4233" s="86"/>
      <c r="E4233" s="32"/>
      <c r="H4233" s="105"/>
      <c r="J4233" s="102"/>
      <c r="K4233" s="102"/>
      <c r="L4233" s="108"/>
      <c r="R4233" s="31"/>
      <c r="S4233" s="112"/>
    </row>
    <row r="4234">
      <c r="A4234" s="105"/>
      <c r="C4234" s="88"/>
      <c r="D4234" s="86"/>
      <c r="E4234" s="32"/>
      <c r="H4234" s="105"/>
      <c r="J4234" s="102"/>
      <c r="K4234" s="102"/>
      <c r="L4234" s="108"/>
      <c r="R4234" s="31"/>
      <c r="S4234" s="112"/>
    </row>
    <row r="4235">
      <c r="A4235" s="105"/>
      <c r="C4235" s="88"/>
      <c r="D4235" s="86"/>
      <c r="E4235" s="32"/>
      <c r="H4235" s="105"/>
      <c r="J4235" s="102"/>
      <c r="K4235" s="102"/>
      <c r="L4235" s="108"/>
      <c r="R4235" s="31"/>
      <c r="S4235" s="112"/>
    </row>
    <row r="4236">
      <c r="A4236" s="105"/>
      <c r="C4236" s="88"/>
      <c r="D4236" s="86"/>
      <c r="E4236" s="32"/>
      <c r="H4236" s="105"/>
      <c r="J4236" s="102"/>
      <c r="K4236" s="102"/>
      <c r="L4236" s="108"/>
      <c r="R4236" s="31"/>
      <c r="S4236" s="112"/>
    </row>
    <row r="4237">
      <c r="A4237" s="105"/>
      <c r="C4237" s="88"/>
      <c r="D4237" s="86"/>
      <c r="E4237" s="32"/>
      <c r="H4237" s="105"/>
      <c r="J4237" s="102"/>
      <c r="K4237" s="102"/>
      <c r="L4237" s="108"/>
      <c r="R4237" s="31"/>
      <c r="S4237" s="112"/>
    </row>
    <row r="4238">
      <c r="A4238" s="105"/>
      <c r="C4238" s="88"/>
      <c r="D4238" s="86"/>
      <c r="E4238" s="32"/>
      <c r="H4238" s="105"/>
      <c r="J4238" s="102"/>
      <c r="K4238" s="102"/>
      <c r="L4238" s="108"/>
      <c r="R4238" s="31"/>
      <c r="S4238" s="112"/>
    </row>
    <row r="4239">
      <c r="A4239" s="105"/>
      <c r="C4239" s="88"/>
      <c r="D4239" s="86"/>
      <c r="E4239" s="32"/>
      <c r="H4239" s="105"/>
      <c r="J4239" s="102"/>
      <c r="K4239" s="102"/>
      <c r="L4239" s="108"/>
      <c r="R4239" s="31"/>
      <c r="S4239" s="112"/>
    </row>
    <row r="4240">
      <c r="A4240" s="105"/>
      <c r="C4240" s="88"/>
      <c r="D4240" s="86"/>
      <c r="E4240" s="32"/>
      <c r="H4240" s="105"/>
      <c r="J4240" s="102"/>
      <c r="K4240" s="102"/>
      <c r="L4240" s="108"/>
      <c r="R4240" s="31"/>
      <c r="S4240" s="112"/>
    </row>
    <row r="4241">
      <c r="A4241" s="105"/>
      <c r="C4241" s="88"/>
      <c r="D4241" s="86"/>
      <c r="E4241" s="32"/>
      <c r="H4241" s="105"/>
      <c r="J4241" s="102"/>
      <c r="K4241" s="102"/>
      <c r="L4241" s="108"/>
      <c r="R4241" s="31"/>
      <c r="S4241" s="112"/>
    </row>
    <row r="4242">
      <c r="A4242" s="105"/>
      <c r="C4242" s="88"/>
      <c r="D4242" s="86"/>
      <c r="E4242" s="32"/>
      <c r="H4242" s="105"/>
      <c r="J4242" s="102"/>
      <c r="K4242" s="102"/>
      <c r="L4242" s="108"/>
      <c r="R4242" s="31"/>
      <c r="S4242" s="112"/>
    </row>
    <row r="4243">
      <c r="A4243" s="105"/>
      <c r="C4243" s="88"/>
      <c r="D4243" s="86"/>
      <c r="E4243" s="32"/>
      <c r="H4243" s="105"/>
      <c r="J4243" s="102"/>
      <c r="K4243" s="102"/>
      <c r="L4243" s="108"/>
      <c r="R4243" s="31"/>
      <c r="S4243" s="112"/>
    </row>
    <row r="4244">
      <c r="A4244" s="105"/>
      <c r="C4244" s="88"/>
      <c r="D4244" s="86"/>
      <c r="E4244" s="32"/>
      <c r="H4244" s="105"/>
      <c r="J4244" s="102"/>
      <c r="K4244" s="102"/>
      <c r="L4244" s="108"/>
      <c r="R4244" s="31"/>
      <c r="S4244" s="112"/>
    </row>
    <row r="4245">
      <c r="A4245" s="105"/>
      <c r="C4245" s="88"/>
      <c r="D4245" s="86"/>
      <c r="E4245" s="32"/>
      <c r="H4245" s="105"/>
      <c r="J4245" s="102"/>
      <c r="K4245" s="102"/>
      <c r="L4245" s="108"/>
      <c r="R4245" s="31"/>
      <c r="S4245" s="112"/>
    </row>
    <row r="4246">
      <c r="A4246" s="105"/>
      <c r="C4246" s="88"/>
      <c r="D4246" s="86"/>
      <c r="E4246" s="32"/>
      <c r="H4246" s="105"/>
      <c r="J4246" s="102"/>
      <c r="K4246" s="102"/>
      <c r="L4246" s="108"/>
      <c r="R4246" s="31"/>
      <c r="S4246" s="112"/>
    </row>
    <row r="4247">
      <c r="A4247" s="105"/>
      <c r="C4247" s="88"/>
      <c r="D4247" s="86"/>
      <c r="E4247" s="32"/>
      <c r="H4247" s="105"/>
      <c r="J4247" s="102"/>
      <c r="K4247" s="102"/>
      <c r="L4247" s="108"/>
      <c r="R4247" s="31"/>
      <c r="S4247" s="112"/>
    </row>
    <row r="4248">
      <c r="A4248" s="105"/>
      <c r="C4248" s="88"/>
      <c r="D4248" s="86"/>
      <c r="E4248" s="32"/>
      <c r="H4248" s="105"/>
      <c r="J4248" s="102"/>
      <c r="K4248" s="102"/>
      <c r="L4248" s="108"/>
      <c r="R4248" s="31"/>
      <c r="S4248" s="112"/>
    </row>
    <row r="4249">
      <c r="A4249" s="105"/>
      <c r="C4249" s="88"/>
      <c r="D4249" s="86"/>
      <c r="E4249" s="32"/>
      <c r="H4249" s="105"/>
      <c r="J4249" s="102"/>
      <c r="K4249" s="102"/>
      <c r="L4249" s="108"/>
      <c r="R4249" s="31"/>
      <c r="S4249" s="112"/>
    </row>
    <row r="4250">
      <c r="A4250" s="105"/>
      <c r="C4250" s="88"/>
      <c r="D4250" s="86"/>
      <c r="E4250" s="32"/>
      <c r="H4250" s="105"/>
      <c r="J4250" s="102"/>
      <c r="K4250" s="102"/>
      <c r="L4250" s="108"/>
      <c r="R4250" s="31"/>
      <c r="S4250" s="112"/>
    </row>
    <row r="4251">
      <c r="A4251" s="105"/>
      <c r="C4251" s="88"/>
      <c r="D4251" s="86"/>
      <c r="E4251" s="32"/>
      <c r="H4251" s="105"/>
      <c r="J4251" s="102"/>
      <c r="K4251" s="102"/>
      <c r="L4251" s="108"/>
      <c r="R4251" s="31"/>
      <c r="S4251" s="112"/>
    </row>
    <row r="4252">
      <c r="A4252" s="105"/>
      <c r="C4252" s="88"/>
      <c r="D4252" s="86"/>
      <c r="E4252" s="32"/>
      <c r="H4252" s="105"/>
      <c r="J4252" s="102"/>
      <c r="K4252" s="102"/>
      <c r="L4252" s="108"/>
      <c r="R4252" s="31"/>
      <c r="S4252" s="112"/>
    </row>
    <row r="4253">
      <c r="A4253" s="105"/>
      <c r="C4253" s="88"/>
      <c r="D4253" s="86"/>
      <c r="E4253" s="32"/>
      <c r="H4253" s="105"/>
      <c r="J4253" s="102"/>
      <c r="K4253" s="102"/>
      <c r="L4253" s="108"/>
      <c r="R4253" s="31"/>
      <c r="S4253" s="112"/>
    </row>
    <row r="4254">
      <c r="A4254" s="105"/>
      <c r="C4254" s="88"/>
      <c r="D4254" s="86"/>
      <c r="E4254" s="32"/>
      <c r="H4254" s="105"/>
      <c r="J4254" s="102"/>
      <c r="K4254" s="102"/>
      <c r="L4254" s="108"/>
      <c r="R4254" s="31"/>
      <c r="S4254" s="112"/>
    </row>
    <row r="4255">
      <c r="A4255" s="105"/>
      <c r="C4255" s="88"/>
      <c r="D4255" s="86"/>
      <c r="E4255" s="32"/>
      <c r="H4255" s="105"/>
      <c r="J4255" s="102"/>
      <c r="K4255" s="102"/>
      <c r="L4255" s="108"/>
      <c r="R4255" s="31"/>
      <c r="S4255" s="112"/>
    </row>
    <row r="4256">
      <c r="A4256" s="105"/>
      <c r="C4256" s="88"/>
      <c r="D4256" s="86"/>
      <c r="E4256" s="32"/>
      <c r="H4256" s="105"/>
      <c r="J4256" s="102"/>
      <c r="K4256" s="102"/>
      <c r="L4256" s="108"/>
      <c r="R4256" s="31"/>
      <c r="S4256" s="112"/>
    </row>
    <row r="4257">
      <c r="A4257" s="105"/>
      <c r="C4257" s="88"/>
      <c r="D4257" s="86"/>
      <c r="E4257" s="32"/>
      <c r="H4257" s="105"/>
      <c r="J4257" s="102"/>
      <c r="K4257" s="102"/>
      <c r="L4257" s="108"/>
      <c r="R4257" s="31"/>
      <c r="S4257" s="112"/>
    </row>
    <row r="4258">
      <c r="A4258" s="105"/>
      <c r="C4258" s="88"/>
      <c r="D4258" s="86"/>
      <c r="E4258" s="32"/>
      <c r="H4258" s="105"/>
      <c r="J4258" s="102"/>
      <c r="K4258" s="102"/>
      <c r="L4258" s="108"/>
      <c r="R4258" s="31"/>
      <c r="S4258" s="112"/>
    </row>
    <row r="4259">
      <c r="A4259" s="105"/>
      <c r="C4259" s="88"/>
      <c r="D4259" s="86"/>
      <c r="E4259" s="32"/>
      <c r="H4259" s="105"/>
      <c r="J4259" s="102"/>
      <c r="K4259" s="102"/>
      <c r="L4259" s="108"/>
      <c r="R4259" s="31"/>
      <c r="S4259" s="112"/>
    </row>
    <row r="4260">
      <c r="A4260" s="105"/>
      <c r="C4260" s="88"/>
      <c r="D4260" s="86"/>
      <c r="E4260" s="32"/>
      <c r="H4260" s="105"/>
      <c r="J4260" s="102"/>
      <c r="K4260" s="102"/>
      <c r="L4260" s="108"/>
      <c r="R4260" s="31"/>
      <c r="S4260" s="112"/>
    </row>
    <row r="4261">
      <c r="A4261" s="105"/>
      <c r="C4261" s="88"/>
      <c r="D4261" s="86"/>
      <c r="E4261" s="32"/>
      <c r="H4261" s="105"/>
      <c r="J4261" s="102"/>
      <c r="K4261" s="102"/>
      <c r="L4261" s="108"/>
      <c r="R4261" s="31"/>
      <c r="S4261" s="112"/>
    </row>
    <row r="4262">
      <c r="A4262" s="105"/>
      <c r="C4262" s="88"/>
      <c r="D4262" s="86"/>
      <c r="E4262" s="32"/>
      <c r="H4262" s="105"/>
      <c r="J4262" s="102"/>
      <c r="K4262" s="102"/>
      <c r="L4262" s="108"/>
      <c r="R4262" s="31"/>
      <c r="S4262" s="112"/>
    </row>
    <row r="4263">
      <c r="A4263" s="105"/>
      <c r="C4263" s="88"/>
      <c r="D4263" s="86"/>
      <c r="E4263" s="32"/>
      <c r="H4263" s="105"/>
      <c r="J4263" s="102"/>
      <c r="K4263" s="102"/>
      <c r="L4263" s="108"/>
      <c r="R4263" s="31"/>
      <c r="S4263" s="112"/>
    </row>
    <row r="4264">
      <c r="A4264" s="105"/>
      <c r="C4264" s="88"/>
      <c r="D4264" s="86"/>
      <c r="E4264" s="32"/>
      <c r="H4264" s="105"/>
      <c r="J4264" s="102"/>
      <c r="K4264" s="102"/>
      <c r="L4264" s="108"/>
      <c r="R4264" s="31"/>
      <c r="S4264" s="112"/>
    </row>
    <row r="4265">
      <c r="A4265" s="105"/>
      <c r="C4265" s="88"/>
      <c r="D4265" s="86"/>
      <c r="E4265" s="32"/>
      <c r="H4265" s="105"/>
      <c r="J4265" s="102"/>
      <c r="K4265" s="102"/>
      <c r="L4265" s="108"/>
      <c r="R4265" s="31"/>
      <c r="S4265" s="112"/>
    </row>
    <row r="4266">
      <c r="A4266" s="105"/>
      <c r="C4266" s="88"/>
      <c r="D4266" s="86"/>
      <c r="E4266" s="32"/>
      <c r="H4266" s="105"/>
      <c r="J4266" s="102"/>
      <c r="K4266" s="102"/>
      <c r="L4266" s="108"/>
      <c r="R4266" s="31"/>
      <c r="S4266" s="112"/>
    </row>
    <row r="4267">
      <c r="A4267" s="105"/>
      <c r="C4267" s="88"/>
      <c r="D4267" s="86"/>
      <c r="E4267" s="32"/>
      <c r="H4267" s="105"/>
      <c r="J4267" s="102"/>
      <c r="K4267" s="102"/>
      <c r="L4267" s="108"/>
      <c r="R4267" s="31"/>
      <c r="S4267" s="112"/>
    </row>
    <row r="4268">
      <c r="A4268" s="105"/>
      <c r="C4268" s="88"/>
      <c r="D4268" s="86"/>
      <c r="E4268" s="32"/>
      <c r="H4268" s="105"/>
      <c r="J4268" s="102"/>
      <c r="K4268" s="102"/>
      <c r="L4268" s="108"/>
      <c r="R4268" s="31"/>
      <c r="S4268" s="112"/>
    </row>
    <row r="4269">
      <c r="A4269" s="105"/>
      <c r="C4269" s="88"/>
      <c r="D4269" s="86"/>
      <c r="E4269" s="32"/>
      <c r="H4269" s="105"/>
      <c r="J4269" s="102"/>
      <c r="K4269" s="102"/>
      <c r="L4269" s="108"/>
      <c r="R4269" s="31"/>
      <c r="S4269" s="112"/>
    </row>
    <row r="4270">
      <c r="A4270" s="105"/>
      <c r="C4270" s="88"/>
      <c r="D4270" s="86"/>
      <c r="E4270" s="32"/>
      <c r="H4270" s="105"/>
      <c r="J4270" s="102"/>
      <c r="K4270" s="102"/>
      <c r="L4270" s="108"/>
      <c r="R4270" s="31"/>
      <c r="S4270" s="112"/>
    </row>
    <row r="4271">
      <c r="A4271" s="105"/>
      <c r="C4271" s="88"/>
      <c r="D4271" s="86"/>
      <c r="E4271" s="32"/>
      <c r="H4271" s="105"/>
      <c r="J4271" s="102"/>
      <c r="K4271" s="102"/>
      <c r="L4271" s="108"/>
      <c r="R4271" s="31"/>
      <c r="S4271" s="112"/>
    </row>
    <row r="4272">
      <c r="A4272" s="105"/>
      <c r="C4272" s="88"/>
      <c r="D4272" s="86"/>
      <c r="E4272" s="32"/>
      <c r="H4272" s="105"/>
      <c r="J4272" s="102"/>
      <c r="K4272" s="102"/>
      <c r="L4272" s="108"/>
      <c r="R4272" s="31"/>
      <c r="S4272" s="112"/>
    </row>
    <row r="4273">
      <c r="A4273" s="105"/>
      <c r="C4273" s="88"/>
      <c r="D4273" s="86"/>
      <c r="E4273" s="32"/>
      <c r="H4273" s="105"/>
      <c r="J4273" s="102"/>
      <c r="K4273" s="102"/>
      <c r="L4273" s="108"/>
      <c r="R4273" s="31"/>
      <c r="S4273" s="112"/>
    </row>
    <row r="4274">
      <c r="A4274" s="105"/>
      <c r="C4274" s="88"/>
      <c r="D4274" s="86"/>
      <c r="E4274" s="32"/>
      <c r="H4274" s="105"/>
      <c r="J4274" s="102"/>
      <c r="K4274" s="102"/>
      <c r="L4274" s="108"/>
      <c r="R4274" s="31"/>
      <c r="S4274" s="112"/>
    </row>
    <row r="4275">
      <c r="A4275" s="105"/>
      <c r="C4275" s="88"/>
      <c r="D4275" s="86"/>
      <c r="E4275" s="32"/>
      <c r="H4275" s="105"/>
      <c r="J4275" s="102"/>
      <c r="K4275" s="102"/>
      <c r="L4275" s="108"/>
      <c r="R4275" s="31"/>
      <c r="S4275" s="112"/>
    </row>
    <row r="4276">
      <c r="A4276" s="105"/>
      <c r="C4276" s="88"/>
      <c r="D4276" s="86"/>
      <c r="E4276" s="32"/>
      <c r="H4276" s="105"/>
      <c r="J4276" s="102"/>
      <c r="K4276" s="102"/>
      <c r="L4276" s="108"/>
      <c r="R4276" s="31"/>
      <c r="S4276" s="112"/>
    </row>
    <row r="4277">
      <c r="A4277" s="105"/>
      <c r="C4277" s="88"/>
      <c r="D4277" s="86"/>
      <c r="E4277" s="32"/>
      <c r="H4277" s="105"/>
      <c r="J4277" s="102"/>
      <c r="K4277" s="102"/>
      <c r="L4277" s="108"/>
      <c r="R4277" s="31"/>
      <c r="S4277" s="112"/>
    </row>
    <row r="4278">
      <c r="A4278" s="105"/>
      <c r="C4278" s="88"/>
      <c r="D4278" s="86"/>
      <c r="E4278" s="32"/>
      <c r="H4278" s="105"/>
      <c r="J4278" s="102"/>
      <c r="K4278" s="102"/>
      <c r="L4278" s="108"/>
      <c r="R4278" s="31"/>
      <c r="S4278" s="112"/>
    </row>
    <row r="4279">
      <c r="A4279" s="105"/>
      <c r="C4279" s="88"/>
      <c r="D4279" s="86"/>
      <c r="E4279" s="32"/>
      <c r="H4279" s="105"/>
      <c r="J4279" s="102"/>
      <c r="K4279" s="102"/>
      <c r="L4279" s="108"/>
      <c r="R4279" s="31"/>
      <c r="S4279" s="112"/>
    </row>
    <row r="4280">
      <c r="A4280" s="105"/>
      <c r="C4280" s="88"/>
      <c r="D4280" s="86"/>
      <c r="E4280" s="32"/>
      <c r="H4280" s="105"/>
      <c r="J4280" s="102"/>
      <c r="K4280" s="102"/>
      <c r="L4280" s="108"/>
      <c r="R4280" s="31"/>
      <c r="S4280" s="112"/>
    </row>
    <row r="4281">
      <c r="A4281" s="105"/>
      <c r="C4281" s="88"/>
      <c r="D4281" s="86"/>
      <c r="E4281" s="32"/>
      <c r="H4281" s="105"/>
      <c r="J4281" s="102"/>
      <c r="K4281" s="102"/>
      <c r="L4281" s="108"/>
      <c r="R4281" s="31"/>
      <c r="S4281" s="112"/>
    </row>
    <row r="4282">
      <c r="A4282" s="105"/>
      <c r="C4282" s="88"/>
      <c r="D4282" s="86"/>
      <c r="E4282" s="32"/>
      <c r="H4282" s="105"/>
      <c r="J4282" s="102"/>
      <c r="K4282" s="102"/>
      <c r="L4282" s="108"/>
      <c r="R4282" s="31"/>
      <c r="S4282" s="112"/>
    </row>
    <row r="4283">
      <c r="A4283" s="105"/>
      <c r="C4283" s="88"/>
      <c r="D4283" s="86"/>
      <c r="E4283" s="32"/>
      <c r="H4283" s="105"/>
      <c r="J4283" s="102"/>
      <c r="K4283" s="102"/>
      <c r="L4283" s="108"/>
      <c r="R4283" s="31"/>
      <c r="S4283" s="112"/>
    </row>
    <row r="4284">
      <c r="A4284" s="105"/>
      <c r="C4284" s="88"/>
      <c r="D4284" s="86"/>
      <c r="E4284" s="32"/>
      <c r="H4284" s="105"/>
      <c r="J4284" s="102"/>
      <c r="K4284" s="102"/>
      <c r="L4284" s="108"/>
      <c r="R4284" s="31"/>
      <c r="S4284" s="112"/>
    </row>
    <row r="4285">
      <c r="A4285" s="105"/>
      <c r="C4285" s="88"/>
      <c r="D4285" s="86"/>
      <c r="E4285" s="32"/>
      <c r="H4285" s="105"/>
      <c r="J4285" s="102"/>
      <c r="K4285" s="102"/>
      <c r="L4285" s="108"/>
      <c r="R4285" s="31"/>
      <c r="S4285" s="112"/>
    </row>
    <row r="4286">
      <c r="A4286" s="105"/>
      <c r="C4286" s="88"/>
      <c r="D4286" s="86"/>
      <c r="E4286" s="32"/>
      <c r="H4286" s="105"/>
      <c r="J4286" s="102"/>
      <c r="K4286" s="102"/>
      <c r="L4286" s="108"/>
      <c r="R4286" s="31"/>
      <c r="S4286" s="112"/>
    </row>
    <row r="4287">
      <c r="A4287" s="105"/>
      <c r="C4287" s="88"/>
      <c r="D4287" s="86"/>
      <c r="E4287" s="32"/>
      <c r="H4287" s="105"/>
      <c r="J4287" s="102"/>
      <c r="K4287" s="102"/>
      <c r="L4287" s="108"/>
      <c r="R4287" s="31"/>
      <c r="S4287" s="112"/>
    </row>
    <row r="4288">
      <c r="A4288" s="105"/>
      <c r="C4288" s="88"/>
      <c r="D4288" s="86"/>
      <c r="E4288" s="32"/>
      <c r="H4288" s="105"/>
      <c r="J4288" s="102"/>
      <c r="K4288" s="102"/>
      <c r="L4288" s="108"/>
      <c r="R4288" s="31"/>
      <c r="S4288" s="112"/>
    </row>
    <row r="4289">
      <c r="A4289" s="105"/>
      <c r="C4289" s="88"/>
      <c r="D4289" s="86"/>
      <c r="E4289" s="32"/>
      <c r="H4289" s="105"/>
      <c r="J4289" s="102"/>
      <c r="K4289" s="102"/>
      <c r="L4289" s="108"/>
      <c r="R4289" s="31"/>
      <c r="S4289" s="112"/>
    </row>
    <row r="4290">
      <c r="A4290" s="105"/>
      <c r="C4290" s="88"/>
      <c r="D4290" s="86"/>
      <c r="E4290" s="32"/>
      <c r="H4290" s="105"/>
      <c r="J4290" s="102"/>
      <c r="K4290" s="102"/>
      <c r="L4290" s="108"/>
      <c r="R4290" s="31"/>
      <c r="S4290" s="112"/>
    </row>
    <row r="4291">
      <c r="A4291" s="105"/>
      <c r="C4291" s="88"/>
      <c r="D4291" s="86"/>
      <c r="E4291" s="32"/>
      <c r="H4291" s="105"/>
      <c r="J4291" s="102"/>
      <c r="K4291" s="102"/>
      <c r="L4291" s="108"/>
      <c r="R4291" s="31"/>
      <c r="S4291" s="112"/>
    </row>
    <row r="4292">
      <c r="A4292" s="105"/>
      <c r="C4292" s="88"/>
      <c r="D4292" s="86"/>
      <c r="E4292" s="32"/>
      <c r="H4292" s="105"/>
      <c r="J4292" s="102"/>
      <c r="K4292" s="102"/>
      <c r="L4292" s="108"/>
      <c r="R4292" s="31"/>
      <c r="S4292" s="112"/>
    </row>
    <row r="4293">
      <c r="A4293" s="105"/>
      <c r="C4293" s="88"/>
      <c r="D4293" s="86"/>
      <c r="E4293" s="32"/>
      <c r="H4293" s="105"/>
      <c r="J4293" s="102"/>
      <c r="K4293" s="102"/>
      <c r="L4293" s="108"/>
      <c r="R4293" s="31"/>
      <c r="S4293" s="112"/>
    </row>
    <row r="4294">
      <c r="A4294" s="105"/>
      <c r="C4294" s="88"/>
      <c r="D4294" s="86"/>
      <c r="E4294" s="32"/>
      <c r="H4294" s="105"/>
      <c r="J4294" s="102"/>
      <c r="K4294" s="102"/>
      <c r="L4294" s="108"/>
      <c r="R4294" s="31"/>
      <c r="S4294" s="112"/>
    </row>
    <row r="4295">
      <c r="A4295" s="105"/>
      <c r="C4295" s="88"/>
      <c r="D4295" s="86"/>
      <c r="E4295" s="32"/>
      <c r="H4295" s="105"/>
      <c r="J4295" s="102"/>
      <c r="K4295" s="102"/>
      <c r="L4295" s="108"/>
      <c r="R4295" s="31"/>
      <c r="S4295" s="112"/>
    </row>
    <row r="4296">
      <c r="A4296" s="105"/>
      <c r="C4296" s="88"/>
      <c r="D4296" s="86"/>
      <c r="E4296" s="32"/>
      <c r="H4296" s="105"/>
      <c r="J4296" s="102"/>
      <c r="K4296" s="102"/>
      <c r="L4296" s="108"/>
      <c r="R4296" s="31"/>
      <c r="S4296" s="112"/>
    </row>
    <row r="4297">
      <c r="A4297" s="105"/>
      <c r="C4297" s="88"/>
      <c r="D4297" s="86"/>
      <c r="E4297" s="32"/>
      <c r="H4297" s="105"/>
      <c r="J4297" s="102"/>
      <c r="K4297" s="102"/>
      <c r="L4297" s="108"/>
      <c r="R4297" s="31"/>
      <c r="S4297" s="112"/>
    </row>
    <row r="4298">
      <c r="A4298" s="105"/>
      <c r="C4298" s="88"/>
      <c r="D4298" s="86"/>
      <c r="E4298" s="32"/>
      <c r="H4298" s="105"/>
      <c r="J4298" s="102"/>
      <c r="K4298" s="102"/>
      <c r="L4298" s="108"/>
      <c r="R4298" s="31"/>
      <c r="S4298" s="112"/>
    </row>
    <row r="4299">
      <c r="A4299" s="105"/>
      <c r="C4299" s="88"/>
      <c r="D4299" s="86"/>
      <c r="E4299" s="32"/>
      <c r="H4299" s="105"/>
      <c r="J4299" s="102"/>
      <c r="K4299" s="102"/>
      <c r="L4299" s="108"/>
      <c r="R4299" s="31"/>
      <c r="S4299" s="112"/>
    </row>
    <row r="4300">
      <c r="A4300" s="105"/>
      <c r="C4300" s="88"/>
      <c r="D4300" s="86"/>
      <c r="E4300" s="32"/>
      <c r="H4300" s="105"/>
      <c r="J4300" s="102"/>
      <c r="K4300" s="102"/>
      <c r="L4300" s="108"/>
      <c r="R4300" s="31"/>
      <c r="S4300" s="112"/>
    </row>
    <row r="4301">
      <c r="A4301" s="105"/>
      <c r="C4301" s="88"/>
      <c r="D4301" s="86"/>
      <c r="E4301" s="32"/>
      <c r="H4301" s="105"/>
      <c r="J4301" s="102"/>
      <c r="K4301" s="102"/>
      <c r="L4301" s="108"/>
      <c r="R4301" s="31"/>
      <c r="S4301" s="112"/>
    </row>
    <row r="4302">
      <c r="A4302" s="105"/>
      <c r="C4302" s="88"/>
      <c r="D4302" s="86"/>
      <c r="E4302" s="32"/>
      <c r="H4302" s="105"/>
      <c r="J4302" s="102"/>
      <c r="K4302" s="102"/>
      <c r="L4302" s="108"/>
      <c r="R4302" s="31"/>
      <c r="S4302" s="112"/>
    </row>
    <row r="4303">
      <c r="A4303" s="105"/>
      <c r="C4303" s="88"/>
      <c r="D4303" s="86"/>
      <c r="E4303" s="32"/>
      <c r="H4303" s="105"/>
      <c r="J4303" s="102"/>
      <c r="K4303" s="102"/>
      <c r="L4303" s="108"/>
      <c r="R4303" s="31"/>
      <c r="S4303" s="112"/>
    </row>
    <row r="4304">
      <c r="A4304" s="105"/>
      <c r="C4304" s="88"/>
      <c r="D4304" s="86"/>
      <c r="E4304" s="32"/>
      <c r="H4304" s="105"/>
      <c r="J4304" s="102"/>
      <c r="K4304" s="102"/>
      <c r="L4304" s="108"/>
      <c r="R4304" s="31"/>
      <c r="S4304" s="112"/>
    </row>
    <row r="4305">
      <c r="A4305" s="105"/>
      <c r="C4305" s="88"/>
      <c r="D4305" s="86"/>
      <c r="E4305" s="32"/>
      <c r="H4305" s="105"/>
      <c r="J4305" s="102"/>
      <c r="K4305" s="102"/>
      <c r="L4305" s="108"/>
      <c r="R4305" s="31"/>
      <c r="S4305" s="112"/>
    </row>
    <row r="4306">
      <c r="A4306" s="105"/>
      <c r="C4306" s="88"/>
      <c r="D4306" s="86"/>
      <c r="E4306" s="32"/>
      <c r="H4306" s="105"/>
      <c r="J4306" s="102"/>
      <c r="K4306" s="102"/>
      <c r="L4306" s="108"/>
      <c r="R4306" s="31"/>
      <c r="S4306" s="112"/>
    </row>
    <row r="4307">
      <c r="A4307" s="105"/>
      <c r="C4307" s="88"/>
      <c r="D4307" s="86"/>
      <c r="E4307" s="32"/>
      <c r="H4307" s="105"/>
      <c r="J4307" s="102"/>
      <c r="K4307" s="102"/>
      <c r="L4307" s="108"/>
      <c r="R4307" s="31"/>
      <c r="S4307" s="112"/>
    </row>
    <row r="4308">
      <c r="A4308" s="105"/>
      <c r="C4308" s="88"/>
      <c r="D4308" s="86"/>
      <c r="E4308" s="32"/>
      <c r="H4308" s="105"/>
      <c r="J4308" s="102"/>
      <c r="K4308" s="102"/>
      <c r="L4308" s="108"/>
      <c r="R4308" s="31"/>
      <c r="S4308" s="112"/>
    </row>
    <row r="4309">
      <c r="A4309" s="105"/>
      <c r="C4309" s="88"/>
      <c r="D4309" s="86"/>
      <c r="E4309" s="32"/>
      <c r="H4309" s="105"/>
      <c r="J4309" s="102"/>
      <c r="K4309" s="102"/>
      <c r="L4309" s="108"/>
      <c r="R4309" s="31"/>
      <c r="S4309" s="112"/>
    </row>
    <row r="4310">
      <c r="A4310" s="105"/>
      <c r="C4310" s="88"/>
      <c r="D4310" s="86"/>
      <c r="E4310" s="32"/>
      <c r="H4310" s="105"/>
      <c r="J4310" s="102"/>
      <c r="K4310" s="102"/>
      <c r="L4310" s="108"/>
      <c r="R4310" s="31"/>
      <c r="S4310" s="112"/>
    </row>
    <row r="4311">
      <c r="A4311" s="105"/>
      <c r="C4311" s="88"/>
      <c r="D4311" s="86"/>
      <c r="E4311" s="32"/>
      <c r="H4311" s="105"/>
      <c r="J4311" s="102"/>
      <c r="K4311" s="102"/>
      <c r="L4311" s="108"/>
      <c r="R4311" s="31"/>
      <c r="S4311" s="112"/>
    </row>
    <row r="4312">
      <c r="A4312" s="105"/>
      <c r="C4312" s="88"/>
      <c r="D4312" s="86"/>
      <c r="E4312" s="32"/>
      <c r="H4312" s="105"/>
      <c r="J4312" s="102"/>
      <c r="K4312" s="102"/>
      <c r="L4312" s="108"/>
      <c r="R4312" s="31"/>
      <c r="S4312" s="112"/>
    </row>
    <row r="4313">
      <c r="A4313" s="105"/>
      <c r="C4313" s="88"/>
      <c r="D4313" s="86"/>
      <c r="E4313" s="32"/>
      <c r="H4313" s="105"/>
      <c r="J4313" s="102"/>
      <c r="K4313" s="102"/>
      <c r="L4313" s="108"/>
      <c r="R4313" s="31"/>
      <c r="S4313" s="112"/>
    </row>
    <row r="4314">
      <c r="A4314" s="105"/>
      <c r="C4314" s="88"/>
      <c r="D4314" s="86"/>
      <c r="E4314" s="32"/>
      <c r="H4314" s="105"/>
      <c r="J4314" s="102"/>
      <c r="K4314" s="102"/>
      <c r="L4314" s="108"/>
      <c r="R4314" s="31"/>
      <c r="S4314" s="112"/>
    </row>
    <row r="4315">
      <c r="A4315" s="105"/>
      <c r="C4315" s="88"/>
      <c r="D4315" s="86"/>
      <c r="E4315" s="32"/>
      <c r="H4315" s="105"/>
      <c r="J4315" s="102"/>
      <c r="K4315" s="102"/>
      <c r="L4315" s="108"/>
      <c r="R4315" s="31"/>
      <c r="S4315" s="112"/>
    </row>
    <row r="4316">
      <c r="A4316" s="105"/>
      <c r="C4316" s="88"/>
      <c r="D4316" s="86"/>
      <c r="E4316" s="32"/>
      <c r="H4316" s="105"/>
      <c r="J4316" s="102"/>
      <c r="K4316" s="102"/>
      <c r="L4316" s="108"/>
      <c r="R4316" s="31"/>
      <c r="S4316" s="112"/>
    </row>
    <row r="4317">
      <c r="A4317" s="105"/>
      <c r="C4317" s="88"/>
      <c r="D4317" s="86"/>
      <c r="E4317" s="32"/>
      <c r="H4317" s="105"/>
      <c r="J4317" s="102"/>
      <c r="K4317" s="102"/>
      <c r="L4317" s="108"/>
      <c r="R4317" s="31"/>
      <c r="S4317" s="112"/>
    </row>
    <row r="4318">
      <c r="A4318" s="105"/>
      <c r="C4318" s="88"/>
      <c r="D4318" s="86"/>
      <c r="E4318" s="32"/>
      <c r="H4318" s="105"/>
      <c r="J4318" s="102"/>
      <c r="K4318" s="102"/>
      <c r="L4318" s="108"/>
      <c r="R4318" s="31"/>
      <c r="S4318" s="112"/>
    </row>
    <row r="4319">
      <c r="A4319" s="105"/>
      <c r="C4319" s="88"/>
      <c r="D4319" s="86"/>
      <c r="E4319" s="32"/>
      <c r="H4319" s="105"/>
      <c r="J4319" s="102"/>
      <c r="K4319" s="102"/>
      <c r="L4319" s="108"/>
      <c r="R4319" s="31"/>
      <c r="S4319" s="112"/>
    </row>
    <row r="4320">
      <c r="A4320" s="105"/>
      <c r="C4320" s="88"/>
      <c r="D4320" s="86"/>
      <c r="E4320" s="32"/>
      <c r="H4320" s="105"/>
      <c r="J4320" s="102"/>
      <c r="K4320" s="102"/>
      <c r="L4320" s="108"/>
      <c r="R4320" s="31"/>
      <c r="S4320" s="112"/>
    </row>
    <row r="4321">
      <c r="A4321" s="105"/>
      <c r="C4321" s="88"/>
      <c r="D4321" s="86"/>
      <c r="E4321" s="32"/>
      <c r="H4321" s="105"/>
      <c r="J4321" s="102"/>
      <c r="K4321" s="102"/>
      <c r="L4321" s="108"/>
      <c r="R4321" s="31"/>
      <c r="S4321" s="112"/>
    </row>
    <row r="4322">
      <c r="A4322" s="105"/>
      <c r="C4322" s="88"/>
      <c r="D4322" s="86"/>
      <c r="E4322" s="32"/>
      <c r="H4322" s="105"/>
      <c r="J4322" s="102"/>
      <c r="K4322" s="102"/>
      <c r="L4322" s="108"/>
      <c r="R4322" s="31"/>
      <c r="S4322" s="112"/>
    </row>
    <row r="4323">
      <c r="A4323" s="105"/>
      <c r="C4323" s="88"/>
      <c r="D4323" s="86"/>
      <c r="E4323" s="32"/>
      <c r="H4323" s="105"/>
      <c r="J4323" s="102"/>
      <c r="K4323" s="102"/>
      <c r="L4323" s="108"/>
      <c r="R4323" s="31"/>
      <c r="S4323" s="112"/>
    </row>
    <row r="4324">
      <c r="A4324" s="105"/>
      <c r="C4324" s="88"/>
      <c r="D4324" s="86"/>
      <c r="E4324" s="32"/>
      <c r="H4324" s="105"/>
      <c r="J4324" s="102"/>
      <c r="K4324" s="102"/>
      <c r="L4324" s="108"/>
      <c r="R4324" s="31"/>
      <c r="S4324" s="112"/>
    </row>
    <row r="4325">
      <c r="A4325" s="105"/>
      <c r="C4325" s="88"/>
      <c r="D4325" s="86"/>
      <c r="E4325" s="32"/>
      <c r="H4325" s="105"/>
      <c r="J4325" s="102"/>
      <c r="K4325" s="102"/>
      <c r="L4325" s="108"/>
      <c r="R4325" s="31"/>
      <c r="S4325" s="112"/>
    </row>
    <row r="4326">
      <c r="A4326" s="105"/>
      <c r="C4326" s="88"/>
      <c r="D4326" s="86"/>
      <c r="E4326" s="32"/>
      <c r="H4326" s="105"/>
      <c r="J4326" s="102"/>
      <c r="K4326" s="102"/>
      <c r="L4326" s="108"/>
      <c r="R4326" s="31"/>
      <c r="S4326" s="112"/>
    </row>
    <row r="4327">
      <c r="A4327" s="105"/>
      <c r="C4327" s="88"/>
      <c r="D4327" s="86"/>
      <c r="E4327" s="32"/>
      <c r="H4327" s="105"/>
      <c r="J4327" s="102"/>
      <c r="K4327" s="102"/>
      <c r="L4327" s="108"/>
      <c r="R4327" s="31"/>
      <c r="S4327" s="112"/>
    </row>
    <row r="4328">
      <c r="A4328" s="105"/>
      <c r="C4328" s="88"/>
      <c r="D4328" s="86"/>
      <c r="E4328" s="32"/>
      <c r="H4328" s="105"/>
      <c r="J4328" s="102"/>
      <c r="K4328" s="102"/>
      <c r="L4328" s="108"/>
      <c r="R4328" s="31"/>
      <c r="S4328" s="112"/>
    </row>
    <row r="4329">
      <c r="A4329" s="105"/>
      <c r="C4329" s="88"/>
      <c r="D4329" s="86"/>
      <c r="E4329" s="32"/>
      <c r="H4329" s="105"/>
      <c r="J4329" s="102"/>
      <c r="K4329" s="102"/>
      <c r="L4329" s="108"/>
      <c r="R4329" s="31"/>
      <c r="S4329" s="112"/>
    </row>
    <row r="4330">
      <c r="A4330" s="105"/>
      <c r="C4330" s="88"/>
      <c r="D4330" s="86"/>
      <c r="E4330" s="32"/>
      <c r="H4330" s="105"/>
      <c r="J4330" s="102"/>
      <c r="K4330" s="102"/>
      <c r="L4330" s="108"/>
      <c r="R4330" s="31"/>
      <c r="S4330" s="112"/>
    </row>
    <row r="4331">
      <c r="A4331" s="105"/>
      <c r="C4331" s="88"/>
      <c r="D4331" s="86"/>
      <c r="E4331" s="32"/>
      <c r="H4331" s="105"/>
      <c r="J4331" s="102"/>
      <c r="K4331" s="102"/>
      <c r="L4331" s="108"/>
      <c r="R4331" s="31"/>
      <c r="S4331" s="112"/>
    </row>
    <row r="4332">
      <c r="A4332" s="105"/>
      <c r="C4332" s="88"/>
      <c r="D4332" s="86"/>
      <c r="E4332" s="32"/>
      <c r="H4332" s="105"/>
      <c r="J4332" s="102"/>
      <c r="K4332" s="102"/>
      <c r="L4332" s="108"/>
      <c r="R4332" s="31"/>
      <c r="S4332" s="112"/>
    </row>
    <row r="4333">
      <c r="A4333" s="105"/>
      <c r="C4333" s="88"/>
      <c r="D4333" s="86"/>
      <c r="E4333" s="32"/>
      <c r="H4333" s="105"/>
      <c r="J4333" s="102"/>
      <c r="K4333" s="102"/>
      <c r="L4333" s="108"/>
      <c r="R4333" s="31"/>
      <c r="S4333" s="112"/>
    </row>
    <row r="4334">
      <c r="A4334" s="105"/>
      <c r="C4334" s="88"/>
      <c r="D4334" s="86"/>
      <c r="E4334" s="32"/>
      <c r="H4334" s="105"/>
      <c r="J4334" s="102"/>
      <c r="K4334" s="102"/>
      <c r="L4334" s="108"/>
      <c r="R4334" s="31"/>
      <c r="S4334" s="112"/>
    </row>
    <row r="4335">
      <c r="A4335" s="105"/>
      <c r="C4335" s="88"/>
      <c r="D4335" s="86"/>
      <c r="E4335" s="32"/>
      <c r="H4335" s="105"/>
      <c r="J4335" s="102"/>
      <c r="K4335" s="102"/>
      <c r="L4335" s="108"/>
      <c r="R4335" s="31"/>
      <c r="S4335" s="112"/>
    </row>
    <row r="4336">
      <c r="A4336" s="105"/>
      <c r="C4336" s="88"/>
      <c r="D4336" s="86"/>
      <c r="E4336" s="32"/>
      <c r="H4336" s="105"/>
      <c r="J4336" s="102"/>
      <c r="K4336" s="102"/>
      <c r="L4336" s="108"/>
      <c r="R4336" s="31"/>
      <c r="S4336" s="112"/>
    </row>
    <row r="4337">
      <c r="A4337" s="105"/>
      <c r="C4337" s="88"/>
      <c r="D4337" s="86"/>
      <c r="E4337" s="32"/>
      <c r="H4337" s="105"/>
      <c r="J4337" s="102"/>
      <c r="K4337" s="102"/>
      <c r="L4337" s="108"/>
      <c r="R4337" s="31"/>
      <c r="S4337" s="112"/>
    </row>
    <row r="4338">
      <c r="A4338" s="105"/>
      <c r="C4338" s="88"/>
      <c r="D4338" s="86"/>
      <c r="E4338" s="32"/>
      <c r="H4338" s="105"/>
      <c r="J4338" s="102"/>
      <c r="K4338" s="102"/>
      <c r="L4338" s="108"/>
      <c r="R4338" s="31"/>
      <c r="S4338" s="112"/>
    </row>
    <row r="4339">
      <c r="A4339" s="105"/>
      <c r="C4339" s="88"/>
      <c r="D4339" s="86"/>
      <c r="E4339" s="32"/>
      <c r="H4339" s="105"/>
      <c r="J4339" s="102"/>
      <c r="K4339" s="102"/>
      <c r="L4339" s="108"/>
      <c r="R4339" s="31"/>
      <c r="S4339" s="112"/>
    </row>
    <row r="4340">
      <c r="A4340" s="105"/>
      <c r="C4340" s="88"/>
      <c r="D4340" s="86"/>
      <c r="E4340" s="32"/>
      <c r="H4340" s="105"/>
      <c r="J4340" s="102"/>
      <c r="K4340" s="102"/>
      <c r="L4340" s="108"/>
      <c r="R4340" s="31"/>
      <c r="S4340" s="112"/>
    </row>
    <row r="4341">
      <c r="A4341" s="105"/>
      <c r="C4341" s="88"/>
      <c r="D4341" s="86"/>
      <c r="E4341" s="32"/>
      <c r="H4341" s="105"/>
      <c r="J4341" s="102"/>
      <c r="K4341" s="102"/>
      <c r="L4341" s="108"/>
      <c r="R4341" s="31"/>
      <c r="S4341" s="112"/>
    </row>
    <row r="4342">
      <c r="A4342" s="105"/>
      <c r="C4342" s="88"/>
      <c r="D4342" s="86"/>
      <c r="E4342" s="32"/>
      <c r="H4342" s="105"/>
      <c r="J4342" s="102"/>
      <c r="K4342" s="102"/>
      <c r="L4342" s="108"/>
      <c r="R4342" s="31"/>
      <c r="S4342" s="112"/>
    </row>
    <row r="4343">
      <c r="A4343" s="105"/>
      <c r="C4343" s="88"/>
      <c r="D4343" s="86"/>
      <c r="E4343" s="32"/>
      <c r="H4343" s="105"/>
      <c r="J4343" s="102"/>
      <c r="K4343" s="102"/>
      <c r="L4343" s="108"/>
      <c r="R4343" s="31"/>
      <c r="S4343" s="112"/>
    </row>
    <row r="4344">
      <c r="A4344" s="105"/>
      <c r="C4344" s="88"/>
      <c r="D4344" s="86"/>
      <c r="E4344" s="32"/>
      <c r="H4344" s="105"/>
      <c r="J4344" s="102"/>
      <c r="K4344" s="102"/>
      <c r="L4344" s="108"/>
      <c r="R4344" s="31"/>
      <c r="S4344" s="112"/>
    </row>
    <row r="4345">
      <c r="A4345" s="105"/>
      <c r="C4345" s="88"/>
      <c r="D4345" s="86"/>
      <c r="E4345" s="32"/>
      <c r="H4345" s="105"/>
      <c r="J4345" s="102"/>
      <c r="K4345" s="102"/>
      <c r="L4345" s="108"/>
      <c r="R4345" s="31"/>
      <c r="S4345" s="112"/>
    </row>
    <row r="4346">
      <c r="A4346" s="105"/>
      <c r="C4346" s="88"/>
      <c r="D4346" s="86"/>
      <c r="E4346" s="32"/>
      <c r="H4346" s="105"/>
      <c r="J4346" s="102"/>
      <c r="K4346" s="102"/>
      <c r="L4346" s="108"/>
      <c r="R4346" s="31"/>
      <c r="S4346" s="112"/>
    </row>
    <row r="4347">
      <c r="A4347" s="105"/>
      <c r="C4347" s="88"/>
      <c r="D4347" s="86"/>
      <c r="E4347" s="32"/>
      <c r="H4347" s="105"/>
      <c r="J4347" s="102"/>
      <c r="K4347" s="102"/>
      <c r="L4347" s="108"/>
      <c r="R4347" s="31"/>
      <c r="S4347" s="112"/>
    </row>
    <row r="4348">
      <c r="A4348" s="105"/>
      <c r="C4348" s="88"/>
      <c r="D4348" s="86"/>
      <c r="E4348" s="32"/>
      <c r="H4348" s="105"/>
      <c r="J4348" s="102"/>
      <c r="K4348" s="102"/>
      <c r="L4348" s="108"/>
      <c r="R4348" s="31"/>
      <c r="S4348" s="112"/>
    </row>
    <row r="4349">
      <c r="A4349" s="105"/>
      <c r="C4349" s="88"/>
      <c r="D4349" s="86"/>
      <c r="E4349" s="32"/>
      <c r="H4349" s="105"/>
      <c r="J4349" s="102"/>
      <c r="K4349" s="102"/>
      <c r="L4349" s="108"/>
      <c r="R4349" s="31"/>
      <c r="S4349" s="112"/>
    </row>
    <row r="4350">
      <c r="A4350" s="105"/>
      <c r="C4350" s="88"/>
      <c r="D4350" s="86"/>
      <c r="E4350" s="32"/>
      <c r="H4350" s="105"/>
      <c r="J4350" s="102"/>
      <c r="K4350" s="102"/>
      <c r="L4350" s="108"/>
      <c r="R4350" s="31"/>
      <c r="S4350" s="112"/>
    </row>
    <row r="4351">
      <c r="A4351" s="105"/>
      <c r="C4351" s="88"/>
      <c r="D4351" s="86"/>
      <c r="E4351" s="32"/>
      <c r="H4351" s="105"/>
      <c r="J4351" s="102"/>
      <c r="K4351" s="102"/>
      <c r="L4351" s="108"/>
      <c r="R4351" s="31"/>
      <c r="S4351" s="112"/>
    </row>
    <row r="4352">
      <c r="A4352" s="105"/>
      <c r="C4352" s="88"/>
      <c r="D4352" s="86"/>
      <c r="E4352" s="32"/>
      <c r="H4352" s="105"/>
      <c r="J4352" s="102"/>
      <c r="K4352" s="102"/>
      <c r="L4352" s="108"/>
      <c r="R4352" s="31"/>
      <c r="S4352" s="112"/>
    </row>
    <row r="4353">
      <c r="A4353" s="105"/>
      <c r="C4353" s="88"/>
      <c r="D4353" s="86"/>
      <c r="E4353" s="32"/>
      <c r="H4353" s="105"/>
      <c r="J4353" s="102"/>
      <c r="K4353" s="102"/>
      <c r="L4353" s="108"/>
      <c r="R4353" s="31"/>
      <c r="S4353" s="112"/>
    </row>
    <row r="4354">
      <c r="A4354" s="105"/>
      <c r="C4354" s="88"/>
      <c r="D4354" s="86"/>
      <c r="E4354" s="32"/>
      <c r="H4354" s="105"/>
      <c r="J4354" s="102"/>
      <c r="K4354" s="102"/>
      <c r="L4354" s="108"/>
      <c r="R4354" s="31"/>
      <c r="S4354" s="112"/>
    </row>
    <row r="4355">
      <c r="A4355" s="105"/>
      <c r="C4355" s="88"/>
      <c r="D4355" s="86"/>
      <c r="E4355" s="32"/>
      <c r="H4355" s="105"/>
      <c r="J4355" s="102"/>
      <c r="K4355" s="102"/>
      <c r="L4355" s="108"/>
      <c r="R4355" s="31"/>
      <c r="S4355" s="112"/>
    </row>
    <row r="4356">
      <c r="A4356" s="105"/>
      <c r="C4356" s="88"/>
      <c r="D4356" s="86"/>
      <c r="E4356" s="32"/>
      <c r="H4356" s="105"/>
      <c r="J4356" s="102"/>
      <c r="K4356" s="102"/>
      <c r="L4356" s="108"/>
      <c r="R4356" s="31"/>
      <c r="S4356" s="112"/>
    </row>
    <row r="4357">
      <c r="A4357" s="105"/>
      <c r="C4357" s="88"/>
      <c r="D4357" s="86"/>
      <c r="E4357" s="32"/>
      <c r="H4357" s="105"/>
      <c r="J4357" s="102"/>
      <c r="K4357" s="102"/>
      <c r="L4357" s="108"/>
      <c r="R4357" s="31"/>
      <c r="S4357" s="112"/>
    </row>
    <row r="4358">
      <c r="A4358" s="105"/>
      <c r="C4358" s="88"/>
      <c r="D4358" s="86"/>
      <c r="E4358" s="32"/>
      <c r="H4358" s="105"/>
      <c r="J4358" s="102"/>
      <c r="K4358" s="102"/>
      <c r="L4358" s="108"/>
      <c r="R4358" s="31"/>
      <c r="S4358" s="112"/>
    </row>
    <row r="4359">
      <c r="A4359" s="105"/>
      <c r="C4359" s="88"/>
      <c r="D4359" s="86"/>
      <c r="E4359" s="32"/>
      <c r="H4359" s="105"/>
      <c r="J4359" s="102"/>
      <c r="K4359" s="102"/>
      <c r="L4359" s="108"/>
      <c r="R4359" s="31"/>
      <c r="S4359" s="112"/>
    </row>
    <row r="4360">
      <c r="A4360" s="105"/>
      <c r="C4360" s="88"/>
      <c r="D4360" s="86"/>
      <c r="E4360" s="32"/>
      <c r="H4360" s="105"/>
      <c r="J4360" s="102"/>
      <c r="K4360" s="102"/>
      <c r="L4360" s="108"/>
      <c r="R4360" s="31"/>
      <c r="S4360" s="112"/>
    </row>
    <row r="4361">
      <c r="A4361" s="105"/>
      <c r="C4361" s="88"/>
      <c r="D4361" s="86"/>
      <c r="E4361" s="32"/>
      <c r="H4361" s="105"/>
      <c r="J4361" s="102"/>
      <c r="K4361" s="102"/>
      <c r="L4361" s="108"/>
      <c r="R4361" s="31"/>
      <c r="S4361" s="112"/>
    </row>
    <row r="4362">
      <c r="A4362" s="105"/>
      <c r="C4362" s="88"/>
      <c r="D4362" s="86"/>
      <c r="E4362" s="32"/>
      <c r="H4362" s="105"/>
      <c r="J4362" s="102"/>
      <c r="K4362" s="102"/>
      <c r="L4362" s="108"/>
      <c r="R4362" s="31"/>
      <c r="S4362" s="112"/>
    </row>
    <row r="4363">
      <c r="A4363" s="105"/>
      <c r="C4363" s="88"/>
      <c r="D4363" s="86"/>
      <c r="E4363" s="32"/>
      <c r="H4363" s="105"/>
      <c r="J4363" s="102"/>
      <c r="K4363" s="102"/>
      <c r="L4363" s="108"/>
      <c r="R4363" s="31"/>
      <c r="S4363" s="112"/>
    </row>
    <row r="4364">
      <c r="A4364" s="105"/>
      <c r="C4364" s="88"/>
      <c r="D4364" s="86"/>
      <c r="E4364" s="32"/>
      <c r="H4364" s="105"/>
      <c r="J4364" s="102"/>
      <c r="K4364" s="102"/>
      <c r="L4364" s="108"/>
      <c r="R4364" s="31"/>
      <c r="S4364" s="112"/>
    </row>
    <row r="4365">
      <c r="A4365" s="105"/>
      <c r="C4365" s="88"/>
      <c r="D4365" s="86"/>
      <c r="E4365" s="32"/>
      <c r="H4365" s="105"/>
      <c r="J4365" s="102"/>
      <c r="K4365" s="102"/>
      <c r="L4365" s="108"/>
      <c r="R4365" s="31"/>
      <c r="S4365" s="112"/>
    </row>
    <row r="4366">
      <c r="A4366" s="105"/>
      <c r="C4366" s="88"/>
      <c r="D4366" s="86"/>
      <c r="E4366" s="32"/>
      <c r="H4366" s="105"/>
      <c r="J4366" s="102"/>
      <c r="K4366" s="102"/>
      <c r="L4366" s="108"/>
      <c r="R4366" s="31"/>
      <c r="S4366" s="112"/>
    </row>
    <row r="4367">
      <c r="A4367" s="105"/>
      <c r="C4367" s="88"/>
      <c r="D4367" s="86"/>
      <c r="E4367" s="32"/>
      <c r="H4367" s="105"/>
      <c r="J4367" s="102"/>
      <c r="K4367" s="102"/>
      <c r="L4367" s="108"/>
      <c r="R4367" s="31"/>
      <c r="S4367" s="112"/>
    </row>
    <row r="4368">
      <c r="A4368" s="105"/>
      <c r="C4368" s="88"/>
      <c r="D4368" s="86"/>
      <c r="E4368" s="32"/>
      <c r="H4368" s="105"/>
      <c r="J4368" s="102"/>
      <c r="K4368" s="102"/>
      <c r="L4368" s="108"/>
      <c r="R4368" s="31"/>
      <c r="S4368" s="112"/>
    </row>
    <row r="4369">
      <c r="A4369" s="105"/>
      <c r="C4369" s="88"/>
      <c r="D4369" s="86"/>
      <c r="E4369" s="32"/>
      <c r="H4369" s="105"/>
      <c r="J4369" s="102"/>
      <c r="K4369" s="102"/>
      <c r="L4369" s="108"/>
      <c r="R4369" s="31"/>
      <c r="S4369" s="112"/>
    </row>
    <row r="4370">
      <c r="A4370" s="105"/>
      <c r="C4370" s="88"/>
      <c r="D4370" s="86"/>
      <c r="E4370" s="32"/>
      <c r="H4370" s="105"/>
      <c r="J4370" s="102"/>
      <c r="K4370" s="102"/>
      <c r="L4370" s="108"/>
      <c r="R4370" s="31"/>
      <c r="S4370" s="112"/>
    </row>
    <row r="4371">
      <c r="A4371" s="105"/>
      <c r="C4371" s="88"/>
      <c r="D4371" s="86"/>
      <c r="E4371" s="32"/>
      <c r="H4371" s="105"/>
      <c r="J4371" s="102"/>
      <c r="K4371" s="102"/>
      <c r="L4371" s="108"/>
      <c r="R4371" s="31"/>
      <c r="S4371" s="112"/>
    </row>
    <row r="4372">
      <c r="A4372" s="105"/>
      <c r="C4372" s="88"/>
      <c r="D4372" s="86"/>
      <c r="E4372" s="32"/>
      <c r="H4372" s="105"/>
      <c r="J4372" s="102"/>
      <c r="K4372" s="102"/>
      <c r="L4372" s="108"/>
      <c r="R4372" s="31"/>
      <c r="S4372" s="112"/>
    </row>
    <row r="4373">
      <c r="A4373" s="105"/>
      <c r="C4373" s="88"/>
      <c r="D4373" s="86"/>
      <c r="E4373" s="32"/>
      <c r="H4373" s="105"/>
      <c r="J4373" s="102"/>
      <c r="K4373" s="102"/>
      <c r="L4373" s="108"/>
      <c r="R4373" s="31"/>
      <c r="S4373" s="112"/>
    </row>
    <row r="4374">
      <c r="A4374" s="105"/>
      <c r="C4374" s="88"/>
      <c r="D4374" s="86"/>
      <c r="E4374" s="32"/>
      <c r="H4374" s="105"/>
      <c r="J4374" s="102"/>
      <c r="K4374" s="102"/>
      <c r="L4374" s="108"/>
      <c r="R4374" s="31"/>
      <c r="S4374" s="112"/>
    </row>
    <row r="4375">
      <c r="A4375" s="105"/>
      <c r="C4375" s="88"/>
      <c r="D4375" s="86"/>
      <c r="E4375" s="32"/>
      <c r="H4375" s="105"/>
      <c r="J4375" s="102"/>
      <c r="K4375" s="102"/>
      <c r="L4375" s="108"/>
      <c r="R4375" s="31"/>
      <c r="S4375" s="112"/>
    </row>
    <row r="4376">
      <c r="A4376" s="105"/>
      <c r="C4376" s="88"/>
      <c r="D4376" s="86"/>
      <c r="E4376" s="32"/>
      <c r="H4376" s="105"/>
      <c r="J4376" s="102"/>
      <c r="K4376" s="102"/>
      <c r="L4376" s="108"/>
      <c r="R4376" s="31"/>
      <c r="S4376" s="112"/>
    </row>
    <row r="4377">
      <c r="A4377" s="105"/>
      <c r="C4377" s="88"/>
      <c r="D4377" s="86"/>
      <c r="E4377" s="32"/>
      <c r="H4377" s="105"/>
      <c r="J4377" s="102"/>
      <c r="K4377" s="102"/>
      <c r="L4377" s="108"/>
      <c r="R4377" s="31"/>
      <c r="S4377" s="112"/>
    </row>
    <row r="4378">
      <c r="A4378" s="105"/>
      <c r="C4378" s="88"/>
      <c r="D4378" s="86"/>
      <c r="E4378" s="32"/>
      <c r="H4378" s="105"/>
      <c r="J4378" s="102"/>
      <c r="K4378" s="102"/>
      <c r="L4378" s="108"/>
      <c r="R4378" s="31"/>
      <c r="S4378" s="112"/>
    </row>
    <row r="4379">
      <c r="A4379" s="105"/>
      <c r="C4379" s="88"/>
      <c r="D4379" s="86"/>
      <c r="E4379" s="32"/>
      <c r="H4379" s="105"/>
      <c r="J4379" s="102"/>
      <c r="K4379" s="102"/>
      <c r="L4379" s="108"/>
      <c r="R4379" s="31"/>
      <c r="S4379" s="112"/>
    </row>
    <row r="4380">
      <c r="A4380" s="105"/>
      <c r="C4380" s="88"/>
      <c r="D4380" s="86"/>
      <c r="E4380" s="32"/>
      <c r="H4380" s="105"/>
      <c r="J4380" s="102"/>
      <c r="K4380" s="102"/>
      <c r="L4380" s="108"/>
      <c r="R4380" s="31"/>
      <c r="S4380" s="112"/>
    </row>
    <row r="4381">
      <c r="A4381" s="105"/>
      <c r="C4381" s="88"/>
      <c r="D4381" s="86"/>
      <c r="E4381" s="32"/>
      <c r="H4381" s="105"/>
      <c r="J4381" s="102"/>
      <c r="K4381" s="102"/>
      <c r="L4381" s="108"/>
      <c r="R4381" s="31"/>
      <c r="S4381" s="112"/>
    </row>
    <row r="4382">
      <c r="A4382" s="105"/>
      <c r="C4382" s="88"/>
      <c r="D4382" s="86"/>
      <c r="E4382" s="32"/>
      <c r="H4382" s="105"/>
      <c r="J4382" s="102"/>
      <c r="K4382" s="102"/>
      <c r="L4382" s="108"/>
      <c r="R4382" s="31"/>
      <c r="S4382" s="112"/>
    </row>
    <row r="4383">
      <c r="A4383" s="105"/>
      <c r="C4383" s="88"/>
      <c r="D4383" s="86"/>
      <c r="E4383" s="32"/>
      <c r="H4383" s="105"/>
      <c r="J4383" s="102"/>
      <c r="K4383" s="102"/>
      <c r="L4383" s="108"/>
      <c r="R4383" s="31"/>
      <c r="S4383" s="112"/>
    </row>
    <row r="4384">
      <c r="A4384" s="105"/>
      <c r="C4384" s="88"/>
      <c r="D4384" s="86"/>
      <c r="E4384" s="32"/>
      <c r="H4384" s="105"/>
      <c r="J4384" s="102"/>
      <c r="K4384" s="102"/>
      <c r="L4384" s="108"/>
      <c r="R4384" s="31"/>
      <c r="S4384" s="112"/>
    </row>
    <row r="4385">
      <c r="A4385" s="105"/>
      <c r="C4385" s="88"/>
      <c r="D4385" s="86"/>
      <c r="E4385" s="32"/>
      <c r="H4385" s="105"/>
      <c r="J4385" s="102"/>
      <c r="K4385" s="102"/>
      <c r="L4385" s="108"/>
      <c r="R4385" s="31"/>
      <c r="S4385" s="112"/>
    </row>
    <row r="4386">
      <c r="A4386" s="105"/>
      <c r="C4386" s="88"/>
      <c r="D4386" s="86"/>
      <c r="E4386" s="32"/>
      <c r="H4386" s="105"/>
      <c r="J4386" s="102"/>
      <c r="K4386" s="102"/>
      <c r="L4386" s="108"/>
      <c r="R4386" s="31"/>
      <c r="S4386" s="112"/>
    </row>
    <row r="4387">
      <c r="A4387" s="105"/>
      <c r="C4387" s="88"/>
      <c r="D4387" s="86"/>
      <c r="E4387" s="32"/>
      <c r="H4387" s="105"/>
      <c r="J4387" s="102"/>
      <c r="K4387" s="102"/>
      <c r="L4387" s="108"/>
      <c r="R4387" s="31"/>
      <c r="S4387" s="112"/>
    </row>
    <row r="4388">
      <c r="A4388" s="105"/>
      <c r="C4388" s="88"/>
      <c r="D4388" s="86"/>
      <c r="E4388" s="32"/>
      <c r="H4388" s="105"/>
      <c r="J4388" s="102"/>
      <c r="K4388" s="102"/>
      <c r="L4388" s="108"/>
      <c r="R4388" s="31"/>
      <c r="S4388" s="112"/>
    </row>
    <row r="4389">
      <c r="A4389" s="105"/>
      <c r="C4389" s="88"/>
      <c r="D4389" s="86"/>
      <c r="E4389" s="32"/>
      <c r="H4389" s="105"/>
      <c r="J4389" s="102"/>
      <c r="K4389" s="102"/>
      <c r="L4389" s="108"/>
      <c r="R4389" s="31"/>
      <c r="S4389" s="112"/>
    </row>
    <row r="4390">
      <c r="A4390" s="105"/>
      <c r="C4390" s="88"/>
      <c r="D4390" s="86"/>
      <c r="E4390" s="32"/>
      <c r="H4390" s="105"/>
      <c r="J4390" s="102"/>
      <c r="K4390" s="102"/>
      <c r="L4390" s="108"/>
      <c r="R4390" s="31"/>
      <c r="S4390" s="112"/>
    </row>
    <row r="4391">
      <c r="A4391" s="105"/>
      <c r="C4391" s="88"/>
      <c r="D4391" s="86"/>
      <c r="E4391" s="32"/>
      <c r="H4391" s="105"/>
      <c r="J4391" s="102"/>
      <c r="K4391" s="102"/>
      <c r="L4391" s="108"/>
      <c r="R4391" s="31"/>
      <c r="S4391" s="112"/>
    </row>
    <row r="4392">
      <c r="A4392" s="105"/>
      <c r="C4392" s="88"/>
      <c r="D4392" s="86"/>
      <c r="E4392" s="32"/>
      <c r="H4392" s="105"/>
      <c r="J4392" s="102"/>
      <c r="K4392" s="102"/>
      <c r="L4392" s="108"/>
      <c r="R4392" s="31"/>
      <c r="S4392" s="112"/>
    </row>
    <row r="4393">
      <c r="A4393" s="105"/>
      <c r="C4393" s="88"/>
      <c r="D4393" s="86"/>
      <c r="E4393" s="32"/>
      <c r="H4393" s="105"/>
      <c r="J4393" s="102"/>
      <c r="K4393" s="102"/>
      <c r="L4393" s="108"/>
      <c r="R4393" s="31"/>
      <c r="S4393" s="112"/>
    </row>
    <row r="4394">
      <c r="A4394" s="105"/>
      <c r="C4394" s="88"/>
      <c r="D4394" s="86"/>
      <c r="E4394" s="32"/>
      <c r="H4394" s="105"/>
      <c r="J4394" s="102"/>
      <c r="K4394" s="102"/>
      <c r="L4394" s="108"/>
      <c r="R4394" s="31"/>
      <c r="S4394" s="112"/>
    </row>
    <row r="4395">
      <c r="A4395" s="105"/>
      <c r="C4395" s="88"/>
      <c r="D4395" s="86"/>
      <c r="E4395" s="32"/>
      <c r="H4395" s="105"/>
      <c r="J4395" s="102"/>
      <c r="K4395" s="102"/>
      <c r="L4395" s="108"/>
      <c r="R4395" s="31"/>
      <c r="S4395" s="112"/>
    </row>
    <row r="4396">
      <c r="A4396" s="105"/>
      <c r="C4396" s="88"/>
      <c r="D4396" s="86"/>
      <c r="E4396" s="32"/>
      <c r="H4396" s="105"/>
      <c r="J4396" s="102"/>
      <c r="K4396" s="102"/>
      <c r="L4396" s="108"/>
      <c r="R4396" s="31"/>
      <c r="S4396" s="112"/>
    </row>
    <row r="4397">
      <c r="A4397" s="105"/>
      <c r="C4397" s="88"/>
      <c r="D4397" s="86"/>
      <c r="E4397" s="32"/>
      <c r="H4397" s="105"/>
      <c r="J4397" s="102"/>
      <c r="K4397" s="102"/>
      <c r="L4397" s="108"/>
      <c r="R4397" s="31"/>
      <c r="S4397" s="112"/>
    </row>
    <row r="4398">
      <c r="A4398" s="105"/>
      <c r="C4398" s="88"/>
      <c r="D4398" s="86"/>
      <c r="E4398" s="32"/>
      <c r="H4398" s="105"/>
      <c r="J4398" s="102"/>
      <c r="K4398" s="102"/>
      <c r="L4398" s="108"/>
      <c r="R4398" s="31"/>
      <c r="S4398" s="112"/>
    </row>
    <row r="4399">
      <c r="A4399" s="105"/>
      <c r="C4399" s="88"/>
      <c r="D4399" s="86"/>
      <c r="E4399" s="32"/>
      <c r="H4399" s="105"/>
      <c r="J4399" s="102"/>
      <c r="K4399" s="102"/>
      <c r="L4399" s="108"/>
      <c r="R4399" s="31"/>
      <c r="S4399" s="112"/>
    </row>
    <row r="4400">
      <c r="A4400" s="105"/>
      <c r="C4400" s="88"/>
      <c r="D4400" s="86"/>
      <c r="E4400" s="32"/>
      <c r="H4400" s="105"/>
      <c r="J4400" s="102"/>
      <c r="K4400" s="102"/>
      <c r="L4400" s="108"/>
      <c r="R4400" s="31"/>
      <c r="S4400" s="112"/>
    </row>
    <row r="4401">
      <c r="A4401" s="105"/>
      <c r="C4401" s="88"/>
      <c r="D4401" s="86"/>
      <c r="E4401" s="32"/>
      <c r="H4401" s="105"/>
      <c r="J4401" s="102"/>
      <c r="K4401" s="102"/>
      <c r="L4401" s="108"/>
      <c r="R4401" s="31"/>
      <c r="S4401" s="112"/>
    </row>
    <row r="4402">
      <c r="A4402" s="105"/>
      <c r="C4402" s="88"/>
      <c r="D4402" s="86"/>
      <c r="E4402" s="32"/>
      <c r="H4402" s="105"/>
      <c r="J4402" s="102"/>
      <c r="K4402" s="102"/>
      <c r="L4402" s="108"/>
      <c r="R4402" s="31"/>
      <c r="S4402" s="112"/>
    </row>
    <row r="4403">
      <c r="A4403" s="105"/>
      <c r="C4403" s="88"/>
      <c r="D4403" s="86"/>
      <c r="E4403" s="32"/>
      <c r="H4403" s="105"/>
      <c r="J4403" s="102"/>
      <c r="K4403" s="102"/>
      <c r="L4403" s="108"/>
      <c r="R4403" s="31"/>
      <c r="S4403" s="112"/>
    </row>
    <row r="4404">
      <c r="A4404" s="105"/>
      <c r="C4404" s="88"/>
      <c r="D4404" s="86"/>
      <c r="E4404" s="32"/>
      <c r="H4404" s="105"/>
      <c r="J4404" s="102"/>
      <c r="K4404" s="102"/>
      <c r="L4404" s="108"/>
      <c r="R4404" s="31"/>
      <c r="S4404" s="112"/>
    </row>
    <row r="4405">
      <c r="A4405" s="105"/>
      <c r="C4405" s="88"/>
      <c r="D4405" s="86"/>
      <c r="E4405" s="32"/>
      <c r="H4405" s="105"/>
      <c r="J4405" s="102"/>
      <c r="K4405" s="102"/>
      <c r="L4405" s="108"/>
      <c r="R4405" s="31"/>
      <c r="S4405" s="112"/>
    </row>
    <row r="4406">
      <c r="A4406" s="105"/>
      <c r="C4406" s="88"/>
      <c r="D4406" s="86"/>
      <c r="E4406" s="32"/>
      <c r="H4406" s="105"/>
      <c r="J4406" s="102"/>
      <c r="K4406" s="102"/>
      <c r="L4406" s="108"/>
      <c r="R4406" s="31"/>
      <c r="S4406" s="112"/>
    </row>
    <row r="4407">
      <c r="A4407" s="105"/>
      <c r="C4407" s="88"/>
      <c r="D4407" s="86"/>
      <c r="E4407" s="32"/>
      <c r="H4407" s="105"/>
      <c r="J4407" s="102"/>
      <c r="K4407" s="102"/>
      <c r="L4407" s="108"/>
      <c r="R4407" s="31"/>
      <c r="S4407" s="112"/>
    </row>
    <row r="4408">
      <c r="A4408" s="105"/>
      <c r="C4408" s="88"/>
      <c r="D4408" s="86"/>
      <c r="E4408" s="32"/>
      <c r="H4408" s="105"/>
      <c r="J4408" s="102"/>
      <c r="K4408" s="102"/>
      <c r="L4408" s="108"/>
      <c r="R4408" s="31"/>
      <c r="S4408" s="112"/>
    </row>
    <row r="4409">
      <c r="A4409" s="105"/>
      <c r="C4409" s="88"/>
      <c r="D4409" s="86"/>
      <c r="E4409" s="32"/>
      <c r="H4409" s="105"/>
      <c r="J4409" s="102"/>
      <c r="K4409" s="102"/>
      <c r="L4409" s="108"/>
      <c r="R4409" s="31"/>
      <c r="S4409" s="112"/>
    </row>
    <row r="4410">
      <c r="A4410" s="105"/>
      <c r="C4410" s="88"/>
      <c r="D4410" s="86"/>
      <c r="E4410" s="32"/>
      <c r="H4410" s="105"/>
      <c r="J4410" s="102"/>
      <c r="K4410" s="102"/>
      <c r="L4410" s="108"/>
      <c r="R4410" s="31"/>
      <c r="S4410" s="112"/>
    </row>
    <row r="4411">
      <c r="A4411" s="105"/>
      <c r="C4411" s="88"/>
      <c r="D4411" s="86"/>
      <c r="E4411" s="32"/>
      <c r="H4411" s="105"/>
      <c r="J4411" s="102"/>
      <c r="K4411" s="102"/>
      <c r="L4411" s="108"/>
      <c r="R4411" s="31"/>
      <c r="S4411" s="112"/>
    </row>
    <row r="4412">
      <c r="A4412" s="105"/>
      <c r="C4412" s="88"/>
      <c r="D4412" s="86"/>
      <c r="E4412" s="32"/>
      <c r="H4412" s="105"/>
      <c r="J4412" s="102"/>
      <c r="K4412" s="102"/>
      <c r="L4412" s="108"/>
      <c r="R4412" s="31"/>
      <c r="S4412" s="112"/>
    </row>
    <row r="4413">
      <c r="A4413" s="105"/>
      <c r="C4413" s="88"/>
      <c r="D4413" s="86"/>
      <c r="E4413" s="32"/>
      <c r="H4413" s="105"/>
      <c r="J4413" s="102"/>
      <c r="K4413" s="102"/>
      <c r="L4413" s="108"/>
      <c r="R4413" s="31"/>
      <c r="S4413" s="112"/>
    </row>
    <row r="4414">
      <c r="A4414" s="105"/>
      <c r="C4414" s="88"/>
      <c r="D4414" s="86"/>
      <c r="E4414" s="32"/>
      <c r="H4414" s="105"/>
      <c r="J4414" s="102"/>
      <c r="K4414" s="102"/>
      <c r="L4414" s="108"/>
      <c r="R4414" s="31"/>
      <c r="S4414" s="112"/>
    </row>
    <row r="4415">
      <c r="A4415" s="105"/>
      <c r="C4415" s="88"/>
      <c r="D4415" s="86"/>
      <c r="E4415" s="32"/>
      <c r="H4415" s="105"/>
      <c r="J4415" s="102"/>
      <c r="K4415" s="102"/>
      <c r="L4415" s="108"/>
      <c r="R4415" s="31"/>
      <c r="S4415" s="112"/>
    </row>
    <row r="4416">
      <c r="A4416" s="105"/>
      <c r="C4416" s="88"/>
      <c r="D4416" s="86"/>
      <c r="E4416" s="32"/>
      <c r="H4416" s="105"/>
      <c r="J4416" s="102"/>
      <c r="K4416" s="102"/>
      <c r="L4416" s="108"/>
      <c r="R4416" s="31"/>
      <c r="S4416" s="112"/>
    </row>
    <row r="4417">
      <c r="A4417" s="105"/>
      <c r="C4417" s="88"/>
      <c r="D4417" s="86"/>
      <c r="E4417" s="32"/>
      <c r="H4417" s="105"/>
      <c r="J4417" s="102"/>
      <c r="K4417" s="102"/>
      <c r="L4417" s="108"/>
      <c r="R4417" s="31"/>
      <c r="S4417" s="112"/>
    </row>
    <row r="4418">
      <c r="A4418" s="105"/>
      <c r="C4418" s="88"/>
      <c r="D4418" s="86"/>
      <c r="E4418" s="32"/>
      <c r="H4418" s="105"/>
      <c r="J4418" s="102"/>
      <c r="K4418" s="102"/>
      <c r="L4418" s="108"/>
      <c r="R4418" s="31"/>
      <c r="S4418" s="112"/>
    </row>
    <row r="4419">
      <c r="A4419" s="105"/>
      <c r="C4419" s="88"/>
      <c r="D4419" s="86"/>
      <c r="E4419" s="32"/>
      <c r="H4419" s="105"/>
      <c r="J4419" s="102"/>
      <c r="K4419" s="102"/>
      <c r="L4419" s="108"/>
      <c r="R4419" s="31"/>
      <c r="S4419" s="112"/>
    </row>
    <row r="4420">
      <c r="A4420" s="105"/>
      <c r="C4420" s="88"/>
      <c r="D4420" s="86"/>
      <c r="E4420" s="32"/>
      <c r="H4420" s="105"/>
      <c r="J4420" s="102"/>
      <c r="K4420" s="102"/>
      <c r="L4420" s="108"/>
      <c r="R4420" s="31"/>
      <c r="S4420" s="112"/>
    </row>
    <row r="4421">
      <c r="A4421" s="105"/>
      <c r="C4421" s="88"/>
      <c r="D4421" s="86"/>
      <c r="E4421" s="32"/>
      <c r="H4421" s="105"/>
      <c r="J4421" s="102"/>
      <c r="K4421" s="102"/>
      <c r="L4421" s="108"/>
      <c r="R4421" s="31"/>
      <c r="S4421" s="112"/>
    </row>
    <row r="4422">
      <c r="A4422" s="105"/>
      <c r="C4422" s="88"/>
      <c r="D4422" s="86"/>
      <c r="E4422" s="32"/>
      <c r="H4422" s="105"/>
      <c r="J4422" s="102"/>
      <c r="K4422" s="102"/>
      <c r="L4422" s="108"/>
      <c r="R4422" s="31"/>
      <c r="S4422" s="112"/>
    </row>
    <row r="4423">
      <c r="A4423" s="105"/>
      <c r="C4423" s="88"/>
      <c r="D4423" s="86"/>
      <c r="E4423" s="32"/>
      <c r="H4423" s="105"/>
      <c r="J4423" s="102"/>
      <c r="K4423" s="102"/>
      <c r="L4423" s="108"/>
      <c r="R4423" s="31"/>
      <c r="S4423" s="112"/>
    </row>
    <row r="4424">
      <c r="A4424" s="105"/>
      <c r="C4424" s="88"/>
      <c r="D4424" s="86"/>
      <c r="E4424" s="32"/>
      <c r="H4424" s="105"/>
      <c r="J4424" s="102"/>
      <c r="K4424" s="102"/>
      <c r="L4424" s="108"/>
      <c r="R4424" s="31"/>
      <c r="S4424" s="112"/>
    </row>
    <row r="4425">
      <c r="A4425" s="105"/>
      <c r="C4425" s="88"/>
      <c r="D4425" s="86"/>
      <c r="E4425" s="32"/>
      <c r="H4425" s="105"/>
      <c r="J4425" s="102"/>
      <c r="K4425" s="102"/>
      <c r="L4425" s="108"/>
      <c r="R4425" s="31"/>
      <c r="S4425" s="112"/>
    </row>
    <row r="4426">
      <c r="A4426" s="105"/>
      <c r="C4426" s="88"/>
      <c r="D4426" s="86"/>
      <c r="E4426" s="32"/>
      <c r="H4426" s="105"/>
      <c r="J4426" s="102"/>
      <c r="K4426" s="102"/>
      <c r="L4426" s="108"/>
      <c r="R4426" s="31"/>
      <c r="S4426" s="112"/>
    </row>
    <row r="4427">
      <c r="A4427" s="105"/>
      <c r="C4427" s="88"/>
      <c r="D4427" s="86"/>
      <c r="E4427" s="32"/>
      <c r="H4427" s="105"/>
      <c r="J4427" s="102"/>
      <c r="K4427" s="102"/>
      <c r="L4427" s="108"/>
      <c r="R4427" s="31"/>
      <c r="S4427" s="112"/>
    </row>
    <row r="4428">
      <c r="A4428" s="105"/>
      <c r="C4428" s="88"/>
      <c r="D4428" s="86"/>
      <c r="E4428" s="32"/>
      <c r="H4428" s="105"/>
      <c r="J4428" s="102"/>
      <c r="K4428" s="102"/>
      <c r="L4428" s="108"/>
      <c r="R4428" s="31"/>
      <c r="S4428" s="112"/>
    </row>
    <row r="4429">
      <c r="A4429" s="105"/>
      <c r="C4429" s="88"/>
      <c r="D4429" s="86"/>
      <c r="E4429" s="32"/>
      <c r="H4429" s="105"/>
      <c r="J4429" s="102"/>
      <c r="K4429" s="102"/>
      <c r="L4429" s="108"/>
      <c r="R4429" s="31"/>
      <c r="S4429" s="112"/>
    </row>
    <row r="4430">
      <c r="A4430" s="105"/>
      <c r="C4430" s="88"/>
      <c r="D4430" s="86"/>
      <c r="E4430" s="32"/>
      <c r="H4430" s="105"/>
      <c r="J4430" s="102"/>
      <c r="K4430" s="102"/>
      <c r="L4430" s="108"/>
      <c r="R4430" s="31"/>
      <c r="S4430" s="112"/>
    </row>
    <row r="4431">
      <c r="A4431" s="105"/>
      <c r="C4431" s="88"/>
      <c r="D4431" s="86"/>
      <c r="E4431" s="32"/>
      <c r="H4431" s="105"/>
      <c r="J4431" s="102"/>
      <c r="K4431" s="102"/>
      <c r="L4431" s="108"/>
      <c r="R4431" s="31"/>
      <c r="S4431" s="112"/>
    </row>
    <row r="4432">
      <c r="A4432" s="105"/>
      <c r="C4432" s="88"/>
      <c r="D4432" s="86"/>
      <c r="E4432" s="32"/>
      <c r="H4432" s="105"/>
      <c r="J4432" s="102"/>
      <c r="K4432" s="102"/>
      <c r="L4432" s="108"/>
      <c r="R4432" s="31"/>
      <c r="S4432" s="112"/>
    </row>
    <row r="4433">
      <c r="A4433" s="105"/>
      <c r="C4433" s="88"/>
      <c r="D4433" s="86"/>
      <c r="E4433" s="32"/>
      <c r="H4433" s="105"/>
      <c r="J4433" s="102"/>
      <c r="K4433" s="102"/>
      <c r="L4433" s="108"/>
      <c r="R4433" s="31"/>
      <c r="S4433" s="112"/>
    </row>
    <row r="4434">
      <c r="A4434" s="105"/>
      <c r="C4434" s="88"/>
      <c r="D4434" s="86"/>
      <c r="E4434" s="32"/>
      <c r="H4434" s="105"/>
      <c r="J4434" s="102"/>
      <c r="K4434" s="102"/>
      <c r="L4434" s="108"/>
      <c r="R4434" s="31"/>
      <c r="S4434" s="112"/>
    </row>
    <row r="4435">
      <c r="A4435" s="105"/>
      <c r="C4435" s="88"/>
      <c r="D4435" s="86"/>
      <c r="E4435" s="32"/>
      <c r="H4435" s="105"/>
      <c r="J4435" s="102"/>
      <c r="K4435" s="102"/>
      <c r="L4435" s="108"/>
      <c r="R4435" s="31"/>
      <c r="S4435" s="112"/>
    </row>
    <row r="4436">
      <c r="A4436" s="105"/>
      <c r="C4436" s="88"/>
      <c r="D4436" s="86"/>
      <c r="E4436" s="32"/>
      <c r="H4436" s="105"/>
      <c r="J4436" s="102"/>
      <c r="K4436" s="102"/>
      <c r="L4436" s="108"/>
      <c r="R4436" s="31"/>
      <c r="S4436" s="112"/>
    </row>
    <row r="4437">
      <c r="A4437" s="105"/>
      <c r="C4437" s="88"/>
      <c r="D4437" s="86"/>
      <c r="E4437" s="32"/>
      <c r="H4437" s="105"/>
      <c r="J4437" s="102"/>
      <c r="K4437" s="102"/>
      <c r="L4437" s="108"/>
      <c r="R4437" s="31"/>
      <c r="S4437" s="112"/>
    </row>
    <row r="4438">
      <c r="A4438" s="105"/>
      <c r="C4438" s="88"/>
      <c r="D4438" s="86"/>
      <c r="E4438" s="32"/>
      <c r="H4438" s="105"/>
      <c r="J4438" s="102"/>
      <c r="K4438" s="102"/>
      <c r="L4438" s="108"/>
      <c r="R4438" s="31"/>
      <c r="S4438" s="112"/>
    </row>
    <row r="4439">
      <c r="A4439" s="105"/>
      <c r="C4439" s="88"/>
      <c r="D4439" s="86"/>
      <c r="E4439" s="32"/>
      <c r="H4439" s="105"/>
      <c r="J4439" s="102"/>
      <c r="K4439" s="102"/>
      <c r="L4439" s="108"/>
      <c r="R4439" s="31"/>
      <c r="S4439" s="112"/>
    </row>
    <row r="4440">
      <c r="A4440" s="105"/>
      <c r="C4440" s="88"/>
      <c r="D4440" s="86"/>
      <c r="E4440" s="32"/>
      <c r="H4440" s="105"/>
      <c r="J4440" s="102"/>
      <c r="K4440" s="102"/>
      <c r="L4440" s="108"/>
      <c r="R4440" s="31"/>
      <c r="S4440" s="112"/>
    </row>
    <row r="4441">
      <c r="A4441" s="105"/>
      <c r="C4441" s="88"/>
      <c r="D4441" s="86"/>
      <c r="E4441" s="32"/>
      <c r="H4441" s="105"/>
      <c r="J4441" s="102"/>
      <c r="K4441" s="102"/>
      <c r="L4441" s="108"/>
      <c r="R4441" s="31"/>
      <c r="S4441" s="112"/>
    </row>
    <row r="4442">
      <c r="A4442" s="105"/>
      <c r="C4442" s="88"/>
      <c r="D4442" s="86"/>
      <c r="E4442" s="32"/>
      <c r="H4442" s="105"/>
      <c r="J4442" s="102"/>
      <c r="K4442" s="102"/>
      <c r="L4442" s="108"/>
      <c r="R4442" s="31"/>
      <c r="S4442" s="112"/>
    </row>
    <row r="4443">
      <c r="A4443" s="105"/>
      <c r="C4443" s="88"/>
      <c r="D4443" s="86"/>
      <c r="E4443" s="32"/>
      <c r="H4443" s="105"/>
      <c r="J4443" s="102"/>
      <c r="K4443" s="102"/>
      <c r="L4443" s="108"/>
      <c r="R4443" s="31"/>
      <c r="S4443" s="112"/>
    </row>
    <row r="4444">
      <c r="A4444" s="105"/>
      <c r="C4444" s="88"/>
      <c r="D4444" s="86"/>
      <c r="E4444" s="32"/>
      <c r="H4444" s="105"/>
      <c r="J4444" s="102"/>
      <c r="K4444" s="102"/>
      <c r="L4444" s="108"/>
      <c r="R4444" s="31"/>
      <c r="S4444" s="112"/>
    </row>
    <row r="4445">
      <c r="A4445" s="105"/>
      <c r="C4445" s="88"/>
      <c r="D4445" s="86"/>
      <c r="E4445" s="32"/>
      <c r="H4445" s="105"/>
      <c r="J4445" s="102"/>
      <c r="K4445" s="102"/>
      <c r="L4445" s="108"/>
      <c r="R4445" s="31"/>
      <c r="S4445" s="112"/>
    </row>
    <row r="4446">
      <c r="A4446" s="105"/>
      <c r="C4446" s="88"/>
      <c r="D4446" s="86"/>
      <c r="E4446" s="32"/>
      <c r="H4446" s="105"/>
      <c r="J4446" s="102"/>
      <c r="K4446" s="102"/>
      <c r="L4446" s="108"/>
      <c r="R4446" s="31"/>
      <c r="S4446" s="112"/>
    </row>
    <row r="4447">
      <c r="A4447" s="105"/>
      <c r="C4447" s="88"/>
      <c r="D4447" s="86"/>
      <c r="E4447" s="32"/>
      <c r="H4447" s="105"/>
      <c r="J4447" s="102"/>
      <c r="K4447" s="102"/>
      <c r="L4447" s="108"/>
      <c r="R4447" s="31"/>
      <c r="S4447" s="112"/>
    </row>
    <row r="4448">
      <c r="A4448" s="105"/>
      <c r="C4448" s="88"/>
      <c r="D4448" s="86"/>
      <c r="E4448" s="32"/>
      <c r="H4448" s="105"/>
      <c r="J4448" s="102"/>
      <c r="K4448" s="102"/>
      <c r="L4448" s="108"/>
      <c r="R4448" s="31"/>
      <c r="S4448" s="112"/>
    </row>
    <row r="4449">
      <c r="A4449" s="105"/>
      <c r="C4449" s="88"/>
      <c r="D4449" s="86"/>
      <c r="E4449" s="32"/>
      <c r="H4449" s="105"/>
      <c r="J4449" s="102"/>
      <c r="K4449" s="102"/>
      <c r="L4449" s="108"/>
      <c r="R4449" s="31"/>
      <c r="S4449" s="112"/>
    </row>
    <row r="4450">
      <c r="A4450" s="105"/>
      <c r="C4450" s="88"/>
      <c r="D4450" s="86"/>
      <c r="E4450" s="32"/>
      <c r="H4450" s="105"/>
      <c r="J4450" s="102"/>
      <c r="K4450" s="102"/>
      <c r="L4450" s="108"/>
      <c r="R4450" s="31"/>
      <c r="S4450" s="112"/>
    </row>
    <row r="4451">
      <c r="A4451" s="105"/>
      <c r="C4451" s="88"/>
      <c r="D4451" s="86"/>
      <c r="E4451" s="32"/>
      <c r="H4451" s="105"/>
      <c r="J4451" s="102"/>
      <c r="K4451" s="102"/>
      <c r="L4451" s="108"/>
      <c r="R4451" s="31"/>
      <c r="S4451" s="112"/>
    </row>
    <row r="4452">
      <c r="A4452" s="105"/>
      <c r="C4452" s="88"/>
      <c r="D4452" s="86"/>
      <c r="E4452" s="32"/>
      <c r="H4452" s="105"/>
      <c r="J4452" s="102"/>
      <c r="K4452" s="102"/>
      <c r="L4452" s="108"/>
      <c r="R4452" s="31"/>
      <c r="S4452" s="112"/>
    </row>
    <row r="4453">
      <c r="A4453" s="105"/>
      <c r="C4453" s="88"/>
      <c r="D4453" s="86"/>
      <c r="E4453" s="32"/>
      <c r="H4453" s="105"/>
      <c r="J4453" s="102"/>
      <c r="K4453" s="102"/>
      <c r="L4453" s="108"/>
      <c r="R4453" s="31"/>
      <c r="S4453" s="112"/>
    </row>
    <row r="4454">
      <c r="A4454" s="105"/>
      <c r="C4454" s="88"/>
      <c r="D4454" s="86"/>
      <c r="E4454" s="32"/>
      <c r="H4454" s="105"/>
      <c r="J4454" s="102"/>
      <c r="K4454" s="102"/>
      <c r="L4454" s="108"/>
      <c r="R4454" s="31"/>
      <c r="S4454" s="112"/>
    </row>
    <row r="4455">
      <c r="A4455" s="105"/>
      <c r="C4455" s="88"/>
      <c r="D4455" s="86"/>
      <c r="E4455" s="32"/>
      <c r="H4455" s="105"/>
      <c r="J4455" s="102"/>
      <c r="K4455" s="102"/>
      <c r="L4455" s="108"/>
      <c r="R4455" s="31"/>
      <c r="S4455" s="112"/>
    </row>
    <row r="4456">
      <c r="A4456" s="105"/>
      <c r="C4456" s="88"/>
      <c r="D4456" s="86"/>
      <c r="E4456" s="32"/>
      <c r="H4456" s="105"/>
      <c r="J4456" s="102"/>
      <c r="K4456" s="102"/>
      <c r="L4456" s="108"/>
      <c r="R4456" s="31"/>
      <c r="S4456" s="112"/>
    </row>
    <row r="4457">
      <c r="A4457" s="105"/>
      <c r="C4457" s="88"/>
      <c r="D4457" s="86"/>
      <c r="E4457" s="32"/>
      <c r="H4457" s="105"/>
      <c r="J4457" s="102"/>
      <c r="K4457" s="102"/>
      <c r="L4457" s="108"/>
      <c r="R4457" s="31"/>
      <c r="S4457" s="112"/>
    </row>
    <row r="4458">
      <c r="A4458" s="105"/>
      <c r="C4458" s="88"/>
      <c r="D4458" s="86"/>
      <c r="E4458" s="32"/>
      <c r="H4458" s="105"/>
      <c r="J4458" s="102"/>
      <c r="K4458" s="102"/>
      <c r="L4458" s="108"/>
      <c r="R4458" s="31"/>
      <c r="S4458" s="112"/>
    </row>
    <row r="4459">
      <c r="A4459" s="105"/>
      <c r="C4459" s="88"/>
      <c r="D4459" s="86"/>
      <c r="E4459" s="32"/>
      <c r="H4459" s="105"/>
      <c r="J4459" s="102"/>
      <c r="K4459" s="102"/>
      <c r="L4459" s="108"/>
      <c r="R4459" s="31"/>
      <c r="S4459" s="112"/>
    </row>
    <row r="4460">
      <c r="A4460" s="105"/>
      <c r="C4460" s="88"/>
      <c r="D4460" s="86"/>
      <c r="E4460" s="32"/>
      <c r="H4460" s="105"/>
      <c r="J4460" s="102"/>
      <c r="K4460" s="102"/>
      <c r="L4460" s="108"/>
      <c r="R4460" s="31"/>
      <c r="S4460" s="112"/>
    </row>
    <row r="4461">
      <c r="A4461" s="105"/>
      <c r="C4461" s="88"/>
      <c r="D4461" s="86"/>
      <c r="E4461" s="32"/>
      <c r="H4461" s="105"/>
      <c r="J4461" s="102"/>
      <c r="K4461" s="102"/>
      <c r="L4461" s="108"/>
      <c r="R4461" s="31"/>
      <c r="S4461" s="112"/>
    </row>
    <row r="4462">
      <c r="A4462" s="105"/>
      <c r="C4462" s="88"/>
      <c r="D4462" s="86"/>
      <c r="E4462" s="32"/>
      <c r="H4462" s="105"/>
      <c r="J4462" s="102"/>
      <c r="K4462" s="102"/>
      <c r="L4462" s="108"/>
      <c r="R4462" s="31"/>
      <c r="S4462" s="112"/>
    </row>
    <row r="4463">
      <c r="A4463" s="105"/>
      <c r="C4463" s="88"/>
      <c r="D4463" s="86"/>
      <c r="E4463" s="32"/>
      <c r="H4463" s="105"/>
      <c r="J4463" s="102"/>
      <c r="K4463" s="102"/>
      <c r="L4463" s="108"/>
      <c r="R4463" s="31"/>
      <c r="S4463" s="112"/>
    </row>
    <row r="4464">
      <c r="A4464" s="105"/>
      <c r="C4464" s="88"/>
      <c r="D4464" s="86"/>
      <c r="E4464" s="32"/>
      <c r="H4464" s="105"/>
      <c r="J4464" s="102"/>
      <c r="K4464" s="102"/>
      <c r="L4464" s="108"/>
      <c r="R4464" s="31"/>
      <c r="S4464" s="112"/>
    </row>
    <row r="4465">
      <c r="A4465" s="105"/>
      <c r="C4465" s="88"/>
      <c r="D4465" s="86"/>
      <c r="E4465" s="32"/>
      <c r="H4465" s="105"/>
      <c r="J4465" s="102"/>
      <c r="K4465" s="102"/>
      <c r="L4465" s="108"/>
      <c r="R4465" s="31"/>
      <c r="S4465" s="112"/>
    </row>
    <row r="4466">
      <c r="A4466" s="105"/>
      <c r="C4466" s="88"/>
      <c r="D4466" s="86"/>
      <c r="E4466" s="32"/>
      <c r="H4466" s="105"/>
      <c r="J4466" s="102"/>
      <c r="K4466" s="102"/>
      <c r="L4466" s="108"/>
      <c r="R4466" s="31"/>
      <c r="S4466" s="112"/>
    </row>
    <row r="4467">
      <c r="A4467" s="105"/>
      <c r="C4467" s="88"/>
      <c r="D4467" s="86"/>
      <c r="E4467" s="32"/>
      <c r="H4467" s="105"/>
      <c r="J4467" s="102"/>
      <c r="K4467" s="102"/>
      <c r="L4467" s="108"/>
      <c r="R4467" s="31"/>
      <c r="S4467" s="112"/>
    </row>
    <row r="4468">
      <c r="A4468" s="105"/>
      <c r="C4468" s="88"/>
      <c r="D4468" s="86"/>
      <c r="E4468" s="32"/>
      <c r="H4468" s="105"/>
      <c r="J4468" s="102"/>
      <c r="K4468" s="102"/>
      <c r="L4468" s="108"/>
      <c r="R4468" s="31"/>
      <c r="S4468" s="112"/>
    </row>
    <row r="4469">
      <c r="A4469" s="105"/>
      <c r="C4469" s="88"/>
      <c r="D4469" s="86"/>
      <c r="E4469" s="32"/>
      <c r="H4469" s="105"/>
      <c r="J4469" s="102"/>
      <c r="K4469" s="102"/>
      <c r="L4469" s="108"/>
      <c r="R4469" s="31"/>
      <c r="S4469" s="112"/>
    </row>
    <row r="4470">
      <c r="A4470" s="105"/>
      <c r="C4470" s="88"/>
      <c r="D4470" s="86"/>
      <c r="E4470" s="32"/>
      <c r="H4470" s="105"/>
      <c r="J4470" s="102"/>
      <c r="K4470" s="102"/>
      <c r="L4470" s="108"/>
      <c r="R4470" s="31"/>
      <c r="S4470" s="112"/>
    </row>
    <row r="4471">
      <c r="A4471" s="105"/>
      <c r="C4471" s="88"/>
      <c r="D4471" s="86"/>
      <c r="E4471" s="32"/>
      <c r="H4471" s="105"/>
      <c r="J4471" s="102"/>
      <c r="K4471" s="102"/>
      <c r="L4471" s="108"/>
      <c r="R4471" s="31"/>
      <c r="S4471" s="112"/>
    </row>
    <row r="4472">
      <c r="A4472" s="105"/>
      <c r="C4472" s="88"/>
      <c r="D4472" s="86"/>
      <c r="E4472" s="32"/>
      <c r="H4472" s="105"/>
      <c r="J4472" s="102"/>
      <c r="K4472" s="102"/>
      <c r="L4472" s="108"/>
      <c r="R4472" s="31"/>
      <c r="S4472" s="112"/>
    </row>
    <row r="4473">
      <c r="A4473" s="105"/>
      <c r="C4473" s="88"/>
      <c r="D4473" s="86"/>
      <c r="E4473" s="32"/>
      <c r="H4473" s="105"/>
      <c r="J4473" s="102"/>
      <c r="K4473" s="102"/>
      <c r="L4473" s="108"/>
      <c r="R4473" s="31"/>
      <c r="S4473" s="112"/>
    </row>
    <row r="4474">
      <c r="A4474" s="105"/>
      <c r="C4474" s="88"/>
      <c r="D4474" s="86"/>
      <c r="E4474" s="32"/>
      <c r="H4474" s="105"/>
      <c r="J4474" s="102"/>
      <c r="K4474" s="102"/>
      <c r="L4474" s="108"/>
      <c r="R4474" s="31"/>
      <c r="S4474" s="112"/>
    </row>
    <row r="4475">
      <c r="A4475" s="105"/>
      <c r="C4475" s="88"/>
      <c r="D4475" s="86"/>
      <c r="E4475" s="32"/>
      <c r="H4475" s="105"/>
      <c r="J4475" s="102"/>
      <c r="K4475" s="102"/>
      <c r="L4475" s="108"/>
      <c r="R4475" s="31"/>
      <c r="S4475" s="112"/>
    </row>
    <row r="4476">
      <c r="A4476" s="105"/>
      <c r="C4476" s="88"/>
      <c r="D4476" s="86"/>
      <c r="E4476" s="32"/>
      <c r="H4476" s="105"/>
      <c r="J4476" s="102"/>
      <c r="K4476" s="102"/>
      <c r="L4476" s="108"/>
      <c r="R4476" s="31"/>
      <c r="S4476" s="112"/>
    </row>
    <row r="4477">
      <c r="A4477" s="105"/>
      <c r="C4477" s="88"/>
      <c r="D4477" s="86"/>
      <c r="E4477" s="32"/>
      <c r="H4477" s="105"/>
      <c r="J4477" s="102"/>
      <c r="K4477" s="102"/>
      <c r="L4477" s="108"/>
      <c r="R4477" s="31"/>
      <c r="S4477" s="112"/>
    </row>
    <row r="4478">
      <c r="A4478" s="105"/>
      <c r="C4478" s="88"/>
      <c r="D4478" s="86"/>
      <c r="E4478" s="32"/>
      <c r="H4478" s="105"/>
      <c r="J4478" s="102"/>
      <c r="K4478" s="102"/>
      <c r="L4478" s="108"/>
      <c r="R4478" s="31"/>
      <c r="S4478" s="112"/>
    </row>
    <row r="4479">
      <c r="A4479" s="105"/>
      <c r="C4479" s="88"/>
      <c r="D4479" s="86"/>
      <c r="E4479" s="32"/>
      <c r="H4479" s="105"/>
      <c r="J4479" s="102"/>
      <c r="K4479" s="102"/>
      <c r="L4479" s="108"/>
      <c r="R4479" s="31"/>
      <c r="S4479" s="112"/>
    </row>
    <row r="4480">
      <c r="A4480" s="105"/>
      <c r="C4480" s="88"/>
      <c r="D4480" s="86"/>
      <c r="E4480" s="32"/>
      <c r="H4480" s="105"/>
      <c r="J4480" s="102"/>
      <c r="K4480" s="102"/>
      <c r="L4480" s="108"/>
      <c r="R4480" s="31"/>
      <c r="S4480" s="112"/>
    </row>
    <row r="4481">
      <c r="A4481" s="105"/>
      <c r="C4481" s="88"/>
      <c r="D4481" s="86"/>
      <c r="E4481" s="32"/>
      <c r="H4481" s="105"/>
      <c r="J4481" s="102"/>
      <c r="K4481" s="102"/>
      <c r="L4481" s="108"/>
      <c r="R4481" s="31"/>
      <c r="S4481" s="112"/>
    </row>
    <row r="4482">
      <c r="A4482" s="105"/>
      <c r="C4482" s="88"/>
      <c r="D4482" s="86"/>
      <c r="E4482" s="32"/>
      <c r="H4482" s="105"/>
      <c r="J4482" s="102"/>
      <c r="K4482" s="102"/>
      <c r="L4482" s="108"/>
      <c r="R4482" s="31"/>
      <c r="S4482" s="112"/>
    </row>
    <row r="4483">
      <c r="A4483" s="105"/>
      <c r="C4483" s="88"/>
      <c r="D4483" s="86"/>
      <c r="E4483" s="32"/>
      <c r="H4483" s="105"/>
      <c r="J4483" s="102"/>
      <c r="K4483" s="102"/>
      <c r="L4483" s="108"/>
      <c r="R4483" s="31"/>
      <c r="S4483" s="112"/>
    </row>
    <row r="4484">
      <c r="A4484" s="105"/>
      <c r="C4484" s="88"/>
      <c r="D4484" s="86"/>
      <c r="E4484" s="32"/>
      <c r="H4484" s="105"/>
      <c r="J4484" s="102"/>
      <c r="K4484" s="102"/>
      <c r="L4484" s="108"/>
      <c r="R4484" s="31"/>
      <c r="S4484" s="112"/>
    </row>
    <row r="4485">
      <c r="A4485" s="105"/>
      <c r="C4485" s="88"/>
      <c r="D4485" s="86"/>
      <c r="E4485" s="32"/>
      <c r="H4485" s="105"/>
      <c r="J4485" s="102"/>
      <c r="K4485" s="102"/>
      <c r="L4485" s="108"/>
      <c r="R4485" s="31"/>
      <c r="S4485" s="112"/>
    </row>
    <row r="4486">
      <c r="A4486" s="105"/>
      <c r="C4486" s="88"/>
      <c r="D4486" s="86"/>
      <c r="E4486" s="32"/>
      <c r="H4486" s="105"/>
      <c r="J4486" s="102"/>
      <c r="K4486" s="102"/>
      <c r="L4486" s="108"/>
      <c r="R4486" s="31"/>
      <c r="S4486" s="112"/>
    </row>
    <row r="4487">
      <c r="A4487" s="105"/>
      <c r="C4487" s="88"/>
      <c r="D4487" s="86"/>
      <c r="E4487" s="32"/>
      <c r="H4487" s="105"/>
      <c r="J4487" s="102"/>
      <c r="K4487" s="102"/>
      <c r="L4487" s="108"/>
      <c r="R4487" s="31"/>
      <c r="S4487" s="112"/>
    </row>
    <row r="4488">
      <c r="A4488" s="105"/>
      <c r="C4488" s="88"/>
      <c r="D4488" s="86"/>
      <c r="E4488" s="32"/>
      <c r="H4488" s="105"/>
      <c r="J4488" s="102"/>
      <c r="K4488" s="102"/>
      <c r="L4488" s="108"/>
      <c r="R4488" s="31"/>
      <c r="S4488" s="112"/>
    </row>
    <row r="4489">
      <c r="A4489" s="105"/>
      <c r="C4489" s="88"/>
      <c r="D4489" s="86"/>
      <c r="E4489" s="32"/>
      <c r="H4489" s="105"/>
      <c r="J4489" s="102"/>
      <c r="K4489" s="102"/>
      <c r="L4489" s="108"/>
      <c r="R4489" s="31"/>
      <c r="S4489" s="112"/>
    </row>
    <row r="4490">
      <c r="A4490" s="105"/>
      <c r="C4490" s="88"/>
      <c r="D4490" s="86"/>
      <c r="E4490" s="32"/>
      <c r="H4490" s="105"/>
      <c r="J4490" s="102"/>
      <c r="K4490" s="102"/>
      <c r="L4490" s="108"/>
      <c r="R4490" s="31"/>
      <c r="S4490" s="112"/>
    </row>
    <row r="4491">
      <c r="A4491" s="105"/>
      <c r="C4491" s="88"/>
      <c r="D4491" s="86"/>
      <c r="E4491" s="32"/>
      <c r="H4491" s="105"/>
      <c r="J4491" s="102"/>
      <c r="K4491" s="102"/>
      <c r="L4491" s="108"/>
      <c r="R4491" s="31"/>
      <c r="S4491" s="112"/>
    </row>
    <row r="4492">
      <c r="A4492" s="105"/>
      <c r="C4492" s="88"/>
      <c r="D4492" s="86"/>
      <c r="E4492" s="32"/>
      <c r="H4492" s="105"/>
      <c r="J4492" s="102"/>
      <c r="K4492" s="102"/>
      <c r="L4492" s="108"/>
      <c r="R4492" s="31"/>
      <c r="S4492" s="112"/>
    </row>
    <row r="4493">
      <c r="A4493" s="105"/>
      <c r="C4493" s="88"/>
      <c r="D4493" s="86"/>
      <c r="E4493" s="32"/>
      <c r="H4493" s="105"/>
      <c r="J4493" s="102"/>
      <c r="K4493" s="102"/>
      <c r="L4493" s="108"/>
      <c r="R4493" s="31"/>
      <c r="S4493" s="112"/>
    </row>
    <row r="4494">
      <c r="A4494" s="105"/>
      <c r="C4494" s="88"/>
      <c r="D4494" s="86"/>
      <c r="E4494" s="32"/>
      <c r="H4494" s="105"/>
      <c r="J4494" s="102"/>
      <c r="K4494" s="102"/>
      <c r="L4494" s="108"/>
      <c r="R4494" s="31"/>
      <c r="S4494" s="112"/>
    </row>
    <row r="4495">
      <c r="A4495" s="105"/>
      <c r="C4495" s="88"/>
      <c r="D4495" s="86"/>
      <c r="E4495" s="32"/>
      <c r="H4495" s="105"/>
      <c r="J4495" s="102"/>
      <c r="K4495" s="102"/>
      <c r="L4495" s="108"/>
      <c r="R4495" s="31"/>
      <c r="S4495" s="112"/>
    </row>
    <row r="4496">
      <c r="A4496" s="105"/>
      <c r="C4496" s="88"/>
      <c r="D4496" s="86"/>
      <c r="E4496" s="32"/>
      <c r="H4496" s="105"/>
      <c r="J4496" s="102"/>
      <c r="K4496" s="102"/>
      <c r="L4496" s="108"/>
      <c r="R4496" s="31"/>
      <c r="S4496" s="112"/>
    </row>
    <row r="4497">
      <c r="A4497" s="105"/>
      <c r="C4497" s="88"/>
      <c r="D4497" s="86"/>
      <c r="E4497" s="32"/>
      <c r="H4497" s="105"/>
      <c r="J4497" s="102"/>
      <c r="K4497" s="102"/>
      <c r="L4497" s="108"/>
      <c r="R4497" s="31"/>
      <c r="S4497" s="112"/>
    </row>
    <row r="4498">
      <c r="A4498" s="105"/>
      <c r="C4498" s="88"/>
      <c r="D4498" s="86"/>
      <c r="E4498" s="32"/>
      <c r="H4498" s="105"/>
      <c r="J4498" s="102"/>
      <c r="K4498" s="102"/>
      <c r="L4498" s="108"/>
      <c r="R4498" s="31"/>
      <c r="S4498" s="112"/>
    </row>
    <row r="4499">
      <c r="A4499" s="105"/>
      <c r="C4499" s="88"/>
      <c r="D4499" s="86"/>
      <c r="E4499" s="32"/>
      <c r="H4499" s="105"/>
      <c r="J4499" s="102"/>
      <c r="K4499" s="102"/>
      <c r="L4499" s="108"/>
      <c r="R4499" s="31"/>
      <c r="S4499" s="112"/>
    </row>
    <row r="4500">
      <c r="A4500" s="105"/>
      <c r="C4500" s="88"/>
      <c r="D4500" s="86"/>
      <c r="E4500" s="32"/>
      <c r="H4500" s="105"/>
      <c r="J4500" s="102"/>
      <c r="K4500" s="102"/>
      <c r="L4500" s="108"/>
      <c r="R4500" s="31"/>
      <c r="S4500" s="112"/>
    </row>
    <row r="4501">
      <c r="A4501" s="105"/>
      <c r="C4501" s="88"/>
      <c r="D4501" s="86"/>
      <c r="E4501" s="32"/>
      <c r="H4501" s="105"/>
      <c r="J4501" s="102"/>
      <c r="K4501" s="102"/>
      <c r="L4501" s="108"/>
      <c r="R4501" s="31"/>
      <c r="S4501" s="112"/>
    </row>
    <row r="4502">
      <c r="A4502" s="105"/>
      <c r="C4502" s="88"/>
      <c r="D4502" s="86"/>
      <c r="E4502" s="32"/>
      <c r="H4502" s="105"/>
      <c r="J4502" s="102"/>
      <c r="K4502" s="102"/>
      <c r="L4502" s="108"/>
      <c r="R4502" s="31"/>
      <c r="S4502" s="112"/>
    </row>
    <row r="4503">
      <c r="A4503" s="105"/>
      <c r="C4503" s="88"/>
      <c r="D4503" s="86"/>
      <c r="E4503" s="32"/>
      <c r="H4503" s="105"/>
      <c r="J4503" s="102"/>
      <c r="K4503" s="102"/>
      <c r="L4503" s="108"/>
      <c r="R4503" s="31"/>
      <c r="S4503" s="112"/>
    </row>
    <row r="4504">
      <c r="A4504" s="105"/>
      <c r="C4504" s="88"/>
      <c r="D4504" s="86"/>
      <c r="E4504" s="32"/>
      <c r="H4504" s="105"/>
      <c r="J4504" s="102"/>
      <c r="K4504" s="102"/>
      <c r="L4504" s="108"/>
      <c r="R4504" s="31"/>
      <c r="S4504" s="112"/>
    </row>
    <row r="4505">
      <c r="A4505" s="105"/>
      <c r="C4505" s="88"/>
      <c r="D4505" s="86"/>
      <c r="E4505" s="32"/>
      <c r="H4505" s="105"/>
      <c r="J4505" s="102"/>
      <c r="K4505" s="102"/>
      <c r="L4505" s="108"/>
      <c r="R4505" s="31"/>
      <c r="S4505" s="112"/>
    </row>
    <row r="4506">
      <c r="A4506" s="105"/>
      <c r="C4506" s="88"/>
      <c r="D4506" s="86"/>
      <c r="E4506" s="32"/>
      <c r="H4506" s="105"/>
      <c r="J4506" s="102"/>
      <c r="K4506" s="102"/>
      <c r="L4506" s="108"/>
      <c r="R4506" s="31"/>
      <c r="S4506" s="112"/>
    </row>
    <row r="4507">
      <c r="A4507" s="105"/>
      <c r="C4507" s="88"/>
      <c r="D4507" s="86"/>
      <c r="E4507" s="32"/>
      <c r="H4507" s="105"/>
      <c r="J4507" s="102"/>
      <c r="K4507" s="102"/>
      <c r="L4507" s="108"/>
      <c r="R4507" s="31"/>
      <c r="S4507" s="112"/>
    </row>
    <row r="4508">
      <c r="A4508" s="105"/>
      <c r="C4508" s="88"/>
      <c r="D4508" s="86"/>
      <c r="E4508" s="32"/>
      <c r="H4508" s="105"/>
      <c r="J4508" s="102"/>
      <c r="K4508" s="102"/>
      <c r="L4508" s="108"/>
      <c r="R4508" s="31"/>
      <c r="S4508" s="112"/>
    </row>
    <row r="4509">
      <c r="A4509" s="105"/>
      <c r="C4509" s="88"/>
      <c r="D4509" s="86"/>
      <c r="E4509" s="32"/>
      <c r="H4509" s="105"/>
      <c r="J4509" s="102"/>
      <c r="K4509" s="102"/>
      <c r="L4509" s="108"/>
      <c r="R4509" s="31"/>
      <c r="S4509" s="112"/>
    </row>
    <row r="4510">
      <c r="A4510" s="105"/>
      <c r="C4510" s="88"/>
      <c r="D4510" s="86"/>
      <c r="E4510" s="32"/>
      <c r="H4510" s="105"/>
      <c r="J4510" s="102"/>
      <c r="K4510" s="102"/>
      <c r="L4510" s="108"/>
      <c r="R4510" s="31"/>
      <c r="S4510" s="112"/>
    </row>
    <row r="4511">
      <c r="A4511" s="105"/>
      <c r="C4511" s="88"/>
      <c r="D4511" s="86"/>
      <c r="E4511" s="32"/>
      <c r="H4511" s="105"/>
      <c r="J4511" s="102"/>
      <c r="K4511" s="102"/>
      <c r="L4511" s="108"/>
      <c r="R4511" s="31"/>
      <c r="S4511" s="112"/>
    </row>
    <row r="4512">
      <c r="A4512" s="105"/>
      <c r="C4512" s="88"/>
      <c r="D4512" s="86"/>
      <c r="E4512" s="32"/>
      <c r="H4512" s="105"/>
      <c r="J4512" s="102"/>
      <c r="K4512" s="102"/>
      <c r="L4512" s="108"/>
      <c r="R4512" s="31"/>
      <c r="S4512" s="112"/>
    </row>
    <row r="4513">
      <c r="A4513" s="105"/>
      <c r="C4513" s="88"/>
      <c r="D4513" s="86"/>
      <c r="E4513" s="32"/>
      <c r="H4513" s="105"/>
      <c r="J4513" s="102"/>
      <c r="K4513" s="102"/>
      <c r="L4513" s="108"/>
      <c r="R4513" s="31"/>
      <c r="S4513" s="112"/>
    </row>
    <row r="4514">
      <c r="A4514" s="105"/>
      <c r="C4514" s="88"/>
      <c r="D4514" s="86"/>
      <c r="E4514" s="32"/>
      <c r="H4514" s="105"/>
      <c r="J4514" s="102"/>
      <c r="K4514" s="102"/>
      <c r="L4514" s="108"/>
      <c r="R4514" s="31"/>
      <c r="S4514" s="112"/>
    </row>
    <row r="4515">
      <c r="A4515" s="105"/>
      <c r="C4515" s="88"/>
      <c r="D4515" s="86"/>
      <c r="E4515" s="32"/>
      <c r="H4515" s="105"/>
      <c r="J4515" s="102"/>
      <c r="K4515" s="102"/>
      <c r="L4515" s="108"/>
      <c r="R4515" s="31"/>
      <c r="S4515" s="112"/>
    </row>
    <row r="4516">
      <c r="A4516" s="105"/>
      <c r="C4516" s="88"/>
      <c r="D4516" s="86"/>
      <c r="E4516" s="32"/>
      <c r="H4516" s="105"/>
      <c r="J4516" s="102"/>
      <c r="K4516" s="102"/>
      <c r="L4516" s="108"/>
      <c r="R4516" s="31"/>
      <c r="S4516" s="112"/>
    </row>
    <row r="4517">
      <c r="A4517" s="105"/>
      <c r="C4517" s="88"/>
      <c r="D4517" s="86"/>
      <c r="E4517" s="32"/>
      <c r="H4517" s="105"/>
      <c r="J4517" s="102"/>
      <c r="K4517" s="102"/>
      <c r="L4517" s="108"/>
      <c r="R4517" s="31"/>
      <c r="S4517" s="112"/>
    </row>
    <row r="4518">
      <c r="A4518" s="105"/>
      <c r="C4518" s="88"/>
      <c r="D4518" s="86"/>
      <c r="E4518" s="32"/>
      <c r="H4518" s="105"/>
      <c r="J4518" s="102"/>
      <c r="K4518" s="102"/>
      <c r="L4518" s="108"/>
      <c r="R4518" s="31"/>
      <c r="S4518" s="112"/>
    </row>
    <row r="4519">
      <c r="A4519" s="105"/>
      <c r="C4519" s="88"/>
      <c r="D4519" s="86"/>
      <c r="E4519" s="32"/>
      <c r="H4519" s="105"/>
      <c r="J4519" s="102"/>
      <c r="K4519" s="102"/>
      <c r="L4519" s="108"/>
      <c r="R4519" s="31"/>
      <c r="S4519" s="112"/>
    </row>
    <row r="4520">
      <c r="A4520" s="105"/>
      <c r="C4520" s="88"/>
      <c r="D4520" s="86"/>
      <c r="E4520" s="32"/>
      <c r="H4520" s="105"/>
      <c r="J4520" s="102"/>
      <c r="K4520" s="102"/>
      <c r="L4520" s="108"/>
      <c r="R4520" s="31"/>
      <c r="S4520" s="112"/>
    </row>
    <row r="4521">
      <c r="A4521" s="105"/>
      <c r="C4521" s="88"/>
      <c r="D4521" s="86"/>
      <c r="E4521" s="32"/>
      <c r="H4521" s="105"/>
      <c r="J4521" s="102"/>
      <c r="K4521" s="102"/>
      <c r="L4521" s="108"/>
      <c r="R4521" s="31"/>
      <c r="S4521" s="112"/>
    </row>
    <row r="4522">
      <c r="A4522" s="105"/>
      <c r="C4522" s="88"/>
      <c r="D4522" s="86"/>
      <c r="E4522" s="32"/>
      <c r="H4522" s="105"/>
      <c r="J4522" s="102"/>
      <c r="K4522" s="102"/>
      <c r="L4522" s="108"/>
      <c r="R4522" s="31"/>
      <c r="S4522" s="112"/>
    </row>
    <row r="4523">
      <c r="A4523" s="105"/>
      <c r="C4523" s="88"/>
      <c r="D4523" s="86"/>
      <c r="E4523" s="32"/>
      <c r="H4523" s="105"/>
      <c r="J4523" s="102"/>
      <c r="K4523" s="102"/>
      <c r="L4523" s="108"/>
      <c r="R4523" s="31"/>
      <c r="S4523" s="112"/>
    </row>
    <row r="4524">
      <c r="A4524" s="105"/>
      <c r="C4524" s="88"/>
      <c r="D4524" s="86"/>
      <c r="E4524" s="32"/>
      <c r="H4524" s="105"/>
      <c r="J4524" s="102"/>
      <c r="K4524" s="102"/>
      <c r="L4524" s="108"/>
      <c r="R4524" s="31"/>
      <c r="S4524" s="112"/>
    </row>
    <row r="4525">
      <c r="A4525" s="105"/>
      <c r="C4525" s="88"/>
      <c r="D4525" s="86"/>
      <c r="E4525" s="32"/>
      <c r="H4525" s="105"/>
      <c r="J4525" s="102"/>
      <c r="K4525" s="102"/>
      <c r="L4525" s="108"/>
      <c r="R4525" s="31"/>
      <c r="S4525" s="112"/>
    </row>
    <row r="4526">
      <c r="A4526" s="105"/>
      <c r="C4526" s="88"/>
      <c r="D4526" s="86"/>
      <c r="E4526" s="32"/>
      <c r="H4526" s="105"/>
      <c r="J4526" s="102"/>
      <c r="K4526" s="102"/>
      <c r="L4526" s="108"/>
      <c r="R4526" s="31"/>
      <c r="S4526" s="112"/>
    </row>
    <row r="4527">
      <c r="A4527" s="105"/>
      <c r="C4527" s="88"/>
      <c r="D4527" s="86"/>
      <c r="E4527" s="32"/>
      <c r="H4527" s="105"/>
      <c r="J4527" s="102"/>
      <c r="K4527" s="102"/>
      <c r="L4527" s="108"/>
      <c r="R4527" s="31"/>
      <c r="S4527" s="112"/>
    </row>
    <row r="4528">
      <c r="A4528" s="105"/>
      <c r="C4528" s="88"/>
      <c r="D4528" s="86"/>
      <c r="E4528" s="32"/>
      <c r="H4528" s="105"/>
      <c r="J4528" s="102"/>
      <c r="K4528" s="102"/>
      <c r="L4528" s="108"/>
      <c r="R4528" s="31"/>
      <c r="S4528" s="112"/>
    </row>
    <row r="4529">
      <c r="A4529" s="105"/>
      <c r="C4529" s="88"/>
      <c r="D4529" s="86"/>
      <c r="E4529" s="32"/>
      <c r="H4529" s="105"/>
      <c r="J4529" s="102"/>
      <c r="K4529" s="102"/>
      <c r="L4529" s="108"/>
      <c r="R4529" s="31"/>
      <c r="S4529" s="112"/>
    </row>
    <row r="4530">
      <c r="A4530" s="105"/>
      <c r="C4530" s="88"/>
      <c r="D4530" s="86"/>
      <c r="E4530" s="32"/>
      <c r="H4530" s="105"/>
      <c r="J4530" s="102"/>
      <c r="K4530" s="102"/>
      <c r="L4530" s="108"/>
      <c r="R4530" s="31"/>
      <c r="S4530" s="112"/>
    </row>
    <row r="4531">
      <c r="A4531" s="105"/>
      <c r="C4531" s="88"/>
      <c r="D4531" s="86"/>
      <c r="E4531" s="32"/>
      <c r="H4531" s="105"/>
      <c r="J4531" s="102"/>
      <c r="K4531" s="102"/>
      <c r="L4531" s="108"/>
      <c r="R4531" s="31"/>
      <c r="S4531" s="112"/>
    </row>
    <row r="4532">
      <c r="A4532" s="105"/>
      <c r="C4532" s="88"/>
      <c r="D4532" s="86"/>
      <c r="E4532" s="32"/>
      <c r="H4532" s="105"/>
      <c r="J4532" s="102"/>
      <c r="K4532" s="102"/>
      <c r="L4532" s="108"/>
      <c r="R4532" s="31"/>
      <c r="S4532" s="112"/>
    </row>
    <row r="4533">
      <c r="A4533" s="105"/>
      <c r="C4533" s="88"/>
      <c r="D4533" s="86"/>
      <c r="E4533" s="32"/>
      <c r="H4533" s="105"/>
      <c r="J4533" s="102"/>
      <c r="K4533" s="102"/>
      <c r="L4533" s="108"/>
      <c r="R4533" s="31"/>
      <c r="S4533" s="112"/>
    </row>
    <row r="4534">
      <c r="A4534" s="105"/>
      <c r="C4534" s="88"/>
      <c r="D4534" s="86"/>
      <c r="E4534" s="32"/>
      <c r="H4534" s="105"/>
      <c r="J4534" s="102"/>
      <c r="K4534" s="102"/>
      <c r="L4534" s="108"/>
      <c r="R4534" s="31"/>
      <c r="S4534" s="112"/>
    </row>
    <row r="4535">
      <c r="A4535" s="105"/>
      <c r="C4535" s="88"/>
      <c r="D4535" s="86"/>
      <c r="E4535" s="32"/>
      <c r="H4535" s="105"/>
      <c r="J4535" s="102"/>
      <c r="K4535" s="102"/>
      <c r="L4535" s="108"/>
      <c r="R4535" s="31"/>
      <c r="S4535" s="112"/>
    </row>
    <row r="4536">
      <c r="A4536" s="105"/>
      <c r="C4536" s="88"/>
      <c r="D4536" s="86"/>
      <c r="E4536" s="32"/>
      <c r="H4536" s="105"/>
      <c r="J4536" s="102"/>
      <c r="K4536" s="102"/>
      <c r="L4536" s="108"/>
      <c r="R4536" s="31"/>
      <c r="S4536" s="112"/>
    </row>
    <row r="4537">
      <c r="A4537" s="105"/>
      <c r="C4537" s="88"/>
      <c r="D4537" s="86"/>
      <c r="E4537" s="32"/>
      <c r="H4537" s="105"/>
      <c r="J4537" s="102"/>
      <c r="K4537" s="102"/>
      <c r="L4537" s="108"/>
      <c r="R4537" s="31"/>
      <c r="S4537" s="112"/>
    </row>
    <row r="4538">
      <c r="A4538" s="105"/>
      <c r="C4538" s="88"/>
      <c r="D4538" s="86"/>
      <c r="E4538" s="32"/>
      <c r="H4538" s="105"/>
      <c r="J4538" s="102"/>
      <c r="K4538" s="102"/>
      <c r="L4538" s="108"/>
      <c r="R4538" s="31"/>
      <c r="S4538" s="112"/>
    </row>
    <row r="4539">
      <c r="A4539" s="105"/>
      <c r="C4539" s="88"/>
      <c r="D4539" s="86"/>
      <c r="E4539" s="32"/>
      <c r="H4539" s="105"/>
      <c r="J4539" s="102"/>
      <c r="K4539" s="102"/>
      <c r="L4539" s="108"/>
      <c r="R4539" s="31"/>
      <c r="S4539" s="112"/>
    </row>
    <row r="4540">
      <c r="A4540" s="105"/>
      <c r="C4540" s="88"/>
      <c r="D4540" s="86"/>
      <c r="E4540" s="32"/>
      <c r="H4540" s="105"/>
      <c r="J4540" s="102"/>
      <c r="K4540" s="102"/>
      <c r="L4540" s="108"/>
      <c r="R4540" s="31"/>
      <c r="S4540" s="112"/>
    </row>
    <row r="4541">
      <c r="A4541" s="105"/>
      <c r="C4541" s="88"/>
      <c r="D4541" s="86"/>
      <c r="E4541" s="32"/>
      <c r="H4541" s="105"/>
      <c r="J4541" s="102"/>
      <c r="K4541" s="102"/>
      <c r="L4541" s="108"/>
      <c r="R4541" s="31"/>
      <c r="S4541" s="112"/>
    </row>
    <row r="4542">
      <c r="A4542" s="105"/>
      <c r="C4542" s="88"/>
      <c r="D4542" s="86"/>
      <c r="E4542" s="32"/>
      <c r="H4542" s="105"/>
      <c r="J4542" s="102"/>
      <c r="K4542" s="102"/>
      <c r="L4542" s="108"/>
      <c r="R4542" s="31"/>
      <c r="S4542" s="112"/>
    </row>
    <row r="4543">
      <c r="A4543" s="105"/>
      <c r="C4543" s="88"/>
      <c r="D4543" s="86"/>
      <c r="E4543" s="32"/>
      <c r="H4543" s="105"/>
      <c r="J4543" s="102"/>
      <c r="K4543" s="102"/>
      <c r="L4543" s="108"/>
      <c r="R4543" s="31"/>
      <c r="S4543" s="112"/>
    </row>
    <row r="4544">
      <c r="A4544" s="105"/>
      <c r="C4544" s="88"/>
      <c r="D4544" s="86"/>
      <c r="E4544" s="32"/>
      <c r="H4544" s="105"/>
      <c r="J4544" s="102"/>
      <c r="K4544" s="102"/>
      <c r="L4544" s="108"/>
      <c r="R4544" s="31"/>
      <c r="S4544" s="112"/>
    </row>
    <row r="4545">
      <c r="A4545" s="105"/>
      <c r="C4545" s="88"/>
      <c r="D4545" s="86"/>
      <c r="E4545" s="32"/>
      <c r="H4545" s="105"/>
      <c r="J4545" s="102"/>
      <c r="K4545" s="102"/>
      <c r="L4545" s="108"/>
      <c r="R4545" s="31"/>
      <c r="S4545" s="112"/>
    </row>
    <row r="4546">
      <c r="A4546" s="105"/>
      <c r="C4546" s="88"/>
      <c r="D4546" s="86"/>
      <c r="E4546" s="32"/>
      <c r="H4546" s="105"/>
      <c r="J4546" s="102"/>
      <c r="K4546" s="102"/>
      <c r="L4546" s="108"/>
      <c r="R4546" s="31"/>
      <c r="S4546" s="112"/>
    </row>
    <row r="4547">
      <c r="A4547" s="105"/>
      <c r="C4547" s="88"/>
      <c r="D4547" s="86"/>
      <c r="E4547" s="32"/>
      <c r="H4547" s="105"/>
      <c r="J4547" s="102"/>
      <c r="K4547" s="102"/>
      <c r="L4547" s="108"/>
      <c r="R4547" s="31"/>
      <c r="S4547" s="112"/>
    </row>
    <row r="4548">
      <c r="A4548" s="105"/>
      <c r="C4548" s="88"/>
      <c r="D4548" s="86"/>
      <c r="E4548" s="32"/>
      <c r="H4548" s="105"/>
      <c r="J4548" s="102"/>
      <c r="K4548" s="102"/>
      <c r="L4548" s="108"/>
      <c r="R4548" s="31"/>
      <c r="S4548" s="112"/>
    </row>
    <row r="4549">
      <c r="A4549" s="105"/>
      <c r="C4549" s="88"/>
      <c r="D4549" s="86"/>
      <c r="E4549" s="32"/>
      <c r="H4549" s="105"/>
      <c r="J4549" s="102"/>
      <c r="K4549" s="102"/>
      <c r="L4549" s="108"/>
      <c r="R4549" s="31"/>
      <c r="S4549" s="112"/>
    </row>
    <row r="4550">
      <c r="A4550" s="105"/>
      <c r="C4550" s="88"/>
      <c r="D4550" s="86"/>
      <c r="E4550" s="32"/>
      <c r="H4550" s="105"/>
      <c r="J4550" s="102"/>
      <c r="K4550" s="102"/>
      <c r="L4550" s="108"/>
      <c r="R4550" s="31"/>
      <c r="S4550" s="112"/>
    </row>
    <row r="4551">
      <c r="A4551" s="105"/>
      <c r="C4551" s="88"/>
      <c r="D4551" s="86"/>
      <c r="E4551" s="32"/>
      <c r="H4551" s="105"/>
      <c r="J4551" s="102"/>
      <c r="K4551" s="102"/>
      <c r="L4551" s="108"/>
      <c r="R4551" s="31"/>
      <c r="S4551" s="112"/>
    </row>
    <row r="4552">
      <c r="A4552" s="105"/>
      <c r="C4552" s="88"/>
      <c r="D4552" s="86"/>
      <c r="E4552" s="32"/>
      <c r="H4552" s="105"/>
      <c r="J4552" s="102"/>
      <c r="K4552" s="102"/>
      <c r="L4552" s="108"/>
      <c r="R4552" s="31"/>
      <c r="S4552" s="112"/>
    </row>
    <row r="4553">
      <c r="A4553" s="105"/>
      <c r="C4553" s="88"/>
      <c r="D4553" s="86"/>
      <c r="E4553" s="32"/>
      <c r="H4553" s="105"/>
      <c r="J4553" s="102"/>
      <c r="K4553" s="102"/>
      <c r="L4553" s="108"/>
      <c r="R4553" s="31"/>
      <c r="S4553" s="112"/>
    </row>
    <row r="4554">
      <c r="A4554" s="105"/>
      <c r="C4554" s="88"/>
      <c r="D4554" s="86"/>
      <c r="E4554" s="32"/>
      <c r="H4554" s="105"/>
      <c r="J4554" s="102"/>
      <c r="K4554" s="102"/>
      <c r="L4554" s="108"/>
      <c r="R4554" s="31"/>
      <c r="S4554" s="112"/>
    </row>
    <row r="4555">
      <c r="A4555" s="105"/>
      <c r="C4555" s="88"/>
      <c r="D4555" s="86"/>
      <c r="E4555" s="32"/>
      <c r="H4555" s="105"/>
      <c r="J4555" s="102"/>
      <c r="K4555" s="102"/>
      <c r="L4555" s="108"/>
      <c r="R4555" s="31"/>
      <c r="S4555" s="112"/>
    </row>
    <row r="4556">
      <c r="A4556" s="105"/>
      <c r="C4556" s="88"/>
      <c r="D4556" s="86"/>
      <c r="E4556" s="32"/>
      <c r="H4556" s="105"/>
      <c r="J4556" s="102"/>
      <c r="K4556" s="102"/>
      <c r="L4556" s="108"/>
      <c r="R4556" s="31"/>
      <c r="S4556" s="112"/>
    </row>
    <row r="4557">
      <c r="A4557" s="105"/>
      <c r="C4557" s="88"/>
      <c r="D4557" s="86"/>
      <c r="E4557" s="32"/>
      <c r="H4557" s="105"/>
      <c r="J4557" s="102"/>
      <c r="K4557" s="102"/>
      <c r="L4557" s="108"/>
      <c r="R4557" s="31"/>
      <c r="S4557" s="112"/>
    </row>
    <row r="4558">
      <c r="A4558" s="105"/>
      <c r="C4558" s="88"/>
      <c r="D4558" s="86"/>
      <c r="E4558" s="32"/>
      <c r="H4558" s="105"/>
      <c r="J4558" s="102"/>
      <c r="K4558" s="102"/>
      <c r="L4558" s="108"/>
      <c r="R4558" s="31"/>
      <c r="S4558" s="112"/>
    </row>
    <row r="4559">
      <c r="A4559" s="105"/>
      <c r="C4559" s="88"/>
      <c r="D4559" s="86"/>
      <c r="E4559" s="32"/>
      <c r="H4559" s="105"/>
      <c r="J4559" s="102"/>
      <c r="K4559" s="102"/>
      <c r="L4559" s="108"/>
      <c r="R4559" s="31"/>
      <c r="S4559" s="112"/>
    </row>
    <row r="4560">
      <c r="A4560" s="105"/>
      <c r="C4560" s="88"/>
      <c r="D4560" s="86"/>
      <c r="E4560" s="32"/>
      <c r="H4560" s="105"/>
      <c r="J4560" s="102"/>
      <c r="K4560" s="102"/>
      <c r="L4560" s="108"/>
      <c r="R4560" s="31"/>
      <c r="S4560" s="112"/>
    </row>
    <row r="4561">
      <c r="A4561" s="105"/>
      <c r="C4561" s="88"/>
      <c r="D4561" s="86"/>
      <c r="E4561" s="32"/>
      <c r="H4561" s="105"/>
      <c r="J4561" s="102"/>
      <c r="K4561" s="102"/>
      <c r="L4561" s="108"/>
      <c r="R4561" s="31"/>
      <c r="S4561" s="112"/>
    </row>
    <row r="4562">
      <c r="A4562" s="105"/>
      <c r="C4562" s="88"/>
      <c r="D4562" s="86"/>
      <c r="E4562" s="32"/>
      <c r="H4562" s="105"/>
      <c r="J4562" s="102"/>
      <c r="K4562" s="102"/>
      <c r="L4562" s="108"/>
      <c r="R4562" s="31"/>
      <c r="S4562" s="112"/>
    </row>
    <row r="4563">
      <c r="A4563" s="105"/>
      <c r="C4563" s="88"/>
      <c r="D4563" s="86"/>
      <c r="E4563" s="32"/>
      <c r="H4563" s="105"/>
      <c r="J4563" s="102"/>
      <c r="K4563" s="102"/>
      <c r="L4563" s="108"/>
      <c r="R4563" s="31"/>
      <c r="S4563" s="112"/>
    </row>
    <row r="4564">
      <c r="A4564" s="105"/>
      <c r="C4564" s="88"/>
      <c r="D4564" s="86"/>
      <c r="E4564" s="32"/>
      <c r="H4564" s="105"/>
      <c r="J4564" s="102"/>
      <c r="K4564" s="102"/>
      <c r="L4564" s="108"/>
      <c r="R4564" s="31"/>
      <c r="S4564" s="112"/>
    </row>
    <row r="4565">
      <c r="A4565" s="105"/>
      <c r="C4565" s="88"/>
      <c r="D4565" s="86"/>
      <c r="E4565" s="32"/>
      <c r="H4565" s="105"/>
      <c r="J4565" s="102"/>
      <c r="K4565" s="102"/>
      <c r="L4565" s="108"/>
      <c r="R4565" s="31"/>
      <c r="S4565" s="112"/>
    </row>
    <row r="4566">
      <c r="A4566" s="105"/>
      <c r="C4566" s="88"/>
      <c r="D4566" s="86"/>
      <c r="E4566" s="32"/>
      <c r="H4566" s="105"/>
      <c r="J4566" s="102"/>
      <c r="K4566" s="102"/>
      <c r="L4566" s="108"/>
      <c r="R4566" s="31"/>
      <c r="S4566" s="112"/>
    </row>
    <row r="4567">
      <c r="A4567" s="105"/>
      <c r="C4567" s="88"/>
      <c r="D4567" s="86"/>
      <c r="E4567" s="32"/>
      <c r="H4567" s="105"/>
      <c r="J4567" s="102"/>
      <c r="K4567" s="102"/>
      <c r="L4567" s="108"/>
      <c r="R4567" s="31"/>
      <c r="S4567" s="112"/>
    </row>
    <row r="4568">
      <c r="A4568" s="105"/>
      <c r="C4568" s="88"/>
      <c r="D4568" s="86"/>
      <c r="E4568" s="32"/>
      <c r="H4568" s="105"/>
      <c r="J4568" s="102"/>
      <c r="K4568" s="102"/>
      <c r="L4568" s="108"/>
      <c r="R4568" s="31"/>
      <c r="S4568" s="112"/>
    </row>
    <row r="4569">
      <c r="A4569" s="105"/>
      <c r="C4569" s="88"/>
      <c r="D4569" s="86"/>
      <c r="E4569" s="32"/>
      <c r="H4569" s="105"/>
      <c r="J4569" s="102"/>
      <c r="K4569" s="102"/>
      <c r="L4569" s="108"/>
      <c r="R4569" s="31"/>
      <c r="S4569" s="112"/>
    </row>
    <row r="4570">
      <c r="A4570" s="105"/>
      <c r="C4570" s="88"/>
      <c r="D4570" s="86"/>
      <c r="E4570" s="32"/>
      <c r="H4570" s="105"/>
      <c r="J4570" s="102"/>
      <c r="K4570" s="102"/>
      <c r="L4570" s="108"/>
      <c r="R4570" s="31"/>
      <c r="S4570" s="112"/>
    </row>
    <row r="4571">
      <c r="A4571" s="105"/>
      <c r="C4571" s="88"/>
      <c r="D4571" s="86"/>
      <c r="E4571" s="32"/>
      <c r="H4571" s="105"/>
      <c r="J4571" s="102"/>
      <c r="K4571" s="102"/>
      <c r="L4571" s="108"/>
      <c r="R4571" s="31"/>
      <c r="S4571" s="112"/>
    </row>
    <row r="4572">
      <c r="A4572" s="105"/>
      <c r="C4572" s="88"/>
      <c r="D4572" s="86"/>
      <c r="E4572" s="32"/>
      <c r="H4572" s="105"/>
      <c r="J4572" s="102"/>
      <c r="K4572" s="102"/>
      <c r="L4572" s="108"/>
      <c r="R4572" s="31"/>
      <c r="S4572" s="112"/>
    </row>
    <row r="4573">
      <c r="A4573" s="105"/>
      <c r="C4573" s="88"/>
      <c r="D4573" s="86"/>
      <c r="E4573" s="32"/>
      <c r="H4573" s="105"/>
      <c r="J4573" s="102"/>
      <c r="K4573" s="102"/>
      <c r="L4573" s="108"/>
      <c r="R4573" s="31"/>
      <c r="S4573" s="112"/>
    </row>
    <row r="4574">
      <c r="A4574" s="105"/>
      <c r="C4574" s="88"/>
      <c r="D4574" s="86"/>
      <c r="E4574" s="32"/>
      <c r="H4574" s="105"/>
      <c r="J4574" s="102"/>
      <c r="K4574" s="102"/>
      <c r="L4574" s="108"/>
      <c r="R4574" s="31"/>
      <c r="S4574" s="112"/>
    </row>
    <row r="4575">
      <c r="A4575" s="105"/>
      <c r="C4575" s="88"/>
      <c r="D4575" s="86"/>
      <c r="E4575" s="32"/>
      <c r="H4575" s="105"/>
      <c r="J4575" s="102"/>
      <c r="K4575" s="102"/>
      <c r="L4575" s="108"/>
      <c r="R4575" s="31"/>
      <c r="S4575" s="112"/>
    </row>
    <row r="4576">
      <c r="A4576" s="105"/>
      <c r="C4576" s="88"/>
      <c r="D4576" s="86"/>
      <c r="E4576" s="32"/>
      <c r="H4576" s="105"/>
      <c r="J4576" s="102"/>
      <c r="K4576" s="102"/>
      <c r="L4576" s="108"/>
      <c r="R4576" s="31"/>
      <c r="S4576" s="112"/>
    </row>
    <row r="4577">
      <c r="A4577" s="105"/>
      <c r="C4577" s="88"/>
      <c r="D4577" s="86"/>
      <c r="E4577" s="32"/>
      <c r="H4577" s="105"/>
      <c r="J4577" s="102"/>
      <c r="K4577" s="102"/>
      <c r="L4577" s="108"/>
      <c r="R4577" s="31"/>
      <c r="S4577" s="112"/>
    </row>
    <row r="4578">
      <c r="A4578" s="105"/>
      <c r="C4578" s="88"/>
      <c r="D4578" s="86"/>
      <c r="E4578" s="32"/>
      <c r="H4578" s="105"/>
      <c r="J4578" s="102"/>
      <c r="K4578" s="102"/>
      <c r="L4578" s="108"/>
      <c r="R4578" s="31"/>
      <c r="S4578" s="112"/>
    </row>
    <row r="4579">
      <c r="A4579" s="105"/>
      <c r="C4579" s="88"/>
      <c r="D4579" s="86"/>
      <c r="E4579" s="32"/>
      <c r="H4579" s="105"/>
      <c r="J4579" s="102"/>
      <c r="K4579" s="102"/>
      <c r="L4579" s="108"/>
      <c r="R4579" s="31"/>
      <c r="S4579" s="112"/>
    </row>
    <row r="4580">
      <c r="A4580" s="105"/>
      <c r="C4580" s="88"/>
      <c r="D4580" s="86"/>
      <c r="E4580" s="32"/>
      <c r="H4580" s="105"/>
      <c r="J4580" s="102"/>
      <c r="K4580" s="102"/>
      <c r="L4580" s="108"/>
      <c r="R4580" s="31"/>
      <c r="S4580" s="112"/>
    </row>
    <row r="4581">
      <c r="A4581" s="105"/>
      <c r="C4581" s="88"/>
      <c r="D4581" s="86"/>
      <c r="E4581" s="32"/>
      <c r="H4581" s="105"/>
      <c r="J4581" s="102"/>
      <c r="K4581" s="102"/>
      <c r="L4581" s="108"/>
      <c r="R4581" s="31"/>
      <c r="S4581" s="112"/>
    </row>
    <row r="4582">
      <c r="A4582" s="105"/>
      <c r="C4582" s="88"/>
      <c r="D4582" s="86"/>
      <c r="E4582" s="32"/>
      <c r="H4582" s="105"/>
      <c r="J4582" s="102"/>
      <c r="K4582" s="102"/>
      <c r="L4582" s="108"/>
      <c r="R4582" s="31"/>
      <c r="S4582" s="112"/>
    </row>
    <row r="4583">
      <c r="A4583" s="105"/>
      <c r="C4583" s="88"/>
      <c r="D4583" s="86"/>
      <c r="E4583" s="32"/>
      <c r="H4583" s="105"/>
      <c r="J4583" s="102"/>
      <c r="K4583" s="102"/>
      <c r="L4583" s="108"/>
      <c r="R4583" s="31"/>
      <c r="S4583" s="112"/>
    </row>
    <row r="4584">
      <c r="A4584" s="105"/>
      <c r="C4584" s="88"/>
      <c r="D4584" s="86"/>
      <c r="E4584" s="32"/>
      <c r="H4584" s="105"/>
      <c r="J4584" s="102"/>
      <c r="K4584" s="102"/>
      <c r="L4584" s="108"/>
      <c r="R4584" s="31"/>
      <c r="S4584" s="112"/>
    </row>
    <row r="4585">
      <c r="A4585" s="105"/>
      <c r="C4585" s="88"/>
      <c r="D4585" s="86"/>
      <c r="E4585" s="32"/>
      <c r="H4585" s="105"/>
      <c r="J4585" s="102"/>
      <c r="K4585" s="102"/>
      <c r="L4585" s="108"/>
      <c r="R4585" s="31"/>
      <c r="S4585" s="112"/>
    </row>
    <row r="4586">
      <c r="A4586" s="105"/>
      <c r="C4586" s="88"/>
      <c r="D4586" s="86"/>
      <c r="E4586" s="32"/>
      <c r="H4586" s="105"/>
      <c r="J4586" s="102"/>
      <c r="K4586" s="102"/>
      <c r="L4586" s="108"/>
      <c r="R4586" s="31"/>
      <c r="S4586" s="112"/>
    </row>
    <row r="4587">
      <c r="A4587" s="105"/>
      <c r="C4587" s="88"/>
      <c r="D4587" s="86"/>
      <c r="E4587" s="32"/>
      <c r="H4587" s="105"/>
      <c r="J4587" s="102"/>
      <c r="K4587" s="102"/>
      <c r="L4587" s="108"/>
      <c r="R4587" s="31"/>
      <c r="S4587" s="112"/>
    </row>
    <row r="4588">
      <c r="A4588" s="105"/>
      <c r="C4588" s="88"/>
      <c r="D4588" s="86"/>
      <c r="E4588" s="32"/>
      <c r="H4588" s="105"/>
      <c r="J4588" s="102"/>
      <c r="K4588" s="102"/>
      <c r="L4588" s="108"/>
      <c r="R4588" s="31"/>
      <c r="S4588" s="112"/>
    </row>
    <row r="4589">
      <c r="A4589" s="105"/>
      <c r="C4589" s="88"/>
      <c r="D4589" s="86"/>
      <c r="E4589" s="32"/>
      <c r="H4589" s="105"/>
      <c r="J4589" s="102"/>
      <c r="K4589" s="102"/>
      <c r="L4589" s="108"/>
      <c r="R4589" s="31"/>
      <c r="S4589" s="112"/>
    </row>
    <row r="4590">
      <c r="A4590" s="105"/>
      <c r="C4590" s="88"/>
      <c r="D4590" s="86"/>
      <c r="E4590" s="32"/>
      <c r="H4590" s="105"/>
      <c r="J4590" s="102"/>
      <c r="K4590" s="102"/>
      <c r="L4590" s="108"/>
      <c r="R4590" s="31"/>
      <c r="S4590" s="112"/>
    </row>
    <row r="4591">
      <c r="A4591" s="105"/>
      <c r="C4591" s="88"/>
      <c r="D4591" s="86"/>
      <c r="E4591" s="32"/>
      <c r="H4591" s="105"/>
      <c r="J4591" s="102"/>
      <c r="K4591" s="102"/>
      <c r="L4591" s="108"/>
      <c r="R4591" s="31"/>
      <c r="S4591" s="112"/>
    </row>
    <row r="4592">
      <c r="A4592" s="105"/>
      <c r="C4592" s="88"/>
      <c r="D4592" s="86"/>
      <c r="E4592" s="32"/>
      <c r="H4592" s="105"/>
      <c r="J4592" s="102"/>
      <c r="K4592" s="102"/>
      <c r="L4592" s="108"/>
      <c r="R4592" s="31"/>
      <c r="S4592" s="112"/>
    </row>
    <row r="4593">
      <c r="A4593" s="105"/>
      <c r="C4593" s="88"/>
      <c r="D4593" s="86"/>
      <c r="E4593" s="32"/>
      <c r="H4593" s="105"/>
      <c r="J4593" s="102"/>
      <c r="K4593" s="102"/>
      <c r="L4593" s="108"/>
      <c r="R4593" s="31"/>
      <c r="S4593" s="112"/>
    </row>
    <row r="4594">
      <c r="A4594" s="105"/>
      <c r="C4594" s="88"/>
      <c r="D4594" s="86"/>
      <c r="E4594" s="32"/>
      <c r="H4594" s="105"/>
      <c r="J4594" s="102"/>
      <c r="K4594" s="102"/>
      <c r="L4594" s="108"/>
      <c r="R4594" s="31"/>
      <c r="S4594" s="112"/>
    </row>
    <row r="4595">
      <c r="A4595" s="105"/>
      <c r="C4595" s="88"/>
      <c r="D4595" s="86"/>
      <c r="E4595" s="32"/>
      <c r="H4595" s="105"/>
      <c r="J4595" s="102"/>
      <c r="K4595" s="102"/>
      <c r="L4595" s="108"/>
      <c r="R4595" s="31"/>
      <c r="S4595" s="112"/>
    </row>
    <row r="4596">
      <c r="A4596" s="105"/>
      <c r="C4596" s="88"/>
      <c r="D4596" s="86"/>
      <c r="E4596" s="32"/>
      <c r="H4596" s="105"/>
      <c r="J4596" s="102"/>
      <c r="K4596" s="102"/>
      <c r="L4596" s="108"/>
      <c r="R4596" s="31"/>
      <c r="S4596" s="112"/>
    </row>
    <row r="4597">
      <c r="A4597" s="105"/>
      <c r="C4597" s="88"/>
      <c r="D4597" s="86"/>
      <c r="E4597" s="32"/>
      <c r="H4597" s="105"/>
      <c r="J4597" s="102"/>
      <c r="K4597" s="102"/>
      <c r="L4597" s="108"/>
      <c r="R4597" s="31"/>
      <c r="S4597" s="112"/>
    </row>
    <row r="4598">
      <c r="A4598" s="105"/>
      <c r="C4598" s="88"/>
      <c r="D4598" s="86"/>
      <c r="E4598" s="32"/>
      <c r="H4598" s="105"/>
      <c r="J4598" s="102"/>
      <c r="K4598" s="102"/>
      <c r="L4598" s="108"/>
      <c r="R4598" s="31"/>
      <c r="S4598" s="112"/>
    </row>
    <row r="4599">
      <c r="A4599" s="105"/>
      <c r="C4599" s="88"/>
      <c r="D4599" s="86"/>
      <c r="E4599" s="32"/>
      <c r="H4599" s="105"/>
      <c r="J4599" s="102"/>
      <c r="K4599" s="102"/>
      <c r="L4599" s="108"/>
      <c r="R4599" s="31"/>
      <c r="S4599" s="112"/>
    </row>
    <row r="4600">
      <c r="A4600" s="105"/>
      <c r="C4600" s="88"/>
      <c r="D4600" s="86"/>
      <c r="E4600" s="32"/>
      <c r="H4600" s="105"/>
      <c r="J4600" s="102"/>
      <c r="K4600" s="102"/>
      <c r="L4600" s="108"/>
      <c r="R4600" s="31"/>
      <c r="S4600" s="112"/>
    </row>
    <row r="4601">
      <c r="A4601" s="105"/>
      <c r="C4601" s="88"/>
      <c r="D4601" s="86"/>
      <c r="E4601" s="32"/>
      <c r="H4601" s="105"/>
      <c r="J4601" s="102"/>
      <c r="K4601" s="102"/>
      <c r="L4601" s="108"/>
      <c r="R4601" s="31"/>
      <c r="S4601" s="112"/>
    </row>
    <row r="4602">
      <c r="A4602" s="105"/>
      <c r="C4602" s="88"/>
      <c r="D4602" s="86"/>
      <c r="E4602" s="32"/>
      <c r="H4602" s="105"/>
      <c r="J4602" s="102"/>
      <c r="K4602" s="102"/>
      <c r="L4602" s="108"/>
      <c r="R4602" s="31"/>
      <c r="S4602" s="112"/>
    </row>
    <row r="4603">
      <c r="A4603" s="105"/>
      <c r="C4603" s="88"/>
      <c r="D4603" s="86"/>
      <c r="E4603" s="32"/>
      <c r="H4603" s="105"/>
      <c r="J4603" s="102"/>
      <c r="K4603" s="102"/>
      <c r="L4603" s="108"/>
      <c r="R4603" s="31"/>
      <c r="S4603" s="112"/>
    </row>
    <row r="4604">
      <c r="A4604" s="105"/>
      <c r="C4604" s="88"/>
      <c r="D4604" s="86"/>
      <c r="E4604" s="32"/>
      <c r="H4604" s="105"/>
      <c r="J4604" s="102"/>
      <c r="K4604" s="102"/>
      <c r="L4604" s="108"/>
      <c r="R4604" s="31"/>
      <c r="S4604" s="112"/>
    </row>
    <row r="4605">
      <c r="A4605" s="105"/>
      <c r="C4605" s="88"/>
      <c r="D4605" s="86"/>
      <c r="E4605" s="32"/>
      <c r="H4605" s="105"/>
      <c r="J4605" s="102"/>
      <c r="K4605" s="102"/>
      <c r="L4605" s="108"/>
      <c r="R4605" s="31"/>
      <c r="S4605" s="112"/>
    </row>
    <row r="4606">
      <c r="A4606" s="105"/>
      <c r="C4606" s="88"/>
      <c r="D4606" s="86"/>
      <c r="E4606" s="32"/>
      <c r="H4606" s="105"/>
      <c r="J4606" s="102"/>
      <c r="K4606" s="102"/>
      <c r="L4606" s="108"/>
      <c r="R4606" s="31"/>
      <c r="S4606" s="112"/>
    </row>
    <row r="4607">
      <c r="A4607" s="105"/>
      <c r="C4607" s="88"/>
      <c r="D4607" s="86"/>
      <c r="E4607" s="32"/>
      <c r="H4607" s="105"/>
      <c r="J4607" s="102"/>
      <c r="K4607" s="102"/>
      <c r="L4607" s="108"/>
      <c r="R4607" s="31"/>
      <c r="S4607" s="112"/>
    </row>
    <row r="4608">
      <c r="A4608" s="105"/>
      <c r="C4608" s="88"/>
      <c r="D4608" s="86"/>
      <c r="E4608" s="32"/>
      <c r="H4608" s="105"/>
      <c r="J4608" s="102"/>
      <c r="K4608" s="102"/>
      <c r="L4608" s="108"/>
      <c r="R4608" s="31"/>
      <c r="S4608" s="112"/>
    </row>
    <row r="4609">
      <c r="A4609" s="105"/>
      <c r="C4609" s="88"/>
      <c r="D4609" s="86"/>
      <c r="E4609" s="32"/>
      <c r="H4609" s="105"/>
      <c r="J4609" s="102"/>
      <c r="K4609" s="102"/>
      <c r="L4609" s="108"/>
      <c r="R4609" s="31"/>
      <c r="S4609" s="112"/>
    </row>
    <row r="4610">
      <c r="A4610" s="105"/>
      <c r="C4610" s="88"/>
      <c r="D4610" s="86"/>
      <c r="E4610" s="32"/>
      <c r="H4610" s="105"/>
      <c r="J4610" s="102"/>
      <c r="K4610" s="102"/>
      <c r="L4610" s="108"/>
      <c r="R4610" s="31"/>
      <c r="S4610" s="112"/>
    </row>
    <row r="4611">
      <c r="A4611" s="105"/>
      <c r="C4611" s="88"/>
      <c r="D4611" s="86"/>
      <c r="E4611" s="32"/>
      <c r="H4611" s="105"/>
      <c r="J4611" s="102"/>
      <c r="K4611" s="102"/>
      <c r="L4611" s="108"/>
      <c r="R4611" s="31"/>
      <c r="S4611" s="112"/>
    </row>
    <row r="4612">
      <c r="A4612" s="105"/>
      <c r="C4612" s="88"/>
      <c r="D4612" s="86"/>
      <c r="E4612" s="32"/>
      <c r="H4612" s="105"/>
      <c r="J4612" s="102"/>
      <c r="K4612" s="102"/>
      <c r="L4612" s="108"/>
      <c r="R4612" s="31"/>
      <c r="S4612" s="112"/>
    </row>
    <row r="4613">
      <c r="A4613" s="105"/>
      <c r="C4613" s="88"/>
      <c r="D4613" s="86"/>
      <c r="E4613" s="32"/>
      <c r="H4613" s="105"/>
      <c r="J4613" s="102"/>
      <c r="K4613" s="102"/>
      <c r="L4613" s="108"/>
      <c r="R4613" s="31"/>
      <c r="S4613" s="112"/>
    </row>
    <row r="4614">
      <c r="A4614" s="105"/>
      <c r="C4614" s="88"/>
      <c r="D4614" s="86"/>
      <c r="E4614" s="32"/>
      <c r="H4614" s="105"/>
      <c r="J4614" s="102"/>
      <c r="K4614" s="102"/>
      <c r="L4614" s="108"/>
      <c r="R4614" s="31"/>
      <c r="S4614" s="112"/>
    </row>
    <row r="4615">
      <c r="A4615" s="105"/>
      <c r="C4615" s="88"/>
      <c r="D4615" s="86"/>
      <c r="E4615" s="32"/>
      <c r="H4615" s="105"/>
      <c r="J4615" s="102"/>
      <c r="K4615" s="102"/>
      <c r="L4615" s="108"/>
      <c r="R4615" s="31"/>
      <c r="S4615" s="112"/>
    </row>
    <row r="4616">
      <c r="A4616" s="105"/>
      <c r="C4616" s="88"/>
      <c r="D4616" s="86"/>
      <c r="E4616" s="32"/>
      <c r="H4616" s="105"/>
      <c r="J4616" s="102"/>
      <c r="K4616" s="102"/>
      <c r="L4616" s="108"/>
      <c r="R4616" s="31"/>
      <c r="S4616" s="112"/>
    </row>
    <row r="4617">
      <c r="A4617" s="105"/>
      <c r="C4617" s="88"/>
      <c r="D4617" s="86"/>
      <c r="E4617" s="32"/>
      <c r="H4617" s="105"/>
      <c r="J4617" s="102"/>
      <c r="K4617" s="102"/>
      <c r="L4617" s="108"/>
      <c r="R4617" s="31"/>
      <c r="S4617" s="112"/>
    </row>
    <row r="4618">
      <c r="A4618" s="105"/>
      <c r="C4618" s="88"/>
      <c r="D4618" s="86"/>
      <c r="E4618" s="32"/>
      <c r="H4618" s="105"/>
      <c r="J4618" s="102"/>
      <c r="K4618" s="102"/>
      <c r="L4618" s="108"/>
      <c r="R4618" s="31"/>
      <c r="S4618" s="112"/>
    </row>
    <row r="4619">
      <c r="A4619" s="105"/>
      <c r="C4619" s="88"/>
      <c r="D4619" s="86"/>
      <c r="E4619" s="32"/>
      <c r="H4619" s="105"/>
      <c r="J4619" s="102"/>
      <c r="K4619" s="102"/>
      <c r="L4619" s="108"/>
      <c r="R4619" s="31"/>
      <c r="S4619" s="112"/>
    </row>
    <row r="4620">
      <c r="A4620" s="105"/>
      <c r="C4620" s="88"/>
      <c r="D4620" s="86"/>
      <c r="E4620" s="32"/>
      <c r="H4620" s="105"/>
      <c r="J4620" s="102"/>
      <c r="K4620" s="102"/>
      <c r="L4620" s="108"/>
      <c r="R4620" s="31"/>
      <c r="S4620" s="112"/>
    </row>
    <row r="4621">
      <c r="A4621" s="105"/>
      <c r="C4621" s="88"/>
      <c r="D4621" s="86"/>
      <c r="E4621" s="32"/>
      <c r="H4621" s="105"/>
      <c r="J4621" s="102"/>
      <c r="K4621" s="102"/>
      <c r="L4621" s="108"/>
      <c r="R4621" s="31"/>
      <c r="S4621" s="112"/>
    </row>
    <row r="4622">
      <c r="A4622" s="105"/>
      <c r="C4622" s="88"/>
      <c r="D4622" s="86"/>
      <c r="E4622" s="32"/>
      <c r="H4622" s="105"/>
      <c r="J4622" s="102"/>
      <c r="K4622" s="102"/>
      <c r="L4622" s="108"/>
      <c r="R4622" s="31"/>
      <c r="S4622" s="112"/>
    </row>
    <row r="4623">
      <c r="A4623" s="105"/>
      <c r="C4623" s="88"/>
      <c r="D4623" s="86"/>
      <c r="E4623" s="32"/>
      <c r="H4623" s="105"/>
      <c r="J4623" s="102"/>
      <c r="K4623" s="102"/>
      <c r="L4623" s="108"/>
      <c r="R4623" s="31"/>
      <c r="S4623" s="112"/>
    </row>
    <row r="4624">
      <c r="A4624" s="105"/>
      <c r="C4624" s="88"/>
      <c r="D4624" s="86"/>
      <c r="E4624" s="32"/>
      <c r="H4624" s="105"/>
      <c r="J4624" s="102"/>
      <c r="K4624" s="102"/>
      <c r="L4624" s="108"/>
      <c r="R4624" s="31"/>
      <c r="S4624" s="112"/>
    </row>
    <row r="4625">
      <c r="A4625" s="105"/>
      <c r="C4625" s="88"/>
      <c r="D4625" s="86"/>
      <c r="E4625" s="32"/>
      <c r="H4625" s="105"/>
      <c r="J4625" s="102"/>
      <c r="K4625" s="102"/>
      <c r="L4625" s="108"/>
      <c r="R4625" s="31"/>
      <c r="S4625" s="112"/>
    </row>
    <row r="4626">
      <c r="A4626" s="105"/>
      <c r="C4626" s="88"/>
      <c r="D4626" s="86"/>
      <c r="E4626" s="32"/>
      <c r="H4626" s="105"/>
      <c r="J4626" s="102"/>
      <c r="K4626" s="102"/>
      <c r="L4626" s="108"/>
      <c r="R4626" s="31"/>
      <c r="S4626" s="112"/>
    </row>
    <row r="4627">
      <c r="A4627" s="105"/>
      <c r="C4627" s="88"/>
      <c r="D4627" s="86"/>
      <c r="E4627" s="32"/>
      <c r="H4627" s="105"/>
      <c r="J4627" s="102"/>
      <c r="K4627" s="102"/>
      <c r="L4627" s="108"/>
      <c r="R4627" s="31"/>
      <c r="S4627" s="112"/>
    </row>
    <row r="4628">
      <c r="A4628" s="105"/>
      <c r="C4628" s="88"/>
      <c r="D4628" s="86"/>
      <c r="E4628" s="32"/>
      <c r="H4628" s="105"/>
      <c r="J4628" s="102"/>
      <c r="K4628" s="102"/>
      <c r="L4628" s="108"/>
      <c r="R4628" s="31"/>
      <c r="S4628" s="112"/>
    </row>
    <row r="4629">
      <c r="A4629" s="105"/>
      <c r="C4629" s="88"/>
      <c r="D4629" s="86"/>
      <c r="E4629" s="32"/>
      <c r="H4629" s="105"/>
      <c r="J4629" s="102"/>
      <c r="K4629" s="102"/>
      <c r="L4629" s="108"/>
      <c r="R4629" s="31"/>
      <c r="S4629" s="112"/>
    </row>
    <row r="4630">
      <c r="A4630" s="105"/>
      <c r="C4630" s="88"/>
      <c r="D4630" s="86"/>
      <c r="E4630" s="32"/>
      <c r="H4630" s="105"/>
      <c r="J4630" s="102"/>
      <c r="K4630" s="102"/>
      <c r="L4630" s="108"/>
      <c r="R4630" s="31"/>
      <c r="S4630" s="112"/>
    </row>
    <row r="4631">
      <c r="A4631" s="105"/>
      <c r="C4631" s="88"/>
      <c r="D4631" s="86"/>
      <c r="E4631" s="32"/>
      <c r="H4631" s="105"/>
      <c r="J4631" s="102"/>
      <c r="K4631" s="102"/>
      <c r="L4631" s="108"/>
      <c r="R4631" s="31"/>
      <c r="S4631" s="112"/>
    </row>
    <row r="4632">
      <c r="A4632" s="105"/>
      <c r="C4632" s="88"/>
      <c r="D4632" s="86"/>
      <c r="E4632" s="32"/>
      <c r="H4632" s="105"/>
      <c r="J4632" s="102"/>
      <c r="K4632" s="102"/>
      <c r="L4632" s="108"/>
      <c r="R4632" s="31"/>
      <c r="S4632" s="112"/>
    </row>
    <row r="4633">
      <c r="A4633" s="105"/>
      <c r="C4633" s="88"/>
      <c r="D4633" s="86"/>
      <c r="E4633" s="32"/>
      <c r="H4633" s="105"/>
      <c r="J4633" s="102"/>
      <c r="K4633" s="102"/>
      <c r="L4633" s="108"/>
      <c r="R4633" s="31"/>
      <c r="S4633" s="112"/>
    </row>
    <row r="4634">
      <c r="A4634" s="105"/>
      <c r="C4634" s="88"/>
      <c r="D4634" s="86"/>
      <c r="E4634" s="32"/>
      <c r="H4634" s="105"/>
      <c r="J4634" s="102"/>
      <c r="K4634" s="102"/>
      <c r="L4634" s="108"/>
      <c r="R4634" s="31"/>
      <c r="S4634" s="112"/>
    </row>
    <row r="4635">
      <c r="A4635" s="105"/>
      <c r="C4635" s="88"/>
      <c r="D4635" s="86"/>
      <c r="E4635" s="32"/>
      <c r="H4635" s="105"/>
      <c r="J4635" s="102"/>
      <c r="K4635" s="102"/>
      <c r="L4635" s="108"/>
      <c r="R4635" s="31"/>
      <c r="S4635" s="112"/>
    </row>
    <row r="4636">
      <c r="A4636" s="105"/>
      <c r="C4636" s="88"/>
      <c r="D4636" s="86"/>
      <c r="E4636" s="32"/>
      <c r="H4636" s="105"/>
      <c r="J4636" s="102"/>
      <c r="K4636" s="102"/>
      <c r="L4636" s="108"/>
      <c r="R4636" s="31"/>
      <c r="S4636" s="112"/>
    </row>
    <row r="4637">
      <c r="A4637" s="105"/>
      <c r="C4637" s="88"/>
      <c r="D4637" s="86"/>
      <c r="E4637" s="32"/>
      <c r="H4637" s="105"/>
      <c r="J4637" s="102"/>
      <c r="K4637" s="102"/>
      <c r="L4637" s="108"/>
      <c r="R4637" s="31"/>
      <c r="S4637" s="112"/>
    </row>
    <row r="4638">
      <c r="A4638" s="105"/>
      <c r="C4638" s="88"/>
      <c r="D4638" s="86"/>
      <c r="E4638" s="32"/>
      <c r="H4638" s="105"/>
      <c r="J4638" s="102"/>
      <c r="K4638" s="102"/>
      <c r="L4638" s="108"/>
      <c r="R4638" s="31"/>
      <c r="S4638" s="112"/>
    </row>
    <row r="4639">
      <c r="A4639" s="105"/>
      <c r="C4639" s="88"/>
      <c r="D4639" s="86"/>
      <c r="E4639" s="32"/>
      <c r="H4639" s="105"/>
      <c r="J4639" s="102"/>
      <c r="K4639" s="102"/>
      <c r="L4639" s="108"/>
      <c r="R4639" s="31"/>
      <c r="S4639" s="112"/>
    </row>
    <row r="4640">
      <c r="A4640" s="105"/>
      <c r="C4640" s="88"/>
      <c r="D4640" s="86"/>
      <c r="E4640" s="32"/>
      <c r="H4640" s="105"/>
      <c r="J4640" s="102"/>
      <c r="K4640" s="102"/>
      <c r="L4640" s="108"/>
      <c r="R4640" s="31"/>
      <c r="S4640" s="112"/>
    </row>
    <row r="4641">
      <c r="A4641" s="105"/>
      <c r="C4641" s="88"/>
      <c r="D4641" s="86"/>
      <c r="E4641" s="32"/>
      <c r="H4641" s="105"/>
      <c r="J4641" s="102"/>
      <c r="K4641" s="102"/>
      <c r="L4641" s="108"/>
      <c r="R4641" s="31"/>
      <c r="S4641" s="112"/>
    </row>
    <row r="4642">
      <c r="A4642" s="105"/>
      <c r="C4642" s="88"/>
      <c r="D4642" s="86"/>
      <c r="E4642" s="32"/>
      <c r="H4642" s="105"/>
      <c r="J4642" s="102"/>
      <c r="K4642" s="102"/>
      <c r="L4642" s="108"/>
      <c r="R4642" s="31"/>
      <c r="S4642" s="112"/>
    </row>
    <row r="4643">
      <c r="A4643" s="105"/>
      <c r="C4643" s="88"/>
      <c r="D4643" s="86"/>
      <c r="E4643" s="32"/>
      <c r="H4643" s="105"/>
      <c r="J4643" s="102"/>
      <c r="K4643" s="102"/>
      <c r="L4643" s="108"/>
      <c r="R4643" s="31"/>
      <c r="S4643" s="112"/>
    </row>
    <row r="4644">
      <c r="A4644" s="105"/>
      <c r="C4644" s="88"/>
      <c r="D4644" s="86"/>
      <c r="E4644" s="32"/>
      <c r="H4644" s="105"/>
      <c r="J4644" s="102"/>
      <c r="K4644" s="102"/>
      <c r="L4644" s="108"/>
      <c r="R4644" s="31"/>
      <c r="S4644" s="112"/>
    </row>
    <row r="4645">
      <c r="A4645" s="105"/>
      <c r="C4645" s="88"/>
      <c r="D4645" s="86"/>
      <c r="E4645" s="32"/>
      <c r="H4645" s="105"/>
      <c r="J4645" s="102"/>
      <c r="K4645" s="102"/>
      <c r="L4645" s="108"/>
      <c r="R4645" s="31"/>
      <c r="S4645" s="112"/>
    </row>
    <row r="4646">
      <c r="A4646" s="105"/>
      <c r="C4646" s="88"/>
      <c r="D4646" s="86"/>
      <c r="E4646" s="32"/>
      <c r="H4646" s="105"/>
      <c r="J4646" s="102"/>
      <c r="K4646" s="102"/>
      <c r="L4646" s="108"/>
      <c r="R4646" s="31"/>
      <c r="S4646" s="112"/>
    </row>
    <row r="4647">
      <c r="A4647" s="105"/>
      <c r="C4647" s="88"/>
      <c r="D4647" s="86"/>
      <c r="E4647" s="32"/>
      <c r="H4647" s="105"/>
      <c r="J4647" s="102"/>
      <c r="K4647" s="102"/>
      <c r="L4647" s="108"/>
      <c r="R4647" s="31"/>
      <c r="S4647" s="112"/>
    </row>
    <row r="4648">
      <c r="A4648" s="105"/>
      <c r="C4648" s="88"/>
      <c r="D4648" s="86"/>
      <c r="E4648" s="32"/>
      <c r="H4648" s="105"/>
      <c r="J4648" s="102"/>
      <c r="K4648" s="102"/>
      <c r="L4648" s="108"/>
      <c r="R4648" s="31"/>
      <c r="S4648" s="112"/>
    </row>
    <row r="4649">
      <c r="A4649" s="105"/>
      <c r="C4649" s="88"/>
      <c r="D4649" s="86"/>
      <c r="E4649" s="32"/>
      <c r="H4649" s="105"/>
      <c r="J4649" s="102"/>
      <c r="K4649" s="102"/>
      <c r="L4649" s="108"/>
      <c r="R4649" s="31"/>
      <c r="S4649" s="112"/>
    </row>
    <row r="4650">
      <c r="A4650" s="105"/>
      <c r="C4650" s="88"/>
      <c r="D4650" s="86"/>
      <c r="E4650" s="32"/>
      <c r="H4650" s="105"/>
      <c r="J4650" s="102"/>
      <c r="K4650" s="102"/>
      <c r="L4650" s="108"/>
      <c r="R4650" s="31"/>
      <c r="S4650" s="112"/>
    </row>
    <row r="4651">
      <c r="A4651" s="105"/>
      <c r="C4651" s="88"/>
      <c r="D4651" s="86"/>
      <c r="E4651" s="32"/>
      <c r="H4651" s="105"/>
      <c r="J4651" s="102"/>
      <c r="K4651" s="102"/>
      <c r="L4651" s="108"/>
      <c r="R4651" s="31"/>
      <c r="S4651" s="112"/>
    </row>
    <row r="4652">
      <c r="A4652" s="105"/>
      <c r="C4652" s="88"/>
      <c r="D4652" s="86"/>
      <c r="E4652" s="32"/>
      <c r="H4652" s="105"/>
      <c r="J4652" s="102"/>
      <c r="K4652" s="102"/>
      <c r="L4652" s="108"/>
      <c r="R4652" s="31"/>
      <c r="S4652" s="112"/>
    </row>
    <row r="4653">
      <c r="A4653" s="105"/>
      <c r="C4653" s="88"/>
      <c r="D4653" s="86"/>
      <c r="E4653" s="32"/>
      <c r="H4653" s="105"/>
      <c r="J4653" s="102"/>
      <c r="K4653" s="102"/>
      <c r="L4653" s="108"/>
      <c r="R4653" s="31"/>
      <c r="S4653" s="112"/>
    </row>
    <row r="4654">
      <c r="A4654" s="105"/>
      <c r="C4654" s="88"/>
      <c r="D4654" s="86"/>
      <c r="E4654" s="32"/>
      <c r="H4654" s="105"/>
      <c r="J4654" s="102"/>
      <c r="K4654" s="102"/>
      <c r="L4654" s="108"/>
      <c r="R4654" s="31"/>
      <c r="S4654" s="112"/>
    </row>
    <row r="4655">
      <c r="A4655" s="105"/>
      <c r="C4655" s="88"/>
      <c r="D4655" s="86"/>
      <c r="E4655" s="32"/>
      <c r="H4655" s="105"/>
      <c r="J4655" s="102"/>
      <c r="K4655" s="102"/>
      <c r="L4655" s="108"/>
      <c r="R4655" s="31"/>
      <c r="S4655" s="112"/>
    </row>
    <row r="4656">
      <c r="A4656" s="105"/>
      <c r="C4656" s="88"/>
      <c r="D4656" s="86"/>
      <c r="E4656" s="32"/>
      <c r="H4656" s="105"/>
      <c r="J4656" s="102"/>
      <c r="K4656" s="102"/>
      <c r="L4656" s="108"/>
      <c r="R4656" s="31"/>
      <c r="S4656" s="112"/>
    </row>
    <row r="4657">
      <c r="A4657" s="105"/>
      <c r="C4657" s="88"/>
      <c r="D4657" s="86"/>
      <c r="E4657" s="32"/>
      <c r="H4657" s="105"/>
      <c r="J4657" s="102"/>
      <c r="K4657" s="102"/>
      <c r="L4657" s="108"/>
      <c r="R4657" s="31"/>
      <c r="S4657" s="112"/>
    </row>
    <row r="4658">
      <c r="A4658" s="105"/>
      <c r="C4658" s="88"/>
      <c r="D4658" s="86"/>
      <c r="E4658" s="32"/>
      <c r="H4658" s="105"/>
      <c r="J4658" s="102"/>
      <c r="K4658" s="102"/>
      <c r="L4658" s="108"/>
      <c r="R4658" s="31"/>
      <c r="S4658" s="112"/>
    </row>
    <row r="4659">
      <c r="A4659" s="105"/>
      <c r="C4659" s="88"/>
      <c r="D4659" s="86"/>
      <c r="E4659" s="32"/>
      <c r="H4659" s="105"/>
      <c r="J4659" s="102"/>
      <c r="K4659" s="102"/>
      <c r="L4659" s="108"/>
      <c r="R4659" s="31"/>
      <c r="S4659" s="112"/>
    </row>
    <row r="4660">
      <c r="A4660" s="105"/>
      <c r="C4660" s="88"/>
      <c r="D4660" s="86"/>
      <c r="E4660" s="32"/>
      <c r="H4660" s="105"/>
      <c r="J4660" s="102"/>
      <c r="K4660" s="102"/>
      <c r="L4660" s="108"/>
      <c r="R4660" s="31"/>
      <c r="S4660" s="112"/>
    </row>
    <row r="4661">
      <c r="A4661" s="105"/>
      <c r="C4661" s="88"/>
      <c r="D4661" s="86"/>
      <c r="E4661" s="32"/>
      <c r="H4661" s="105"/>
      <c r="J4661" s="102"/>
      <c r="K4661" s="102"/>
      <c r="L4661" s="108"/>
      <c r="R4661" s="31"/>
      <c r="S4661" s="112"/>
    </row>
    <row r="4662">
      <c r="A4662" s="105"/>
      <c r="C4662" s="88"/>
      <c r="D4662" s="86"/>
      <c r="E4662" s="32"/>
      <c r="H4662" s="105"/>
      <c r="J4662" s="102"/>
      <c r="K4662" s="102"/>
      <c r="L4662" s="108"/>
      <c r="R4662" s="31"/>
      <c r="S4662" s="112"/>
    </row>
    <row r="4663">
      <c r="A4663" s="105"/>
      <c r="C4663" s="88"/>
      <c r="D4663" s="86"/>
      <c r="E4663" s="32"/>
      <c r="H4663" s="105"/>
      <c r="J4663" s="102"/>
      <c r="K4663" s="102"/>
      <c r="L4663" s="108"/>
      <c r="R4663" s="31"/>
      <c r="S4663" s="112"/>
    </row>
    <row r="4664">
      <c r="A4664" s="105"/>
      <c r="C4664" s="88"/>
      <c r="D4664" s="86"/>
      <c r="E4664" s="32"/>
      <c r="H4664" s="105"/>
      <c r="J4664" s="102"/>
      <c r="K4664" s="102"/>
      <c r="L4664" s="108"/>
      <c r="R4664" s="31"/>
      <c r="S4664" s="112"/>
    </row>
    <row r="4665">
      <c r="A4665" s="105"/>
      <c r="C4665" s="88"/>
      <c r="D4665" s="86"/>
      <c r="E4665" s="32"/>
      <c r="H4665" s="105"/>
      <c r="J4665" s="102"/>
      <c r="K4665" s="102"/>
      <c r="L4665" s="108"/>
      <c r="R4665" s="31"/>
      <c r="S4665" s="112"/>
    </row>
    <row r="4666">
      <c r="A4666" s="105"/>
      <c r="C4666" s="88"/>
      <c r="D4666" s="86"/>
      <c r="E4666" s="32"/>
      <c r="H4666" s="105"/>
      <c r="J4666" s="102"/>
      <c r="K4666" s="102"/>
      <c r="L4666" s="108"/>
      <c r="R4666" s="31"/>
      <c r="S4666" s="112"/>
    </row>
    <row r="4667">
      <c r="A4667" s="105"/>
      <c r="C4667" s="88"/>
      <c r="D4667" s="86"/>
      <c r="E4667" s="32"/>
      <c r="H4667" s="105"/>
      <c r="J4667" s="102"/>
      <c r="K4667" s="102"/>
      <c r="L4667" s="108"/>
      <c r="R4667" s="31"/>
      <c r="S4667" s="112"/>
    </row>
    <row r="4668">
      <c r="A4668" s="105"/>
      <c r="C4668" s="88"/>
      <c r="D4668" s="86"/>
      <c r="E4668" s="32"/>
      <c r="H4668" s="105"/>
      <c r="J4668" s="102"/>
      <c r="K4668" s="102"/>
      <c r="L4668" s="108"/>
      <c r="R4668" s="31"/>
      <c r="S4668" s="112"/>
    </row>
    <row r="4669">
      <c r="A4669" s="105"/>
      <c r="C4669" s="88"/>
      <c r="D4669" s="86"/>
      <c r="E4669" s="32"/>
      <c r="H4669" s="105"/>
      <c r="J4669" s="102"/>
      <c r="K4669" s="102"/>
      <c r="L4669" s="108"/>
      <c r="R4669" s="31"/>
      <c r="S4669" s="112"/>
    </row>
    <row r="4670">
      <c r="A4670" s="105"/>
      <c r="C4670" s="88"/>
      <c r="D4670" s="86"/>
      <c r="E4670" s="32"/>
      <c r="H4670" s="105"/>
      <c r="J4670" s="102"/>
      <c r="K4670" s="102"/>
      <c r="L4670" s="108"/>
      <c r="R4670" s="31"/>
      <c r="S4670" s="112"/>
    </row>
    <row r="4671">
      <c r="A4671" s="105"/>
      <c r="C4671" s="88"/>
      <c r="D4671" s="86"/>
      <c r="E4671" s="32"/>
      <c r="H4671" s="105"/>
      <c r="J4671" s="102"/>
      <c r="K4671" s="102"/>
      <c r="L4671" s="108"/>
      <c r="R4671" s="31"/>
      <c r="S4671" s="112"/>
    </row>
    <row r="4672">
      <c r="A4672" s="105"/>
      <c r="C4672" s="88"/>
      <c r="D4672" s="86"/>
      <c r="E4672" s="32"/>
      <c r="H4672" s="105"/>
      <c r="J4672" s="102"/>
      <c r="K4672" s="102"/>
      <c r="L4672" s="108"/>
      <c r="R4672" s="31"/>
      <c r="S4672" s="112"/>
    </row>
    <row r="4673">
      <c r="A4673" s="105"/>
      <c r="C4673" s="88"/>
      <c r="D4673" s="86"/>
      <c r="E4673" s="32"/>
      <c r="H4673" s="105"/>
      <c r="J4673" s="102"/>
      <c r="K4673" s="102"/>
      <c r="L4673" s="108"/>
      <c r="R4673" s="31"/>
      <c r="S4673" s="112"/>
    </row>
    <row r="4674">
      <c r="A4674" s="105"/>
      <c r="C4674" s="88"/>
      <c r="D4674" s="86"/>
      <c r="E4674" s="32"/>
      <c r="H4674" s="105"/>
      <c r="J4674" s="102"/>
      <c r="K4674" s="102"/>
      <c r="L4674" s="108"/>
      <c r="R4674" s="31"/>
      <c r="S4674" s="112"/>
    </row>
    <row r="4675">
      <c r="A4675" s="105"/>
      <c r="C4675" s="88"/>
      <c r="D4675" s="86"/>
      <c r="E4675" s="32"/>
      <c r="H4675" s="105"/>
      <c r="J4675" s="102"/>
      <c r="K4675" s="102"/>
      <c r="L4675" s="108"/>
      <c r="R4675" s="31"/>
      <c r="S4675" s="112"/>
    </row>
    <row r="4676">
      <c r="A4676" s="105"/>
      <c r="C4676" s="88"/>
      <c r="D4676" s="86"/>
      <c r="E4676" s="32"/>
      <c r="H4676" s="105"/>
      <c r="J4676" s="102"/>
      <c r="K4676" s="102"/>
      <c r="L4676" s="108"/>
      <c r="R4676" s="31"/>
      <c r="S4676" s="112"/>
    </row>
    <row r="4677">
      <c r="A4677" s="105"/>
      <c r="C4677" s="88"/>
      <c r="D4677" s="86"/>
      <c r="E4677" s="32"/>
      <c r="H4677" s="105"/>
      <c r="J4677" s="102"/>
      <c r="K4677" s="102"/>
      <c r="L4677" s="108"/>
      <c r="R4677" s="31"/>
      <c r="S4677" s="112"/>
    </row>
    <row r="4678">
      <c r="A4678" s="105"/>
      <c r="C4678" s="88"/>
      <c r="D4678" s="86"/>
      <c r="E4678" s="32"/>
      <c r="H4678" s="105"/>
      <c r="J4678" s="102"/>
      <c r="K4678" s="102"/>
      <c r="L4678" s="108"/>
      <c r="R4678" s="31"/>
      <c r="S4678" s="112"/>
    </row>
    <row r="4679">
      <c r="A4679" s="105"/>
      <c r="C4679" s="88"/>
      <c r="D4679" s="86"/>
      <c r="E4679" s="32"/>
      <c r="H4679" s="105"/>
      <c r="J4679" s="102"/>
      <c r="K4679" s="102"/>
      <c r="L4679" s="108"/>
      <c r="R4679" s="31"/>
      <c r="S4679" s="112"/>
    </row>
    <row r="4680">
      <c r="A4680" s="105"/>
      <c r="C4680" s="88"/>
      <c r="D4680" s="86"/>
      <c r="E4680" s="32"/>
      <c r="H4680" s="105"/>
      <c r="J4680" s="102"/>
      <c r="K4680" s="102"/>
      <c r="L4680" s="108"/>
      <c r="R4680" s="31"/>
      <c r="S4680" s="112"/>
    </row>
    <row r="4681">
      <c r="A4681" s="105"/>
      <c r="C4681" s="88"/>
      <c r="D4681" s="86"/>
      <c r="E4681" s="32"/>
      <c r="H4681" s="105"/>
      <c r="J4681" s="102"/>
      <c r="K4681" s="102"/>
      <c r="L4681" s="108"/>
      <c r="R4681" s="31"/>
      <c r="S4681" s="112"/>
    </row>
    <row r="4682">
      <c r="A4682" s="105"/>
      <c r="C4682" s="88"/>
      <c r="D4682" s="86"/>
      <c r="E4682" s="32"/>
      <c r="H4682" s="105"/>
      <c r="J4682" s="102"/>
      <c r="K4682" s="102"/>
      <c r="L4682" s="108"/>
      <c r="R4682" s="31"/>
      <c r="S4682" s="112"/>
    </row>
    <row r="4683">
      <c r="A4683" s="105"/>
      <c r="C4683" s="88"/>
      <c r="D4683" s="86"/>
      <c r="E4683" s="32"/>
      <c r="H4683" s="105"/>
      <c r="J4683" s="102"/>
      <c r="K4683" s="102"/>
      <c r="L4683" s="108"/>
      <c r="R4683" s="31"/>
      <c r="S4683" s="112"/>
    </row>
    <row r="4684">
      <c r="A4684" s="105"/>
      <c r="C4684" s="88"/>
      <c r="D4684" s="86"/>
      <c r="E4684" s="32"/>
      <c r="H4684" s="105"/>
      <c r="J4684" s="102"/>
      <c r="K4684" s="102"/>
      <c r="L4684" s="108"/>
      <c r="R4684" s="31"/>
      <c r="S4684" s="112"/>
    </row>
    <row r="4685">
      <c r="A4685" s="105"/>
      <c r="C4685" s="88"/>
      <c r="D4685" s="86"/>
      <c r="E4685" s="32"/>
      <c r="H4685" s="105"/>
      <c r="J4685" s="102"/>
      <c r="K4685" s="102"/>
      <c r="L4685" s="108"/>
      <c r="R4685" s="31"/>
      <c r="S4685" s="112"/>
    </row>
    <row r="4686">
      <c r="A4686" s="105"/>
      <c r="C4686" s="88"/>
      <c r="D4686" s="86"/>
      <c r="E4686" s="32"/>
      <c r="H4686" s="105"/>
      <c r="J4686" s="102"/>
      <c r="K4686" s="102"/>
      <c r="L4686" s="108"/>
      <c r="R4686" s="31"/>
      <c r="S4686" s="112"/>
    </row>
    <row r="4687">
      <c r="A4687" s="105"/>
      <c r="C4687" s="88"/>
      <c r="D4687" s="86"/>
      <c r="E4687" s="32"/>
      <c r="H4687" s="105"/>
      <c r="J4687" s="102"/>
      <c r="K4687" s="102"/>
      <c r="L4687" s="108"/>
      <c r="R4687" s="31"/>
      <c r="S4687" s="112"/>
    </row>
    <row r="4688">
      <c r="A4688" s="105"/>
      <c r="C4688" s="88"/>
      <c r="D4688" s="86"/>
      <c r="E4688" s="32"/>
      <c r="H4688" s="105"/>
      <c r="J4688" s="102"/>
      <c r="K4688" s="102"/>
      <c r="L4688" s="108"/>
      <c r="R4688" s="31"/>
      <c r="S4688" s="112"/>
    </row>
    <row r="4689">
      <c r="A4689" s="105"/>
      <c r="C4689" s="88"/>
      <c r="D4689" s="86"/>
      <c r="E4689" s="32"/>
      <c r="H4689" s="105"/>
      <c r="J4689" s="102"/>
      <c r="K4689" s="102"/>
      <c r="L4689" s="108"/>
      <c r="R4689" s="31"/>
      <c r="S4689" s="112"/>
    </row>
    <row r="4690">
      <c r="A4690" s="105"/>
      <c r="C4690" s="88"/>
      <c r="D4690" s="86"/>
      <c r="E4690" s="32"/>
      <c r="H4690" s="105"/>
      <c r="J4690" s="102"/>
      <c r="K4690" s="102"/>
      <c r="L4690" s="108"/>
      <c r="R4690" s="31"/>
      <c r="S4690" s="112"/>
    </row>
    <row r="4691">
      <c r="A4691" s="105"/>
      <c r="C4691" s="88"/>
      <c r="D4691" s="86"/>
      <c r="E4691" s="32"/>
      <c r="H4691" s="105"/>
      <c r="J4691" s="102"/>
      <c r="K4691" s="102"/>
      <c r="L4691" s="108"/>
      <c r="R4691" s="31"/>
      <c r="S4691" s="112"/>
    </row>
    <row r="4692">
      <c r="A4692" s="105"/>
      <c r="C4692" s="88"/>
      <c r="D4692" s="86"/>
      <c r="E4692" s="32"/>
      <c r="H4692" s="105"/>
      <c r="J4692" s="102"/>
      <c r="K4692" s="102"/>
      <c r="L4692" s="108"/>
      <c r="R4692" s="31"/>
      <c r="S4692" s="112"/>
    </row>
    <row r="4693">
      <c r="A4693" s="105"/>
      <c r="C4693" s="88"/>
      <c r="D4693" s="86"/>
      <c r="E4693" s="32"/>
      <c r="H4693" s="105"/>
      <c r="J4693" s="102"/>
      <c r="K4693" s="102"/>
      <c r="L4693" s="108"/>
      <c r="R4693" s="31"/>
      <c r="S4693" s="112"/>
    </row>
    <row r="4694">
      <c r="A4694" s="105"/>
      <c r="C4694" s="88"/>
      <c r="D4694" s="86"/>
      <c r="E4694" s="32"/>
      <c r="H4694" s="105"/>
      <c r="J4694" s="102"/>
      <c r="K4694" s="102"/>
      <c r="L4694" s="108"/>
      <c r="R4694" s="31"/>
      <c r="S4694" s="112"/>
    </row>
    <row r="4695">
      <c r="A4695" s="105"/>
      <c r="C4695" s="88"/>
      <c r="D4695" s="86"/>
      <c r="E4695" s="32"/>
      <c r="H4695" s="105"/>
      <c r="J4695" s="102"/>
      <c r="K4695" s="102"/>
      <c r="L4695" s="108"/>
      <c r="R4695" s="31"/>
      <c r="S4695" s="112"/>
    </row>
    <row r="4696">
      <c r="A4696" s="105"/>
      <c r="C4696" s="88"/>
      <c r="D4696" s="86"/>
      <c r="E4696" s="32"/>
      <c r="H4696" s="105"/>
      <c r="J4696" s="102"/>
      <c r="K4696" s="102"/>
      <c r="L4696" s="108"/>
      <c r="R4696" s="31"/>
      <c r="S4696" s="112"/>
    </row>
    <row r="4697">
      <c r="A4697" s="105"/>
      <c r="C4697" s="88"/>
      <c r="D4697" s="86"/>
      <c r="E4697" s="32"/>
      <c r="H4697" s="105"/>
      <c r="J4697" s="102"/>
      <c r="K4697" s="102"/>
      <c r="L4697" s="108"/>
      <c r="R4697" s="31"/>
      <c r="S4697" s="112"/>
    </row>
    <row r="4698">
      <c r="A4698" s="105"/>
      <c r="C4698" s="88"/>
      <c r="D4698" s="86"/>
      <c r="E4698" s="32"/>
      <c r="H4698" s="105"/>
      <c r="J4698" s="102"/>
      <c r="K4698" s="102"/>
      <c r="L4698" s="108"/>
      <c r="R4698" s="31"/>
      <c r="S4698" s="112"/>
    </row>
    <row r="4699">
      <c r="A4699" s="105"/>
      <c r="C4699" s="88"/>
      <c r="D4699" s="86"/>
      <c r="E4699" s="32"/>
      <c r="H4699" s="105"/>
      <c r="J4699" s="102"/>
      <c r="K4699" s="102"/>
      <c r="L4699" s="108"/>
      <c r="R4699" s="31"/>
      <c r="S4699" s="112"/>
    </row>
    <row r="4700">
      <c r="A4700" s="105"/>
      <c r="C4700" s="88"/>
      <c r="D4700" s="86"/>
      <c r="E4700" s="32"/>
      <c r="H4700" s="105"/>
      <c r="J4700" s="102"/>
      <c r="K4700" s="102"/>
      <c r="L4700" s="108"/>
      <c r="R4700" s="31"/>
      <c r="S4700" s="112"/>
    </row>
    <row r="4701">
      <c r="A4701" s="105"/>
      <c r="C4701" s="88"/>
      <c r="D4701" s="86"/>
      <c r="E4701" s="32"/>
      <c r="H4701" s="105"/>
      <c r="J4701" s="102"/>
      <c r="K4701" s="102"/>
      <c r="L4701" s="108"/>
      <c r="R4701" s="31"/>
      <c r="S4701" s="112"/>
    </row>
    <row r="4702">
      <c r="A4702" s="105"/>
      <c r="C4702" s="88"/>
      <c r="D4702" s="86"/>
      <c r="E4702" s="32"/>
      <c r="H4702" s="105"/>
      <c r="J4702" s="102"/>
      <c r="K4702" s="102"/>
      <c r="L4702" s="108"/>
      <c r="R4702" s="31"/>
      <c r="S4702" s="112"/>
    </row>
    <row r="4703">
      <c r="A4703" s="105"/>
      <c r="C4703" s="88"/>
      <c r="D4703" s="86"/>
      <c r="E4703" s="32"/>
      <c r="H4703" s="105"/>
      <c r="J4703" s="102"/>
      <c r="K4703" s="102"/>
      <c r="L4703" s="108"/>
      <c r="R4703" s="31"/>
      <c r="S4703" s="112"/>
    </row>
    <row r="4704">
      <c r="A4704" s="105"/>
      <c r="C4704" s="88"/>
      <c r="D4704" s="86"/>
      <c r="E4704" s="32"/>
      <c r="H4704" s="105"/>
      <c r="J4704" s="102"/>
      <c r="K4704" s="102"/>
      <c r="L4704" s="108"/>
      <c r="R4704" s="31"/>
      <c r="S4704" s="112"/>
    </row>
    <row r="4705">
      <c r="A4705" s="105"/>
      <c r="C4705" s="88"/>
      <c r="D4705" s="86"/>
      <c r="E4705" s="32"/>
      <c r="H4705" s="105"/>
      <c r="J4705" s="102"/>
      <c r="K4705" s="102"/>
      <c r="L4705" s="108"/>
      <c r="R4705" s="31"/>
      <c r="S4705" s="112"/>
    </row>
    <row r="4706">
      <c r="A4706" s="105"/>
      <c r="C4706" s="88"/>
      <c r="D4706" s="86"/>
      <c r="E4706" s="32"/>
      <c r="H4706" s="105"/>
      <c r="J4706" s="102"/>
      <c r="K4706" s="102"/>
      <c r="L4706" s="108"/>
      <c r="R4706" s="31"/>
      <c r="S4706" s="112"/>
    </row>
    <row r="4707">
      <c r="A4707" s="105"/>
      <c r="C4707" s="88"/>
      <c r="D4707" s="86"/>
      <c r="E4707" s="32"/>
      <c r="H4707" s="105"/>
      <c r="J4707" s="102"/>
      <c r="K4707" s="102"/>
      <c r="L4707" s="108"/>
      <c r="R4707" s="31"/>
      <c r="S4707" s="112"/>
    </row>
    <row r="4708">
      <c r="A4708" s="105"/>
      <c r="C4708" s="88"/>
      <c r="D4708" s="86"/>
      <c r="E4708" s="32"/>
      <c r="H4708" s="105"/>
      <c r="J4708" s="102"/>
      <c r="K4708" s="102"/>
      <c r="L4708" s="108"/>
      <c r="R4708" s="31"/>
      <c r="S4708" s="112"/>
    </row>
    <row r="4709">
      <c r="A4709" s="105"/>
      <c r="C4709" s="88"/>
      <c r="D4709" s="86"/>
      <c r="E4709" s="32"/>
      <c r="H4709" s="105"/>
      <c r="J4709" s="102"/>
      <c r="K4709" s="102"/>
      <c r="L4709" s="108"/>
      <c r="R4709" s="31"/>
      <c r="S4709" s="112"/>
    </row>
    <row r="4710">
      <c r="A4710" s="105"/>
      <c r="C4710" s="88"/>
      <c r="D4710" s="86"/>
      <c r="E4710" s="32"/>
      <c r="H4710" s="105"/>
      <c r="J4710" s="102"/>
      <c r="K4710" s="102"/>
      <c r="L4710" s="108"/>
      <c r="R4710" s="31"/>
      <c r="S4710" s="112"/>
    </row>
    <row r="4711">
      <c r="A4711" s="105"/>
      <c r="C4711" s="88"/>
      <c r="D4711" s="86"/>
      <c r="E4711" s="32"/>
      <c r="H4711" s="105"/>
      <c r="J4711" s="102"/>
      <c r="K4711" s="102"/>
      <c r="L4711" s="108"/>
      <c r="R4711" s="31"/>
      <c r="S4711" s="112"/>
    </row>
    <row r="4712">
      <c r="A4712" s="105"/>
      <c r="C4712" s="88"/>
      <c r="D4712" s="86"/>
      <c r="E4712" s="32"/>
      <c r="H4712" s="105"/>
      <c r="J4712" s="102"/>
      <c r="K4712" s="102"/>
      <c r="L4712" s="108"/>
      <c r="R4712" s="31"/>
      <c r="S4712" s="112"/>
    </row>
    <row r="4713">
      <c r="A4713" s="105"/>
      <c r="C4713" s="88"/>
      <c r="D4713" s="86"/>
      <c r="E4713" s="32"/>
      <c r="H4713" s="105"/>
      <c r="J4713" s="102"/>
      <c r="K4713" s="102"/>
      <c r="L4713" s="108"/>
      <c r="R4713" s="31"/>
      <c r="S4713" s="112"/>
    </row>
    <row r="4714">
      <c r="A4714" s="105"/>
      <c r="C4714" s="88"/>
      <c r="D4714" s="86"/>
      <c r="E4714" s="32"/>
      <c r="H4714" s="105"/>
      <c r="J4714" s="102"/>
      <c r="K4714" s="102"/>
      <c r="L4714" s="108"/>
      <c r="R4714" s="31"/>
      <c r="S4714" s="112"/>
    </row>
    <row r="4715">
      <c r="A4715" s="105"/>
      <c r="C4715" s="88"/>
      <c r="D4715" s="86"/>
      <c r="E4715" s="32"/>
      <c r="H4715" s="105"/>
      <c r="J4715" s="102"/>
      <c r="K4715" s="102"/>
      <c r="L4715" s="108"/>
      <c r="R4715" s="31"/>
      <c r="S4715" s="112"/>
    </row>
    <row r="4716">
      <c r="A4716" s="105"/>
      <c r="C4716" s="88"/>
      <c r="D4716" s="86"/>
      <c r="E4716" s="32"/>
      <c r="H4716" s="105"/>
      <c r="J4716" s="102"/>
      <c r="K4716" s="102"/>
      <c r="L4716" s="108"/>
      <c r="R4716" s="31"/>
      <c r="S4716" s="112"/>
    </row>
    <row r="4717">
      <c r="A4717" s="105"/>
      <c r="C4717" s="88"/>
      <c r="D4717" s="86"/>
      <c r="E4717" s="32"/>
      <c r="H4717" s="105"/>
      <c r="J4717" s="102"/>
      <c r="K4717" s="102"/>
      <c r="L4717" s="108"/>
      <c r="R4717" s="31"/>
      <c r="S4717" s="112"/>
    </row>
    <row r="4718">
      <c r="A4718" s="105"/>
      <c r="C4718" s="88"/>
      <c r="D4718" s="86"/>
      <c r="E4718" s="32"/>
      <c r="H4718" s="105"/>
      <c r="J4718" s="102"/>
      <c r="K4718" s="102"/>
      <c r="L4718" s="108"/>
      <c r="R4718" s="31"/>
      <c r="S4718" s="112"/>
    </row>
    <row r="4719">
      <c r="A4719" s="105"/>
      <c r="C4719" s="88"/>
      <c r="D4719" s="86"/>
      <c r="E4719" s="32"/>
      <c r="H4719" s="105"/>
      <c r="J4719" s="102"/>
      <c r="K4719" s="102"/>
      <c r="L4719" s="108"/>
      <c r="R4719" s="31"/>
      <c r="S4719" s="112"/>
    </row>
    <row r="4720">
      <c r="A4720" s="105"/>
      <c r="C4720" s="88"/>
      <c r="D4720" s="86"/>
      <c r="E4720" s="32"/>
      <c r="H4720" s="105"/>
      <c r="J4720" s="102"/>
      <c r="K4720" s="102"/>
      <c r="L4720" s="108"/>
      <c r="R4720" s="31"/>
      <c r="S4720" s="112"/>
    </row>
    <row r="4721">
      <c r="A4721" s="105"/>
      <c r="C4721" s="88"/>
      <c r="D4721" s="86"/>
      <c r="E4721" s="32"/>
      <c r="H4721" s="105"/>
      <c r="J4721" s="102"/>
      <c r="K4721" s="102"/>
      <c r="L4721" s="108"/>
      <c r="R4721" s="31"/>
      <c r="S4721" s="112"/>
    </row>
    <row r="4722">
      <c r="A4722" s="105"/>
      <c r="C4722" s="88"/>
      <c r="D4722" s="86"/>
      <c r="E4722" s="32"/>
      <c r="H4722" s="105"/>
      <c r="J4722" s="102"/>
      <c r="K4722" s="102"/>
      <c r="L4722" s="108"/>
      <c r="R4722" s="31"/>
      <c r="S4722" s="112"/>
    </row>
    <row r="4723">
      <c r="A4723" s="105"/>
      <c r="C4723" s="88"/>
      <c r="D4723" s="86"/>
      <c r="E4723" s="32"/>
      <c r="H4723" s="105"/>
      <c r="J4723" s="102"/>
      <c r="K4723" s="102"/>
      <c r="L4723" s="108"/>
      <c r="R4723" s="31"/>
      <c r="S4723" s="112"/>
    </row>
    <row r="4724">
      <c r="A4724" s="105"/>
      <c r="C4724" s="88"/>
      <c r="D4724" s="86"/>
      <c r="E4724" s="32"/>
      <c r="H4724" s="105"/>
      <c r="J4724" s="102"/>
      <c r="K4724" s="102"/>
      <c r="L4724" s="108"/>
      <c r="R4724" s="31"/>
      <c r="S4724" s="112"/>
    </row>
    <row r="4725">
      <c r="A4725" s="105"/>
      <c r="C4725" s="88"/>
      <c r="D4725" s="86"/>
      <c r="E4725" s="32"/>
      <c r="H4725" s="105"/>
      <c r="J4725" s="102"/>
      <c r="K4725" s="102"/>
      <c r="L4725" s="108"/>
      <c r="R4725" s="31"/>
      <c r="S4725" s="112"/>
    </row>
    <row r="4726">
      <c r="A4726" s="105"/>
      <c r="C4726" s="88"/>
      <c r="D4726" s="86"/>
      <c r="E4726" s="32"/>
      <c r="H4726" s="105"/>
      <c r="J4726" s="102"/>
      <c r="K4726" s="102"/>
      <c r="L4726" s="108"/>
      <c r="R4726" s="31"/>
      <c r="S4726" s="112"/>
    </row>
    <row r="4727">
      <c r="A4727" s="105"/>
      <c r="C4727" s="88"/>
      <c r="D4727" s="86"/>
      <c r="E4727" s="32"/>
      <c r="H4727" s="105"/>
      <c r="J4727" s="102"/>
      <c r="K4727" s="102"/>
      <c r="L4727" s="108"/>
      <c r="R4727" s="31"/>
      <c r="S4727" s="112"/>
    </row>
    <row r="4728">
      <c r="A4728" s="105"/>
      <c r="C4728" s="88"/>
      <c r="D4728" s="86"/>
      <c r="E4728" s="32"/>
      <c r="H4728" s="105"/>
      <c r="J4728" s="102"/>
      <c r="K4728" s="102"/>
      <c r="L4728" s="108"/>
      <c r="R4728" s="31"/>
      <c r="S4728" s="112"/>
    </row>
    <row r="4729">
      <c r="A4729" s="105"/>
      <c r="C4729" s="88"/>
      <c r="D4729" s="86"/>
      <c r="E4729" s="32"/>
      <c r="H4729" s="105"/>
      <c r="J4729" s="102"/>
      <c r="K4729" s="102"/>
      <c r="L4729" s="108"/>
      <c r="R4729" s="31"/>
      <c r="S4729" s="112"/>
    </row>
    <row r="4730">
      <c r="A4730" s="105"/>
      <c r="C4730" s="88"/>
      <c r="D4730" s="86"/>
      <c r="E4730" s="32"/>
      <c r="H4730" s="105"/>
      <c r="J4730" s="102"/>
      <c r="K4730" s="102"/>
      <c r="L4730" s="108"/>
      <c r="R4730" s="31"/>
      <c r="S4730" s="112"/>
    </row>
    <row r="4731">
      <c r="A4731" s="105"/>
      <c r="C4731" s="88"/>
      <c r="D4731" s="86"/>
      <c r="E4731" s="32"/>
      <c r="H4731" s="105"/>
      <c r="J4731" s="102"/>
      <c r="K4731" s="102"/>
      <c r="L4731" s="108"/>
      <c r="R4731" s="31"/>
      <c r="S4731" s="112"/>
    </row>
    <row r="4732">
      <c r="A4732" s="105"/>
      <c r="C4732" s="88"/>
      <c r="D4732" s="86"/>
      <c r="E4732" s="32"/>
      <c r="H4732" s="105"/>
      <c r="J4732" s="102"/>
      <c r="K4732" s="102"/>
      <c r="L4732" s="108"/>
      <c r="R4732" s="31"/>
      <c r="S4732" s="112"/>
    </row>
    <row r="4733">
      <c r="A4733" s="105"/>
      <c r="C4733" s="88"/>
      <c r="D4733" s="86"/>
      <c r="E4733" s="32"/>
      <c r="H4733" s="105"/>
      <c r="J4733" s="102"/>
      <c r="K4733" s="102"/>
      <c r="L4733" s="108"/>
      <c r="R4733" s="31"/>
      <c r="S4733" s="112"/>
    </row>
    <row r="4734">
      <c r="A4734" s="105"/>
      <c r="C4734" s="88"/>
      <c r="D4734" s="86"/>
      <c r="E4734" s="32"/>
      <c r="H4734" s="105"/>
      <c r="J4734" s="102"/>
      <c r="K4734" s="102"/>
      <c r="L4734" s="108"/>
      <c r="R4734" s="31"/>
      <c r="S4734" s="112"/>
    </row>
    <row r="4735">
      <c r="A4735" s="105"/>
      <c r="C4735" s="88"/>
      <c r="D4735" s="86"/>
      <c r="E4735" s="32"/>
      <c r="H4735" s="105"/>
      <c r="J4735" s="102"/>
      <c r="K4735" s="102"/>
      <c r="L4735" s="108"/>
      <c r="R4735" s="31"/>
      <c r="S4735" s="112"/>
    </row>
    <row r="4736">
      <c r="A4736" s="105"/>
      <c r="C4736" s="88"/>
      <c r="D4736" s="86"/>
      <c r="E4736" s="32"/>
      <c r="H4736" s="105"/>
      <c r="J4736" s="102"/>
      <c r="K4736" s="102"/>
      <c r="L4736" s="108"/>
      <c r="R4736" s="31"/>
      <c r="S4736" s="112"/>
    </row>
    <row r="4737">
      <c r="A4737" s="105"/>
      <c r="C4737" s="88"/>
      <c r="D4737" s="86"/>
      <c r="E4737" s="32"/>
      <c r="H4737" s="105"/>
      <c r="J4737" s="102"/>
      <c r="K4737" s="102"/>
      <c r="L4737" s="108"/>
      <c r="R4737" s="31"/>
      <c r="S4737" s="112"/>
    </row>
    <row r="4738">
      <c r="A4738" s="105"/>
      <c r="C4738" s="88"/>
      <c r="D4738" s="86"/>
      <c r="E4738" s="32"/>
      <c r="H4738" s="105"/>
      <c r="J4738" s="102"/>
      <c r="K4738" s="102"/>
      <c r="L4738" s="108"/>
      <c r="R4738" s="31"/>
      <c r="S4738" s="112"/>
    </row>
    <row r="4739">
      <c r="A4739" s="105"/>
      <c r="C4739" s="88"/>
      <c r="D4739" s="86"/>
      <c r="E4739" s="32"/>
      <c r="H4739" s="105"/>
      <c r="J4739" s="102"/>
      <c r="K4739" s="102"/>
      <c r="L4739" s="108"/>
      <c r="R4739" s="31"/>
      <c r="S4739" s="112"/>
    </row>
    <row r="4740">
      <c r="A4740" s="105"/>
      <c r="C4740" s="88"/>
      <c r="D4740" s="86"/>
      <c r="E4740" s="32"/>
      <c r="H4740" s="105"/>
      <c r="J4740" s="102"/>
      <c r="K4740" s="102"/>
      <c r="L4740" s="108"/>
      <c r="R4740" s="31"/>
      <c r="S4740" s="112"/>
    </row>
    <row r="4741">
      <c r="A4741" s="105"/>
      <c r="C4741" s="88"/>
      <c r="D4741" s="86"/>
      <c r="E4741" s="32"/>
      <c r="H4741" s="105"/>
      <c r="J4741" s="102"/>
      <c r="K4741" s="102"/>
      <c r="L4741" s="108"/>
      <c r="R4741" s="31"/>
      <c r="S4741" s="112"/>
    </row>
    <row r="4742">
      <c r="A4742" s="105"/>
      <c r="C4742" s="88"/>
      <c r="D4742" s="86"/>
      <c r="E4742" s="32"/>
      <c r="H4742" s="105"/>
      <c r="J4742" s="102"/>
      <c r="K4742" s="102"/>
      <c r="L4742" s="108"/>
      <c r="R4742" s="31"/>
      <c r="S4742" s="112"/>
    </row>
    <row r="4743">
      <c r="A4743" s="105"/>
      <c r="C4743" s="88"/>
      <c r="D4743" s="86"/>
      <c r="E4743" s="32"/>
      <c r="H4743" s="105"/>
      <c r="J4743" s="102"/>
      <c r="K4743" s="102"/>
      <c r="L4743" s="108"/>
      <c r="R4743" s="31"/>
      <c r="S4743" s="112"/>
    </row>
    <row r="4744">
      <c r="A4744" s="105"/>
      <c r="C4744" s="88"/>
      <c r="D4744" s="86"/>
      <c r="E4744" s="32"/>
      <c r="H4744" s="105"/>
      <c r="J4744" s="102"/>
      <c r="K4744" s="102"/>
      <c r="L4744" s="108"/>
      <c r="R4744" s="31"/>
      <c r="S4744" s="112"/>
    </row>
    <row r="4745">
      <c r="A4745" s="105"/>
      <c r="C4745" s="88"/>
      <c r="D4745" s="86"/>
      <c r="E4745" s="32"/>
      <c r="H4745" s="105"/>
      <c r="J4745" s="102"/>
      <c r="K4745" s="102"/>
      <c r="L4745" s="108"/>
      <c r="R4745" s="31"/>
      <c r="S4745" s="112"/>
    </row>
    <row r="4746">
      <c r="A4746" s="105"/>
      <c r="C4746" s="88"/>
      <c r="D4746" s="86"/>
      <c r="E4746" s="32"/>
      <c r="H4746" s="105"/>
      <c r="J4746" s="102"/>
      <c r="K4746" s="102"/>
      <c r="L4746" s="108"/>
      <c r="R4746" s="31"/>
      <c r="S4746" s="112"/>
    </row>
    <row r="4747">
      <c r="A4747" s="105"/>
      <c r="C4747" s="88"/>
      <c r="D4747" s="86"/>
      <c r="E4747" s="32"/>
      <c r="H4747" s="105"/>
      <c r="J4747" s="102"/>
      <c r="K4747" s="102"/>
      <c r="L4747" s="108"/>
      <c r="R4747" s="31"/>
      <c r="S4747" s="112"/>
    </row>
    <row r="4748">
      <c r="A4748" s="105"/>
      <c r="C4748" s="88"/>
      <c r="D4748" s="86"/>
      <c r="E4748" s="32"/>
      <c r="H4748" s="105"/>
      <c r="J4748" s="102"/>
      <c r="K4748" s="102"/>
      <c r="L4748" s="108"/>
      <c r="R4748" s="31"/>
      <c r="S4748" s="112"/>
    </row>
    <row r="4749">
      <c r="A4749" s="105"/>
      <c r="C4749" s="88"/>
      <c r="D4749" s="86"/>
      <c r="E4749" s="32"/>
      <c r="H4749" s="105"/>
      <c r="J4749" s="102"/>
      <c r="K4749" s="102"/>
      <c r="L4749" s="108"/>
      <c r="R4749" s="31"/>
      <c r="S4749" s="112"/>
    </row>
    <row r="4750">
      <c r="A4750" s="105"/>
      <c r="C4750" s="88"/>
      <c r="D4750" s="86"/>
      <c r="E4750" s="32"/>
      <c r="H4750" s="105"/>
      <c r="J4750" s="102"/>
      <c r="K4750" s="102"/>
      <c r="L4750" s="108"/>
      <c r="R4750" s="31"/>
      <c r="S4750" s="112"/>
    </row>
    <row r="4751">
      <c r="A4751" s="105"/>
      <c r="C4751" s="88"/>
      <c r="D4751" s="86"/>
      <c r="E4751" s="32"/>
      <c r="H4751" s="105"/>
      <c r="J4751" s="102"/>
      <c r="K4751" s="102"/>
      <c r="L4751" s="108"/>
      <c r="R4751" s="31"/>
      <c r="S4751" s="112"/>
    </row>
    <row r="4752">
      <c r="A4752" s="105"/>
      <c r="C4752" s="88"/>
      <c r="D4752" s="86"/>
      <c r="E4752" s="32"/>
      <c r="H4752" s="105"/>
      <c r="J4752" s="102"/>
      <c r="K4752" s="102"/>
      <c r="L4752" s="108"/>
      <c r="R4752" s="31"/>
      <c r="S4752" s="112"/>
    </row>
    <row r="4753">
      <c r="A4753" s="105"/>
      <c r="C4753" s="88"/>
      <c r="D4753" s="86"/>
      <c r="E4753" s="32"/>
      <c r="H4753" s="105"/>
      <c r="J4753" s="102"/>
      <c r="K4753" s="102"/>
      <c r="L4753" s="108"/>
      <c r="R4753" s="31"/>
      <c r="S4753" s="112"/>
    </row>
    <row r="4754">
      <c r="A4754" s="105"/>
      <c r="C4754" s="88"/>
      <c r="D4754" s="86"/>
      <c r="E4754" s="32"/>
      <c r="H4754" s="105"/>
      <c r="J4754" s="102"/>
      <c r="K4754" s="102"/>
      <c r="L4754" s="108"/>
      <c r="R4754" s="31"/>
      <c r="S4754" s="112"/>
    </row>
    <row r="4755">
      <c r="A4755" s="105"/>
      <c r="C4755" s="88"/>
      <c r="D4755" s="86"/>
      <c r="E4755" s="32"/>
      <c r="H4755" s="105"/>
      <c r="J4755" s="102"/>
      <c r="K4755" s="102"/>
      <c r="L4755" s="108"/>
      <c r="R4755" s="31"/>
      <c r="S4755" s="112"/>
    </row>
    <row r="4756">
      <c r="A4756" s="105"/>
      <c r="C4756" s="88"/>
      <c r="D4756" s="86"/>
      <c r="E4756" s="32"/>
      <c r="H4756" s="105"/>
      <c r="J4756" s="102"/>
      <c r="K4756" s="102"/>
      <c r="L4756" s="108"/>
      <c r="R4756" s="31"/>
      <c r="S4756" s="112"/>
    </row>
    <row r="4757">
      <c r="A4757" s="105"/>
      <c r="C4757" s="88"/>
      <c r="D4757" s="86"/>
      <c r="E4757" s="32"/>
      <c r="H4757" s="105"/>
      <c r="J4757" s="102"/>
      <c r="K4757" s="102"/>
      <c r="L4757" s="108"/>
      <c r="R4757" s="31"/>
      <c r="S4757" s="112"/>
    </row>
    <row r="4758">
      <c r="A4758" s="105"/>
      <c r="C4758" s="88"/>
      <c r="D4758" s="86"/>
      <c r="E4758" s="32"/>
      <c r="H4758" s="105"/>
      <c r="J4758" s="102"/>
      <c r="K4758" s="102"/>
      <c r="L4758" s="108"/>
      <c r="R4758" s="31"/>
      <c r="S4758" s="112"/>
    </row>
    <row r="4759">
      <c r="A4759" s="105"/>
      <c r="C4759" s="88"/>
      <c r="D4759" s="86"/>
      <c r="E4759" s="32"/>
      <c r="H4759" s="105"/>
      <c r="J4759" s="102"/>
      <c r="K4759" s="102"/>
      <c r="L4759" s="108"/>
      <c r="R4759" s="31"/>
      <c r="S4759" s="112"/>
    </row>
    <row r="4760">
      <c r="A4760" s="105"/>
      <c r="C4760" s="88"/>
      <c r="D4760" s="86"/>
      <c r="E4760" s="32"/>
      <c r="H4760" s="105"/>
      <c r="J4760" s="102"/>
      <c r="K4760" s="102"/>
      <c r="L4760" s="108"/>
      <c r="R4760" s="31"/>
      <c r="S4760" s="112"/>
    </row>
    <row r="4761">
      <c r="A4761" s="105"/>
      <c r="C4761" s="88"/>
      <c r="D4761" s="86"/>
      <c r="E4761" s="32"/>
      <c r="H4761" s="105"/>
      <c r="J4761" s="102"/>
      <c r="K4761" s="102"/>
      <c r="L4761" s="108"/>
      <c r="R4761" s="31"/>
      <c r="S4761" s="112"/>
    </row>
    <row r="4762">
      <c r="A4762" s="105"/>
      <c r="C4762" s="88"/>
      <c r="D4762" s="86"/>
      <c r="E4762" s="32"/>
      <c r="H4762" s="105"/>
      <c r="J4762" s="102"/>
      <c r="K4762" s="102"/>
      <c r="L4762" s="108"/>
      <c r="R4762" s="31"/>
      <c r="S4762" s="112"/>
    </row>
    <row r="4763">
      <c r="A4763" s="105"/>
      <c r="C4763" s="88"/>
      <c r="D4763" s="86"/>
      <c r="E4763" s="32"/>
      <c r="H4763" s="105"/>
      <c r="J4763" s="102"/>
      <c r="K4763" s="102"/>
      <c r="L4763" s="108"/>
      <c r="R4763" s="31"/>
      <c r="S4763" s="112"/>
    </row>
    <row r="4764">
      <c r="A4764" s="105"/>
      <c r="C4764" s="88"/>
      <c r="D4764" s="86"/>
      <c r="E4764" s="32"/>
      <c r="H4764" s="105"/>
      <c r="J4764" s="102"/>
      <c r="K4764" s="102"/>
      <c r="L4764" s="108"/>
      <c r="R4764" s="31"/>
      <c r="S4764" s="112"/>
    </row>
    <row r="4765">
      <c r="A4765" s="105"/>
      <c r="C4765" s="88"/>
      <c r="D4765" s="86"/>
      <c r="E4765" s="32"/>
      <c r="H4765" s="105"/>
      <c r="J4765" s="102"/>
      <c r="K4765" s="102"/>
      <c r="L4765" s="108"/>
      <c r="R4765" s="31"/>
      <c r="S4765" s="112"/>
    </row>
    <row r="4766">
      <c r="A4766" s="105"/>
      <c r="C4766" s="88"/>
      <c r="D4766" s="86"/>
      <c r="E4766" s="32"/>
      <c r="H4766" s="105"/>
      <c r="J4766" s="102"/>
      <c r="K4766" s="102"/>
      <c r="L4766" s="108"/>
      <c r="R4766" s="31"/>
      <c r="S4766" s="112"/>
    </row>
    <row r="4767">
      <c r="A4767" s="105"/>
      <c r="C4767" s="88"/>
      <c r="D4767" s="86"/>
      <c r="E4767" s="32"/>
      <c r="H4767" s="105"/>
      <c r="J4767" s="102"/>
      <c r="K4767" s="102"/>
      <c r="L4767" s="108"/>
      <c r="R4767" s="31"/>
      <c r="S4767" s="112"/>
    </row>
    <row r="4768">
      <c r="A4768" s="105"/>
      <c r="C4768" s="88"/>
      <c r="D4768" s="86"/>
      <c r="E4768" s="32"/>
      <c r="H4768" s="105"/>
      <c r="J4768" s="102"/>
      <c r="K4768" s="102"/>
      <c r="L4768" s="108"/>
      <c r="R4768" s="31"/>
      <c r="S4768" s="112"/>
    </row>
    <row r="4769">
      <c r="A4769" s="105"/>
      <c r="C4769" s="88"/>
      <c r="D4769" s="86"/>
      <c r="E4769" s="32"/>
      <c r="H4769" s="105"/>
      <c r="J4769" s="102"/>
      <c r="K4769" s="102"/>
      <c r="L4769" s="108"/>
      <c r="R4769" s="31"/>
      <c r="S4769" s="112"/>
    </row>
    <row r="4770">
      <c r="A4770" s="105"/>
      <c r="C4770" s="88"/>
      <c r="D4770" s="86"/>
      <c r="E4770" s="32"/>
      <c r="H4770" s="105"/>
      <c r="J4770" s="102"/>
      <c r="K4770" s="102"/>
      <c r="L4770" s="108"/>
      <c r="R4770" s="31"/>
      <c r="S4770" s="112"/>
    </row>
    <row r="4771">
      <c r="A4771" s="105"/>
      <c r="C4771" s="88"/>
      <c r="D4771" s="86"/>
      <c r="E4771" s="32"/>
      <c r="H4771" s="105"/>
      <c r="J4771" s="102"/>
      <c r="K4771" s="102"/>
      <c r="L4771" s="108"/>
      <c r="R4771" s="31"/>
      <c r="S4771" s="112"/>
    </row>
    <row r="4772">
      <c r="A4772" s="105"/>
      <c r="C4772" s="88"/>
      <c r="D4772" s="86"/>
      <c r="E4772" s="32"/>
      <c r="H4772" s="105"/>
      <c r="J4772" s="102"/>
      <c r="K4772" s="102"/>
      <c r="L4772" s="108"/>
      <c r="R4772" s="31"/>
      <c r="S4772" s="112"/>
    </row>
    <row r="4773">
      <c r="A4773" s="105"/>
      <c r="C4773" s="88"/>
      <c r="D4773" s="86"/>
      <c r="E4773" s="32"/>
      <c r="H4773" s="105"/>
      <c r="J4773" s="102"/>
      <c r="K4773" s="102"/>
      <c r="L4773" s="108"/>
      <c r="R4773" s="31"/>
      <c r="S4773" s="112"/>
    </row>
    <row r="4774">
      <c r="A4774" s="105"/>
      <c r="C4774" s="88"/>
      <c r="D4774" s="86"/>
      <c r="E4774" s="32"/>
      <c r="H4774" s="105"/>
      <c r="J4774" s="102"/>
      <c r="K4774" s="102"/>
      <c r="L4774" s="108"/>
      <c r="R4774" s="31"/>
      <c r="S4774" s="112"/>
    </row>
    <row r="4775">
      <c r="A4775" s="105"/>
      <c r="C4775" s="88"/>
      <c r="D4775" s="86"/>
      <c r="E4775" s="32"/>
      <c r="H4775" s="105"/>
      <c r="J4775" s="102"/>
      <c r="K4775" s="102"/>
      <c r="L4775" s="108"/>
      <c r="R4775" s="31"/>
      <c r="S4775" s="112"/>
    </row>
    <row r="4776">
      <c r="A4776" s="105"/>
      <c r="C4776" s="88"/>
      <c r="D4776" s="86"/>
      <c r="E4776" s="32"/>
      <c r="H4776" s="105"/>
      <c r="J4776" s="102"/>
      <c r="K4776" s="102"/>
      <c r="L4776" s="108"/>
      <c r="R4776" s="31"/>
      <c r="S4776" s="112"/>
    </row>
    <row r="4777">
      <c r="A4777" s="105"/>
      <c r="C4777" s="88"/>
      <c r="D4777" s="86"/>
      <c r="E4777" s="32"/>
      <c r="H4777" s="105"/>
      <c r="J4777" s="102"/>
      <c r="K4777" s="102"/>
      <c r="L4777" s="108"/>
      <c r="R4777" s="31"/>
      <c r="S4777" s="112"/>
    </row>
    <row r="4778">
      <c r="A4778" s="105"/>
      <c r="C4778" s="88"/>
      <c r="D4778" s="86"/>
      <c r="E4778" s="32"/>
      <c r="H4778" s="105"/>
      <c r="J4778" s="102"/>
      <c r="K4778" s="102"/>
      <c r="L4778" s="108"/>
      <c r="R4778" s="31"/>
      <c r="S4778" s="112"/>
    </row>
    <row r="4779">
      <c r="A4779" s="105"/>
      <c r="C4779" s="88"/>
      <c r="D4779" s="86"/>
      <c r="E4779" s="32"/>
      <c r="H4779" s="105"/>
      <c r="J4779" s="102"/>
      <c r="K4779" s="102"/>
      <c r="L4779" s="108"/>
      <c r="R4779" s="31"/>
      <c r="S4779" s="112"/>
    </row>
    <row r="4780">
      <c r="A4780" s="105"/>
      <c r="C4780" s="88"/>
      <c r="D4780" s="86"/>
      <c r="E4780" s="32"/>
      <c r="H4780" s="105"/>
      <c r="J4780" s="102"/>
      <c r="K4780" s="102"/>
      <c r="L4780" s="108"/>
      <c r="R4780" s="31"/>
      <c r="S4780" s="112"/>
    </row>
    <row r="4781">
      <c r="A4781" s="105"/>
      <c r="C4781" s="88"/>
      <c r="D4781" s="86"/>
      <c r="E4781" s="32"/>
      <c r="H4781" s="105"/>
      <c r="J4781" s="102"/>
      <c r="K4781" s="102"/>
      <c r="L4781" s="108"/>
      <c r="R4781" s="31"/>
      <c r="S4781" s="112"/>
    </row>
    <row r="4782">
      <c r="A4782" s="105"/>
      <c r="C4782" s="88"/>
      <c r="D4782" s="86"/>
      <c r="E4782" s="32"/>
      <c r="H4782" s="105"/>
      <c r="J4782" s="102"/>
      <c r="K4782" s="102"/>
      <c r="L4782" s="108"/>
      <c r="R4782" s="31"/>
      <c r="S4782" s="112"/>
    </row>
    <row r="4783">
      <c r="A4783" s="105"/>
      <c r="C4783" s="88"/>
      <c r="D4783" s="86"/>
      <c r="E4783" s="32"/>
      <c r="H4783" s="105"/>
      <c r="J4783" s="102"/>
      <c r="K4783" s="102"/>
      <c r="L4783" s="108"/>
      <c r="R4783" s="31"/>
      <c r="S4783" s="112"/>
    </row>
    <row r="4784">
      <c r="A4784" s="105"/>
      <c r="C4784" s="88"/>
      <c r="D4784" s="86"/>
      <c r="E4784" s="32"/>
      <c r="H4784" s="105"/>
      <c r="J4784" s="102"/>
      <c r="K4784" s="102"/>
      <c r="L4784" s="108"/>
      <c r="R4784" s="31"/>
      <c r="S4784" s="112"/>
    </row>
    <row r="4785">
      <c r="A4785" s="105"/>
      <c r="C4785" s="88"/>
      <c r="D4785" s="86"/>
      <c r="E4785" s="32"/>
      <c r="H4785" s="105"/>
      <c r="J4785" s="102"/>
      <c r="K4785" s="102"/>
      <c r="L4785" s="108"/>
      <c r="R4785" s="31"/>
      <c r="S4785" s="112"/>
    </row>
    <row r="4786">
      <c r="A4786" s="105"/>
      <c r="C4786" s="88"/>
      <c r="D4786" s="86"/>
      <c r="E4786" s="32"/>
      <c r="H4786" s="105"/>
      <c r="J4786" s="102"/>
      <c r="K4786" s="102"/>
      <c r="L4786" s="108"/>
      <c r="R4786" s="31"/>
      <c r="S4786" s="112"/>
    </row>
    <row r="4787">
      <c r="A4787" s="105"/>
      <c r="C4787" s="88"/>
      <c r="D4787" s="86"/>
      <c r="E4787" s="32"/>
      <c r="H4787" s="105"/>
      <c r="J4787" s="102"/>
      <c r="K4787" s="102"/>
      <c r="L4787" s="108"/>
      <c r="R4787" s="31"/>
      <c r="S4787" s="112"/>
    </row>
    <row r="4788">
      <c r="A4788" s="105"/>
      <c r="C4788" s="88"/>
      <c r="D4788" s="86"/>
      <c r="E4788" s="32"/>
      <c r="H4788" s="105"/>
      <c r="J4788" s="102"/>
      <c r="K4788" s="102"/>
      <c r="L4788" s="108"/>
      <c r="R4788" s="31"/>
      <c r="S4788" s="112"/>
    </row>
    <row r="4789">
      <c r="A4789" s="105"/>
      <c r="C4789" s="88"/>
      <c r="D4789" s="86"/>
      <c r="E4789" s="32"/>
      <c r="H4789" s="105"/>
      <c r="J4789" s="102"/>
      <c r="K4789" s="102"/>
      <c r="L4789" s="108"/>
      <c r="R4789" s="31"/>
      <c r="S4789" s="112"/>
    </row>
    <row r="4790">
      <c r="A4790" s="105"/>
      <c r="C4790" s="88"/>
      <c r="D4790" s="86"/>
      <c r="E4790" s="32"/>
      <c r="H4790" s="105"/>
      <c r="J4790" s="102"/>
      <c r="K4790" s="102"/>
      <c r="L4790" s="108"/>
      <c r="R4790" s="31"/>
      <c r="S4790" s="112"/>
    </row>
    <row r="4791">
      <c r="A4791" s="105"/>
      <c r="C4791" s="88"/>
      <c r="D4791" s="86"/>
      <c r="E4791" s="32"/>
      <c r="H4791" s="105"/>
      <c r="J4791" s="102"/>
      <c r="K4791" s="102"/>
      <c r="L4791" s="108"/>
      <c r="R4791" s="31"/>
      <c r="S4791" s="112"/>
    </row>
    <row r="4792">
      <c r="A4792" s="105"/>
      <c r="C4792" s="88"/>
      <c r="D4792" s="86"/>
      <c r="E4792" s="32"/>
      <c r="H4792" s="105"/>
      <c r="J4792" s="102"/>
      <c r="K4792" s="102"/>
      <c r="L4792" s="108"/>
      <c r="R4792" s="31"/>
      <c r="S4792" s="112"/>
    </row>
    <row r="4793">
      <c r="A4793" s="105"/>
      <c r="C4793" s="88"/>
      <c r="D4793" s="86"/>
      <c r="E4793" s="32"/>
      <c r="H4793" s="105"/>
      <c r="J4793" s="102"/>
      <c r="K4793" s="102"/>
      <c r="L4793" s="108"/>
      <c r="R4793" s="31"/>
      <c r="S4793" s="112"/>
    </row>
    <row r="4794">
      <c r="A4794" s="105"/>
      <c r="C4794" s="88"/>
      <c r="D4794" s="86"/>
      <c r="E4794" s="32"/>
      <c r="H4794" s="105"/>
      <c r="J4794" s="102"/>
      <c r="K4794" s="102"/>
      <c r="L4794" s="108"/>
      <c r="R4794" s="31"/>
      <c r="S4794" s="112"/>
    </row>
    <row r="4795">
      <c r="A4795" s="105"/>
      <c r="C4795" s="88"/>
      <c r="D4795" s="86"/>
      <c r="E4795" s="32"/>
      <c r="H4795" s="105"/>
      <c r="J4795" s="102"/>
      <c r="K4795" s="102"/>
      <c r="L4795" s="108"/>
      <c r="R4795" s="31"/>
      <c r="S4795" s="112"/>
    </row>
    <row r="4796">
      <c r="A4796" s="105"/>
      <c r="C4796" s="88"/>
      <c r="D4796" s="86"/>
      <c r="E4796" s="32"/>
      <c r="H4796" s="105"/>
      <c r="J4796" s="102"/>
      <c r="K4796" s="102"/>
      <c r="L4796" s="108"/>
      <c r="R4796" s="31"/>
      <c r="S4796" s="112"/>
    </row>
    <row r="4797">
      <c r="A4797" s="105"/>
      <c r="C4797" s="88"/>
      <c r="D4797" s="86"/>
      <c r="E4797" s="32"/>
      <c r="H4797" s="105"/>
      <c r="J4797" s="102"/>
      <c r="K4797" s="102"/>
      <c r="L4797" s="108"/>
      <c r="R4797" s="31"/>
      <c r="S4797" s="112"/>
    </row>
    <row r="4798">
      <c r="A4798" s="105"/>
      <c r="C4798" s="88"/>
      <c r="D4798" s="86"/>
      <c r="E4798" s="32"/>
      <c r="H4798" s="105"/>
      <c r="J4798" s="102"/>
      <c r="K4798" s="102"/>
      <c r="L4798" s="108"/>
      <c r="R4798" s="31"/>
      <c r="S4798" s="112"/>
    </row>
    <row r="4799">
      <c r="A4799" s="105"/>
      <c r="C4799" s="88"/>
      <c r="D4799" s="86"/>
      <c r="E4799" s="32"/>
      <c r="H4799" s="105"/>
      <c r="J4799" s="102"/>
      <c r="K4799" s="102"/>
      <c r="L4799" s="108"/>
      <c r="R4799" s="31"/>
      <c r="S4799" s="112"/>
    </row>
    <row r="4800">
      <c r="A4800" s="105"/>
      <c r="C4800" s="88"/>
      <c r="D4800" s="86"/>
      <c r="E4800" s="32"/>
      <c r="H4800" s="105"/>
      <c r="J4800" s="102"/>
      <c r="K4800" s="102"/>
      <c r="L4800" s="108"/>
      <c r="R4800" s="31"/>
      <c r="S4800" s="112"/>
    </row>
    <row r="4801">
      <c r="A4801" s="105"/>
      <c r="C4801" s="88"/>
      <c r="D4801" s="86"/>
      <c r="E4801" s="32"/>
      <c r="H4801" s="105"/>
      <c r="J4801" s="102"/>
      <c r="K4801" s="102"/>
      <c r="L4801" s="108"/>
      <c r="R4801" s="31"/>
      <c r="S4801" s="112"/>
    </row>
    <row r="4802">
      <c r="A4802" s="105"/>
      <c r="C4802" s="88"/>
      <c r="D4802" s="86"/>
      <c r="E4802" s="32"/>
      <c r="H4802" s="105"/>
      <c r="J4802" s="102"/>
      <c r="K4802" s="102"/>
      <c r="L4802" s="108"/>
      <c r="R4802" s="31"/>
      <c r="S4802" s="112"/>
    </row>
    <row r="4803">
      <c r="A4803" s="105"/>
      <c r="C4803" s="88"/>
      <c r="D4803" s="86"/>
      <c r="E4803" s="32"/>
      <c r="H4803" s="105"/>
      <c r="J4803" s="102"/>
      <c r="K4803" s="102"/>
      <c r="L4803" s="108"/>
      <c r="R4803" s="31"/>
      <c r="S4803" s="112"/>
    </row>
    <row r="4804">
      <c r="A4804" s="105"/>
      <c r="C4804" s="88"/>
      <c r="D4804" s="86"/>
      <c r="E4804" s="32"/>
      <c r="H4804" s="105"/>
      <c r="J4804" s="102"/>
      <c r="K4804" s="102"/>
      <c r="L4804" s="108"/>
      <c r="R4804" s="31"/>
      <c r="S4804" s="112"/>
    </row>
    <row r="4805">
      <c r="A4805" s="105"/>
      <c r="C4805" s="88"/>
      <c r="D4805" s="86"/>
      <c r="E4805" s="32"/>
      <c r="H4805" s="105"/>
      <c r="J4805" s="102"/>
      <c r="K4805" s="102"/>
      <c r="L4805" s="108"/>
      <c r="R4805" s="31"/>
      <c r="S4805" s="112"/>
    </row>
    <row r="4806">
      <c r="A4806" s="105"/>
      <c r="C4806" s="88"/>
      <c r="D4806" s="86"/>
      <c r="E4806" s="32"/>
      <c r="H4806" s="105"/>
      <c r="J4806" s="102"/>
      <c r="K4806" s="102"/>
      <c r="L4806" s="108"/>
      <c r="R4806" s="31"/>
      <c r="S4806" s="112"/>
    </row>
    <row r="4807">
      <c r="A4807" s="105"/>
      <c r="C4807" s="88"/>
      <c r="D4807" s="86"/>
      <c r="E4807" s="32"/>
      <c r="H4807" s="105"/>
      <c r="J4807" s="102"/>
      <c r="K4807" s="102"/>
      <c r="L4807" s="108"/>
      <c r="R4807" s="31"/>
      <c r="S4807" s="112"/>
    </row>
    <row r="4808">
      <c r="A4808" s="105"/>
      <c r="C4808" s="88"/>
      <c r="D4808" s="86"/>
      <c r="E4808" s="32"/>
      <c r="H4808" s="105"/>
      <c r="J4808" s="102"/>
      <c r="K4808" s="102"/>
      <c r="L4808" s="108"/>
      <c r="R4808" s="31"/>
      <c r="S4808" s="112"/>
    </row>
    <row r="4809">
      <c r="A4809" s="105"/>
      <c r="C4809" s="88"/>
      <c r="D4809" s="86"/>
      <c r="E4809" s="32"/>
      <c r="H4809" s="105"/>
      <c r="J4809" s="102"/>
      <c r="K4809" s="102"/>
      <c r="L4809" s="108"/>
      <c r="R4809" s="31"/>
      <c r="S4809" s="112"/>
    </row>
    <row r="4810">
      <c r="A4810" s="105"/>
      <c r="C4810" s="88"/>
      <c r="D4810" s="86"/>
      <c r="E4810" s="32"/>
      <c r="H4810" s="105"/>
      <c r="J4810" s="102"/>
      <c r="K4810" s="102"/>
      <c r="L4810" s="108"/>
      <c r="R4810" s="31"/>
      <c r="S4810" s="112"/>
    </row>
    <row r="4811">
      <c r="A4811" s="105"/>
      <c r="C4811" s="88"/>
      <c r="D4811" s="86"/>
      <c r="E4811" s="32"/>
      <c r="H4811" s="105"/>
      <c r="J4811" s="102"/>
      <c r="K4811" s="102"/>
      <c r="L4811" s="108"/>
      <c r="R4811" s="31"/>
      <c r="S4811" s="112"/>
    </row>
    <row r="4812">
      <c r="A4812" s="105"/>
      <c r="C4812" s="88"/>
      <c r="D4812" s="86"/>
      <c r="E4812" s="32"/>
      <c r="H4812" s="105"/>
      <c r="J4812" s="102"/>
      <c r="K4812" s="102"/>
      <c r="L4812" s="108"/>
      <c r="R4812" s="31"/>
      <c r="S4812" s="112"/>
    </row>
    <row r="4813">
      <c r="A4813" s="105"/>
      <c r="C4813" s="88"/>
      <c r="D4813" s="86"/>
      <c r="E4813" s="32"/>
      <c r="H4813" s="105"/>
      <c r="J4813" s="102"/>
      <c r="K4813" s="102"/>
      <c r="L4813" s="108"/>
      <c r="R4813" s="31"/>
      <c r="S4813" s="112"/>
    </row>
    <row r="4814">
      <c r="A4814" s="105"/>
      <c r="C4814" s="88"/>
      <c r="D4814" s="86"/>
      <c r="E4814" s="32"/>
      <c r="H4814" s="105"/>
      <c r="J4814" s="102"/>
      <c r="K4814" s="102"/>
      <c r="L4814" s="108"/>
      <c r="R4814" s="31"/>
      <c r="S4814" s="112"/>
    </row>
    <row r="4815">
      <c r="A4815" s="105"/>
      <c r="C4815" s="88"/>
      <c r="D4815" s="86"/>
      <c r="E4815" s="32"/>
      <c r="H4815" s="105"/>
      <c r="J4815" s="102"/>
      <c r="K4815" s="102"/>
      <c r="L4815" s="108"/>
      <c r="R4815" s="31"/>
      <c r="S4815" s="112"/>
    </row>
    <row r="4816">
      <c r="A4816" s="105"/>
      <c r="C4816" s="88"/>
      <c r="D4816" s="86"/>
      <c r="E4816" s="32"/>
      <c r="H4816" s="105"/>
      <c r="J4816" s="102"/>
      <c r="K4816" s="102"/>
      <c r="L4816" s="108"/>
      <c r="R4816" s="31"/>
      <c r="S4816" s="112"/>
    </row>
    <row r="4817">
      <c r="A4817" s="105"/>
      <c r="C4817" s="88"/>
      <c r="D4817" s="86"/>
      <c r="E4817" s="32"/>
      <c r="H4817" s="105"/>
      <c r="J4817" s="102"/>
      <c r="K4817" s="102"/>
      <c r="L4817" s="108"/>
      <c r="R4817" s="31"/>
      <c r="S4817" s="112"/>
    </row>
    <row r="4818">
      <c r="A4818" s="105"/>
      <c r="C4818" s="88"/>
      <c r="D4818" s="86"/>
      <c r="E4818" s="32"/>
      <c r="H4818" s="105"/>
      <c r="J4818" s="102"/>
      <c r="K4818" s="102"/>
      <c r="L4818" s="108"/>
      <c r="R4818" s="31"/>
      <c r="S4818" s="112"/>
    </row>
    <row r="4819">
      <c r="A4819" s="105"/>
      <c r="C4819" s="88"/>
      <c r="D4819" s="86"/>
      <c r="E4819" s="32"/>
      <c r="H4819" s="105"/>
      <c r="J4819" s="102"/>
      <c r="K4819" s="102"/>
      <c r="L4819" s="108"/>
      <c r="R4819" s="31"/>
      <c r="S4819" s="112"/>
    </row>
    <row r="4820">
      <c r="A4820" s="105"/>
      <c r="C4820" s="88"/>
      <c r="D4820" s="86"/>
      <c r="E4820" s="32"/>
      <c r="H4820" s="105"/>
      <c r="J4820" s="102"/>
      <c r="K4820" s="102"/>
      <c r="L4820" s="108"/>
      <c r="R4820" s="31"/>
      <c r="S4820" s="112"/>
    </row>
    <row r="4821">
      <c r="A4821" s="105"/>
      <c r="C4821" s="88"/>
      <c r="D4821" s="86"/>
      <c r="E4821" s="32"/>
      <c r="H4821" s="105"/>
      <c r="J4821" s="102"/>
      <c r="K4821" s="102"/>
      <c r="L4821" s="108"/>
      <c r="R4821" s="31"/>
      <c r="S4821" s="112"/>
    </row>
    <row r="4822">
      <c r="A4822" s="105"/>
      <c r="C4822" s="88"/>
      <c r="D4822" s="86"/>
      <c r="E4822" s="32"/>
      <c r="H4822" s="105"/>
      <c r="J4822" s="102"/>
      <c r="K4822" s="102"/>
      <c r="L4822" s="108"/>
      <c r="R4822" s="31"/>
      <c r="S4822" s="112"/>
    </row>
    <row r="4823">
      <c r="A4823" s="105"/>
      <c r="C4823" s="88"/>
      <c r="D4823" s="86"/>
      <c r="E4823" s="32"/>
      <c r="H4823" s="105"/>
      <c r="J4823" s="102"/>
      <c r="K4823" s="102"/>
      <c r="L4823" s="108"/>
      <c r="R4823" s="31"/>
      <c r="S4823" s="112"/>
    </row>
    <row r="4824">
      <c r="A4824" s="105"/>
      <c r="C4824" s="88"/>
      <c r="D4824" s="86"/>
      <c r="E4824" s="32"/>
      <c r="H4824" s="105"/>
      <c r="J4824" s="102"/>
      <c r="K4824" s="102"/>
      <c r="L4824" s="108"/>
      <c r="R4824" s="31"/>
      <c r="S4824" s="112"/>
    </row>
    <row r="4825">
      <c r="A4825" s="105"/>
      <c r="C4825" s="88"/>
      <c r="D4825" s="86"/>
      <c r="E4825" s="32"/>
      <c r="H4825" s="105"/>
      <c r="J4825" s="102"/>
      <c r="K4825" s="102"/>
      <c r="L4825" s="108"/>
      <c r="R4825" s="31"/>
      <c r="S4825" s="112"/>
    </row>
    <row r="4826">
      <c r="A4826" s="105"/>
      <c r="C4826" s="88"/>
      <c r="D4826" s="86"/>
      <c r="E4826" s="32"/>
      <c r="H4826" s="105"/>
      <c r="J4826" s="102"/>
      <c r="K4826" s="102"/>
      <c r="L4826" s="108"/>
      <c r="R4826" s="31"/>
      <c r="S4826" s="112"/>
    </row>
    <row r="4827">
      <c r="A4827" s="105"/>
      <c r="C4827" s="88"/>
      <c r="D4827" s="86"/>
      <c r="E4827" s="32"/>
      <c r="H4827" s="105"/>
      <c r="J4827" s="102"/>
      <c r="K4827" s="102"/>
      <c r="L4827" s="108"/>
      <c r="R4827" s="31"/>
      <c r="S4827" s="112"/>
    </row>
    <row r="4828">
      <c r="A4828" s="105"/>
      <c r="C4828" s="88"/>
      <c r="D4828" s="86"/>
      <c r="E4828" s="32"/>
      <c r="H4828" s="105"/>
      <c r="J4828" s="102"/>
      <c r="K4828" s="102"/>
      <c r="L4828" s="108"/>
      <c r="R4828" s="31"/>
      <c r="S4828" s="112"/>
    </row>
    <row r="4829">
      <c r="A4829" s="105"/>
      <c r="C4829" s="88"/>
      <c r="D4829" s="86"/>
      <c r="E4829" s="32"/>
      <c r="H4829" s="105"/>
      <c r="J4829" s="102"/>
      <c r="K4829" s="102"/>
      <c r="L4829" s="108"/>
      <c r="R4829" s="31"/>
      <c r="S4829" s="112"/>
    </row>
    <row r="4830">
      <c r="A4830" s="105"/>
      <c r="C4830" s="88"/>
      <c r="D4830" s="86"/>
      <c r="E4830" s="32"/>
      <c r="H4830" s="105"/>
      <c r="J4830" s="102"/>
      <c r="K4830" s="102"/>
      <c r="L4830" s="108"/>
      <c r="R4830" s="31"/>
      <c r="S4830" s="112"/>
    </row>
    <row r="4831">
      <c r="A4831" s="105"/>
      <c r="C4831" s="88"/>
      <c r="D4831" s="86"/>
      <c r="E4831" s="32"/>
      <c r="H4831" s="105"/>
      <c r="J4831" s="102"/>
      <c r="K4831" s="102"/>
      <c r="L4831" s="108"/>
      <c r="R4831" s="31"/>
      <c r="S4831" s="112"/>
    </row>
    <row r="4832">
      <c r="A4832" s="105"/>
      <c r="C4832" s="88"/>
      <c r="D4832" s="86"/>
      <c r="E4832" s="32"/>
      <c r="H4832" s="105"/>
      <c r="J4832" s="102"/>
      <c r="K4832" s="102"/>
      <c r="L4832" s="108"/>
      <c r="R4832" s="31"/>
      <c r="S4832" s="112"/>
    </row>
    <row r="4833">
      <c r="A4833" s="105"/>
      <c r="C4833" s="88"/>
      <c r="D4833" s="86"/>
      <c r="E4833" s="32"/>
      <c r="H4833" s="105"/>
      <c r="J4833" s="102"/>
      <c r="K4833" s="102"/>
      <c r="L4833" s="108"/>
      <c r="R4833" s="31"/>
      <c r="S4833" s="112"/>
    </row>
    <row r="4834">
      <c r="A4834" s="105"/>
      <c r="C4834" s="88"/>
      <c r="D4834" s="86"/>
      <c r="E4834" s="32"/>
      <c r="H4834" s="105"/>
      <c r="J4834" s="102"/>
      <c r="K4834" s="102"/>
      <c r="L4834" s="108"/>
      <c r="R4834" s="31"/>
      <c r="S4834" s="112"/>
    </row>
    <row r="4835">
      <c r="A4835" s="105"/>
      <c r="C4835" s="88"/>
      <c r="D4835" s="86"/>
      <c r="E4835" s="32"/>
      <c r="H4835" s="105"/>
      <c r="J4835" s="102"/>
      <c r="K4835" s="102"/>
      <c r="L4835" s="108"/>
      <c r="R4835" s="31"/>
      <c r="S4835" s="112"/>
    </row>
    <row r="4836">
      <c r="A4836" s="105"/>
      <c r="C4836" s="88"/>
      <c r="D4836" s="86"/>
      <c r="E4836" s="32"/>
      <c r="H4836" s="105"/>
      <c r="J4836" s="102"/>
      <c r="K4836" s="102"/>
      <c r="L4836" s="108"/>
      <c r="R4836" s="31"/>
      <c r="S4836" s="112"/>
    </row>
    <row r="4837">
      <c r="A4837" s="105"/>
      <c r="C4837" s="88"/>
      <c r="D4837" s="86"/>
      <c r="E4837" s="32"/>
      <c r="H4837" s="105"/>
      <c r="J4837" s="102"/>
      <c r="K4837" s="102"/>
      <c r="L4837" s="108"/>
      <c r="R4837" s="31"/>
      <c r="S4837" s="112"/>
    </row>
    <row r="4838">
      <c r="A4838" s="105"/>
      <c r="C4838" s="88"/>
      <c r="D4838" s="86"/>
      <c r="E4838" s="32"/>
      <c r="H4838" s="105"/>
      <c r="J4838" s="102"/>
      <c r="K4838" s="102"/>
      <c r="L4838" s="108"/>
      <c r="R4838" s="31"/>
      <c r="S4838" s="112"/>
    </row>
    <row r="4839">
      <c r="A4839" s="105"/>
      <c r="C4839" s="88"/>
      <c r="D4839" s="86"/>
      <c r="E4839" s="32"/>
      <c r="H4839" s="105"/>
      <c r="J4839" s="102"/>
      <c r="K4839" s="102"/>
      <c r="L4839" s="108"/>
      <c r="R4839" s="31"/>
      <c r="S4839" s="112"/>
    </row>
    <row r="4840">
      <c r="A4840" s="105"/>
      <c r="C4840" s="88"/>
      <c r="D4840" s="86"/>
      <c r="E4840" s="32"/>
      <c r="H4840" s="105"/>
      <c r="J4840" s="102"/>
      <c r="K4840" s="102"/>
      <c r="L4840" s="108"/>
      <c r="R4840" s="31"/>
      <c r="S4840" s="112"/>
    </row>
    <row r="4841">
      <c r="A4841" s="105"/>
      <c r="C4841" s="88"/>
      <c r="D4841" s="86"/>
      <c r="E4841" s="32"/>
      <c r="H4841" s="105"/>
      <c r="J4841" s="102"/>
      <c r="K4841" s="102"/>
      <c r="L4841" s="108"/>
      <c r="R4841" s="31"/>
      <c r="S4841" s="112"/>
    </row>
    <row r="4842">
      <c r="A4842" s="105"/>
      <c r="C4842" s="88"/>
      <c r="D4842" s="86"/>
      <c r="E4842" s="32"/>
      <c r="H4842" s="105"/>
      <c r="J4842" s="102"/>
      <c r="K4842" s="102"/>
      <c r="L4842" s="108"/>
      <c r="R4842" s="31"/>
      <c r="S4842" s="112"/>
    </row>
    <row r="4843">
      <c r="A4843" s="105"/>
      <c r="C4843" s="88"/>
      <c r="D4843" s="86"/>
      <c r="E4843" s="32"/>
      <c r="H4843" s="105"/>
      <c r="J4843" s="102"/>
      <c r="K4843" s="102"/>
      <c r="L4843" s="108"/>
      <c r="R4843" s="31"/>
      <c r="S4843" s="112"/>
    </row>
    <row r="4844">
      <c r="A4844" s="105"/>
      <c r="C4844" s="88"/>
      <c r="D4844" s="86"/>
      <c r="E4844" s="32"/>
      <c r="H4844" s="105"/>
      <c r="J4844" s="102"/>
      <c r="K4844" s="102"/>
      <c r="L4844" s="108"/>
      <c r="R4844" s="31"/>
      <c r="S4844" s="112"/>
    </row>
    <row r="4845">
      <c r="A4845" s="105"/>
      <c r="C4845" s="88"/>
      <c r="D4845" s="86"/>
      <c r="E4845" s="32"/>
      <c r="H4845" s="105"/>
      <c r="J4845" s="102"/>
      <c r="K4845" s="102"/>
      <c r="L4845" s="108"/>
      <c r="R4845" s="31"/>
      <c r="S4845" s="112"/>
    </row>
    <row r="4846">
      <c r="A4846" s="105"/>
      <c r="C4846" s="88"/>
      <c r="D4846" s="86"/>
      <c r="E4846" s="32"/>
      <c r="H4846" s="105"/>
      <c r="J4846" s="102"/>
      <c r="K4846" s="102"/>
      <c r="L4846" s="108"/>
      <c r="R4846" s="31"/>
      <c r="S4846" s="112"/>
    </row>
    <row r="4847">
      <c r="A4847" s="105"/>
      <c r="C4847" s="88"/>
      <c r="D4847" s="86"/>
      <c r="E4847" s="32"/>
      <c r="H4847" s="105"/>
      <c r="J4847" s="102"/>
      <c r="K4847" s="102"/>
      <c r="L4847" s="108"/>
      <c r="R4847" s="31"/>
      <c r="S4847" s="112"/>
    </row>
    <row r="4848">
      <c r="A4848" s="105"/>
      <c r="C4848" s="88"/>
      <c r="D4848" s="86"/>
      <c r="E4848" s="32"/>
      <c r="H4848" s="105"/>
      <c r="J4848" s="102"/>
      <c r="K4848" s="102"/>
      <c r="L4848" s="108"/>
      <c r="R4848" s="31"/>
      <c r="S4848" s="112"/>
    </row>
    <row r="4849">
      <c r="A4849" s="105"/>
      <c r="C4849" s="88"/>
      <c r="D4849" s="86"/>
      <c r="E4849" s="32"/>
      <c r="H4849" s="105"/>
      <c r="J4849" s="102"/>
      <c r="K4849" s="102"/>
      <c r="L4849" s="108"/>
      <c r="R4849" s="31"/>
      <c r="S4849" s="112"/>
    </row>
    <row r="4850">
      <c r="A4850" s="105"/>
      <c r="C4850" s="88"/>
      <c r="D4850" s="86"/>
      <c r="E4850" s="32"/>
      <c r="H4850" s="105"/>
      <c r="J4850" s="102"/>
      <c r="K4850" s="102"/>
      <c r="L4850" s="108"/>
      <c r="R4850" s="31"/>
      <c r="S4850" s="112"/>
    </row>
    <row r="4851">
      <c r="A4851" s="105"/>
      <c r="C4851" s="88"/>
      <c r="D4851" s="86"/>
      <c r="E4851" s="32"/>
      <c r="H4851" s="105"/>
      <c r="J4851" s="102"/>
      <c r="K4851" s="102"/>
      <c r="L4851" s="108"/>
      <c r="R4851" s="31"/>
      <c r="S4851" s="112"/>
    </row>
    <row r="4852">
      <c r="A4852" s="105"/>
      <c r="C4852" s="88"/>
      <c r="D4852" s="86"/>
      <c r="E4852" s="32"/>
      <c r="H4852" s="105"/>
      <c r="J4852" s="102"/>
      <c r="K4852" s="102"/>
      <c r="L4852" s="108"/>
      <c r="R4852" s="31"/>
      <c r="S4852" s="112"/>
    </row>
    <row r="4853">
      <c r="A4853" s="105"/>
      <c r="C4853" s="88"/>
      <c r="D4853" s="86"/>
      <c r="E4853" s="32"/>
      <c r="H4853" s="105"/>
      <c r="J4853" s="102"/>
      <c r="K4853" s="102"/>
      <c r="L4853" s="108"/>
      <c r="R4853" s="31"/>
      <c r="S4853" s="112"/>
    </row>
    <row r="4854">
      <c r="A4854" s="105"/>
      <c r="C4854" s="88"/>
      <c r="D4854" s="86"/>
      <c r="E4854" s="32"/>
      <c r="H4854" s="105"/>
      <c r="J4854" s="102"/>
      <c r="K4854" s="102"/>
      <c r="L4854" s="108"/>
      <c r="R4854" s="31"/>
      <c r="S4854" s="112"/>
    </row>
    <row r="4855">
      <c r="A4855" s="105"/>
      <c r="C4855" s="88"/>
      <c r="D4855" s="86"/>
      <c r="E4855" s="32"/>
      <c r="H4855" s="105"/>
      <c r="J4855" s="102"/>
      <c r="K4855" s="102"/>
      <c r="L4855" s="108"/>
      <c r="R4855" s="31"/>
      <c r="S4855" s="112"/>
    </row>
    <row r="4856">
      <c r="A4856" s="105"/>
      <c r="C4856" s="88"/>
      <c r="D4856" s="86"/>
      <c r="E4856" s="32"/>
      <c r="H4856" s="105"/>
      <c r="J4856" s="102"/>
      <c r="K4856" s="102"/>
      <c r="L4856" s="108"/>
      <c r="R4856" s="31"/>
      <c r="S4856" s="112"/>
    </row>
    <row r="4857">
      <c r="A4857" s="105"/>
      <c r="C4857" s="88"/>
      <c r="D4857" s="86"/>
      <c r="E4857" s="32"/>
      <c r="H4857" s="105"/>
      <c r="J4857" s="102"/>
      <c r="K4857" s="102"/>
      <c r="L4857" s="108"/>
      <c r="R4857" s="31"/>
      <c r="S4857" s="112"/>
    </row>
    <row r="4858">
      <c r="A4858" s="105"/>
      <c r="C4858" s="88"/>
      <c r="D4858" s="86"/>
      <c r="E4858" s="32"/>
      <c r="H4858" s="105"/>
      <c r="J4858" s="102"/>
      <c r="K4858" s="102"/>
      <c r="L4858" s="108"/>
      <c r="R4858" s="31"/>
      <c r="S4858" s="112"/>
    </row>
    <row r="4859">
      <c r="A4859" s="105"/>
      <c r="C4859" s="88"/>
      <c r="D4859" s="86"/>
      <c r="E4859" s="32"/>
      <c r="H4859" s="105"/>
      <c r="J4859" s="102"/>
      <c r="K4859" s="102"/>
      <c r="L4859" s="108"/>
      <c r="R4859" s="31"/>
      <c r="S4859" s="112"/>
    </row>
    <row r="4860">
      <c r="A4860" s="105"/>
      <c r="C4860" s="88"/>
      <c r="D4860" s="86"/>
      <c r="E4860" s="32"/>
      <c r="H4860" s="105"/>
      <c r="J4860" s="102"/>
      <c r="K4860" s="102"/>
      <c r="L4860" s="108"/>
      <c r="R4860" s="31"/>
      <c r="S4860" s="112"/>
    </row>
    <row r="4861">
      <c r="A4861" s="105"/>
      <c r="C4861" s="88"/>
      <c r="D4861" s="86"/>
      <c r="E4861" s="32"/>
      <c r="H4861" s="105"/>
      <c r="J4861" s="102"/>
      <c r="K4861" s="102"/>
      <c r="L4861" s="108"/>
      <c r="R4861" s="31"/>
      <c r="S4861" s="112"/>
    </row>
    <row r="4862">
      <c r="A4862" s="105"/>
      <c r="C4862" s="88"/>
      <c r="D4862" s="86"/>
      <c r="E4862" s="32"/>
      <c r="H4862" s="105"/>
      <c r="J4862" s="102"/>
      <c r="K4862" s="102"/>
      <c r="L4862" s="108"/>
      <c r="R4862" s="31"/>
      <c r="S4862" s="112"/>
    </row>
    <row r="4863">
      <c r="A4863" s="105"/>
      <c r="C4863" s="88"/>
      <c r="D4863" s="86"/>
      <c r="E4863" s="32"/>
      <c r="H4863" s="105"/>
      <c r="J4863" s="102"/>
      <c r="K4863" s="102"/>
      <c r="L4863" s="108"/>
      <c r="R4863" s="31"/>
      <c r="S4863" s="112"/>
    </row>
    <row r="4864">
      <c r="A4864" s="105"/>
      <c r="C4864" s="88"/>
      <c r="D4864" s="86"/>
      <c r="E4864" s="32"/>
      <c r="H4864" s="105"/>
      <c r="J4864" s="102"/>
      <c r="K4864" s="102"/>
      <c r="L4864" s="108"/>
      <c r="R4864" s="31"/>
      <c r="S4864" s="112"/>
    </row>
    <row r="4865">
      <c r="A4865" s="105"/>
      <c r="C4865" s="88"/>
      <c r="D4865" s="86"/>
      <c r="E4865" s="32"/>
      <c r="H4865" s="105"/>
      <c r="J4865" s="102"/>
      <c r="K4865" s="102"/>
      <c r="L4865" s="108"/>
      <c r="R4865" s="31"/>
      <c r="S4865" s="112"/>
    </row>
    <row r="4866">
      <c r="A4866" s="105"/>
      <c r="C4866" s="88"/>
      <c r="D4866" s="86"/>
      <c r="E4866" s="32"/>
      <c r="H4866" s="105"/>
      <c r="J4866" s="102"/>
      <c r="K4866" s="102"/>
      <c r="L4866" s="108"/>
      <c r="R4866" s="31"/>
      <c r="S4866" s="112"/>
    </row>
    <row r="4867">
      <c r="A4867" s="105"/>
      <c r="C4867" s="88"/>
      <c r="D4867" s="86"/>
      <c r="E4867" s="32"/>
      <c r="H4867" s="105"/>
      <c r="J4867" s="102"/>
      <c r="K4867" s="102"/>
      <c r="L4867" s="108"/>
      <c r="R4867" s="31"/>
      <c r="S4867" s="112"/>
    </row>
    <row r="4868">
      <c r="A4868" s="105"/>
      <c r="C4868" s="88"/>
      <c r="D4868" s="86"/>
      <c r="E4868" s="32"/>
      <c r="H4868" s="105"/>
      <c r="J4868" s="102"/>
      <c r="K4868" s="102"/>
      <c r="L4868" s="108"/>
      <c r="R4868" s="31"/>
      <c r="S4868" s="112"/>
    </row>
    <row r="4869">
      <c r="A4869" s="105"/>
      <c r="C4869" s="88"/>
      <c r="D4869" s="86"/>
      <c r="E4869" s="32"/>
      <c r="H4869" s="105"/>
      <c r="J4869" s="102"/>
      <c r="K4869" s="102"/>
      <c r="L4869" s="108"/>
      <c r="R4869" s="31"/>
      <c r="S4869" s="112"/>
    </row>
    <row r="4870">
      <c r="A4870" s="105"/>
      <c r="C4870" s="88"/>
      <c r="D4870" s="86"/>
      <c r="E4870" s="32"/>
      <c r="H4870" s="105"/>
      <c r="J4870" s="102"/>
      <c r="K4870" s="102"/>
      <c r="L4870" s="108"/>
      <c r="R4870" s="31"/>
      <c r="S4870" s="112"/>
    </row>
    <row r="4871">
      <c r="A4871" s="105"/>
      <c r="C4871" s="88"/>
      <c r="D4871" s="86"/>
      <c r="E4871" s="32"/>
      <c r="H4871" s="105"/>
      <c r="J4871" s="102"/>
      <c r="K4871" s="102"/>
      <c r="L4871" s="108"/>
      <c r="R4871" s="31"/>
      <c r="S4871" s="112"/>
    </row>
    <row r="4872">
      <c r="A4872" s="105"/>
      <c r="C4872" s="88"/>
      <c r="D4872" s="86"/>
      <c r="E4872" s="32"/>
      <c r="H4872" s="105"/>
      <c r="J4872" s="102"/>
      <c r="K4872" s="102"/>
      <c r="L4872" s="108"/>
      <c r="R4872" s="31"/>
      <c r="S4872" s="112"/>
    </row>
    <row r="4873">
      <c r="A4873" s="105"/>
      <c r="C4873" s="88"/>
      <c r="D4873" s="86"/>
      <c r="E4873" s="32"/>
      <c r="H4873" s="105"/>
      <c r="J4873" s="102"/>
      <c r="K4873" s="102"/>
      <c r="L4873" s="108"/>
      <c r="R4873" s="31"/>
      <c r="S4873" s="112"/>
    </row>
    <row r="4874">
      <c r="A4874" s="105"/>
      <c r="C4874" s="88"/>
      <c r="D4874" s="86"/>
      <c r="E4874" s="32"/>
      <c r="H4874" s="105"/>
      <c r="J4874" s="102"/>
      <c r="K4874" s="102"/>
      <c r="L4874" s="108"/>
      <c r="R4874" s="31"/>
      <c r="S4874" s="112"/>
    </row>
    <row r="4875">
      <c r="A4875" s="105"/>
      <c r="C4875" s="88"/>
      <c r="D4875" s="86"/>
      <c r="E4875" s="32"/>
      <c r="H4875" s="105"/>
      <c r="J4875" s="102"/>
      <c r="K4875" s="102"/>
      <c r="L4875" s="108"/>
      <c r="R4875" s="31"/>
      <c r="S4875" s="112"/>
    </row>
    <row r="4876">
      <c r="A4876" s="105"/>
      <c r="C4876" s="88"/>
      <c r="D4876" s="86"/>
      <c r="E4876" s="32"/>
      <c r="H4876" s="105"/>
      <c r="J4876" s="102"/>
      <c r="K4876" s="102"/>
      <c r="L4876" s="108"/>
      <c r="R4876" s="31"/>
      <c r="S4876" s="112"/>
    </row>
    <row r="4877">
      <c r="A4877" s="105"/>
      <c r="C4877" s="88"/>
      <c r="D4877" s="86"/>
      <c r="E4877" s="32"/>
      <c r="H4877" s="105"/>
      <c r="J4877" s="102"/>
      <c r="K4877" s="102"/>
      <c r="L4877" s="108"/>
      <c r="R4877" s="31"/>
      <c r="S4877" s="112"/>
    </row>
    <row r="4878">
      <c r="A4878" s="105"/>
      <c r="C4878" s="88"/>
      <c r="D4878" s="86"/>
      <c r="E4878" s="32"/>
      <c r="H4878" s="105"/>
      <c r="J4878" s="102"/>
      <c r="K4878" s="102"/>
      <c r="L4878" s="108"/>
      <c r="R4878" s="31"/>
      <c r="S4878" s="112"/>
    </row>
    <row r="4879">
      <c r="A4879" s="105"/>
      <c r="C4879" s="88"/>
      <c r="D4879" s="86"/>
      <c r="E4879" s="32"/>
      <c r="H4879" s="105"/>
      <c r="J4879" s="102"/>
      <c r="K4879" s="102"/>
      <c r="L4879" s="108"/>
      <c r="R4879" s="31"/>
      <c r="S4879" s="112"/>
    </row>
    <row r="4880">
      <c r="A4880" s="105"/>
      <c r="C4880" s="88"/>
      <c r="D4880" s="86"/>
      <c r="E4880" s="32"/>
      <c r="H4880" s="105"/>
      <c r="J4880" s="102"/>
      <c r="K4880" s="102"/>
      <c r="L4880" s="108"/>
      <c r="R4880" s="31"/>
      <c r="S4880" s="112"/>
    </row>
    <row r="4881">
      <c r="A4881" s="105"/>
      <c r="C4881" s="88"/>
      <c r="D4881" s="86"/>
      <c r="E4881" s="32"/>
      <c r="H4881" s="105"/>
      <c r="J4881" s="102"/>
      <c r="K4881" s="102"/>
      <c r="L4881" s="108"/>
      <c r="R4881" s="31"/>
      <c r="S4881" s="112"/>
    </row>
    <row r="4882">
      <c r="A4882" s="105"/>
      <c r="C4882" s="88"/>
      <c r="D4882" s="86"/>
      <c r="E4882" s="32"/>
      <c r="H4882" s="105"/>
      <c r="J4882" s="102"/>
      <c r="K4882" s="102"/>
      <c r="L4882" s="108"/>
      <c r="R4882" s="31"/>
      <c r="S4882" s="112"/>
    </row>
    <row r="4883">
      <c r="A4883" s="105"/>
      <c r="C4883" s="88"/>
      <c r="D4883" s="86"/>
      <c r="E4883" s="32"/>
      <c r="H4883" s="105"/>
      <c r="J4883" s="102"/>
      <c r="K4883" s="102"/>
      <c r="L4883" s="108"/>
      <c r="R4883" s="31"/>
      <c r="S4883" s="112"/>
    </row>
    <row r="4884">
      <c r="A4884" s="105"/>
      <c r="C4884" s="88"/>
      <c r="D4884" s="86"/>
      <c r="E4884" s="32"/>
      <c r="H4884" s="105"/>
      <c r="J4884" s="102"/>
      <c r="K4884" s="102"/>
      <c r="L4884" s="108"/>
      <c r="R4884" s="31"/>
      <c r="S4884" s="112"/>
    </row>
    <row r="4885">
      <c r="A4885" s="105"/>
      <c r="C4885" s="88"/>
      <c r="D4885" s="86"/>
      <c r="E4885" s="32"/>
      <c r="H4885" s="105"/>
      <c r="J4885" s="102"/>
      <c r="K4885" s="102"/>
      <c r="L4885" s="108"/>
      <c r="R4885" s="31"/>
      <c r="S4885" s="112"/>
    </row>
    <row r="4886">
      <c r="A4886" s="105"/>
      <c r="C4886" s="88"/>
      <c r="D4886" s="86"/>
      <c r="E4886" s="32"/>
      <c r="H4886" s="105"/>
      <c r="J4886" s="102"/>
      <c r="K4886" s="102"/>
      <c r="L4886" s="108"/>
      <c r="R4886" s="31"/>
      <c r="S4886" s="112"/>
    </row>
    <row r="4887">
      <c r="A4887" s="105"/>
      <c r="C4887" s="88"/>
      <c r="D4887" s="86"/>
      <c r="E4887" s="32"/>
      <c r="H4887" s="105"/>
      <c r="J4887" s="102"/>
      <c r="K4887" s="102"/>
      <c r="L4887" s="108"/>
      <c r="R4887" s="31"/>
      <c r="S4887" s="112"/>
    </row>
    <row r="4888">
      <c r="A4888" s="105"/>
      <c r="C4888" s="88"/>
      <c r="D4888" s="86"/>
      <c r="E4888" s="32"/>
      <c r="H4888" s="105"/>
      <c r="J4888" s="102"/>
      <c r="K4888" s="102"/>
      <c r="L4888" s="108"/>
      <c r="R4888" s="31"/>
      <c r="S4888" s="112"/>
    </row>
    <row r="4889">
      <c r="A4889" s="105"/>
      <c r="C4889" s="88"/>
      <c r="D4889" s="86"/>
      <c r="E4889" s="32"/>
      <c r="H4889" s="105"/>
      <c r="J4889" s="102"/>
      <c r="K4889" s="102"/>
      <c r="L4889" s="108"/>
      <c r="R4889" s="31"/>
      <c r="S4889" s="112"/>
    </row>
    <row r="4890">
      <c r="A4890" s="105"/>
      <c r="C4890" s="88"/>
      <c r="D4890" s="86"/>
      <c r="E4890" s="32"/>
      <c r="H4890" s="105"/>
      <c r="J4890" s="102"/>
      <c r="K4890" s="102"/>
      <c r="L4890" s="108"/>
      <c r="R4890" s="31"/>
      <c r="S4890" s="112"/>
    </row>
    <row r="4891">
      <c r="A4891" s="105"/>
      <c r="C4891" s="88"/>
      <c r="D4891" s="86"/>
      <c r="E4891" s="32"/>
      <c r="H4891" s="105"/>
      <c r="J4891" s="102"/>
      <c r="K4891" s="102"/>
      <c r="L4891" s="108"/>
      <c r="R4891" s="31"/>
      <c r="S4891" s="112"/>
    </row>
    <row r="4892">
      <c r="A4892" s="105"/>
      <c r="C4892" s="88"/>
      <c r="D4892" s="86"/>
      <c r="E4892" s="32"/>
      <c r="H4892" s="105"/>
      <c r="J4892" s="102"/>
      <c r="K4892" s="102"/>
      <c r="L4892" s="108"/>
      <c r="R4892" s="31"/>
      <c r="S4892" s="112"/>
    </row>
    <row r="4893">
      <c r="A4893" s="105"/>
      <c r="C4893" s="88"/>
      <c r="D4893" s="86"/>
      <c r="E4893" s="32"/>
      <c r="H4893" s="105"/>
      <c r="J4893" s="102"/>
      <c r="K4893" s="102"/>
      <c r="L4893" s="108"/>
      <c r="R4893" s="31"/>
      <c r="S4893" s="112"/>
    </row>
    <row r="4894">
      <c r="A4894" s="105"/>
      <c r="C4894" s="88"/>
      <c r="D4894" s="86"/>
      <c r="E4894" s="32"/>
      <c r="H4894" s="105"/>
      <c r="J4894" s="102"/>
      <c r="K4894" s="102"/>
      <c r="L4894" s="108"/>
      <c r="R4894" s="31"/>
      <c r="S4894" s="112"/>
    </row>
    <row r="4895">
      <c r="A4895" s="105"/>
      <c r="C4895" s="88"/>
      <c r="D4895" s="86"/>
      <c r="E4895" s="32"/>
      <c r="H4895" s="105"/>
      <c r="J4895" s="102"/>
      <c r="K4895" s="102"/>
      <c r="L4895" s="108"/>
      <c r="R4895" s="31"/>
      <c r="S4895" s="112"/>
    </row>
    <row r="4896">
      <c r="A4896" s="105"/>
      <c r="C4896" s="88"/>
      <c r="D4896" s="86"/>
      <c r="E4896" s="32"/>
      <c r="H4896" s="105"/>
      <c r="J4896" s="102"/>
      <c r="K4896" s="102"/>
      <c r="L4896" s="108"/>
      <c r="R4896" s="31"/>
      <c r="S4896" s="112"/>
    </row>
    <row r="4897">
      <c r="A4897" s="105"/>
      <c r="C4897" s="88"/>
      <c r="D4897" s="86"/>
      <c r="E4897" s="32"/>
      <c r="H4897" s="105"/>
      <c r="J4897" s="102"/>
      <c r="K4897" s="102"/>
      <c r="L4897" s="108"/>
      <c r="R4897" s="31"/>
      <c r="S4897" s="112"/>
    </row>
    <row r="4898">
      <c r="A4898" s="105"/>
      <c r="C4898" s="88"/>
      <c r="D4898" s="86"/>
      <c r="E4898" s="32"/>
      <c r="H4898" s="105"/>
      <c r="J4898" s="102"/>
      <c r="K4898" s="102"/>
      <c r="L4898" s="108"/>
      <c r="R4898" s="31"/>
      <c r="S4898" s="112"/>
    </row>
    <row r="4899">
      <c r="A4899" s="105"/>
      <c r="C4899" s="88"/>
      <c r="D4899" s="86"/>
      <c r="E4899" s="32"/>
      <c r="H4899" s="105"/>
      <c r="J4899" s="102"/>
      <c r="K4899" s="102"/>
      <c r="L4899" s="108"/>
      <c r="R4899" s="31"/>
      <c r="S4899" s="112"/>
    </row>
    <row r="4900">
      <c r="A4900" s="105"/>
      <c r="C4900" s="88"/>
      <c r="D4900" s="86"/>
      <c r="E4900" s="32"/>
      <c r="H4900" s="105"/>
      <c r="J4900" s="102"/>
      <c r="K4900" s="102"/>
      <c r="L4900" s="108"/>
      <c r="R4900" s="31"/>
      <c r="S4900" s="112"/>
    </row>
    <row r="4901">
      <c r="A4901" s="105"/>
      <c r="C4901" s="88"/>
      <c r="D4901" s="86"/>
      <c r="E4901" s="32"/>
      <c r="H4901" s="105"/>
      <c r="J4901" s="102"/>
      <c r="K4901" s="102"/>
      <c r="L4901" s="108"/>
      <c r="R4901" s="31"/>
      <c r="S4901" s="112"/>
    </row>
    <row r="4902">
      <c r="A4902" s="105"/>
      <c r="C4902" s="88"/>
      <c r="D4902" s="86"/>
      <c r="E4902" s="32"/>
      <c r="H4902" s="105"/>
      <c r="J4902" s="102"/>
      <c r="K4902" s="102"/>
      <c r="L4902" s="108"/>
      <c r="R4902" s="31"/>
      <c r="S4902" s="112"/>
    </row>
    <row r="4903">
      <c r="A4903" s="105"/>
      <c r="C4903" s="88"/>
      <c r="D4903" s="86"/>
      <c r="E4903" s="32"/>
      <c r="H4903" s="105"/>
      <c r="J4903" s="102"/>
      <c r="K4903" s="102"/>
      <c r="L4903" s="108"/>
      <c r="R4903" s="31"/>
      <c r="S4903" s="112"/>
    </row>
    <row r="4904">
      <c r="A4904" s="105"/>
      <c r="C4904" s="88"/>
      <c r="D4904" s="86"/>
      <c r="E4904" s="32"/>
      <c r="H4904" s="105"/>
      <c r="J4904" s="102"/>
      <c r="K4904" s="102"/>
      <c r="L4904" s="108"/>
      <c r="R4904" s="31"/>
      <c r="S4904" s="112"/>
    </row>
    <row r="4905">
      <c r="A4905" s="105"/>
      <c r="C4905" s="88"/>
      <c r="D4905" s="86"/>
      <c r="E4905" s="32"/>
      <c r="H4905" s="105"/>
      <c r="J4905" s="102"/>
      <c r="K4905" s="102"/>
      <c r="L4905" s="108"/>
      <c r="R4905" s="31"/>
      <c r="S4905" s="112"/>
    </row>
    <row r="4906">
      <c r="A4906" s="105"/>
      <c r="C4906" s="88"/>
      <c r="D4906" s="86"/>
      <c r="E4906" s="32"/>
      <c r="H4906" s="105"/>
      <c r="J4906" s="102"/>
      <c r="K4906" s="102"/>
      <c r="L4906" s="108"/>
      <c r="R4906" s="31"/>
      <c r="S4906" s="112"/>
    </row>
    <row r="4907">
      <c r="A4907" s="105"/>
      <c r="C4907" s="88"/>
      <c r="D4907" s="86"/>
      <c r="E4907" s="32"/>
      <c r="H4907" s="105"/>
      <c r="J4907" s="102"/>
      <c r="K4907" s="102"/>
      <c r="L4907" s="108"/>
      <c r="R4907" s="31"/>
      <c r="S4907" s="112"/>
    </row>
    <row r="4908">
      <c r="A4908" s="105"/>
      <c r="C4908" s="88"/>
      <c r="D4908" s="86"/>
      <c r="E4908" s="32"/>
      <c r="H4908" s="105"/>
      <c r="J4908" s="102"/>
      <c r="K4908" s="102"/>
      <c r="L4908" s="108"/>
      <c r="R4908" s="31"/>
      <c r="S4908" s="112"/>
    </row>
    <row r="4909">
      <c r="A4909" s="105"/>
      <c r="C4909" s="88"/>
      <c r="D4909" s="86"/>
      <c r="E4909" s="32"/>
      <c r="H4909" s="105"/>
      <c r="J4909" s="102"/>
      <c r="K4909" s="102"/>
      <c r="L4909" s="108"/>
      <c r="R4909" s="31"/>
      <c r="S4909" s="112"/>
    </row>
    <row r="4910">
      <c r="A4910" s="105"/>
      <c r="C4910" s="88"/>
      <c r="D4910" s="86"/>
      <c r="E4910" s="32"/>
      <c r="H4910" s="105"/>
      <c r="J4910" s="102"/>
      <c r="K4910" s="102"/>
      <c r="L4910" s="108"/>
      <c r="R4910" s="31"/>
      <c r="S4910" s="112"/>
    </row>
    <row r="4911">
      <c r="A4911" s="105"/>
      <c r="C4911" s="88"/>
      <c r="D4911" s="86"/>
      <c r="E4911" s="32"/>
      <c r="H4911" s="105"/>
      <c r="J4911" s="102"/>
      <c r="K4911" s="102"/>
      <c r="L4911" s="108"/>
      <c r="R4911" s="31"/>
      <c r="S4911" s="112"/>
    </row>
    <row r="4912">
      <c r="A4912" s="105"/>
      <c r="C4912" s="88"/>
      <c r="D4912" s="86"/>
      <c r="E4912" s="32"/>
      <c r="H4912" s="105"/>
      <c r="J4912" s="102"/>
      <c r="K4912" s="102"/>
      <c r="L4912" s="108"/>
      <c r="R4912" s="31"/>
      <c r="S4912" s="112"/>
    </row>
    <row r="4913">
      <c r="A4913" s="105"/>
      <c r="C4913" s="88"/>
      <c r="D4913" s="86"/>
      <c r="E4913" s="32"/>
      <c r="H4913" s="105"/>
      <c r="J4913" s="102"/>
      <c r="K4913" s="102"/>
      <c r="L4913" s="108"/>
      <c r="R4913" s="31"/>
      <c r="S4913" s="112"/>
    </row>
    <row r="4914">
      <c r="A4914" s="105"/>
      <c r="C4914" s="88"/>
      <c r="D4914" s="86"/>
      <c r="E4914" s="32"/>
      <c r="H4914" s="105"/>
      <c r="J4914" s="102"/>
      <c r="K4914" s="102"/>
      <c r="L4914" s="108"/>
      <c r="R4914" s="31"/>
      <c r="S4914" s="112"/>
    </row>
    <row r="4915">
      <c r="A4915" s="105"/>
      <c r="C4915" s="88"/>
      <c r="D4915" s="86"/>
      <c r="E4915" s="32"/>
      <c r="H4915" s="105"/>
      <c r="J4915" s="102"/>
      <c r="K4915" s="102"/>
      <c r="L4915" s="108"/>
      <c r="R4915" s="31"/>
      <c r="S4915" s="112"/>
    </row>
    <row r="4916">
      <c r="A4916" s="105"/>
      <c r="C4916" s="88"/>
      <c r="D4916" s="86"/>
      <c r="E4916" s="32"/>
      <c r="H4916" s="105"/>
      <c r="J4916" s="102"/>
      <c r="K4916" s="102"/>
      <c r="L4916" s="108"/>
      <c r="R4916" s="31"/>
      <c r="S4916" s="112"/>
    </row>
    <row r="4917">
      <c r="A4917" s="105"/>
      <c r="C4917" s="88"/>
      <c r="D4917" s="86"/>
      <c r="E4917" s="32"/>
      <c r="H4917" s="105"/>
      <c r="J4917" s="102"/>
      <c r="K4917" s="102"/>
      <c r="L4917" s="108"/>
      <c r="R4917" s="31"/>
      <c r="S4917" s="112"/>
    </row>
    <row r="4918">
      <c r="A4918" s="105"/>
      <c r="C4918" s="88"/>
      <c r="D4918" s="86"/>
      <c r="E4918" s="32"/>
      <c r="H4918" s="105"/>
      <c r="J4918" s="102"/>
      <c r="K4918" s="102"/>
      <c r="L4918" s="108"/>
      <c r="R4918" s="31"/>
      <c r="S4918" s="112"/>
    </row>
    <row r="4919">
      <c r="A4919" s="105"/>
      <c r="C4919" s="88"/>
      <c r="D4919" s="86"/>
      <c r="E4919" s="32"/>
      <c r="H4919" s="105"/>
      <c r="J4919" s="102"/>
      <c r="K4919" s="102"/>
      <c r="L4919" s="108"/>
      <c r="R4919" s="31"/>
      <c r="S4919" s="112"/>
    </row>
    <row r="4920">
      <c r="A4920" s="105"/>
      <c r="C4920" s="88"/>
      <c r="D4920" s="86"/>
      <c r="E4920" s="32"/>
      <c r="H4920" s="105"/>
      <c r="J4920" s="102"/>
      <c r="K4920" s="102"/>
      <c r="L4920" s="108"/>
      <c r="R4920" s="31"/>
      <c r="S4920" s="112"/>
    </row>
    <row r="4921">
      <c r="A4921" s="105"/>
      <c r="C4921" s="88"/>
      <c r="D4921" s="86"/>
      <c r="E4921" s="32"/>
      <c r="H4921" s="105"/>
      <c r="J4921" s="102"/>
      <c r="K4921" s="102"/>
      <c r="L4921" s="108"/>
      <c r="R4921" s="31"/>
      <c r="S4921" s="112"/>
    </row>
    <row r="4922">
      <c r="A4922" s="105"/>
      <c r="C4922" s="88"/>
      <c r="D4922" s="86"/>
      <c r="E4922" s="32"/>
      <c r="H4922" s="105"/>
      <c r="J4922" s="102"/>
      <c r="K4922" s="102"/>
      <c r="L4922" s="108"/>
      <c r="R4922" s="31"/>
      <c r="S4922" s="112"/>
    </row>
    <row r="4923">
      <c r="A4923" s="105"/>
      <c r="C4923" s="88"/>
      <c r="D4923" s="86"/>
      <c r="E4923" s="32"/>
      <c r="H4923" s="105"/>
      <c r="J4923" s="102"/>
      <c r="K4923" s="102"/>
      <c r="L4923" s="108"/>
      <c r="R4923" s="31"/>
      <c r="S4923" s="112"/>
    </row>
    <row r="4924">
      <c r="A4924" s="105"/>
      <c r="C4924" s="88"/>
      <c r="D4924" s="86"/>
      <c r="E4924" s="32"/>
      <c r="H4924" s="105"/>
      <c r="J4924" s="102"/>
      <c r="K4924" s="102"/>
      <c r="L4924" s="108"/>
      <c r="R4924" s="31"/>
      <c r="S4924" s="112"/>
    </row>
    <row r="4925">
      <c r="A4925" s="105"/>
      <c r="C4925" s="88"/>
      <c r="D4925" s="86"/>
      <c r="E4925" s="32"/>
      <c r="H4925" s="105"/>
      <c r="J4925" s="102"/>
      <c r="K4925" s="102"/>
      <c r="L4925" s="108"/>
      <c r="R4925" s="31"/>
      <c r="S4925" s="112"/>
    </row>
    <row r="4926">
      <c r="A4926" s="105"/>
      <c r="C4926" s="88"/>
      <c r="D4926" s="86"/>
      <c r="E4926" s="32"/>
      <c r="H4926" s="105"/>
      <c r="J4926" s="102"/>
      <c r="K4926" s="102"/>
      <c r="L4926" s="108"/>
      <c r="R4926" s="31"/>
      <c r="S4926" s="112"/>
    </row>
    <row r="4927">
      <c r="A4927" s="105"/>
      <c r="C4927" s="88"/>
      <c r="D4927" s="86"/>
      <c r="E4927" s="32"/>
      <c r="H4927" s="105"/>
      <c r="J4927" s="102"/>
      <c r="K4927" s="102"/>
      <c r="L4927" s="108"/>
      <c r="R4927" s="31"/>
      <c r="S4927" s="112"/>
    </row>
    <row r="4928">
      <c r="A4928" s="105"/>
      <c r="C4928" s="88"/>
      <c r="D4928" s="86"/>
      <c r="E4928" s="32"/>
      <c r="H4928" s="105"/>
      <c r="J4928" s="102"/>
      <c r="K4928" s="102"/>
      <c r="L4928" s="108"/>
      <c r="R4928" s="31"/>
      <c r="S4928" s="112"/>
    </row>
    <row r="4929">
      <c r="A4929" s="105"/>
      <c r="C4929" s="88"/>
      <c r="D4929" s="86"/>
      <c r="E4929" s="32"/>
      <c r="H4929" s="105"/>
      <c r="J4929" s="102"/>
      <c r="K4929" s="102"/>
      <c r="L4929" s="108"/>
      <c r="R4929" s="31"/>
      <c r="S4929" s="112"/>
    </row>
    <row r="4930">
      <c r="A4930" s="105"/>
      <c r="C4930" s="88"/>
      <c r="D4930" s="86"/>
      <c r="E4930" s="32"/>
      <c r="H4930" s="105"/>
      <c r="J4930" s="102"/>
      <c r="K4930" s="102"/>
      <c r="L4930" s="108"/>
      <c r="R4930" s="31"/>
      <c r="S4930" s="112"/>
    </row>
    <row r="4931">
      <c r="A4931" s="105"/>
      <c r="C4931" s="88"/>
      <c r="D4931" s="86"/>
      <c r="E4931" s="32"/>
      <c r="H4931" s="105"/>
      <c r="J4931" s="102"/>
      <c r="K4931" s="102"/>
      <c r="L4931" s="108"/>
      <c r="R4931" s="31"/>
      <c r="S4931" s="112"/>
    </row>
    <row r="4932">
      <c r="A4932" s="105"/>
      <c r="C4932" s="88"/>
      <c r="D4932" s="86"/>
      <c r="E4932" s="32"/>
      <c r="H4932" s="105"/>
      <c r="J4932" s="102"/>
      <c r="K4932" s="102"/>
      <c r="L4932" s="108"/>
      <c r="R4932" s="31"/>
      <c r="S4932" s="112"/>
    </row>
    <row r="4933">
      <c r="A4933" s="105"/>
      <c r="C4933" s="88"/>
      <c r="D4933" s="86"/>
      <c r="E4933" s="32"/>
      <c r="H4933" s="105"/>
      <c r="J4933" s="102"/>
      <c r="K4933" s="102"/>
      <c r="L4933" s="108"/>
      <c r="R4933" s="31"/>
      <c r="S4933" s="112"/>
    </row>
    <row r="4934">
      <c r="A4934" s="105"/>
      <c r="C4934" s="88"/>
      <c r="D4934" s="86"/>
      <c r="E4934" s="32"/>
      <c r="H4934" s="105"/>
      <c r="J4934" s="102"/>
      <c r="K4934" s="102"/>
      <c r="L4934" s="108"/>
      <c r="R4934" s="31"/>
      <c r="S4934" s="112"/>
    </row>
    <row r="4935">
      <c r="A4935" s="105"/>
      <c r="C4935" s="88"/>
      <c r="D4935" s="86"/>
      <c r="E4935" s="32"/>
      <c r="H4935" s="105"/>
      <c r="J4935" s="102"/>
      <c r="K4935" s="102"/>
      <c r="L4935" s="108"/>
      <c r="R4935" s="31"/>
      <c r="S4935" s="112"/>
    </row>
    <row r="4936">
      <c r="A4936" s="105"/>
      <c r="C4936" s="88"/>
      <c r="D4936" s="86"/>
      <c r="E4936" s="32"/>
      <c r="H4936" s="105"/>
      <c r="J4936" s="102"/>
      <c r="K4936" s="102"/>
      <c r="L4936" s="108"/>
      <c r="R4936" s="31"/>
      <c r="S4936" s="112"/>
    </row>
    <row r="4937">
      <c r="A4937" s="105"/>
      <c r="C4937" s="88"/>
      <c r="D4937" s="86"/>
      <c r="E4937" s="32"/>
      <c r="H4937" s="105"/>
      <c r="J4937" s="102"/>
      <c r="K4937" s="102"/>
      <c r="L4937" s="108"/>
      <c r="R4937" s="31"/>
      <c r="S4937" s="112"/>
    </row>
    <row r="4938">
      <c r="A4938" s="105"/>
      <c r="C4938" s="88"/>
      <c r="D4938" s="86"/>
      <c r="E4938" s="32"/>
      <c r="H4938" s="105"/>
      <c r="J4938" s="102"/>
      <c r="K4938" s="102"/>
      <c r="L4938" s="108"/>
      <c r="R4938" s="31"/>
      <c r="S4938" s="112"/>
    </row>
    <row r="4939">
      <c r="A4939" s="105"/>
      <c r="C4939" s="88"/>
      <c r="D4939" s="86"/>
      <c r="E4939" s="32"/>
      <c r="H4939" s="105"/>
      <c r="J4939" s="102"/>
      <c r="K4939" s="102"/>
      <c r="L4939" s="108"/>
      <c r="R4939" s="31"/>
      <c r="S4939" s="112"/>
    </row>
    <row r="4940">
      <c r="A4940" s="105"/>
      <c r="C4940" s="88"/>
      <c r="D4940" s="86"/>
      <c r="E4940" s="32"/>
      <c r="H4940" s="105"/>
      <c r="J4940" s="102"/>
      <c r="K4940" s="102"/>
      <c r="L4940" s="108"/>
      <c r="R4940" s="31"/>
      <c r="S4940" s="112"/>
    </row>
    <row r="4941">
      <c r="A4941" s="105"/>
      <c r="C4941" s="88"/>
      <c r="D4941" s="86"/>
      <c r="E4941" s="32"/>
      <c r="H4941" s="105"/>
      <c r="J4941" s="102"/>
      <c r="K4941" s="102"/>
      <c r="L4941" s="108"/>
      <c r="R4941" s="31"/>
      <c r="S4941" s="112"/>
    </row>
    <row r="4942">
      <c r="A4942" s="105"/>
      <c r="C4942" s="88"/>
      <c r="D4942" s="86"/>
      <c r="E4942" s="32"/>
      <c r="H4942" s="105"/>
      <c r="J4942" s="102"/>
      <c r="K4942" s="102"/>
      <c r="L4942" s="108"/>
      <c r="R4942" s="31"/>
      <c r="S4942" s="112"/>
    </row>
    <row r="4943">
      <c r="A4943" s="105"/>
      <c r="C4943" s="88"/>
      <c r="D4943" s="86"/>
      <c r="E4943" s="32"/>
      <c r="H4943" s="105"/>
      <c r="J4943" s="102"/>
      <c r="K4943" s="102"/>
      <c r="L4943" s="108"/>
      <c r="R4943" s="31"/>
      <c r="S4943" s="112"/>
    </row>
    <row r="4944">
      <c r="A4944" s="105"/>
      <c r="C4944" s="88"/>
      <c r="D4944" s="86"/>
      <c r="E4944" s="32"/>
      <c r="H4944" s="105"/>
      <c r="J4944" s="102"/>
      <c r="K4944" s="102"/>
      <c r="L4944" s="108"/>
      <c r="R4944" s="31"/>
      <c r="S4944" s="112"/>
    </row>
    <row r="4945">
      <c r="A4945" s="105"/>
      <c r="C4945" s="88"/>
      <c r="D4945" s="86"/>
      <c r="E4945" s="32"/>
      <c r="H4945" s="105"/>
      <c r="J4945" s="102"/>
      <c r="K4945" s="102"/>
      <c r="L4945" s="108"/>
      <c r="R4945" s="31"/>
      <c r="S4945" s="112"/>
    </row>
    <row r="4946">
      <c r="A4946" s="105"/>
      <c r="C4946" s="88"/>
      <c r="D4946" s="86"/>
      <c r="E4946" s="32"/>
      <c r="H4946" s="105"/>
      <c r="J4946" s="102"/>
      <c r="K4946" s="102"/>
      <c r="L4946" s="108"/>
      <c r="R4946" s="31"/>
      <c r="S4946" s="112"/>
    </row>
    <row r="4947">
      <c r="A4947" s="105"/>
      <c r="C4947" s="88"/>
      <c r="D4947" s="86"/>
      <c r="E4947" s="32"/>
      <c r="H4947" s="105"/>
      <c r="J4947" s="102"/>
      <c r="K4947" s="102"/>
      <c r="L4947" s="108"/>
      <c r="R4947" s="31"/>
      <c r="S4947" s="112"/>
    </row>
    <row r="4948">
      <c r="A4948" s="105"/>
      <c r="C4948" s="88"/>
      <c r="D4948" s="86"/>
      <c r="E4948" s="32"/>
      <c r="H4948" s="105"/>
      <c r="J4948" s="102"/>
      <c r="K4948" s="102"/>
      <c r="L4948" s="108"/>
      <c r="R4948" s="31"/>
      <c r="S4948" s="112"/>
    </row>
    <row r="4949">
      <c r="A4949" s="105"/>
      <c r="C4949" s="88"/>
      <c r="D4949" s="86"/>
      <c r="E4949" s="32"/>
      <c r="H4949" s="105"/>
      <c r="J4949" s="102"/>
      <c r="K4949" s="102"/>
      <c r="L4949" s="108"/>
      <c r="R4949" s="31"/>
      <c r="S4949" s="112"/>
    </row>
    <row r="4950">
      <c r="A4950" s="105"/>
      <c r="C4950" s="88"/>
      <c r="D4950" s="86"/>
      <c r="E4950" s="32"/>
      <c r="H4950" s="105"/>
      <c r="J4950" s="102"/>
      <c r="K4950" s="102"/>
      <c r="L4950" s="108"/>
      <c r="R4950" s="31"/>
      <c r="S4950" s="112"/>
    </row>
    <row r="4951">
      <c r="A4951" s="105"/>
      <c r="C4951" s="88"/>
      <c r="D4951" s="86"/>
      <c r="E4951" s="32"/>
      <c r="H4951" s="105"/>
      <c r="J4951" s="102"/>
      <c r="K4951" s="102"/>
      <c r="L4951" s="108"/>
      <c r="R4951" s="31"/>
      <c r="S4951" s="112"/>
    </row>
    <row r="4952">
      <c r="A4952" s="105"/>
      <c r="C4952" s="88"/>
      <c r="D4952" s="86"/>
      <c r="E4952" s="32"/>
      <c r="H4952" s="105"/>
      <c r="J4952" s="102"/>
      <c r="K4952" s="102"/>
      <c r="L4952" s="108"/>
      <c r="R4952" s="31"/>
      <c r="S4952" s="112"/>
    </row>
    <row r="4953">
      <c r="A4953" s="105"/>
      <c r="C4953" s="88"/>
      <c r="D4953" s="86"/>
      <c r="E4953" s="32"/>
      <c r="H4953" s="105"/>
      <c r="J4953" s="102"/>
      <c r="K4953" s="102"/>
      <c r="L4953" s="108"/>
      <c r="R4953" s="31"/>
      <c r="S4953" s="112"/>
    </row>
    <row r="4954">
      <c r="A4954" s="105"/>
      <c r="C4954" s="88"/>
      <c r="D4954" s="86"/>
      <c r="E4954" s="32"/>
      <c r="H4954" s="105"/>
      <c r="J4954" s="102"/>
      <c r="K4954" s="102"/>
      <c r="L4954" s="108"/>
      <c r="R4954" s="31"/>
      <c r="S4954" s="112"/>
    </row>
    <row r="4955">
      <c r="A4955" s="105"/>
      <c r="C4955" s="88"/>
      <c r="D4955" s="86"/>
      <c r="E4955" s="32"/>
      <c r="H4955" s="105"/>
      <c r="J4955" s="102"/>
      <c r="K4955" s="102"/>
      <c r="L4955" s="108"/>
      <c r="R4955" s="31"/>
      <c r="S4955" s="112"/>
    </row>
    <row r="4956">
      <c r="A4956" s="105"/>
      <c r="C4956" s="88"/>
      <c r="D4956" s="86"/>
      <c r="E4956" s="32"/>
      <c r="H4956" s="105"/>
      <c r="J4956" s="102"/>
      <c r="K4956" s="102"/>
      <c r="L4956" s="108"/>
      <c r="R4956" s="31"/>
      <c r="S4956" s="112"/>
    </row>
    <row r="4957">
      <c r="A4957" s="105"/>
      <c r="C4957" s="88"/>
      <c r="D4957" s="86"/>
      <c r="E4957" s="32"/>
      <c r="H4957" s="105"/>
      <c r="J4957" s="102"/>
      <c r="K4957" s="102"/>
      <c r="L4957" s="108"/>
      <c r="R4957" s="31"/>
      <c r="S4957" s="112"/>
    </row>
    <row r="4958">
      <c r="A4958" s="105"/>
      <c r="C4958" s="88"/>
      <c r="D4958" s="86"/>
      <c r="E4958" s="32"/>
      <c r="H4958" s="105"/>
      <c r="J4958" s="102"/>
      <c r="K4958" s="102"/>
      <c r="L4958" s="108"/>
      <c r="R4958" s="31"/>
      <c r="S4958" s="112"/>
    </row>
    <row r="4959">
      <c r="A4959" s="105"/>
      <c r="C4959" s="88"/>
      <c r="D4959" s="86"/>
      <c r="E4959" s="32"/>
      <c r="H4959" s="105"/>
      <c r="J4959" s="102"/>
      <c r="K4959" s="102"/>
      <c r="L4959" s="108"/>
      <c r="R4959" s="31"/>
      <c r="S4959" s="112"/>
    </row>
    <row r="4960">
      <c r="A4960" s="105"/>
      <c r="C4960" s="88"/>
      <c r="D4960" s="86"/>
      <c r="E4960" s="32"/>
      <c r="H4960" s="105"/>
      <c r="J4960" s="102"/>
      <c r="K4960" s="102"/>
      <c r="L4960" s="108"/>
      <c r="R4960" s="31"/>
      <c r="S4960" s="112"/>
    </row>
    <row r="4961">
      <c r="A4961" s="105"/>
      <c r="C4961" s="88"/>
      <c r="D4961" s="86"/>
      <c r="E4961" s="32"/>
      <c r="H4961" s="105"/>
      <c r="J4961" s="102"/>
      <c r="K4961" s="102"/>
      <c r="L4961" s="108"/>
      <c r="R4961" s="31"/>
      <c r="S4961" s="112"/>
    </row>
    <row r="4962">
      <c r="A4962" s="105"/>
      <c r="C4962" s="88"/>
      <c r="D4962" s="86"/>
      <c r="E4962" s="32"/>
      <c r="H4962" s="105"/>
      <c r="J4962" s="102"/>
      <c r="K4962" s="102"/>
      <c r="L4962" s="108"/>
      <c r="R4962" s="31"/>
      <c r="S4962" s="112"/>
    </row>
    <row r="4963">
      <c r="A4963" s="105"/>
      <c r="C4963" s="88"/>
      <c r="D4963" s="86"/>
      <c r="E4963" s="32"/>
      <c r="H4963" s="105"/>
      <c r="J4963" s="102"/>
      <c r="K4963" s="102"/>
      <c r="L4963" s="108"/>
      <c r="R4963" s="31"/>
      <c r="S4963" s="112"/>
    </row>
    <row r="4964">
      <c r="A4964" s="105"/>
      <c r="C4964" s="88"/>
      <c r="D4964" s="86"/>
      <c r="E4964" s="32"/>
      <c r="H4964" s="105"/>
      <c r="J4964" s="102"/>
      <c r="K4964" s="102"/>
      <c r="L4964" s="108"/>
      <c r="R4964" s="31"/>
      <c r="S4964" s="112"/>
    </row>
    <row r="4965">
      <c r="A4965" s="105"/>
      <c r="C4965" s="88"/>
      <c r="D4965" s="86"/>
      <c r="E4965" s="32"/>
      <c r="H4965" s="105"/>
      <c r="J4965" s="102"/>
      <c r="K4965" s="102"/>
      <c r="L4965" s="108"/>
      <c r="R4965" s="31"/>
      <c r="S4965" s="112"/>
    </row>
    <row r="4966">
      <c r="A4966" s="105"/>
      <c r="C4966" s="88"/>
      <c r="D4966" s="86"/>
      <c r="E4966" s="32"/>
      <c r="H4966" s="105"/>
      <c r="J4966" s="102"/>
      <c r="K4966" s="102"/>
      <c r="L4966" s="108"/>
      <c r="R4966" s="31"/>
      <c r="S4966" s="112"/>
    </row>
    <row r="4967">
      <c r="A4967" s="105"/>
      <c r="C4967" s="88"/>
      <c r="D4967" s="86"/>
      <c r="E4967" s="32"/>
      <c r="H4967" s="105"/>
      <c r="J4967" s="102"/>
      <c r="K4967" s="102"/>
      <c r="L4967" s="108"/>
      <c r="R4967" s="31"/>
      <c r="S4967" s="112"/>
    </row>
    <row r="4968">
      <c r="A4968" s="105"/>
      <c r="C4968" s="88"/>
      <c r="D4968" s="86"/>
      <c r="E4968" s="32"/>
      <c r="H4968" s="105"/>
      <c r="J4968" s="102"/>
      <c r="K4968" s="102"/>
      <c r="L4968" s="108"/>
      <c r="R4968" s="31"/>
      <c r="S4968" s="112"/>
    </row>
    <row r="4969">
      <c r="A4969" s="105"/>
      <c r="C4969" s="88"/>
      <c r="D4969" s="86"/>
      <c r="E4969" s="32"/>
      <c r="H4969" s="105"/>
      <c r="J4969" s="102"/>
      <c r="K4969" s="102"/>
      <c r="L4969" s="108"/>
      <c r="R4969" s="31"/>
      <c r="S4969" s="112"/>
    </row>
    <row r="4970">
      <c r="A4970" s="105"/>
      <c r="C4970" s="88"/>
      <c r="D4970" s="86"/>
      <c r="E4970" s="32"/>
      <c r="H4970" s="105"/>
      <c r="J4970" s="102"/>
      <c r="K4970" s="102"/>
      <c r="L4970" s="108"/>
      <c r="R4970" s="31"/>
      <c r="S4970" s="112"/>
    </row>
    <row r="4971">
      <c r="A4971" s="105"/>
      <c r="C4971" s="88"/>
      <c r="D4971" s="86"/>
      <c r="E4971" s="32"/>
      <c r="H4971" s="105"/>
      <c r="J4971" s="102"/>
      <c r="K4971" s="102"/>
      <c r="L4971" s="108"/>
      <c r="R4971" s="31"/>
      <c r="S4971" s="112"/>
    </row>
    <row r="4972">
      <c r="A4972" s="105"/>
      <c r="C4972" s="88"/>
      <c r="D4972" s="86"/>
      <c r="E4972" s="32"/>
      <c r="H4972" s="105"/>
      <c r="J4972" s="102"/>
      <c r="K4972" s="102"/>
      <c r="L4972" s="108"/>
      <c r="R4972" s="31"/>
      <c r="S4972" s="112"/>
    </row>
    <row r="4973">
      <c r="A4973" s="105"/>
      <c r="C4973" s="88"/>
      <c r="D4973" s="86"/>
      <c r="E4973" s="32"/>
      <c r="H4973" s="105"/>
      <c r="J4973" s="102"/>
      <c r="K4973" s="102"/>
      <c r="L4973" s="108"/>
      <c r="R4973" s="31"/>
      <c r="S4973" s="112"/>
    </row>
    <row r="4974">
      <c r="A4974" s="105"/>
      <c r="C4974" s="88"/>
      <c r="D4974" s="86"/>
      <c r="E4974" s="32"/>
      <c r="H4974" s="105"/>
      <c r="J4974" s="102"/>
      <c r="K4974" s="102"/>
      <c r="L4974" s="108"/>
      <c r="R4974" s="31"/>
      <c r="S4974" s="112"/>
    </row>
    <row r="4975">
      <c r="A4975" s="105"/>
      <c r="C4975" s="88"/>
      <c r="D4975" s="86"/>
      <c r="E4975" s="32"/>
      <c r="H4975" s="105"/>
      <c r="J4975" s="102"/>
      <c r="K4975" s="102"/>
      <c r="L4975" s="108"/>
      <c r="R4975" s="31"/>
      <c r="S4975" s="112"/>
    </row>
    <row r="4976">
      <c r="A4976" s="105"/>
      <c r="C4976" s="88"/>
      <c r="D4976" s="86"/>
      <c r="E4976" s="32"/>
      <c r="H4976" s="105"/>
      <c r="J4976" s="102"/>
      <c r="K4976" s="102"/>
      <c r="L4976" s="108"/>
      <c r="R4976" s="31"/>
      <c r="S4976" s="112"/>
    </row>
    <row r="4977">
      <c r="A4977" s="105"/>
      <c r="C4977" s="88"/>
      <c r="D4977" s="86"/>
      <c r="E4977" s="32"/>
      <c r="H4977" s="105"/>
      <c r="J4977" s="102"/>
      <c r="K4977" s="102"/>
      <c r="L4977" s="108"/>
      <c r="R4977" s="31"/>
      <c r="S4977" s="112"/>
    </row>
    <row r="4978">
      <c r="A4978" s="105"/>
      <c r="C4978" s="88"/>
      <c r="D4978" s="86"/>
      <c r="E4978" s="32"/>
      <c r="H4978" s="105"/>
      <c r="J4978" s="102"/>
      <c r="K4978" s="102"/>
      <c r="L4978" s="108"/>
      <c r="R4978" s="31"/>
      <c r="S4978" s="112"/>
    </row>
    <row r="4979">
      <c r="A4979" s="105"/>
      <c r="C4979" s="88"/>
      <c r="D4979" s="86"/>
      <c r="E4979" s="32"/>
      <c r="H4979" s="105"/>
      <c r="J4979" s="102"/>
      <c r="K4979" s="102"/>
      <c r="L4979" s="108"/>
      <c r="R4979" s="31"/>
      <c r="S4979" s="112"/>
    </row>
    <row r="4980">
      <c r="A4980" s="105"/>
      <c r="C4980" s="88"/>
      <c r="D4980" s="86"/>
      <c r="E4980" s="32"/>
      <c r="H4980" s="105"/>
      <c r="J4980" s="102"/>
      <c r="K4980" s="102"/>
      <c r="L4980" s="108"/>
      <c r="R4980" s="31"/>
      <c r="S4980" s="112"/>
    </row>
    <row r="4981">
      <c r="A4981" s="105"/>
      <c r="C4981" s="88"/>
      <c r="D4981" s="86"/>
      <c r="E4981" s="32"/>
      <c r="H4981" s="105"/>
      <c r="J4981" s="102"/>
      <c r="K4981" s="102"/>
      <c r="L4981" s="108"/>
      <c r="R4981" s="31"/>
      <c r="S4981" s="112"/>
    </row>
    <row r="4982">
      <c r="A4982" s="105"/>
      <c r="C4982" s="88"/>
      <c r="D4982" s="86"/>
      <c r="E4982" s="32"/>
      <c r="H4982" s="105"/>
      <c r="J4982" s="102"/>
      <c r="K4982" s="102"/>
      <c r="L4982" s="108"/>
      <c r="R4982" s="31"/>
      <c r="S4982" s="112"/>
    </row>
    <row r="4983">
      <c r="A4983" s="105"/>
      <c r="C4983" s="88"/>
      <c r="D4983" s="86"/>
      <c r="E4983" s="32"/>
      <c r="H4983" s="105"/>
      <c r="J4983" s="102"/>
      <c r="K4983" s="102"/>
      <c r="L4983" s="108"/>
      <c r="R4983" s="31"/>
      <c r="S4983" s="112"/>
    </row>
    <row r="4984">
      <c r="A4984" s="105"/>
      <c r="C4984" s="88"/>
      <c r="D4984" s="86"/>
      <c r="E4984" s="32"/>
      <c r="H4984" s="105"/>
      <c r="J4984" s="102"/>
      <c r="K4984" s="102"/>
      <c r="L4984" s="108"/>
      <c r="R4984" s="31"/>
      <c r="S4984" s="112"/>
    </row>
    <row r="4985">
      <c r="A4985" s="105"/>
      <c r="C4985" s="88"/>
      <c r="D4985" s="86"/>
      <c r="E4985" s="32"/>
      <c r="H4985" s="105"/>
      <c r="J4985" s="102"/>
      <c r="K4985" s="102"/>
      <c r="L4985" s="108"/>
      <c r="R4985" s="31"/>
      <c r="S4985" s="112"/>
    </row>
    <row r="4986">
      <c r="A4986" s="105"/>
      <c r="C4986" s="88"/>
      <c r="D4986" s="86"/>
      <c r="E4986" s="32"/>
      <c r="H4986" s="105"/>
      <c r="J4986" s="102"/>
      <c r="K4986" s="102"/>
      <c r="L4986" s="108"/>
      <c r="R4986" s="31"/>
      <c r="S4986" s="112"/>
    </row>
    <row r="4987">
      <c r="A4987" s="105"/>
      <c r="C4987" s="88"/>
      <c r="D4987" s="86"/>
      <c r="E4987" s="32"/>
      <c r="H4987" s="105"/>
      <c r="J4987" s="102"/>
      <c r="K4987" s="102"/>
      <c r="L4987" s="108"/>
      <c r="R4987" s="31"/>
      <c r="S4987" s="112"/>
    </row>
    <row r="4988">
      <c r="A4988" s="105"/>
      <c r="C4988" s="88"/>
      <c r="D4988" s="86"/>
      <c r="E4988" s="32"/>
      <c r="H4988" s="105"/>
      <c r="J4988" s="102"/>
      <c r="K4988" s="102"/>
      <c r="L4988" s="108"/>
      <c r="R4988" s="31"/>
      <c r="S4988" s="112"/>
    </row>
    <row r="4989">
      <c r="A4989" s="105"/>
      <c r="C4989" s="88"/>
      <c r="D4989" s="86"/>
      <c r="E4989" s="32"/>
      <c r="H4989" s="105"/>
      <c r="J4989" s="102"/>
      <c r="K4989" s="102"/>
      <c r="L4989" s="108"/>
      <c r="R4989" s="31"/>
      <c r="S4989" s="112"/>
    </row>
    <row r="4990">
      <c r="A4990" s="105"/>
      <c r="C4990" s="88"/>
      <c r="D4990" s="86"/>
      <c r="E4990" s="32"/>
      <c r="H4990" s="105"/>
      <c r="J4990" s="102"/>
      <c r="K4990" s="102"/>
      <c r="L4990" s="108"/>
      <c r="R4990" s="31"/>
      <c r="S4990" s="112"/>
    </row>
    <row r="4991">
      <c r="A4991" s="105"/>
      <c r="C4991" s="88"/>
      <c r="D4991" s="86"/>
      <c r="E4991" s="32"/>
      <c r="H4991" s="105"/>
      <c r="J4991" s="102"/>
      <c r="K4991" s="102"/>
      <c r="L4991" s="108"/>
      <c r="R4991" s="31"/>
      <c r="S4991" s="112"/>
    </row>
    <row r="4992">
      <c r="A4992" s="105"/>
      <c r="C4992" s="88"/>
      <c r="D4992" s="86"/>
      <c r="E4992" s="32"/>
      <c r="H4992" s="105"/>
      <c r="J4992" s="102"/>
      <c r="K4992" s="102"/>
      <c r="L4992" s="108"/>
      <c r="R4992" s="31"/>
      <c r="S4992" s="112"/>
    </row>
    <row r="4993">
      <c r="A4993" s="105"/>
      <c r="C4993" s="88"/>
      <c r="D4993" s="86"/>
      <c r="E4993" s="32"/>
      <c r="H4993" s="105"/>
      <c r="J4993" s="102"/>
      <c r="K4993" s="102"/>
      <c r="L4993" s="108"/>
      <c r="R4993" s="31"/>
      <c r="S4993" s="112"/>
    </row>
    <row r="4994">
      <c r="A4994" s="105"/>
      <c r="C4994" s="88"/>
      <c r="D4994" s="86"/>
      <c r="E4994" s="32"/>
      <c r="H4994" s="105"/>
      <c r="J4994" s="102"/>
      <c r="K4994" s="102"/>
      <c r="L4994" s="108"/>
      <c r="R4994" s="31"/>
      <c r="S4994" s="112"/>
    </row>
    <row r="4995">
      <c r="A4995" s="105"/>
      <c r="C4995" s="88"/>
      <c r="D4995" s="86"/>
      <c r="E4995" s="32"/>
      <c r="H4995" s="105"/>
      <c r="J4995" s="102"/>
      <c r="K4995" s="102"/>
      <c r="L4995" s="108"/>
      <c r="R4995" s="31"/>
      <c r="S4995" s="112"/>
    </row>
    <row r="4996">
      <c r="A4996" s="105"/>
      <c r="C4996" s="88"/>
      <c r="D4996" s="86"/>
      <c r="E4996" s="32"/>
      <c r="H4996" s="105"/>
      <c r="J4996" s="102"/>
      <c r="K4996" s="102"/>
      <c r="L4996" s="108"/>
      <c r="R4996" s="31"/>
      <c r="S4996" s="112"/>
    </row>
    <row r="4997">
      <c r="A4997" s="105"/>
      <c r="C4997" s="88"/>
      <c r="D4997" s="86"/>
      <c r="E4997" s="32"/>
      <c r="H4997" s="105"/>
      <c r="J4997" s="102"/>
      <c r="K4997" s="102"/>
      <c r="L4997" s="108"/>
      <c r="R4997" s="31"/>
      <c r="S4997" s="112"/>
    </row>
    <row r="4998">
      <c r="A4998" s="105"/>
      <c r="C4998" s="88"/>
      <c r="D4998" s="86"/>
      <c r="E4998" s="32"/>
      <c r="H4998" s="105"/>
      <c r="J4998" s="102"/>
      <c r="K4998" s="102"/>
      <c r="L4998" s="108"/>
      <c r="R4998" s="31"/>
      <c r="S4998" s="112"/>
    </row>
    <row r="4999">
      <c r="A4999" s="105"/>
      <c r="C4999" s="88"/>
      <c r="D4999" s="86"/>
      <c r="E4999" s="32"/>
      <c r="H4999" s="105"/>
      <c r="J4999" s="102"/>
      <c r="K4999" s="102"/>
      <c r="L4999" s="108"/>
      <c r="R4999" s="31"/>
      <c r="S4999" s="112"/>
    </row>
    <row r="5000">
      <c r="A5000" s="105"/>
      <c r="C5000" s="88"/>
      <c r="D5000" s="86"/>
      <c r="E5000" s="32"/>
      <c r="H5000" s="105"/>
      <c r="J5000" s="102"/>
      <c r="K5000" s="102"/>
      <c r="L5000" s="108"/>
      <c r="R5000" s="31"/>
      <c r="S5000" s="112"/>
    </row>
    <row r="5001">
      <c r="A5001" s="105"/>
      <c r="C5001" s="88"/>
      <c r="D5001" s="86"/>
      <c r="E5001" s="32"/>
      <c r="H5001" s="105"/>
      <c r="J5001" s="102"/>
      <c r="K5001" s="102"/>
      <c r="L5001" s="108"/>
      <c r="R5001" s="31"/>
      <c r="S5001" s="112"/>
    </row>
    <row r="5002">
      <c r="A5002" s="105"/>
      <c r="C5002" s="88"/>
      <c r="D5002" s="86"/>
      <c r="E5002" s="32"/>
      <c r="H5002" s="105"/>
      <c r="J5002" s="102"/>
      <c r="K5002" s="102"/>
      <c r="L5002" s="108"/>
      <c r="R5002" s="31"/>
      <c r="S5002" s="112"/>
    </row>
    <row r="5003">
      <c r="A5003" s="105"/>
      <c r="C5003" s="88"/>
      <c r="D5003" s="86"/>
      <c r="E5003" s="32"/>
      <c r="H5003" s="105"/>
      <c r="J5003" s="102"/>
      <c r="K5003" s="102"/>
      <c r="L5003" s="108"/>
      <c r="R5003" s="31"/>
      <c r="S5003" s="112"/>
    </row>
    <row r="5004">
      <c r="A5004" s="105"/>
      <c r="C5004" s="88"/>
      <c r="D5004" s="86"/>
      <c r="E5004" s="32"/>
      <c r="H5004" s="105"/>
      <c r="J5004" s="102"/>
      <c r="K5004" s="102"/>
      <c r="L5004" s="108"/>
      <c r="R5004" s="31"/>
      <c r="S5004" s="112"/>
    </row>
    <row r="5005">
      <c r="A5005" s="105"/>
      <c r="C5005" s="88"/>
      <c r="D5005" s="86"/>
      <c r="E5005" s="32"/>
      <c r="H5005" s="105"/>
      <c r="J5005" s="102"/>
      <c r="K5005" s="102"/>
      <c r="L5005" s="108"/>
      <c r="R5005" s="31"/>
      <c r="S5005" s="112"/>
    </row>
    <row r="5006">
      <c r="A5006" s="105"/>
      <c r="C5006" s="88"/>
      <c r="D5006" s="86"/>
      <c r="E5006" s="32"/>
      <c r="H5006" s="105"/>
      <c r="J5006" s="102"/>
      <c r="K5006" s="102"/>
      <c r="L5006" s="108"/>
      <c r="R5006" s="31"/>
      <c r="S5006" s="112"/>
    </row>
    <row r="5007">
      <c r="A5007" s="105"/>
      <c r="C5007" s="88"/>
      <c r="D5007" s="86"/>
      <c r="E5007" s="32"/>
      <c r="H5007" s="105"/>
      <c r="J5007" s="102"/>
      <c r="K5007" s="102"/>
      <c r="L5007" s="108"/>
      <c r="R5007" s="31"/>
      <c r="S5007" s="112"/>
    </row>
    <row r="5008">
      <c r="A5008" s="105"/>
      <c r="C5008" s="88"/>
      <c r="D5008" s="86"/>
      <c r="E5008" s="32"/>
      <c r="H5008" s="105"/>
      <c r="J5008" s="102"/>
      <c r="K5008" s="102"/>
      <c r="L5008" s="108"/>
      <c r="R5008" s="31"/>
      <c r="S5008" s="112"/>
    </row>
    <row r="5009">
      <c r="A5009" s="105"/>
      <c r="C5009" s="88"/>
      <c r="D5009" s="86"/>
      <c r="E5009" s="32"/>
      <c r="H5009" s="105"/>
      <c r="J5009" s="102"/>
      <c r="K5009" s="102"/>
      <c r="L5009" s="108"/>
      <c r="R5009" s="31"/>
      <c r="S5009" s="112"/>
    </row>
    <row r="5010">
      <c r="A5010" s="105"/>
      <c r="C5010" s="88"/>
      <c r="D5010" s="86"/>
      <c r="E5010" s="32"/>
      <c r="H5010" s="105"/>
      <c r="J5010" s="102"/>
      <c r="K5010" s="102"/>
      <c r="L5010" s="108"/>
      <c r="R5010" s="31"/>
      <c r="S5010" s="112"/>
    </row>
    <row r="5011">
      <c r="A5011" s="105"/>
      <c r="C5011" s="88"/>
      <c r="D5011" s="86"/>
      <c r="E5011" s="32"/>
      <c r="H5011" s="105"/>
      <c r="J5011" s="102"/>
      <c r="K5011" s="102"/>
      <c r="L5011" s="108"/>
      <c r="R5011" s="31"/>
      <c r="S5011" s="112"/>
    </row>
    <row r="5012">
      <c r="A5012" s="105"/>
      <c r="C5012" s="88"/>
      <c r="D5012" s="86"/>
      <c r="E5012" s="32"/>
      <c r="H5012" s="105"/>
      <c r="J5012" s="102"/>
      <c r="K5012" s="102"/>
      <c r="L5012" s="108"/>
      <c r="R5012" s="31"/>
      <c r="S5012" s="112"/>
    </row>
    <row r="5013">
      <c r="A5013" s="105"/>
      <c r="C5013" s="88"/>
      <c r="D5013" s="86"/>
      <c r="E5013" s="32"/>
      <c r="H5013" s="105"/>
      <c r="J5013" s="102"/>
      <c r="K5013" s="102"/>
      <c r="L5013" s="108"/>
      <c r="R5013" s="31"/>
      <c r="S5013" s="112"/>
    </row>
    <row r="5014">
      <c r="A5014" s="105"/>
      <c r="C5014" s="88"/>
      <c r="D5014" s="86"/>
      <c r="E5014" s="32"/>
      <c r="H5014" s="105"/>
      <c r="J5014" s="102"/>
      <c r="K5014" s="102"/>
      <c r="L5014" s="108"/>
      <c r="R5014" s="31"/>
      <c r="S5014" s="112"/>
    </row>
    <row r="5015">
      <c r="A5015" s="105"/>
      <c r="C5015" s="88"/>
      <c r="D5015" s="86"/>
      <c r="E5015" s="32"/>
      <c r="H5015" s="105"/>
      <c r="J5015" s="102"/>
      <c r="K5015" s="102"/>
      <c r="L5015" s="108"/>
      <c r="R5015" s="31"/>
      <c r="S5015" s="112"/>
    </row>
    <row r="5016">
      <c r="A5016" s="105"/>
      <c r="C5016" s="88"/>
      <c r="D5016" s="86"/>
      <c r="E5016" s="32"/>
      <c r="H5016" s="105"/>
      <c r="J5016" s="102"/>
      <c r="K5016" s="102"/>
      <c r="L5016" s="108"/>
      <c r="R5016" s="31"/>
      <c r="S5016" s="112"/>
    </row>
    <row r="5017">
      <c r="A5017" s="105"/>
      <c r="C5017" s="88"/>
      <c r="D5017" s="86"/>
      <c r="E5017" s="32"/>
      <c r="H5017" s="105"/>
      <c r="J5017" s="102"/>
      <c r="K5017" s="102"/>
      <c r="L5017" s="108"/>
      <c r="R5017" s="31"/>
      <c r="S5017" s="112"/>
    </row>
    <row r="5018">
      <c r="A5018" s="105"/>
      <c r="C5018" s="88"/>
      <c r="D5018" s="86"/>
      <c r="E5018" s="32"/>
      <c r="H5018" s="105"/>
      <c r="J5018" s="102"/>
      <c r="K5018" s="102"/>
      <c r="L5018" s="108"/>
      <c r="R5018" s="31"/>
      <c r="S5018" s="112"/>
    </row>
    <row r="5019">
      <c r="A5019" s="105"/>
      <c r="C5019" s="88"/>
      <c r="D5019" s="86"/>
      <c r="E5019" s="32"/>
      <c r="H5019" s="105"/>
      <c r="J5019" s="102"/>
      <c r="K5019" s="102"/>
      <c r="L5019" s="108"/>
      <c r="R5019" s="31"/>
      <c r="S5019" s="112"/>
    </row>
    <row r="5020">
      <c r="A5020" s="105"/>
      <c r="C5020" s="88"/>
      <c r="D5020" s="86"/>
      <c r="E5020" s="32"/>
      <c r="H5020" s="105"/>
      <c r="J5020" s="102"/>
      <c r="K5020" s="102"/>
      <c r="L5020" s="108"/>
      <c r="R5020" s="31"/>
      <c r="S5020" s="112"/>
    </row>
    <row r="5021">
      <c r="A5021" s="105"/>
      <c r="C5021" s="88"/>
      <c r="D5021" s="86"/>
      <c r="E5021" s="32"/>
      <c r="H5021" s="105"/>
      <c r="J5021" s="102"/>
      <c r="K5021" s="102"/>
      <c r="L5021" s="108"/>
      <c r="R5021" s="31"/>
      <c r="S5021" s="112"/>
    </row>
    <row r="5022">
      <c r="A5022" s="105"/>
      <c r="C5022" s="88"/>
      <c r="D5022" s="86"/>
      <c r="E5022" s="32"/>
      <c r="H5022" s="105"/>
      <c r="J5022" s="102"/>
      <c r="K5022" s="102"/>
      <c r="L5022" s="108"/>
      <c r="R5022" s="31"/>
      <c r="S5022" s="112"/>
    </row>
    <row r="5023">
      <c r="A5023" s="105"/>
      <c r="C5023" s="88"/>
      <c r="D5023" s="86"/>
      <c r="E5023" s="32"/>
      <c r="H5023" s="105"/>
      <c r="J5023" s="102"/>
      <c r="K5023" s="102"/>
      <c r="L5023" s="108"/>
      <c r="R5023" s="31"/>
      <c r="S5023" s="112"/>
    </row>
    <row r="5024">
      <c r="A5024" s="105"/>
      <c r="C5024" s="88"/>
      <c r="D5024" s="86"/>
      <c r="E5024" s="32"/>
      <c r="H5024" s="105"/>
      <c r="J5024" s="102"/>
      <c r="K5024" s="102"/>
      <c r="L5024" s="108"/>
      <c r="R5024" s="31"/>
      <c r="S5024" s="112"/>
    </row>
    <row r="5025">
      <c r="A5025" s="105"/>
      <c r="C5025" s="88"/>
      <c r="D5025" s="86"/>
      <c r="E5025" s="32"/>
      <c r="H5025" s="105"/>
      <c r="J5025" s="102"/>
      <c r="K5025" s="102"/>
      <c r="L5025" s="108"/>
      <c r="R5025" s="31"/>
      <c r="S5025" s="112"/>
    </row>
    <row r="5026">
      <c r="A5026" s="105"/>
      <c r="C5026" s="88"/>
      <c r="D5026" s="86"/>
      <c r="E5026" s="32"/>
      <c r="H5026" s="105"/>
      <c r="J5026" s="102"/>
      <c r="K5026" s="102"/>
      <c r="L5026" s="108"/>
      <c r="R5026" s="31"/>
      <c r="S5026" s="112"/>
    </row>
    <row r="5027">
      <c r="A5027" s="105"/>
      <c r="C5027" s="88"/>
      <c r="D5027" s="86"/>
      <c r="E5027" s="32"/>
      <c r="H5027" s="105"/>
      <c r="J5027" s="102"/>
      <c r="K5027" s="102"/>
      <c r="L5027" s="108"/>
      <c r="R5027" s="31"/>
      <c r="S5027" s="112"/>
    </row>
    <row r="5028">
      <c r="A5028" s="105"/>
      <c r="C5028" s="88"/>
      <c r="D5028" s="86"/>
      <c r="E5028" s="32"/>
      <c r="H5028" s="105"/>
      <c r="J5028" s="102"/>
      <c r="K5028" s="102"/>
      <c r="L5028" s="108"/>
      <c r="R5028" s="31"/>
      <c r="S5028" s="112"/>
    </row>
    <row r="5029">
      <c r="A5029" s="105"/>
      <c r="C5029" s="88"/>
      <c r="D5029" s="86"/>
      <c r="E5029" s="32"/>
      <c r="H5029" s="105"/>
      <c r="J5029" s="102"/>
      <c r="K5029" s="102"/>
      <c r="L5029" s="108"/>
      <c r="R5029" s="31"/>
      <c r="S5029" s="112"/>
    </row>
    <row r="5030">
      <c r="A5030" s="105"/>
      <c r="C5030" s="88"/>
      <c r="D5030" s="86"/>
      <c r="E5030" s="32"/>
      <c r="H5030" s="105"/>
      <c r="J5030" s="102"/>
      <c r="K5030" s="102"/>
      <c r="L5030" s="108"/>
      <c r="R5030" s="31"/>
      <c r="S5030" s="112"/>
    </row>
    <row r="5031">
      <c r="A5031" s="105"/>
      <c r="C5031" s="88"/>
      <c r="D5031" s="86"/>
      <c r="E5031" s="32"/>
      <c r="H5031" s="105"/>
      <c r="J5031" s="102"/>
      <c r="K5031" s="102"/>
      <c r="L5031" s="108"/>
      <c r="R5031" s="31"/>
      <c r="S5031" s="112"/>
    </row>
    <row r="5032">
      <c r="A5032" s="105"/>
      <c r="C5032" s="88"/>
      <c r="D5032" s="86"/>
      <c r="E5032" s="32"/>
      <c r="H5032" s="105"/>
      <c r="J5032" s="102"/>
      <c r="K5032" s="102"/>
      <c r="L5032" s="108"/>
      <c r="R5032" s="31"/>
      <c r="S5032" s="112"/>
    </row>
    <row r="5033">
      <c r="A5033" s="105"/>
      <c r="C5033" s="88"/>
      <c r="D5033" s="86"/>
      <c r="E5033" s="32"/>
      <c r="H5033" s="105"/>
      <c r="J5033" s="102"/>
      <c r="K5033" s="102"/>
      <c r="L5033" s="108"/>
      <c r="R5033" s="31"/>
      <c r="S5033" s="112"/>
    </row>
    <row r="5034">
      <c r="A5034" s="105"/>
      <c r="C5034" s="88"/>
      <c r="D5034" s="86"/>
      <c r="E5034" s="32"/>
      <c r="H5034" s="105"/>
      <c r="J5034" s="102"/>
      <c r="K5034" s="102"/>
      <c r="L5034" s="108"/>
      <c r="R5034" s="31"/>
      <c r="S5034" s="112"/>
    </row>
    <row r="5035">
      <c r="A5035" s="105"/>
      <c r="C5035" s="88"/>
      <c r="D5035" s="86"/>
      <c r="E5035" s="32"/>
      <c r="H5035" s="105"/>
      <c r="J5035" s="102"/>
      <c r="K5035" s="102"/>
      <c r="L5035" s="108"/>
      <c r="R5035" s="31"/>
      <c r="S5035" s="112"/>
    </row>
    <row r="5036">
      <c r="A5036" s="105"/>
      <c r="C5036" s="88"/>
      <c r="D5036" s="86"/>
      <c r="E5036" s="32"/>
      <c r="H5036" s="105"/>
      <c r="J5036" s="102"/>
      <c r="K5036" s="102"/>
      <c r="L5036" s="108"/>
      <c r="R5036" s="31"/>
      <c r="S5036" s="112"/>
    </row>
    <row r="5037">
      <c r="A5037" s="105"/>
      <c r="C5037" s="88"/>
      <c r="D5037" s="86"/>
      <c r="E5037" s="32"/>
      <c r="H5037" s="105"/>
      <c r="J5037" s="102"/>
      <c r="K5037" s="102"/>
      <c r="L5037" s="108"/>
      <c r="R5037" s="31"/>
      <c r="S5037" s="112"/>
    </row>
    <row r="5038">
      <c r="A5038" s="105"/>
      <c r="C5038" s="88"/>
      <c r="D5038" s="86"/>
      <c r="E5038" s="32"/>
      <c r="H5038" s="105"/>
      <c r="J5038" s="102"/>
      <c r="K5038" s="102"/>
      <c r="L5038" s="108"/>
      <c r="R5038" s="31"/>
      <c r="S5038" s="112"/>
    </row>
    <row r="5039">
      <c r="A5039" s="105"/>
      <c r="C5039" s="88"/>
      <c r="D5039" s="86"/>
      <c r="E5039" s="32"/>
      <c r="H5039" s="105"/>
      <c r="J5039" s="102"/>
      <c r="K5039" s="102"/>
      <c r="L5039" s="108"/>
      <c r="R5039" s="31"/>
      <c r="S5039" s="112"/>
    </row>
    <row r="5040">
      <c r="A5040" s="105"/>
      <c r="C5040" s="88"/>
      <c r="D5040" s="86"/>
      <c r="E5040" s="32"/>
      <c r="H5040" s="105"/>
      <c r="J5040" s="102"/>
      <c r="K5040" s="102"/>
      <c r="L5040" s="108"/>
      <c r="R5040" s="31"/>
      <c r="S5040" s="112"/>
    </row>
    <row r="5041">
      <c r="A5041" s="105"/>
      <c r="C5041" s="88"/>
      <c r="D5041" s="86"/>
      <c r="E5041" s="32"/>
      <c r="H5041" s="105"/>
      <c r="J5041" s="102"/>
      <c r="K5041" s="102"/>
      <c r="L5041" s="108"/>
      <c r="R5041" s="31"/>
      <c r="S5041" s="112"/>
    </row>
    <row r="5042">
      <c r="A5042" s="105"/>
      <c r="C5042" s="88"/>
      <c r="D5042" s="86"/>
      <c r="E5042" s="32"/>
      <c r="H5042" s="105"/>
      <c r="J5042" s="102"/>
      <c r="K5042" s="102"/>
      <c r="L5042" s="108"/>
      <c r="R5042" s="31"/>
      <c r="S5042" s="112"/>
    </row>
    <row r="5043">
      <c r="A5043" s="105"/>
      <c r="C5043" s="88"/>
      <c r="D5043" s="86"/>
      <c r="E5043" s="32"/>
      <c r="H5043" s="105"/>
      <c r="J5043" s="102"/>
      <c r="K5043" s="102"/>
      <c r="L5043" s="108"/>
      <c r="R5043" s="31"/>
      <c r="S5043" s="112"/>
    </row>
    <row r="5044">
      <c r="A5044" s="105"/>
      <c r="C5044" s="88"/>
      <c r="D5044" s="86"/>
      <c r="E5044" s="32"/>
      <c r="H5044" s="105"/>
      <c r="J5044" s="102"/>
      <c r="K5044" s="102"/>
      <c r="L5044" s="108"/>
      <c r="R5044" s="31"/>
      <c r="S5044" s="112"/>
    </row>
    <row r="5045">
      <c r="A5045" s="105"/>
      <c r="C5045" s="88"/>
      <c r="D5045" s="86"/>
      <c r="E5045" s="32"/>
      <c r="H5045" s="105"/>
      <c r="J5045" s="102"/>
      <c r="K5045" s="102"/>
      <c r="L5045" s="108"/>
      <c r="R5045" s="31"/>
      <c r="S5045" s="112"/>
    </row>
    <row r="5046">
      <c r="A5046" s="105"/>
      <c r="C5046" s="88"/>
      <c r="D5046" s="86"/>
      <c r="E5046" s="32"/>
      <c r="H5046" s="105"/>
      <c r="J5046" s="102"/>
      <c r="K5046" s="102"/>
      <c r="L5046" s="108"/>
      <c r="R5046" s="31"/>
      <c r="S5046" s="112"/>
    </row>
    <row r="5047">
      <c r="A5047" s="105"/>
      <c r="C5047" s="88"/>
      <c r="D5047" s="86"/>
      <c r="E5047" s="32"/>
      <c r="H5047" s="105"/>
      <c r="J5047" s="102"/>
      <c r="K5047" s="102"/>
      <c r="L5047" s="108"/>
      <c r="R5047" s="31"/>
      <c r="S5047" s="112"/>
    </row>
    <row r="5048">
      <c r="A5048" s="105"/>
      <c r="C5048" s="88"/>
      <c r="D5048" s="86"/>
      <c r="E5048" s="32"/>
      <c r="H5048" s="105"/>
      <c r="J5048" s="102"/>
      <c r="K5048" s="102"/>
      <c r="L5048" s="108"/>
      <c r="R5048" s="31"/>
      <c r="S5048" s="112"/>
    </row>
    <row r="5049">
      <c r="A5049" s="105"/>
      <c r="C5049" s="88"/>
      <c r="D5049" s="86"/>
      <c r="E5049" s="32"/>
      <c r="H5049" s="105"/>
      <c r="J5049" s="102"/>
      <c r="K5049" s="102"/>
      <c r="L5049" s="108"/>
      <c r="R5049" s="31"/>
      <c r="S5049" s="112"/>
    </row>
    <row r="5050">
      <c r="A5050" s="105"/>
      <c r="C5050" s="88"/>
      <c r="D5050" s="86"/>
      <c r="E5050" s="32"/>
      <c r="H5050" s="105"/>
      <c r="J5050" s="102"/>
      <c r="K5050" s="102"/>
      <c r="L5050" s="108"/>
      <c r="R5050" s="31"/>
      <c r="S5050" s="112"/>
    </row>
    <row r="5051">
      <c r="A5051" s="105"/>
      <c r="C5051" s="88"/>
      <c r="D5051" s="86"/>
      <c r="E5051" s="32"/>
      <c r="H5051" s="105"/>
      <c r="J5051" s="102"/>
      <c r="K5051" s="102"/>
      <c r="L5051" s="108"/>
      <c r="R5051" s="31"/>
      <c r="S5051" s="112"/>
    </row>
    <row r="5052">
      <c r="A5052" s="105"/>
      <c r="C5052" s="88"/>
      <c r="D5052" s="86"/>
      <c r="E5052" s="32"/>
      <c r="H5052" s="105"/>
      <c r="J5052" s="102"/>
      <c r="K5052" s="102"/>
      <c r="L5052" s="108"/>
      <c r="R5052" s="31"/>
      <c r="S5052" s="112"/>
    </row>
    <row r="5053">
      <c r="A5053" s="105"/>
      <c r="C5053" s="88"/>
      <c r="D5053" s="86"/>
      <c r="E5053" s="32"/>
      <c r="H5053" s="105"/>
      <c r="J5053" s="102"/>
      <c r="K5053" s="102"/>
      <c r="L5053" s="108"/>
      <c r="R5053" s="31"/>
      <c r="S5053" s="112"/>
    </row>
    <row r="5054">
      <c r="A5054" s="105"/>
      <c r="C5054" s="88"/>
      <c r="D5054" s="86"/>
      <c r="E5054" s="32"/>
      <c r="H5054" s="105"/>
      <c r="J5054" s="102"/>
      <c r="K5054" s="102"/>
      <c r="L5054" s="108"/>
      <c r="R5054" s="31"/>
      <c r="S5054" s="112"/>
    </row>
    <row r="5055">
      <c r="A5055" s="105"/>
      <c r="C5055" s="88"/>
      <c r="D5055" s="86"/>
      <c r="E5055" s="32"/>
      <c r="H5055" s="105"/>
      <c r="J5055" s="102"/>
      <c r="K5055" s="102"/>
      <c r="L5055" s="108"/>
      <c r="R5055" s="31"/>
      <c r="S5055" s="112"/>
    </row>
    <row r="5056">
      <c r="A5056" s="105"/>
      <c r="C5056" s="88"/>
      <c r="D5056" s="86"/>
      <c r="E5056" s="32"/>
      <c r="H5056" s="105"/>
      <c r="J5056" s="102"/>
      <c r="K5056" s="102"/>
      <c r="L5056" s="108"/>
      <c r="R5056" s="31"/>
      <c r="S5056" s="112"/>
    </row>
    <row r="5057">
      <c r="A5057" s="105"/>
      <c r="C5057" s="88"/>
      <c r="D5057" s="86"/>
      <c r="E5057" s="32"/>
      <c r="H5057" s="105"/>
      <c r="J5057" s="102"/>
      <c r="K5057" s="102"/>
      <c r="L5057" s="108"/>
      <c r="R5057" s="31"/>
      <c r="S5057" s="112"/>
    </row>
    <row r="5058">
      <c r="A5058" s="105"/>
      <c r="C5058" s="88"/>
      <c r="D5058" s="86"/>
      <c r="E5058" s="32"/>
      <c r="H5058" s="105"/>
      <c r="J5058" s="102"/>
      <c r="K5058" s="102"/>
      <c r="L5058" s="108"/>
      <c r="R5058" s="31"/>
      <c r="S5058" s="112"/>
    </row>
    <row r="5059">
      <c r="A5059" s="105"/>
      <c r="C5059" s="88"/>
      <c r="D5059" s="86"/>
      <c r="E5059" s="32"/>
      <c r="H5059" s="105"/>
      <c r="J5059" s="102"/>
      <c r="K5059" s="102"/>
      <c r="L5059" s="108"/>
      <c r="R5059" s="31"/>
      <c r="S5059" s="112"/>
    </row>
    <row r="5060">
      <c r="A5060" s="105"/>
      <c r="C5060" s="88"/>
      <c r="D5060" s="86"/>
      <c r="E5060" s="32"/>
      <c r="H5060" s="105"/>
      <c r="J5060" s="102"/>
      <c r="K5060" s="102"/>
      <c r="L5060" s="108"/>
      <c r="R5060" s="31"/>
      <c r="S5060" s="112"/>
    </row>
    <row r="5061">
      <c r="A5061" s="105"/>
      <c r="C5061" s="88"/>
      <c r="D5061" s="86"/>
      <c r="E5061" s="32"/>
      <c r="H5061" s="105"/>
      <c r="J5061" s="102"/>
      <c r="K5061" s="102"/>
      <c r="L5061" s="108"/>
      <c r="R5061" s="31"/>
      <c r="S5061" s="112"/>
    </row>
    <row r="5062">
      <c r="A5062" s="105"/>
      <c r="C5062" s="88"/>
      <c r="D5062" s="86"/>
      <c r="E5062" s="32"/>
      <c r="H5062" s="105"/>
      <c r="J5062" s="102"/>
      <c r="K5062" s="102"/>
      <c r="L5062" s="108"/>
      <c r="R5062" s="31"/>
      <c r="S5062" s="112"/>
    </row>
    <row r="5063">
      <c r="A5063" s="105"/>
      <c r="C5063" s="88"/>
      <c r="D5063" s="86"/>
      <c r="E5063" s="32"/>
      <c r="H5063" s="105"/>
      <c r="J5063" s="102"/>
      <c r="K5063" s="102"/>
      <c r="L5063" s="108"/>
      <c r="R5063" s="31"/>
      <c r="S5063" s="112"/>
    </row>
    <row r="5064">
      <c r="A5064" s="105"/>
      <c r="C5064" s="88"/>
      <c r="D5064" s="86"/>
      <c r="E5064" s="32"/>
      <c r="H5064" s="105"/>
      <c r="J5064" s="102"/>
      <c r="K5064" s="102"/>
      <c r="L5064" s="108"/>
      <c r="R5064" s="31"/>
      <c r="S5064" s="112"/>
    </row>
    <row r="5065">
      <c r="A5065" s="105"/>
      <c r="C5065" s="88"/>
      <c r="D5065" s="86"/>
      <c r="E5065" s="32"/>
      <c r="H5065" s="105"/>
      <c r="J5065" s="102"/>
      <c r="K5065" s="102"/>
      <c r="L5065" s="108"/>
      <c r="R5065" s="31"/>
      <c r="S5065" s="112"/>
    </row>
    <row r="5066">
      <c r="A5066" s="105"/>
      <c r="C5066" s="88"/>
      <c r="D5066" s="86"/>
      <c r="E5066" s="32"/>
      <c r="H5066" s="105"/>
      <c r="J5066" s="102"/>
      <c r="K5066" s="102"/>
      <c r="L5066" s="108"/>
      <c r="R5066" s="31"/>
      <c r="S5066" s="112"/>
    </row>
    <row r="5067">
      <c r="A5067" s="105"/>
      <c r="C5067" s="88"/>
      <c r="D5067" s="86"/>
      <c r="E5067" s="32"/>
      <c r="H5067" s="105"/>
      <c r="J5067" s="102"/>
      <c r="K5067" s="102"/>
      <c r="L5067" s="108"/>
      <c r="R5067" s="31"/>
      <c r="S5067" s="112"/>
    </row>
    <row r="5068">
      <c r="A5068" s="105"/>
      <c r="C5068" s="88"/>
      <c r="D5068" s="86"/>
      <c r="E5068" s="32"/>
      <c r="H5068" s="105"/>
      <c r="J5068" s="102"/>
      <c r="K5068" s="102"/>
      <c r="L5068" s="108"/>
      <c r="R5068" s="31"/>
      <c r="S5068" s="112"/>
    </row>
    <row r="5069">
      <c r="A5069" s="105"/>
      <c r="C5069" s="88"/>
      <c r="D5069" s="86"/>
      <c r="E5069" s="32"/>
      <c r="H5069" s="105"/>
      <c r="J5069" s="102"/>
      <c r="K5069" s="102"/>
      <c r="L5069" s="108"/>
      <c r="R5069" s="31"/>
      <c r="S5069" s="112"/>
    </row>
    <row r="5070">
      <c r="A5070" s="105"/>
      <c r="C5070" s="88"/>
      <c r="D5070" s="86"/>
      <c r="E5070" s="32"/>
      <c r="H5070" s="105"/>
      <c r="J5070" s="102"/>
      <c r="K5070" s="102"/>
      <c r="L5070" s="108"/>
      <c r="R5070" s="31"/>
      <c r="S5070" s="112"/>
    </row>
    <row r="5071">
      <c r="A5071" s="105"/>
      <c r="C5071" s="88"/>
      <c r="D5071" s="86"/>
      <c r="E5071" s="32"/>
      <c r="H5071" s="105"/>
      <c r="J5071" s="102"/>
      <c r="K5071" s="102"/>
      <c r="L5071" s="108"/>
      <c r="R5071" s="31"/>
      <c r="S5071" s="112"/>
    </row>
    <row r="5072">
      <c r="A5072" s="105"/>
      <c r="C5072" s="88"/>
      <c r="D5072" s="86"/>
      <c r="E5072" s="32"/>
      <c r="H5072" s="105"/>
      <c r="J5072" s="102"/>
      <c r="K5072" s="102"/>
      <c r="L5072" s="108"/>
      <c r="R5072" s="31"/>
      <c r="S5072" s="112"/>
    </row>
    <row r="5073">
      <c r="A5073" s="105"/>
      <c r="C5073" s="88"/>
      <c r="D5073" s="86"/>
      <c r="E5073" s="32"/>
      <c r="H5073" s="105"/>
      <c r="J5073" s="102"/>
      <c r="K5073" s="102"/>
      <c r="L5073" s="108"/>
      <c r="R5073" s="31"/>
      <c r="S5073" s="112"/>
    </row>
    <row r="5074">
      <c r="A5074" s="105"/>
      <c r="C5074" s="88"/>
      <c r="D5074" s="86"/>
      <c r="E5074" s="32"/>
      <c r="H5074" s="105"/>
      <c r="J5074" s="102"/>
      <c r="K5074" s="102"/>
      <c r="L5074" s="108"/>
      <c r="R5074" s="31"/>
      <c r="S5074" s="112"/>
    </row>
    <row r="5075">
      <c r="A5075" s="105"/>
      <c r="C5075" s="88"/>
      <c r="D5075" s="86"/>
      <c r="E5075" s="32"/>
      <c r="H5075" s="105"/>
      <c r="J5075" s="102"/>
      <c r="K5075" s="102"/>
      <c r="L5075" s="108"/>
      <c r="R5075" s="31"/>
      <c r="S5075" s="112"/>
    </row>
    <row r="5076">
      <c r="A5076" s="105"/>
      <c r="C5076" s="88"/>
      <c r="D5076" s="86"/>
      <c r="E5076" s="32"/>
      <c r="H5076" s="105"/>
      <c r="J5076" s="102"/>
      <c r="K5076" s="102"/>
      <c r="L5076" s="108"/>
      <c r="R5076" s="31"/>
      <c r="S5076" s="112"/>
    </row>
    <row r="5077">
      <c r="A5077" s="105"/>
      <c r="C5077" s="88"/>
      <c r="D5077" s="86"/>
      <c r="E5077" s="32"/>
      <c r="H5077" s="105"/>
      <c r="J5077" s="102"/>
      <c r="K5077" s="102"/>
      <c r="L5077" s="108"/>
      <c r="R5077" s="31"/>
      <c r="S5077" s="112"/>
    </row>
    <row r="5078">
      <c r="A5078" s="105"/>
      <c r="C5078" s="88"/>
      <c r="D5078" s="86"/>
      <c r="E5078" s="32"/>
      <c r="H5078" s="105"/>
      <c r="J5078" s="102"/>
      <c r="K5078" s="102"/>
      <c r="L5078" s="108"/>
      <c r="R5078" s="31"/>
      <c r="S5078" s="112"/>
    </row>
    <row r="5079">
      <c r="A5079" s="105"/>
      <c r="C5079" s="88"/>
      <c r="D5079" s="86"/>
      <c r="E5079" s="32"/>
      <c r="H5079" s="105"/>
      <c r="J5079" s="102"/>
      <c r="K5079" s="102"/>
      <c r="L5079" s="108"/>
      <c r="R5079" s="31"/>
      <c r="S5079" s="112"/>
    </row>
    <row r="5080">
      <c r="A5080" s="105"/>
      <c r="C5080" s="88"/>
      <c r="D5080" s="86"/>
      <c r="E5080" s="32"/>
      <c r="H5080" s="105"/>
      <c r="J5080" s="102"/>
      <c r="K5080" s="102"/>
      <c r="L5080" s="108"/>
      <c r="R5080" s="31"/>
      <c r="S5080" s="112"/>
    </row>
    <row r="5081">
      <c r="A5081" s="105"/>
      <c r="C5081" s="88"/>
      <c r="D5081" s="86"/>
      <c r="E5081" s="32"/>
      <c r="H5081" s="105"/>
      <c r="J5081" s="102"/>
      <c r="K5081" s="102"/>
      <c r="L5081" s="108"/>
      <c r="R5081" s="31"/>
      <c r="S5081" s="112"/>
    </row>
    <row r="5082">
      <c r="A5082" s="105"/>
      <c r="C5082" s="88"/>
      <c r="D5082" s="86"/>
      <c r="E5082" s="32"/>
      <c r="H5082" s="105"/>
      <c r="J5082" s="102"/>
      <c r="K5082" s="102"/>
      <c r="L5082" s="108"/>
      <c r="R5082" s="31"/>
      <c r="S5082" s="112"/>
    </row>
    <row r="5083">
      <c r="A5083" s="105"/>
      <c r="C5083" s="88"/>
      <c r="D5083" s="86"/>
      <c r="E5083" s="32"/>
      <c r="H5083" s="105"/>
      <c r="J5083" s="102"/>
      <c r="K5083" s="102"/>
      <c r="L5083" s="108"/>
      <c r="R5083" s="31"/>
      <c r="S5083" s="112"/>
    </row>
    <row r="5084">
      <c r="A5084" s="105"/>
      <c r="C5084" s="88"/>
      <c r="D5084" s="86"/>
      <c r="E5084" s="32"/>
      <c r="H5084" s="105"/>
      <c r="J5084" s="102"/>
      <c r="K5084" s="102"/>
      <c r="L5084" s="108"/>
      <c r="R5084" s="31"/>
      <c r="S5084" s="112"/>
    </row>
    <row r="5085">
      <c r="A5085" s="105"/>
      <c r="C5085" s="88"/>
      <c r="D5085" s="86"/>
      <c r="E5085" s="32"/>
      <c r="H5085" s="105"/>
      <c r="J5085" s="102"/>
      <c r="K5085" s="102"/>
      <c r="L5085" s="108"/>
      <c r="R5085" s="31"/>
      <c r="S5085" s="112"/>
    </row>
    <row r="5086">
      <c r="A5086" s="105"/>
      <c r="C5086" s="88"/>
      <c r="D5086" s="86"/>
      <c r="E5086" s="32"/>
      <c r="H5086" s="105"/>
      <c r="J5086" s="102"/>
      <c r="K5086" s="102"/>
      <c r="L5086" s="108"/>
      <c r="R5086" s="31"/>
      <c r="S5086" s="112"/>
    </row>
    <row r="5087">
      <c r="A5087" s="105"/>
      <c r="C5087" s="88"/>
      <c r="D5087" s="86"/>
      <c r="E5087" s="32"/>
      <c r="H5087" s="105"/>
      <c r="J5087" s="102"/>
      <c r="K5087" s="102"/>
      <c r="L5087" s="108"/>
      <c r="R5087" s="31"/>
      <c r="S5087" s="112"/>
    </row>
    <row r="5088">
      <c r="A5088" s="105"/>
      <c r="C5088" s="88"/>
      <c r="D5088" s="86"/>
      <c r="E5088" s="32"/>
      <c r="H5088" s="105"/>
      <c r="J5088" s="102"/>
      <c r="K5088" s="102"/>
      <c r="L5088" s="108"/>
      <c r="R5088" s="31"/>
      <c r="S5088" s="112"/>
    </row>
    <row r="5089">
      <c r="A5089" s="105"/>
      <c r="C5089" s="88"/>
      <c r="D5089" s="86"/>
      <c r="E5089" s="32"/>
      <c r="H5089" s="105"/>
      <c r="J5089" s="102"/>
      <c r="K5089" s="102"/>
      <c r="L5089" s="108"/>
      <c r="R5089" s="31"/>
      <c r="S5089" s="112"/>
    </row>
    <row r="5090">
      <c r="A5090" s="105"/>
      <c r="C5090" s="88"/>
      <c r="D5090" s="86"/>
      <c r="E5090" s="32"/>
      <c r="H5090" s="105"/>
      <c r="J5090" s="102"/>
      <c r="K5090" s="102"/>
      <c r="L5090" s="108"/>
      <c r="R5090" s="31"/>
      <c r="S5090" s="112"/>
    </row>
    <row r="5091">
      <c r="A5091" s="105"/>
      <c r="C5091" s="88"/>
      <c r="D5091" s="86"/>
      <c r="E5091" s="32"/>
      <c r="H5091" s="105"/>
      <c r="J5091" s="102"/>
      <c r="K5091" s="102"/>
      <c r="L5091" s="108"/>
      <c r="R5091" s="31"/>
      <c r="S5091" s="112"/>
    </row>
    <row r="5092">
      <c r="A5092" s="105"/>
      <c r="C5092" s="88"/>
      <c r="D5092" s="86"/>
      <c r="E5092" s="32"/>
      <c r="H5092" s="105"/>
      <c r="J5092" s="102"/>
      <c r="K5092" s="102"/>
      <c r="L5092" s="108"/>
      <c r="R5092" s="31"/>
      <c r="S5092" s="112"/>
    </row>
    <row r="5093">
      <c r="A5093" s="105"/>
      <c r="C5093" s="88"/>
      <c r="D5093" s="86"/>
      <c r="E5093" s="32"/>
      <c r="H5093" s="105"/>
      <c r="J5093" s="102"/>
      <c r="K5093" s="102"/>
      <c r="L5093" s="108"/>
      <c r="R5093" s="31"/>
      <c r="S5093" s="112"/>
    </row>
    <row r="5094">
      <c r="A5094" s="105"/>
      <c r="C5094" s="88"/>
      <c r="D5094" s="86"/>
      <c r="E5094" s="32"/>
      <c r="H5094" s="105"/>
      <c r="J5094" s="102"/>
      <c r="K5094" s="102"/>
      <c r="L5094" s="108"/>
      <c r="R5094" s="31"/>
      <c r="S5094" s="112"/>
    </row>
    <row r="5095">
      <c r="A5095" s="105"/>
      <c r="C5095" s="88"/>
      <c r="D5095" s="86"/>
      <c r="E5095" s="32"/>
      <c r="H5095" s="105"/>
      <c r="J5095" s="102"/>
      <c r="K5095" s="102"/>
      <c r="L5095" s="108"/>
      <c r="R5095" s="31"/>
      <c r="S5095" s="112"/>
    </row>
    <row r="5096">
      <c r="A5096" s="105"/>
      <c r="C5096" s="88"/>
      <c r="D5096" s="86"/>
      <c r="E5096" s="32"/>
      <c r="H5096" s="105"/>
      <c r="J5096" s="102"/>
      <c r="K5096" s="102"/>
      <c r="L5096" s="108"/>
      <c r="R5096" s="31"/>
      <c r="S5096" s="112"/>
    </row>
    <row r="5097">
      <c r="A5097" s="105"/>
      <c r="C5097" s="88"/>
      <c r="D5097" s="86"/>
      <c r="E5097" s="32"/>
      <c r="H5097" s="105"/>
      <c r="J5097" s="102"/>
      <c r="K5097" s="102"/>
      <c r="L5097" s="108"/>
      <c r="R5097" s="31"/>
      <c r="S5097" s="112"/>
    </row>
    <row r="5098">
      <c r="A5098" s="105"/>
      <c r="C5098" s="88"/>
      <c r="D5098" s="86"/>
      <c r="E5098" s="32"/>
      <c r="H5098" s="105"/>
      <c r="J5098" s="102"/>
      <c r="K5098" s="102"/>
      <c r="L5098" s="108"/>
      <c r="R5098" s="31"/>
      <c r="S5098" s="112"/>
    </row>
    <row r="5099">
      <c r="A5099" s="105"/>
      <c r="C5099" s="88"/>
      <c r="D5099" s="86"/>
      <c r="E5099" s="32"/>
      <c r="H5099" s="105"/>
      <c r="J5099" s="102"/>
      <c r="K5099" s="102"/>
      <c r="L5099" s="108"/>
      <c r="R5099" s="31"/>
      <c r="S5099" s="112"/>
    </row>
    <row r="5100">
      <c r="A5100" s="105"/>
      <c r="C5100" s="88"/>
      <c r="D5100" s="86"/>
      <c r="E5100" s="32"/>
      <c r="H5100" s="105"/>
      <c r="J5100" s="102"/>
      <c r="K5100" s="102"/>
      <c r="L5100" s="108"/>
      <c r="R5100" s="31"/>
      <c r="S5100" s="112"/>
    </row>
    <row r="5101">
      <c r="A5101" s="105"/>
      <c r="C5101" s="88"/>
      <c r="D5101" s="86"/>
      <c r="E5101" s="32"/>
      <c r="H5101" s="105"/>
      <c r="J5101" s="102"/>
      <c r="K5101" s="102"/>
      <c r="L5101" s="108"/>
      <c r="R5101" s="31"/>
      <c r="S5101" s="112"/>
    </row>
    <row r="5102">
      <c r="A5102" s="105"/>
      <c r="C5102" s="88"/>
      <c r="D5102" s="86"/>
      <c r="E5102" s="32"/>
      <c r="H5102" s="105"/>
      <c r="J5102" s="102"/>
      <c r="K5102" s="102"/>
      <c r="L5102" s="108"/>
      <c r="R5102" s="31"/>
      <c r="S5102" s="112"/>
    </row>
    <row r="5103">
      <c r="A5103" s="105"/>
      <c r="C5103" s="88"/>
      <c r="D5103" s="86"/>
      <c r="E5103" s="32"/>
      <c r="H5103" s="105"/>
      <c r="J5103" s="102"/>
      <c r="K5103" s="102"/>
      <c r="L5103" s="108"/>
      <c r="R5103" s="31"/>
      <c r="S5103" s="112"/>
    </row>
    <row r="5104">
      <c r="A5104" s="105"/>
      <c r="C5104" s="88"/>
      <c r="D5104" s="86"/>
      <c r="E5104" s="32"/>
      <c r="H5104" s="105"/>
      <c r="J5104" s="102"/>
      <c r="K5104" s="102"/>
      <c r="L5104" s="108"/>
      <c r="R5104" s="31"/>
      <c r="S5104" s="112"/>
    </row>
    <row r="5105">
      <c r="A5105" s="105"/>
      <c r="C5105" s="88"/>
      <c r="D5105" s="86"/>
      <c r="E5105" s="32"/>
      <c r="H5105" s="105"/>
      <c r="J5105" s="102"/>
      <c r="K5105" s="102"/>
      <c r="L5105" s="108"/>
      <c r="R5105" s="31"/>
      <c r="S5105" s="112"/>
    </row>
    <row r="5106">
      <c r="A5106" s="105"/>
      <c r="C5106" s="88"/>
      <c r="D5106" s="86"/>
      <c r="E5106" s="32"/>
      <c r="H5106" s="105"/>
      <c r="J5106" s="102"/>
      <c r="K5106" s="102"/>
      <c r="L5106" s="108"/>
      <c r="R5106" s="31"/>
      <c r="S5106" s="112"/>
    </row>
    <row r="5107">
      <c r="A5107" s="105"/>
      <c r="C5107" s="88"/>
      <c r="D5107" s="86"/>
      <c r="E5107" s="32"/>
      <c r="H5107" s="105"/>
      <c r="J5107" s="102"/>
      <c r="K5107" s="102"/>
      <c r="L5107" s="108"/>
      <c r="R5107" s="31"/>
      <c r="S5107" s="112"/>
    </row>
    <row r="5108">
      <c r="A5108" s="105"/>
      <c r="C5108" s="88"/>
      <c r="D5108" s="86"/>
      <c r="E5108" s="32"/>
      <c r="H5108" s="105"/>
      <c r="J5108" s="102"/>
      <c r="K5108" s="102"/>
      <c r="L5108" s="108"/>
      <c r="R5108" s="31"/>
      <c r="S5108" s="112"/>
    </row>
    <row r="5109">
      <c r="A5109" s="105"/>
      <c r="C5109" s="88"/>
      <c r="D5109" s="86"/>
      <c r="E5109" s="32"/>
      <c r="H5109" s="105"/>
      <c r="J5109" s="102"/>
      <c r="K5109" s="102"/>
      <c r="L5109" s="108"/>
      <c r="R5109" s="31"/>
      <c r="S5109" s="112"/>
    </row>
    <row r="5110">
      <c r="A5110" s="105"/>
      <c r="C5110" s="88"/>
      <c r="D5110" s="86"/>
      <c r="E5110" s="32"/>
      <c r="H5110" s="105"/>
      <c r="J5110" s="102"/>
      <c r="K5110" s="102"/>
      <c r="L5110" s="108"/>
      <c r="R5110" s="31"/>
      <c r="S5110" s="112"/>
    </row>
    <row r="5111">
      <c r="A5111" s="105"/>
      <c r="C5111" s="88"/>
      <c r="D5111" s="86"/>
      <c r="E5111" s="32"/>
      <c r="H5111" s="105"/>
      <c r="J5111" s="102"/>
      <c r="K5111" s="102"/>
      <c r="L5111" s="108"/>
      <c r="R5111" s="31"/>
      <c r="S5111" s="112"/>
    </row>
    <row r="5112">
      <c r="A5112" s="105"/>
      <c r="C5112" s="88"/>
      <c r="D5112" s="86"/>
      <c r="E5112" s="32"/>
      <c r="H5112" s="105"/>
      <c r="J5112" s="102"/>
      <c r="K5112" s="102"/>
      <c r="L5112" s="108"/>
      <c r="R5112" s="31"/>
      <c r="S5112" s="112"/>
    </row>
    <row r="5113">
      <c r="A5113" s="105"/>
      <c r="C5113" s="88"/>
      <c r="D5113" s="86"/>
      <c r="E5113" s="32"/>
      <c r="H5113" s="105"/>
      <c r="J5113" s="102"/>
      <c r="K5113" s="102"/>
      <c r="L5113" s="108"/>
      <c r="R5113" s="31"/>
      <c r="S5113" s="112"/>
    </row>
    <row r="5114">
      <c r="A5114" s="105"/>
      <c r="C5114" s="88"/>
      <c r="D5114" s="86"/>
      <c r="E5114" s="32"/>
      <c r="H5114" s="105"/>
      <c r="J5114" s="102"/>
      <c r="K5114" s="102"/>
      <c r="L5114" s="108"/>
      <c r="R5114" s="31"/>
      <c r="S5114" s="112"/>
    </row>
    <row r="5115">
      <c r="A5115" s="105"/>
      <c r="C5115" s="88"/>
      <c r="D5115" s="86"/>
      <c r="E5115" s="32"/>
      <c r="H5115" s="105"/>
      <c r="J5115" s="102"/>
      <c r="K5115" s="102"/>
      <c r="L5115" s="108"/>
      <c r="R5115" s="31"/>
      <c r="S5115" s="112"/>
    </row>
    <row r="5116">
      <c r="A5116" s="105"/>
      <c r="C5116" s="88"/>
      <c r="D5116" s="86"/>
      <c r="E5116" s="32"/>
      <c r="H5116" s="105"/>
      <c r="J5116" s="102"/>
      <c r="K5116" s="102"/>
      <c r="L5116" s="108"/>
      <c r="R5116" s="31"/>
      <c r="S5116" s="112"/>
    </row>
    <row r="5117">
      <c r="A5117" s="105"/>
      <c r="C5117" s="88"/>
      <c r="D5117" s="86"/>
      <c r="E5117" s="32"/>
      <c r="H5117" s="105"/>
      <c r="J5117" s="102"/>
      <c r="K5117" s="102"/>
      <c r="L5117" s="108"/>
      <c r="R5117" s="31"/>
      <c r="S5117" s="112"/>
    </row>
    <row r="5118">
      <c r="A5118" s="105"/>
      <c r="C5118" s="88"/>
      <c r="D5118" s="86"/>
      <c r="E5118" s="32"/>
      <c r="H5118" s="105"/>
      <c r="J5118" s="102"/>
      <c r="K5118" s="102"/>
      <c r="L5118" s="108"/>
      <c r="R5118" s="31"/>
      <c r="S5118" s="112"/>
    </row>
    <row r="5119">
      <c r="A5119" s="105"/>
      <c r="C5119" s="88"/>
      <c r="D5119" s="86"/>
      <c r="E5119" s="32"/>
      <c r="H5119" s="105"/>
      <c r="J5119" s="102"/>
      <c r="K5119" s="102"/>
      <c r="L5119" s="108"/>
      <c r="R5119" s="31"/>
      <c r="S5119" s="112"/>
    </row>
    <row r="5120">
      <c r="A5120" s="105"/>
      <c r="C5120" s="88"/>
      <c r="D5120" s="86"/>
      <c r="E5120" s="32"/>
      <c r="H5120" s="105"/>
      <c r="J5120" s="102"/>
      <c r="K5120" s="102"/>
      <c r="L5120" s="108"/>
      <c r="R5120" s="31"/>
      <c r="S5120" s="112"/>
    </row>
    <row r="5121">
      <c r="A5121" s="105"/>
      <c r="C5121" s="88"/>
      <c r="D5121" s="86"/>
      <c r="E5121" s="32"/>
      <c r="H5121" s="105"/>
      <c r="J5121" s="102"/>
      <c r="K5121" s="102"/>
      <c r="L5121" s="108"/>
      <c r="R5121" s="31"/>
      <c r="S5121" s="112"/>
    </row>
    <row r="5122">
      <c r="A5122" s="105"/>
      <c r="C5122" s="88"/>
      <c r="D5122" s="86"/>
      <c r="E5122" s="32"/>
      <c r="H5122" s="105"/>
      <c r="J5122" s="102"/>
      <c r="K5122" s="102"/>
      <c r="L5122" s="108"/>
      <c r="R5122" s="31"/>
      <c r="S5122" s="112"/>
    </row>
    <row r="5123">
      <c r="A5123" s="105"/>
      <c r="C5123" s="88"/>
      <c r="D5123" s="86"/>
      <c r="E5123" s="32"/>
      <c r="H5123" s="105"/>
      <c r="J5123" s="102"/>
      <c r="K5123" s="102"/>
      <c r="L5123" s="108"/>
      <c r="R5123" s="31"/>
      <c r="S5123" s="112"/>
    </row>
    <row r="5124">
      <c r="A5124" s="105"/>
      <c r="C5124" s="88"/>
      <c r="D5124" s="86"/>
      <c r="E5124" s="32"/>
      <c r="H5124" s="105"/>
      <c r="J5124" s="102"/>
      <c r="K5124" s="102"/>
      <c r="L5124" s="108"/>
      <c r="R5124" s="31"/>
      <c r="S5124" s="112"/>
    </row>
    <row r="5125">
      <c r="A5125" s="105"/>
      <c r="C5125" s="88"/>
      <c r="D5125" s="86"/>
      <c r="E5125" s="32"/>
      <c r="H5125" s="105"/>
      <c r="J5125" s="102"/>
      <c r="K5125" s="102"/>
      <c r="L5125" s="108"/>
      <c r="R5125" s="31"/>
      <c r="S5125" s="112"/>
    </row>
    <row r="5126">
      <c r="A5126" s="105"/>
      <c r="C5126" s="88"/>
      <c r="D5126" s="86"/>
      <c r="E5126" s="32"/>
      <c r="H5126" s="105"/>
      <c r="J5126" s="102"/>
      <c r="K5126" s="102"/>
      <c r="L5126" s="108"/>
      <c r="R5126" s="31"/>
      <c r="S5126" s="112"/>
    </row>
    <row r="5127">
      <c r="A5127" s="105"/>
      <c r="C5127" s="88"/>
      <c r="D5127" s="86"/>
      <c r="E5127" s="32"/>
      <c r="H5127" s="105"/>
      <c r="J5127" s="102"/>
      <c r="K5127" s="102"/>
      <c r="L5127" s="108"/>
      <c r="R5127" s="31"/>
      <c r="S5127" s="112"/>
    </row>
    <row r="5128">
      <c r="A5128" s="105"/>
      <c r="C5128" s="88"/>
      <c r="D5128" s="86"/>
      <c r="E5128" s="32"/>
      <c r="H5128" s="105"/>
      <c r="J5128" s="102"/>
      <c r="K5128" s="102"/>
      <c r="L5128" s="108"/>
      <c r="R5128" s="31"/>
      <c r="S5128" s="112"/>
    </row>
    <row r="5129">
      <c r="A5129" s="105"/>
      <c r="C5129" s="88"/>
      <c r="D5129" s="86"/>
      <c r="E5129" s="32"/>
      <c r="H5129" s="105"/>
      <c r="J5129" s="102"/>
      <c r="K5129" s="102"/>
      <c r="L5129" s="108"/>
      <c r="R5129" s="31"/>
      <c r="S5129" s="112"/>
    </row>
    <row r="5130">
      <c r="A5130" s="105"/>
      <c r="C5130" s="88"/>
      <c r="D5130" s="86"/>
      <c r="E5130" s="32"/>
      <c r="H5130" s="105"/>
      <c r="J5130" s="102"/>
      <c r="K5130" s="102"/>
      <c r="L5130" s="108"/>
      <c r="R5130" s="31"/>
      <c r="S5130" s="112"/>
    </row>
    <row r="5131">
      <c r="A5131" s="105"/>
      <c r="C5131" s="88"/>
      <c r="D5131" s="86"/>
      <c r="E5131" s="32"/>
      <c r="H5131" s="105"/>
      <c r="J5131" s="102"/>
      <c r="K5131" s="102"/>
      <c r="L5131" s="108"/>
      <c r="R5131" s="31"/>
      <c r="S5131" s="112"/>
    </row>
    <row r="5132">
      <c r="A5132" s="105"/>
      <c r="C5132" s="88"/>
      <c r="D5132" s="86"/>
      <c r="E5132" s="32"/>
      <c r="H5132" s="105"/>
      <c r="J5132" s="102"/>
      <c r="K5132" s="102"/>
      <c r="L5132" s="108"/>
      <c r="R5132" s="31"/>
      <c r="S5132" s="112"/>
    </row>
    <row r="5133">
      <c r="A5133" s="105"/>
      <c r="C5133" s="88"/>
      <c r="D5133" s="86"/>
      <c r="E5133" s="32"/>
      <c r="H5133" s="105"/>
      <c r="J5133" s="102"/>
      <c r="K5133" s="102"/>
      <c r="L5133" s="108"/>
      <c r="R5133" s="31"/>
      <c r="S5133" s="112"/>
    </row>
    <row r="5134">
      <c r="A5134" s="105"/>
      <c r="C5134" s="88"/>
      <c r="D5134" s="86"/>
      <c r="E5134" s="32"/>
      <c r="H5134" s="105"/>
      <c r="J5134" s="102"/>
      <c r="K5134" s="102"/>
      <c r="L5134" s="108"/>
      <c r="R5134" s="31"/>
      <c r="S5134" s="112"/>
    </row>
    <row r="5135">
      <c r="A5135" s="105"/>
      <c r="C5135" s="88"/>
      <c r="D5135" s="86"/>
      <c r="E5135" s="32"/>
      <c r="H5135" s="105"/>
      <c r="J5135" s="102"/>
      <c r="K5135" s="102"/>
      <c r="L5135" s="108"/>
      <c r="R5135" s="31"/>
      <c r="S5135" s="112"/>
    </row>
    <row r="5136">
      <c r="A5136" s="105"/>
      <c r="C5136" s="88"/>
      <c r="D5136" s="86"/>
      <c r="E5136" s="32"/>
      <c r="H5136" s="105"/>
      <c r="J5136" s="102"/>
      <c r="K5136" s="102"/>
      <c r="L5136" s="108"/>
      <c r="R5136" s="31"/>
      <c r="S5136" s="112"/>
    </row>
    <row r="5137">
      <c r="A5137" s="105"/>
      <c r="C5137" s="88"/>
      <c r="D5137" s="86"/>
      <c r="E5137" s="32"/>
      <c r="H5137" s="105"/>
      <c r="J5137" s="102"/>
      <c r="K5137" s="102"/>
      <c r="L5137" s="108"/>
      <c r="R5137" s="31"/>
      <c r="S5137" s="112"/>
    </row>
    <row r="5138">
      <c r="A5138" s="105"/>
      <c r="C5138" s="88"/>
      <c r="D5138" s="86"/>
      <c r="E5138" s="32"/>
      <c r="H5138" s="105"/>
      <c r="J5138" s="102"/>
      <c r="K5138" s="102"/>
      <c r="L5138" s="108"/>
      <c r="R5138" s="31"/>
      <c r="S5138" s="112"/>
    </row>
    <row r="5139">
      <c r="A5139" s="105"/>
      <c r="C5139" s="88"/>
      <c r="D5139" s="86"/>
      <c r="E5139" s="32"/>
      <c r="H5139" s="105"/>
      <c r="J5139" s="102"/>
      <c r="K5139" s="102"/>
      <c r="L5139" s="108"/>
      <c r="R5139" s="31"/>
      <c r="S5139" s="112"/>
    </row>
    <row r="5140">
      <c r="A5140" s="105"/>
      <c r="C5140" s="88"/>
      <c r="D5140" s="86"/>
      <c r="E5140" s="32"/>
      <c r="H5140" s="105"/>
      <c r="J5140" s="102"/>
      <c r="K5140" s="102"/>
      <c r="L5140" s="108"/>
      <c r="R5140" s="31"/>
      <c r="S5140" s="112"/>
    </row>
    <row r="5141">
      <c r="A5141" s="105"/>
      <c r="C5141" s="88"/>
      <c r="D5141" s="86"/>
      <c r="E5141" s="32"/>
      <c r="H5141" s="105"/>
      <c r="J5141" s="102"/>
      <c r="K5141" s="102"/>
      <c r="L5141" s="108"/>
      <c r="R5141" s="31"/>
      <c r="S5141" s="112"/>
    </row>
    <row r="5142">
      <c r="A5142" s="105"/>
      <c r="C5142" s="88"/>
      <c r="D5142" s="86"/>
      <c r="E5142" s="32"/>
      <c r="H5142" s="105"/>
      <c r="J5142" s="102"/>
      <c r="K5142" s="102"/>
      <c r="L5142" s="108"/>
      <c r="R5142" s="31"/>
      <c r="S5142" s="112"/>
    </row>
    <row r="5143">
      <c r="A5143" s="105"/>
      <c r="C5143" s="88"/>
      <c r="D5143" s="86"/>
      <c r="E5143" s="32"/>
      <c r="H5143" s="105"/>
      <c r="J5143" s="102"/>
      <c r="K5143" s="102"/>
      <c r="L5143" s="108"/>
      <c r="R5143" s="31"/>
      <c r="S5143" s="112"/>
    </row>
    <row r="5144">
      <c r="A5144" s="105"/>
      <c r="C5144" s="88"/>
      <c r="D5144" s="86"/>
      <c r="E5144" s="32"/>
      <c r="H5144" s="105"/>
      <c r="J5144" s="102"/>
      <c r="K5144" s="102"/>
      <c r="L5144" s="108"/>
      <c r="R5144" s="31"/>
      <c r="S5144" s="112"/>
    </row>
    <row r="5145">
      <c r="A5145" s="105"/>
      <c r="C5145" s="88"/>
      <c r="D5145" s="86"/>
      <c r="E5145" s="32"/>
      <c r="H5145" s="105"/>
      <c r="J5145" s="102"/>
      <c r="K5145" s="102"/>
      <c r="L5145" s="108"/>
      <c r="R5145" s="31"/>
      <c r="S5145" s="112"/>
    </row>
    <row r="5146">
      <c r="A5146" s="105"/>
      <c r="C5146" s="88"/>
      <c r="D5146" s="86"/>
      <c r="E5146" s="32"/>
      <c r="H5146" s="105"/>
      <c r="J5146" s="102"/>
      <c r="K5146" s="102"/>
      <c r="L5146" s="108"/>
      <c r="R5146" s="31"/>
      <c r="S5146" s="112"/>
    </row>
    <row r="5147">
      <c r="A5147" s="105"/>
      <c r="C5147" s="88"/>
      <c r="D5147" s="86"/>
      <c r="E5147" s="32"/>
      <c r="H5147" s="105"/>
      <c r="J5147" s="102"/>
      <c r="K5147" s="102"/>
      <c r="L5147" s="108"/>
      <c r="R5147" s="31"/>
      <c r="S5147" s="112"/>
    </row>
    <row r="5148">
      <c r="A5148" s="105"/>
      <c r="C5148" s="88"/>
      <c r="D5148" s="86"/>
      <c r="E5148" s="32"/>
      <c r="H5148" s="105"/>
      <c r="J5148" s="102"/>
      <c r="K5148" s="102"/>
      <c r="L5148" s="108"/>
      <c r="R5148" s="31"/>
      <c r="S5148" s="112"/>
    </row>
    <row r="5149">
      <c r="A5149" s="105"/>
      <c r="C5149" s="88"/>
      <c r="D5149" s="86"/>
      <c r="E5149" s="32"/>
      <c r="H5149" s="105"/>
      <c r="J5149" s="102"/>
      <c r="K5149" s="102"/>
      <c r="L5149" s="108"/>
      <c r="R5149" s="31"/>
      <c r="S5149" s="112"/>
    </row>
    <row r="5150">
      <c r="A5150" s="105"/>
      <c r="C5150" s="88"/>
      <c r="D5150" s="86"/>
      <c r="E5150" s="32"/>
      <c r="H5150" s="105"/>
      <c r="J5150" s="102"/>
      <c r="K5150" s="102"/>
      <c r="L5150" s="108"/>
      <c r="R5150" s="31"/>
      <c r="S5150" s="112"/>
    </row>
    <row r="5151">
      <c r="A5151" s="105"/>
      <c r="C5151" s="88"/>
      <c r="D5151" s="86"/>
      <c r="E5151" s="32"/>
      <c r="H5151" s="105"/>
      <c r="J5151" s="102"/>
      <c r="K5151" s="102"/>
      <c r="L5151" s="108"/>
      <c r="R5151" s="31"/>
      <c r="S5151" s="112"/>
    </row>
    <row r="5152">
      <c r="A5152" s="105"/>
      <c r="C5152" s="88"/>
      <c r="D5152" s="86"/>
      <c r="E5152" s="32"/>
      <c r="H5152" s="105"/>
      <c r="J5152" s="102"/>
      <c r="K5152" s="102"/>
      <c r="L5152" s="108"/>
      <c r="R5152" s="31"/>
      <c r="S5152" s="112"/>
    </row>
    <row r="5153">
      <c r="A5153" s="105"/>
      <c r="C5153" s="88"/>
      <c r="D5153" s="86"/>
      <c r="E5153" s="32"/>
      <c r="H5153" s="105"/>
      <c r="J5153" s="102"/>
      <c r="K5153" s="102"/>
      <c r="L5153" s="108"/>
      <c r="R5153" s="31"/>
      <c r="S5153" s="112"/>
    </row>
    <row r="5154">
      <c r="A5154" s="105"/>
      <c r="C5154" s="88"/>
      <c r="D5154" s="86"/>
      <c r="E5154" s="32"/>
      <c r="H5154" s="105"/>
      <c r="J5154" s="102"/>
      <c r="K5154" s="102"/>
      <c r="L5154" s="108"/>
      <c r="R5154" s="31"/>
      <c r="S5154" s="112"/>
    </row>
    <row r="5155">
      <c r="A5155" s="105"/>
      <c r="C5155" s="88"/>
      <c r="D5155" s="86"/>
      <c r="E5155" s="32"/>
      <c r="H5155" s="105"/>
      <c r="J5155" s="102"/>
      <c r="K5155" s="102"/>
      <c r="L5155" s="108"/>
      <c r="R5155" s="31"/>
      <c r="S5155" s="112"/>
    </row>
    <row r="5156">
      <c r="A5156" s="105"/>
      <c r="C5156" s="88"/>
      <c r="D5156" s="86"/>
      <c r="E5156" s="32"/>
      <c r="H5156" s="105"/>
      <c r="J5156" s="102"/>
      <c r="K5156" s="102"/>
      <c r="L5156" s="108"/>
      <c r="R5156" s="31"/>
      <c r="S5156" s="112"/>
    </row>
    <row r="5157">
      <c r="A5157" s="105"/>
      <c r="C5157" s="88"/>
      <c r="D5157" s="86"/>
      <c r="E5157" s="32"/>
      <c r="H5157" s="105"/>
      <c r="J5157" s="102"/>
      <c r="K5157" s="102"/>
      <c r="L5157" s="108"/>
      <c r="R5157" s="31"/>
      <c r="S5157" s="112"/>
    </row>
    <row r="5158">
      <c r="A5158" s="105"/>
      <c r="C5158" s="88"/>
      <c r="D5158" s="86"/>
      <c r="E5158" s="32"/>
      <c r="H5158" s="105"/>
      <c r="J5158" s="102"/>
      <c r="K5158" s="102"/>
      <c r="L5158" s="108"/>
      <c r="R5158" s="31"/>
      <c r="S5158" s="112"/>
    </row>
    <row r="5159">
      <c r="A5159" s="105"/>
      <c r="C5159" s="88"/>
      <c r="D5159" s="86"/>
      <c r="E5159" s="32"/>
      <c r="H5159" s="105"/>
      <c r="J5159" s="102"/>
      <c r="K5159" s="102"/>
      <c r="L5159" s="108"/>
      <c r="R5159" s="31"/>
      <c r="S5159" s="112"/>
    </row>
    <row r="5160">
      <c r="A5160" s="105"/>
      <c r="C5160" s="88"/>
      <c r="D5160" s="86"/>
      <c r="E5160" s="32"/>
      <c r="H5160" s="105"/>
      <c r="J5160" s="102"/>
      <c r="K5160" s="102"/>
      <c r="L5160" s="108"/>
      <c r="R5160" s="31"/>
      <c r="S5160" s="112"/>
    </row>
    <row r="5161">
      <c r="A5161" s="105"/>
      <c r="C5161" s="88"/>
      <c r="D5161" s="86"/>
      <c r="E5161" s="32"/>
      <c r="H5161" s="105"/>
      <c r="J5161" s="102"/>
      <c r="K5161" s="102"/>
      <c r="L5161" s="108"/>
      <c r="R5161" s="31"/>
      <c r="S5161" s="112"/>
    </row>
    <row r="5162">
      <c r="A5162" s="105"/>
      <c r="C5162" s="88"/>
      <c r="D5162" s="86"/>
      <c r="E5162" s="32"/>
      <c r="H5162" s="105"/>
      <c r="J5162" s="102"/>
      <c r="K5162" s="102"/>
      <c r="L5162" s="108"/>
      <c r="R5162" s="31"/>
      <c r="S5162" s="112"/>
    </row>
    <row r="5163">
      <c r="A5163" s="105"/>
      <c r="C5163" s="88"/>
      <c r="D5163" s="86"/>
      <c r="E5163" s="32"/>
      <c r="H5163" s="105"/>
      <c r="J5163" s="102"/>
      <c r="K5163" s="102"/>
      <c r="L5163" s="108"/>
      <c r="R5163" s="31"/>
      <c r="S5163" s="112"/>
    </row>
    <row r="5164">
      <c r="A5164" s="105"/>
      <c r="C5164" s="88"/>
      <c r="D5164" s="86"/>
      <c r="E5164" s="32"/>
      <c r="H5164" s="105"/>
      <c r="J5164" s="102"/>
      <c r="K5164" s="102"/>
      <c r="L5164" s="108"/>
      <c r="R5164" s="31"/>
      <c r="S5164" s="112"/>
    </row>
    <row r="5165">
      <c r="A5165" s="105"/>
      <c r="C5165" s="88"/>
      <c r="D5165" s="86"/>
      <c r="E5165" s="32"/>
      <c r="H5165" s="105"/>
      <c r="J5165" s="102"/>
      <c r="K5165" s="102"/>
      <c r="L5165" s="108"/>
      <c r="R5165" s="31"/>
      <c r="S5165" s="112"/>
    </row>
    <row r="5166">
      <c r="A5166" s="105"/>
      <c r="C5166" s="88"/>
      <c r="D5166" s="86"/>
      <c r="E5166" s="32"/>
      <c r="H5166" s="105"/>
      <c r="J5166" s="102"/>
      <c r="K5166" s="102"/>
      <c r="L5166" s="108"/>
      <c r="R5166" s="31"/>
      <c r="S5166" s="112"/>
    </row>
    <row r="5167">
      <c r="A5167" s="105"/>
      <c r="C5167" s="88"/>
      <c r="D5167" s="86"/>
      <c r="E5167" s="32"/>
      <c r="H5167" s="105"/>
      <c r="J5167" s="102"/>
      <c r="K5167" s="102"/>
      <c r="L5167" s="108"/>
      <c r="R5167" s="31"/>
      <c r="S5167" s="112"/>
    </row>
    <row r="5168">
      <c r="A5168" s="105"/>
      <c r="C5168" s="88"/>
      <c r="D5168" s="86"/>
      <c r="E5168" s="32"/>
      <c r="H5168" s="105"/>
      <c r="J5168" s="102"/>
      <c r="K5168" s="102"/>
      <c r="L5168" s="108"/>
      <c r="R5168" s="31"/>
      <c r="S5168" s="112"/>
    </row>
    <row r="5169">
      <c r="A5169" s="105"/>
      <c r="C5169" s="88"/>
      <c r="D5169" s="86"/>
      <c r="E5169" s="32"/>
      <c r="H5169" s="105"/>
      <c r="J5169" s="102"/>
      <c r="K5169" s="102"/>
      <c r="L5169" s="108"/>
      <c r="R5169" s="31"/>
      <c r="S5169" s="112"/>
    </row>
    <row r="5170">
      <c r="A5170" s="105"/>
      <c r="C5170" s="88"/>
      <c r="D5170" s="86"/>
      <c r="E5170" s="32"/>
      <c r="H5170" s="105"/>
      <c r="J5170" s="102"/>
      <c r="K5170" s="102"/>
      <c r="L5170" s="108"/>
      <c r="R5170" s="31"/>
      <c r="S5170" s="112"/>
    </row>
    <row r="5171">
      <c r="A5171" s="105"/>
      <c r="C5171" s="88"/>
      <c r="D5171" s="86"/>
      <c r="E5171" s="32"/>
      <c r="H5171" s="105"/>
      <c r="J5171" s="102"/>
      <c r="K5171" s="102"/>
      <c r="L5171" s="108"/>
      <c r="R5171" s="31"/>
      <c r="S5171" s="112"/>
    </row>
    <row r="5172">
      <c r="A5172" s="105"/>
      <c r="C5172" s="88"/>
      <c r="D5172" s="86"/>
      <c r="E5172" s="32"/>
      <c r="H5172" s="105"/>
      <c r="J5172" s="102"/>
      <c r="K5172" s="102"/>
      <c r="L5172" s="108"/>
      <c r="R5172" s="31"/>
      <c r="S5172" s="112"/>
    </row>
    <row r="5173">
      <c r="A5173" s="105"/>
      <c r="C5173" s="88"/>
      <c r="D5173" s="86"/>
      <c r="E5173" s="32"/>
      <c r="H5173" s="105"/>
      <c r="J5173" s="102"/>
      <c r="K5173" s="102"/>
      <c r="L5173" s="108"/>
      <c r="R5173" s="31"/>
      <c r="S5173" s="112"/>
    </row>
    <row r="5174">
      <c r="A5174" s="105"/>
      <c r="C5174" s="88"/>
      <c r="D5174" s="86"/>
      <c r="E5174" s="32"/>
      <c r="H5174" s="105"/>
      <c r="J5174" s="102"/>
      <c r="K5174" s="102"/>
      <c r="L5174" s="108"/>
      <c r="R5174" s="31"/>
      <c r="S5174" s="112"/>
    </row>
    <row r="5175">
      <c r="A5175" s="105"/>
      <c r="C5175" s="88"/>
      <c r="D5175" s="86"/>
      <c r="E5175" s="32"/>
      <c r="H5175" s="105"/>
      <c r="J5175" s="102"/>
      <c r="K5175" s="102"/>
      <c r="L5175" s="108"/>
      <c r="R5175" s="31"/>
      <c r="S5175" s="112"/>
    </row>
    <row r="5176">
      <c r="A5176" s="105"/>
      <c r="C5176" s="88"/>
      <c r="D5176" s="86"/>
      <c r="E5176" s="32"/>
      <c r="H5176" s="105"/>
      <c r="J5176" s="102"/>
      <c r="K5176" s="102"/>
      <c r="L5176" s="108"/>
      <c r="R5176" s="31"/>
      <c r="S5176" s="112"/>
    </row>
    <row r="5177">
      <c r="A5177" s="105"/>
      <c r="C5177" s="88"/>
      <c r="D5177" s="86"/>
      <c r="E5177" s="32"/>
      <c r="H5177" s="105"/>
      <c r="J5177" s="102"/>
      <c r="K5177" s="102"/>
      <c r="L5177" s="108"/>
      <c r="R5177" s="31"/>
      <c r="S5177" s="112"/>
    </row>
    <row r="5178">
      <c r="A5178" s="105"/>
      <c r="C5178" s="88"/>
      <c r="D5178" s="86"/>
      <c r="E5178" s="32"/>
      <c r="H5178" s="105"/>
      <c r="J5178" s="102"/>
      <c r="K5178" s="102"/>
      <c r="L5178" s="108"/>
      <c r="R5178" s="31"/>
      <c r="S5178" s="112"/>
    </row>
    <row r="5179">
      <c r="A5179" s="105"/>
      <c r="C5179" s="88"/>
      <c r="D5179" s="86"/>
      <c r="E5179" s="32"/>
      <c r="H5179" s="105"/>
      <c r="J5179" s="102"/>
      <c r="K5179" s="102"/>
      <c r="L5179" s="108"/>
      <c r="R5179" s="31"/>
      <c r="S5179" s="112"/>
    </row>
    <row r="5180">
      <c r="A5180" s="105"/>
      <c r="C5180" s="88"/>
      <c r="D5180" s="86"/>
      <c r="E5180" s="32"/>
      <c r="H5180" s="105"/>
      <c r="J5180" s="102"/>
      <c r="K5180" s="102"/>
      <c r="L5180" s="108"/>
      <c r="R5180" s="31"/>
      <c r="S5180" s="112"/>
    </row>
    <row r="5181">
      <c r="A5181" s="105"/>
      <c r="C5181" s="88"/>
      <c r="D5181" s="86"/>
      <c r="E5181" s="32"/>
      <c r="H5181" s="105"/>
      <c r="J5181" s="102"/>
      <c r="K5181" s="102"/>
      <c r="L5181" s="108"/>
      <c r="R5181" s="31"/>
      <c r="S5181" s="112"/>
    </row>
    <row r="5182">
      <c r="A5182" s="105"/>
      <c r="C5182" s="88"/>
      <c r="D5182" s="86"/>
      <c r="E5182" s="32"/>
      <c r="H5182" s="105"/>
      <c r="J5182" s="102"/>
      <c r="K5182" s="102"/>
      <c r="L5182" s="108"/>
      <c r="R5182" s="31"/>
      <c r="S5182" s="112"/>
    </row>
    <row r="5183">
      <c r="A5183" s="105"/>
      <c r="C5183" s="88"/>
      <c r="D5183" s="86"/>
      <c r="E5183" s="32"/>
      <c r="H5183" s="105"/>
      <c r="J5183" s="102"/>
      <c r="K5183" s="102"/>
      <c r="L5183" s="108"/>
      <c r="R5183" s="31"/>
      <c r="S5183" s="112"/>
    </row>
    <row r="5184">
      <c r="A5184" s="105"/>
      <c r="C5184" s="88"/>
      <c r="D5184" s="86"/>
      <c r="E5184" s="32"/>
      <c r="H5184" s="105"/>
      <c r="J5184" s="102"/>
      <c r="K5184" s="102"/>
      <c r="L5184" s="108"/>
      <c r="R5184" s="31"/>
      <c r="S5184" s="112"/>
    </row>
    <row r="5185">
      <c r="A5185" s="105"/>
      <c r="C5185" s="88"/>
      <c r="D5185" s="86"/>
      <c r="E5185" s="32"/>
      <c r="H5185" s="105"/>
      <c r="J5185" s="102"/>
      <c r="K5185" s="102"/>
      <c r="L5185" s="108"/>
      <c r="R5185" s="31"/>
      <c r="S5185" s="112"/>
    </row>
    <row r="5186">
      <c r="A5186" s="105"/>
      <c r="C5186" s="88"/>
      <c r="D5186" s="86"/>
      <c r="E5186" s="32"/>
      <c r="H5186" s="105"/>
      <c r="J5186" s="102"/>
      <c r="K5186" s="102"/>
      <c r="L5186" s="108"/>
      <c r="R5186" s="31"/>
      <c r="S5186" s="112"/>
    </row>
    <row r="5187">
      <c r="A5187" s="105"/>
      <c r="C5187" s="88"/>
      <c r="D5187" s="86"/>
      <c r="E5187" s="32"/>
      <c r="H5187" s="105"/>
      <c r="J5187" s="102"/>
      <c r="K5187" s="102"/>
      <c r="L5187" s="108"/>
      <c r="R5187" s="31"/>
      <c r="S5187" s="112"/>
    </row>
    <row r="5188">
      <c r="A5188" s="105"/>
      <c r="C5188" s="88"/>
      <c r="D5188" s="86"/>
      <c r="E5188" s="32"/>
      <c r="H5188" s="105"/>
      <c r="J5188" s="102"/>
      <c r="K5188" s="102"/>
      <c r="L5188" s="108"/>
      <c r="R5188" s="31"/>
      <c r="S5188" s="112"/>
    </row>
    <row r="5189">
      <c r="A5189" s="105"/>
      <c r="C5189" s="88"/>
      <c r="D5189" s="86"/>
      <c r="E5189" s="32"/>
      <c r="H5189" s="105"/>
      <c r="J5189" s="102"/>
      <c r="K5189" s="102"/>
      <c r="L5189" s="108"/>
      <c r="R5189" s="31"/>
      <c r="S5189" s="112"/>
    </row>
    <row r="5190">
      <c r="A5190" s="105"/>
      <c r="C5190" s="88"/>
      <c r="D5190" s="86"/>
      <c r="E5190" s="32"/>
      <c r="H5190" s="105"/>
      <c r="J5190" s="102"/>
      <c r="K5190" s="102"/>
      <c r="L5190" s="108"/>
      <c r="R5190" s="31"/>
      <c r="S5190" s="112"/>
    </row>
    <row r="5191">
      <c r="A5191" s="105"/>
      <c r="C5191" s="88"/>
      <c r="D5191" s="86"/>
      <c r="E5191" s="32"/>
      <c r="H5191" s="105"/>
      <c r="J5191" s="102"/>
      <c r="K5191" s="102"/>
      <c r="L5191" s="108"/>
      <c r="R5191" s="31"/>
      <c r="S5191" s="112"/>
    </row>
    <row r="5192">
      <c r="A5192" s="105"/>
      <c r="C5192" s="88"/>
      <c r="D5192" s="86"/>
      <c r="E5192" s="32"/>
      <c r="H5192" s="105"/>
      <c r="J5192" s="102"/>
      <c r="K5192" s="102"/>
      <c r="L5192" s="108"/>
      <c r="R5192" s="31"/>
      <c r="S5192" s="112"/>
    </row>
    <row r="5193">
      <c r="A5193" s="105"/>
      <c r="C5193" s="88"/>
      <c r="D5193" s="86"/>
      <c r="E5193" s="32"/>
      <c r="H5193" s="105"/>
      <c r="J5193" s="102"/>
      <c r="K5193" s="102"/>
      <c r="L5193" s="108"/>
      <c r="R5193" s="31"/>
      <c r="S5193" s="112"/>
    </row>
    <row r="5194">
      <c r="A5194" s="105"/>
      <c r="C5194" s="88"/>
      <c r="D5194" s="86"/>
      <c r="E5194" s="32"/>
      <c r="H5194" s="105"/>
      <c r="J5194" s="102"/>
      <c r="K5194" s="102"/>
      <c r="L5194" s="108"/>
      <c r="R5194" s="31"/>
      <c r="S5194" s="112"/>
    </row>
    <row r="5195">
      <c r="A5195" s="105"/>
      <c r="C5195" s="88"/>
      <c r="D5195" s="86"/>
      <c r="E5195" s="32"/>
      <c r="H5195" s="105"/>
      <c r="J5195" s="102"/>
      <c r="K5195" s="102"/>
      <c r="L5195" s="108"/>
      <c r="R5195" s="31"/>
      <c r="S5195" s="112"/>
    </row>
    <row r="5196">
      <c r="A5196" s="105"/>
      <c r="C5196" s="88"/>
      <c r="D5196" s="86"/>
      <c r="E5196" s="32"/>
      <c r="H5196" s="105"/>
      <c r="J5196" s="102"/>
      <c r="K5196" s="102"/>
      <c r="L5196" s="108"/>
      <c r="R5196" s="31"/>
      <c r="S5196" s="112"/>
    </row>
    <row r="5197">
      <c r="A5197" s="105"/>
      <c r="C5197" s="88"/>
      <c r="D5197" s="86"/>
      <c r="E5197" s="32"/>
      <c r="H5197" s="105"/>
      <c r="J5197" s="102"/>
      <c r="K5197" s="102"/>
      <c r="L5197" s="108"/>
      <c r="R5197" s="31"/>
      <c r="S5197" s="112"/>
    </row>
    <row r="5198">
      <c r="A5198" s="105"/>
      <c r="C5198" s="88"/>
      <c r="D5198" s="86"/>
      <c r="E5198" s="32"/>
      <c r="H5198" s="105"/>
      <c r="J5198" s="102"/>
      <c r="K5198" s="102"/>
      <c r="L5198" s="108"/>
      <c r="R5198" s="31"/>
      <c r="S5198" s="112"/>
    </row>
    <row r="5199">
      <c r="A5199" s="105"/>
      <c r="C5199" s="88"/>
      <c r="D5199" s="86"/>
      <c r="E5199" s="32"/>
      <c r="H5199" s="105"/>
      <c r="J5199" s="102"/>
      <c r="K5199" s="102"/>
      <c r="L5199" s="108"/>
      <c r="R5199" s="31"/>
      <c r="S5199" s="112"/>
    </row>
    <row r="5200">
      <c r="A5200" s="105"/>
      <c r="C5200" s="88"/>
      <c r="D5200" s="86"/>
      <c r="E5200" s="32"/>
      <c r="H5200" s="105"/>
      <c r="J5200" s="102"/>
      <c r="K5200" s="102"/>
      <c r="L5200" s="108"/>
      <c r="R5200" s="31"/>
      <c r="S5200" s="112"/>
    </row>
    <row r="5201">
      <c r="A5201" s="105"/>
      <c r="C5201" s="88"/>
      <c r="D5201" s="86"/>
      <c r="E5201" s="32"/>
      <c r="H5201" s="105"/>
      <c r="J5201" s="102"/>
      <c r="K5201" s="102"/>
      <c r="L5201" s="108"/>
      <c r="R5201" s="31"/>
      <c r="S5201" s="112"/>
    </row>
    <row r="5202">
      <c r="A5202" s="105"/>
      <c r="C5202" s="88"/>
      <c r="D5202" s="86"/>
      <c r="E5202" s="32"/>
      <c r="H5202" s="105"/>
      <c r="J5202" s="102"/>
      <c r="K5202" s="102"/>
      <c r="L5202" s="108"/>
      <c r="R5202" s="31"/>
      <c r="S5202" s="112"/>
    </row>
    <row r="5203">
      <c r="A5203" s="105"/>
      <c r="C5203" s="88"/>
      <c r="D5203" s="86"/>
      <c r="E5203" s="32"/>
      <c r="H5203" s="105"/>
      <c r="J5203" s="102"/>
      <c r="K5203" s="102"/>
      <c r="L5203" s="108"/>
      <c r="R5203" s="31"/>
      <c r="S5203" s="112"/>
    </row>
    <row r="5204">
      <c r="A5204" s="105"/>
      <c r="C5204" s="88"/>
      <c r="D5204" s="86"/>
      <c r="E5204" s="32"/>
      <c r="H5204" s="105"/>
      <c r="J5204" s="102"/>
      <c r="K5204" s="102"/>
      <c r="L5204" s="108"/>
      <c r="R5204" s="31"/>
      <c r="S5204" s="112"/>
    </row>
    <row r="5205">
      <c r="A5205" s="105"/>
      <c r="C5205" s="88"/>
      <c r="D5205" s="86"/>
      <c r="E5205" s="32"/>
      <c r="H5205" s="105"/>
      <c r="J5205" s="102"/>
      <c r="K5205" s="102"/>
      <c r="L5205" s="108"/>
      <c r="R5205" s="31"/>
      <c r="S5205" s="112"/>
    </row>
    <row r="5206">
      <c r="A5206" s="105"/>
      <c r="C5206" s="88"/>
      <c r="D5206" s="86"/>
      <c r="E5206" s="32"/>
      <c r="H5206" s="105"/>
      <c r="J5206" s="102"/>
      <c r="K5206" s="102"/>
      <c r="L5206" s="108"/>
      <c r="R5206" s="31"/>
      <c r="S5206" s="112"/>
    </row>
    <row r="5207">
      <c r="A5207" s="105"/>
      <c r="C5207" s="88"/>
      <c r="D5207" s="86"/>
      <c r="E5207" s="32"/>
      <c r="H5207" s="105"/>
      <c r="J5207" s="102"/>
      <c r="K5207" s="102"/>
      <c r="L5207" s="108"/>
      <c r="R5207" s="31"/>
      <c r="S5207" s="112"/>
    </row>
    <row r="5208">
      <c r="A5208" s="105"/>
      <c r="C5208" s="88"/>
      <c r="D5208" s="86"/>
      <c r="E5208" s="32"/>
      <c r="H5208" s="105"/>
      <c r="J5208" s="102"/>
      <c r="K5208" s="102"/>
      <c r="L5208" s="108"/>
      <c r="R5208" s="31"/>
      <c r="S5208" s="112"/>
    </row>
    <row r="5209">
      <c r="A5209" s="105"/>
      <c r="C5209" s="88"/>
      <c r="D5209" s="86"/>
      <c r="E5209" s="32"/>
      <c r="H5209" s="105"/>
      <c r="J5209" s="102"/>
      <c r="K5209" s="102"/>
      <c r="L5209" s="108"/>
      <c r="R5209" s="31"/>
      <c r="S5209" s="112"/>
    </row>
    <row r="5210">
      <c r="A5210" s="105"/>
      <c r="C5210" s="88"/>
      <c r="D5210" s="86"/>
      <c r="E5210" s="32"/>
      <c r="H5210" s="105"/>
      <c r="J5210" s="102"/>
      <c r="K5210" s="102"/>
      <c r="L5210" s="108"/>
      <c r="R5210" s="31"/>
      <c r="S5210" s="112"/>
    </row>
    <row r="5211">
      <c r="A5211" s="105"/>
      <c r="C5211" s="88"/>
      <c r="D5211" s="86"/>
      <c r="E5211" s="32"/>
      <c r="H5211" s="105"/>
      <c r="J5211" s="102"/>
      <c r="K5211" s="102"/>
      <c r="L5211" s="108"/>
      <c r="R5211" s="31"/>
      <c r="S5211" s="112"/>
    </row>
    <row r="5212">
      <c r="A5212" s="105"/>
      <c r="C5212" s="88"/>
      <c r="D5212" s="86"/>
      <c r="E5212" s="32"/>
      <c r="H5212" s="105"/>
      <c r="J5212" s="102"/>
      <c r="K5212" s="102"/>
      <c r="L5212" s="108"/>
      <c r="R5212" s="31"/>
      <c r="S5212" s="112"/>
    </row>
    <row r="5213">
      <c r="A5213" s="105"/>
      <c r="C5213" s="88"/>
      <c r="D5213" s="86"/>
      <c r="E5213" s="32"/>
      <c r="H5213" s="105"/>
      <c r="J5213" s="102"/>
      <c r="K5213" s="102"/>
      <c r="L5213" s="108"/>
      <c r="R5213" s="31"/>
      <c r="S5213" s="112"/>
    </row>
    <row r="5214">
      <c r="A5214" s="105"/>
      <c r="C5214" s="88"/>
      <c r="D5214" s="86"/>
      <c r="E5214" s="32"/>
      <c r="H5214" s="105"/>
      <c r="J5214" s="102"/>
      <c r="K5214" s="102"/>
      <c r="L5214" s="108"/>
      <c r="R5214" s="31"/>
      <c r="S5214" s="112"/>
    </row>
    <row r="5215">
      <c r="A5215" s="105"/>
      <c r="C5215" s="88"/>
      <c r="D5215" s="86"/>
      <c r="E5215" s="32"/>
      <c r="H5215" s="105"/>
      <c r="J5215" s="102"/>
      <c r="K5215" s="102"/>
      <c r="L5215" s="108"/>
      <c r="R5215" s="31"/>
      <c r="S5215" s="112"/>
    </row>
    <row r="5216">
      <c r="A5216" s="105"/>
      <c r="C5216" s="88"/>
      <c r="D5216" s="86"/>
      <c r="E5216" s="32"/>
      <c r="H5216" s="105"/>
      <c r="J5216" s="102"/>
      <c r="K5216" s="102"/>
      <c r="L5216" s="108"/>
      <c r="R5216" s="31"/>
      <c r="S5216" s="112"/>
    </row>
    <row r="5217">
      <c r="A5217" s="105"/>
      <c r="C5217" s="88"/>
      <c r="D5217" s="86"/>
      <c r="E5217" s="32"/>
      <c r="H5217" s="105"/>
      <c r="J5217" s="102"/>
      <c r="K5217" s="102"/>
      <c r="L5217" s="108"/>
      <c r="R5217" s="31"/>
      <c r="S5217" s="112"/>
    </row>
    <row r="5218">
      <c r="A5218" s="105"/>
      <c r="C5218" s="88"/>
      <c r="D5218" s="86"/>
      <c r="E5218" s="32"/>
      <c r="H5218" s="105"/>
      <c r="J5218" s="102"/>
      <c r="K5218" s="102"/>
      <c r="L5218" s="108"/>
      <c r="R5218" s="31"/>
      <c r="S5218" s="112"/>
    </row>
    <row r="5219">
      <c r="A5219" s="105"/>
      <c r="C5219" s="88"/>
      <c r="D5219" s="86"/>
      <c r="E5219" s="32"/>
      <c r="H5219" s="105"/>
      <c r="J5219" s="102"/>
      <c r="K5219" s="102"/>
      <c r="L5219" s="108"/>
      <c r="R5219" s="31"/>
      <c r="S5219" s="112"/>
    </row>
    <row r="5220">
      <c r="A5220" s="105"/>
      <c r="C5220" s="88"/>
      <c r="D5220" s="86"/>
      <c r="E5220" s="32"/>
      <c r="H5220" s="105"/>
      <c r="J5220" s="102"/>
      <c r="K5220" s="102"/>
      <c r="L5220" s="108"/>
      <c r="R5220" s="31"/>
      <c r="S5220" s="112"/>
    </row>
    <row r="5221">
      <c r="A5221" s="105"/>
      <c r="C5221" s="88"/>
      <c r="D5221" s="86"/>
      <c r="E5221" s="32"/>
      <c r="H5221" s="105"/>
      <c r="J5221" s="102"/>
      <c r="K5221" s="102"/>
      <c r="L5221" s="108"/>
      <c r="R5221" s="31"/>
      <c r="S5221" s="112"/>
    </row>
    <row r="5222">
      <c r="A5222" s="105"/>
      <c r="C5222" s="88"/>
      <c r="D5222" s="86"/>
      <c r="E5222" s="32"/>
      <c r="H5222" s="105"/>
      <c r="J5222" s="102"/>
      <c r="K5222" s="102"/>
      <c r="L5222" s="108"/>
      <c r="R5222" s="31"/>
      <c r="S5222" s="112"/>
    </row>
    <row r="5223">
      <c r="A5223" s="105"/>
      <c r="C5223" s="88"/>
      <c r="D5223" s="86"/>
      <c r="E5223" s="32"/>
      <c r="H5223" s="105"/>
      <c r="J5223" s="102"/>
      <c r="K5223" s="102"/>
      <c r="L5223" s="108"/>
      <c r="R5223" s="31"/>
      <c r="S5223" s="112"/>
    </row>
    <row r="5224">
      <c r="A5224" s="105"/>
      <c r="C5224" s="88"/>
      <c r="D5224" s="86"/>
      <c r="E5224" s="32"/>
      <c r="H5224" s="105"/>
      <c r="J5224" s="102"/>
      <c r="K5224" s="102"/>
      <c r="L5224" s="108"/>
      <c r="R5224" s="31"/>
      <c r="S5224" s="112"/>
    </row>
    <row r="5225">
      <c r="A5225" s="105"/>
      <c r="C5225" s="88"/>
      <c r="D5225" s="86"/>
      <c r="E5225" s="32"/>
      <c r="H5225" s="105"/>
      <c r="J5225" s="102"/>
      <c r="K5225" s="102"/>
      <c r="L5225" s="108"/>
      <c r="R5225" s="31"/>
      <c r="S5225" s="112"/>
    </row>
    <row r="5226">
      <c r="A5226" s="105"/>
      <c r="C5226" s="88"/>
      <c r="D5226" s="86"/>
      <c r="E5226" s="32"/>
      <c r="H5226" s="105"/>
      <c r="J5226" s="102"/>
      <c r="K5226" s="102"/>
      <c r="L5226" s="108"/>
      <c r="R5226" s="31"/>
      <c r="S5226" s="112"/>
    </row>
    <row r="5227">
      <c r="A5227" s="105"/>
      <c r="C5227" s="88"/>
      <c r="D5227" s="86"/>
      <c r="E5227" s="32"/>
      <c r="H5227" s="105"/>
      <c r="J5227" s="102"/>
      <c r="K5227" s="102"/>
      <c r="L5227" s="108"/>
      <c r="R5227" s="31"/>
      <c r="S5227" s="112"/>
    </row>
    <row r="5228">
      <c r="A5228" s="105"/>
      <c r="C5228" s="88"/>
      <c r="D5228" s="86"/>
      <c r="E5228" s="32"/>
      <c r="H5228" s="105"/>
      <c r="J5228" s="102"/>
      <c r="K5228" s="102"/>
      <c r="L5228" s="108"/>
      <c r="R5228" s="31"/>
      <c r="S5228" s="112"/>
    </row>
    <row r="5229">
      <c r="A5229" s="105"/>
      <c r="C5229" s="88"/>
      <c r="D5229" s="86"/>
      <c r="E5229" s="32"/>
      <c r="H5229" s="105"/>
      <c r="J5229" s="102"/>
      <c r="K5229" s="102"/>
      <c r="L5229" s="108"/>
      <c r="R5229" s="31"/>
      <c r="S5229" s="112"/>
    </row>
    <row r="5230">
      <c r="A5230" s="105"/>
      <c r="C5230" s="88"/>
      <c r="D5230" s="86"/>
      <c r="E5230" s="32"/>
      <c r="H5230" s="105"/>
      <c r="J5230" s="102"/>
      <c r="K5230" s="102"/>
      <c r="L5230" s="108"/>
      <c r="R5230" s="31"/>
      <c r="S5230" s="112"/>
    </row>
    <row r="5231">
      <c r="A5231" s="105"/>
      <c r="C5231" s="88"/>
      <c r="D5231" s="86"/>
      <c r="E5231" s="32"/>
      <c r="H5231" s="105"/>
      <c r="J5231" s="102"/>
      <c r="K5231" s="102"/>
      <c r="L5231" s="108"/>
      <c r="R5231" s="31"/>
      <c r="S5231" s="112"/>
    </row>
    <row r="5232">
      <c r="A5232" s="105"/>
      <c r="C5232" s="88"/>
      <c r="D5232" s="86"/>
      <c r="E5232" s="32"/>
      <c r="H5232" s="105"/>
      <c r="J5232" s="102"/>
      <c r="K5232" s="102"/>
      <c r="L5232" s="108"/>
      <c r="R5232" s="31"/>
      <c r="S5232" s="112"/>
    </row>
    <row r="5233">
      <c r="A5233" s="105"/>
      <c r="C5233" s="88"/>
      <c r="D5233" s="86"/>
      <c r="E5233" s="32"/>
      <c r="H5233" s="105"/>
      <c r="J5233" s="102"/>
      <c r="K5233" s="102"/>
      <c r="L5233" s="108"/>
      <c r="R5233" s="31"/>
      <c r="S5233" s="112"/>
    </row>
    <row r="5234">
      <c r="A5234" s="105"/>
      <c r="C5234" s="88"/>
      <c r="D5234" s="86"/>
      <c r="E5234" s="32"/>
      <c r="H5234" s="105"/>
      <c r="J5234" s="102"/>
      <c r="K5234" s="102"/>
      <c r="L5234" s="108"/>
      <c r="R5234" s="31"/>
      <c r="S5234" s="112"/>
    </row>
    <row r="5235">
      <c r="A5235" s="105"/>
      <c r="C5235" s="88"/>
      <c r="D5235" s="86"/>
      <c r="E5235" s="32"/>
      <c r="H5235" s="105"/>
      <c r="J5235" s="102"/>
      <c r="K5235" s="102"/>
      <c r="L5235" s="108"/>
      <c r="R5235" s="31"/>
      <c r="S5235" s="112"/>
    </row>
    <row r="5236">
      <c r="A5236" s="105"/>
      <c r="C5236" s="88"/>
      <c r="D5236" s="86"/>
      <c r="E5236" s="32"/>
      <c r="H5236" s="105"/>
      <c r="J5236" s="102"/>
      <c r="K5236" s="102"/>
      <c r="L5236" s="108"/>
      <c r="R5236" s="31"/>
      <c r="S5236" s="112"/>
    </row>
    <row r="5237">
      <c r="A5237" s="105"/>
      <c r="C5237" s="88"/>
      <c r="D5237" s="86"/>
      <c r="E5237" s="32"/>
      <c r="H5237" s="105"/>
      <c r="J5237" s="102"/>
      <c r="K5237" s="102"/>
      <c r="L5237" s="108"/>
      <c r="R5237" s="31"/>
      <c r="S5237" s="112"/>
    </row>
    <row r="5238">
      <c r="A5238" s="105"/>
      <c r="C5238" s="88"/>
      <c r="D5238" s="86"/>
      <c r="E5238" s="32"/>
      <c r="H5238" s="105"/>
      <c r="J5238" s="102"/>
      <c r="K5238" s="102"/>
      <c r="L5238" s="108"/>
      <c r="R5238" s="31"/>
      <c r="S5238" s="112"/>
    </row>
    <row r="5239">
      <c r="A5239" s="105"/>
      <c r="C5239" s="88"/>
      <c r="D5239" s="86"/>
      <c r="E5239" s="32"/>
      <c r="H5239" s="105"/>
      <c r="J5239" s="102"/>
      <c r="K5239" s="102"/>
      <c r="L5239" s="108"/>
      <c r="R5239" s="31"/>
      <c r="S5239" s="112"/>
    </row>
    <row r="5240">
      <c r="A5240" s="105"/>
      <c r="C5240" s="88"/>
      <c r="D5240" s="86"/>
      <c r="E5240" s="32"/>
      <c r="H5240" s="105"/>
      <c r="J5240" s="102"/>
      <c r="K5240" s="102"/>
      <c r="L5240" s="108"/>
      <c r="R5240" s="31"/>
      <c r="S5240" s="112"/>
    </row>
    <row r="5241">
      <c r="A5241" s="105"/>
      <c r="C5241" s="88"/>
      <c r="D5241" s="86"/>
      <c r="E5241" s="32"/>
      <c r="H5241" s="105"/>
      <c r="J5241" s="102"/>
      <c r="K5241" s="102"/>
      <c r="L5241" s="108"/>
      <c r="R5241" s="31"/>
      <c r="S5241" s="112"/>
    </row>
    <row r="5242">
      <c r="A5242" s="105"/>
      <c r="C5242" s="88"/>
      <c r="D5242" s="86"/>
      <c r="E5242" s="32"/>
      <c r="H5242" s="105"/>
      <c r="J5242" s="102"/>
      <c r="K5242" s="102"/>
      <c r="L5242" s="108"/>
      <c r="R5242" s="31"/>
      <c r="S5242" s="112"/>
    </row>
    <row r="5243">
      <c r="A5243" s="105"/>
      <c r="C5243" s="88"/>
      <c r="D5243" s="86"/>
      <c r="E5243" s="32"/>
      <c r="H5243" s="105"/>
      <c r="J5243" s="102"/>
      <c r="K5243" s="102"/>
      <c r="L5243" s="108"/>
      <c r="R5243" s="31"/>
      <c r="S5243" s="112"/>
    </row>
    <row r="5244">
      <c r="A5244" s="105"/>
      <c r="C5244" s="88"/>
      <c r="D5244" s="86"/>
      <c r="E5244" s="32"/>
      <c r="H5244" s="105"/>
      <c r="J5244" s="102"/>
      <c r="K5244" s="102"/>
      <c r="L5244" s="108"/>
      <c r="R5244" s="31"/>
      <c r="S5244" s="112"/>
    </row>
    <row r="5245">
      <c r="A5245" s="105"/>
      <c r="C5245" s="88"/>
      <c r="D5245" s="86"/>
      <c r="E5245" s="32"/>
      <c r="H5245" s="105"/>
      <c r="J5245" s="102"/>
      <c r="K5245" s="102"/>
      <c r="L5245" s="108"/>
      <c r="R5245" s="31"/>
      <c r="S5245" s="112"/>
    </row>
    <row r="5246">
      <c r="A5246" s="105"/>
      <c r="C5246" s="88"/>
      <c r="D5246" s="86"/>
      <c r="E5246" s="32"/>
      <c r="H5246" s="105"/>
      <c r="J5246" s="102"/>
      <c r="K5246" s="102"/>
      <c r="L5246" s="108"/>
      <c r="R5246" s="31"/>
      <c r="S5246" s="112"/>
    </row>
    <row r="5247">
      <c r="A5247" s="105"/>
      <c r="C5247" s="88"/>
      <c r="D5247" s="86"/>
      <c r="E5247" s="32"/>
      <c r="H5247" s="105"/>
      <c r="J5247" s="102"/>
      <c r="K5247" s="102"/>
      <c r="L5247" s="108"/>
      <c r="R5247" s="31"/>
      <c r="S5247" s="112"/>
    </row>
    <row r="5248">
      <c r="A5248" s="105"/>
      <c r="C5248" s="88"/>
      <c r="D5248" s="86"/>
      <c r="E5248" s="32"/>
      <c r="H5248" s="105"/>
      <c r="J5248" s="102"/>
      <c r="K5248" s="102"/>
      <c r="L5248" s="108"/>
      <c r="R5248" s="31"/>
      <c r="S5248" s="112"/>
    </row>
    <row r="5249">
      <c r="A5249" s="105"/>
      <c r="C5249" s="88"/>
      <c r="D5249" s="86"/>
      <c r="E5249" s="32"/>
      <c r="H5249" s="105"/>
      <c r="J5249" s="102"/>
      <c r="K5249" s="102"/>
      <c r="L5249" s="108"/>
      <c r="R5249" s="31"/>
      <c r="S5249" s="112"/>
    </row>
    <row r="5250">
      <c r="A5250" s="105"/>
      <c r="C5250" s="88"/>
      <c r="D5250" s="86"/>
      <c r="E5250" s="32"/>
      <c r="H5250" s="105"/>
      <c r="J5250" s="102"/>
      <c r="K5250" s="102"/>
      <c r="L5250" s="108"/>
      <c r="R5250" s="31"/>
      <c r="S5250" s="112"/>
    </row>
    <row r="5251">
      <c r="A5251" s="105"/>
      <c r="C5251" s="88"/>
      <c r="D5251" s="86"/>
      <c r="E5251" s="32"/>
      <c r="H5251" s="105"/>
      <c r="J5251" s="102"/>
      <c r="K5251" s="102"/>
      <c r="L5251" s="108"/>
      <c r="R5251" s="31"/>
      <c r="S5251" s="112"/>
    </row>
    <row r="5252">
      <c r="A5252" s="105"/>
      <c r="C5252" s="88"/>
      <c r="D5252" s="86"/>
      <c r="E5252" s="32"/>
      <c r="H5252" s="105"/>
      <c r="J5252" s="102"/>
      <c r="K5252" s="102"/>
      <c r="L5252" s="108"/>
      <c r="R5252" s="31"/>
      <c r="S5252" s="112"/>
    </row>
    <row r="5253">
      <c r="A5253" s="105"/>
      <c r="C5253" s="88"/>
      <c r="D5253" s="86"/>
      <c r="E5253" s="32"/>
      <c r="H5253" s="105"/>
      <c r="J5253" s="102"/>
      <c r="K5253" s="102"/>
      <c r="L5253" s="108"/>
      <c r="R5253" s="31"/>
      <c r="S5253" s="112"/>
    </row>
    <row r="5254">
      <c r="A5254" s="105"/>
      <c r="C5254" s="88"/>
      <c r="D5254" s="86"/>
      <c r="E5254" s="32"/>
      <c r="H5254" s="105"/>
      <c r="J5254" s="102"/>
      <c r="K5254" s="102"/>
      <c r="L5254" s="108"/>
      <c r="R5254" s="31"/>
      <c r="S5254" s="112"/>
    </row>
    <row r="5255">
      <c r="A5255" s="105"/>
      <c r="C5255" s="88"/>
      <c r="D5255" s="86"/>
      <c r="E5255" s="32"/>
      <c r="H5255" s="105"/>
      <c r="J5255" s="102"/>
      <c r="K5255" s="102"/>
      <c r="L5255" s="108"/>
      <c r="R5255" s="31"/>
      <c r="S5255" s="112"/>
    </row>
    <row r="5256">
      <c r="A5256" s="105"/>
      <c r="C5256" s="88"/>
      <c r="D5256" s="86"/>
      <c r="E5256" s="32"/>
      <c r="H5256" s="105"/>
      <c r="J5256" s="102"/>
      <c r="K5256" s="102"/>
      <c r="L5256" s="108"/>
      <c r="R5256" s="31"/>
      <c r="S5256" s="112"/>
    </row>
    <row r="5257">
      <c r="A5257" s="105"/>
      <c r="C5257" s="88"/>
      <c r="D5257" s="86"/>
      <c r="E5257" s="32"/>
      <c r="H5257" s="105"/>
      <c r="J5257" s="102"/>
      <c r="K5257" s="102"/>
      <c r="L5257" s="108"/>
      <c r="R5257" s="31"/>
      <c r="S5257" s="112"/>
    </row>
    <row r="5258">
      <c r="A5258" s="105"/>
      <c r="C5258" s="88"/>
      <c r="D5258" s="86"/>
      <c r="E5258" s="32"/>
      <c r="H5258" s="105"/>
      <c r="J5258" s="102"/>
      <c r="K5258" s="102"/>
      <c r="L5258" s="108"/>
      <c r="R5258" s="31"/>
      <c r="S5258" s="112"/>
    </row>
    <row r="5259">
      <c r="A5259" s="105"/>
      <c r="C5259" s="88"/>
      <c r="D5259" s="86"/>
      <c r="E5259" s="32"/>
      <c r="H5259" s="105"/>
      <c r="J5259" s="102"/>
      <c r="K5259" s="102"/>
      <c r="L5259" s="108"/>
      <c r="R5259" s="31"/>
      <c r="S5259" s="112"/>
    </row>
    <row r="5260">
      <c r="A5260" s="105"/>
      <c r="C5260" s="88"/>
      <c r="D5260" s="86"/>
      <c r="E5260" s="32"/>
      <c r="H5260" s="105"/>
      <c r="J5260" s="102"/>
      <c r="K5260" s="102"/>
      <c r="L5260" s="108"/>
      <c r="R5260" s="31"/>
      <c r="S5260" s="112"/>
    </row>
    <row r="5261">
      <c r="A5261" s="105"/>
      <c r="C5261" s="88"/>
      <c r="D5261" s="86"/>
      <c r="E5261" s="32"/>
      <c r="H5261" s="105"/>
      <c r="J5261" s="102"/>
      <c r="K5261" s="102"/>
      <c r="L5261" s="108"/>
      <c r="R5261" s="31"/>
      <c r="S5261" s="112"/>
    </row>
    <row r="5262">
      <c r="A5262" s="105"/>
      <c r="C5262" s="88"/>
      <c r="D5262" s="86"/>
      <c r="E5262" s="32"/>
      <c r="H5262" s="105"/>
      <c r="J5262" s="102"/>
      <c r="K5262" s="102"/>
      <c r="L5262" s="108"/>
      <c r="R5262" s="31"/>
      <c r="S5262" s="112"/>
    </row>
    <row r="5263">
      <c r="A5263" s="105"/>
      <c r="C5263" s="88"/>
      <c r="D5263" s="86"/>
      <c r="E5263" s="32"/>
      <c r="H5263" s="105"/>
      <c r="J5263" s="102"/>
      <c r="K5263" s="102"/>
      <c r="L5263" s="108"/>
      <c r="R5263" s="31"/>
      <c r="S5263" s="112"/>
    </row>
    <row r="5264">
      <c r="A5264" s="105"/>
      <c r="C5264" s="88"/>
      <c r="D5264" s="86"/>
      <c r="E5264" s="32"/>
      <c r="H5264" s="105"/>
      <c r="J5264" s="102"/>
      <c r="K5264" s="102"/>
      <c r="L5264" s="108"/>
      <c r="R5264" s="31"/>
      <c r="S5264" s="112"/>
    </row>
    <row r="5265">
      <c r="A5265" s="105"/>
      <c r="C5265" s="88"/>
      <c r="D5265" s="86"/>
      <c r="E5265" s="32"/>
      <c r="H5265" s="105"/>
      <c r="J5265" s="102"/>
      <c r="K5265" s="102"/>
      <c r="L5265" s="108"/>
      <c r="R5265" s="31"/>
      <c r="S5265" s="112"/>
    </row>
    <row r="5266">
      <c r="A5266" s="105"/>
      <c r="C5266" s="88"/>
      <c r="D5266" s="86"/>
      <c r="E5266" s="32"/>
      <c r="H5266" s="105"/>
      <c r="J5266" s="102"/>
      <c r="K5266" s="102"/>
      <c r="L5266" s="108"/>
      <c r="R5266" s="31"/>
      <c r="S5266" s="112"/>
    </row>
    <row r="5267">
      <c r="A5267" s="105"/>
      <c r="C5267" s="88"/>
      <c r="D5267" s="86"/>
      <c r="E5267" s="32"/>
      <c r="H5267" s="105"/>
      <c r="J5267" s="102"/>
      <c r="K5267" s="102"/>
      <c r="L5267" s="108"/>
      <c r="R5267" s="31"/>
      <c r="S5267" s="112"/>
    </row>
    <row r="5268">
      <c r="A5268" s="105"/>
      <c r="C5268" s="88"/>
      <c r="D5268" s="86"/>
      <c r="E5268" s="32"/>
      <c r="H5268" s="105"/>
      <c r="J5268" s="102"/>
      <c r="K5268" s="102"/>
      <c r="L5268" s="108"/>
      <c r="R5268" s="31"/>
      <c r="S5268" s="112"/>
    </row>
    <row r="5269">
      <c r="A5269" s="105"/>
      <c r="C5269" s="88"/>
      <c r="D5269" s="86"/>
      <c r="E5269" s="32"/>
      <c r="H5269" s="105"/>
      <c r="J5269" s="102"/>
      <c r="K5269" s="102"/>
      <c r="L5269" s="108"/>
      <c r="R5269" s="31"/>
      <c r="S5269" s="112"/>
    </row>
    <row r="5270">
      <c r="A5270" s="105"/>
      <c r="C5270" s="88"/>
      <c r="D5270" s="86"/>
      <c r="E5270" s="32"/>
      <c r="H5270" s="105"/>
      <c r="J5270" s="102"/>
      <c r="K5270" s="102"/>
      <c r="L5270" s="108"/>
      <c r="R5270" s="31"/>
      <c r="S5270" s="112"/>
    </row>
    <row r="5271">
      <c r="A5271" s="105"/>
      <c r="C5271" s="88"/>
      <c r="D5271" s="86"/>
      <c r="E5271" s="32"/>
      <c r="H5271" s="105"/>
      <c r="J5271" s="102"/>
      <c r="K5271" s="102"/>
      <c r="L5271" s="108"/>
      <c r="R5271" s="31"/>
      <c r="S5271" s="112"/>
    </row>
    <row r="5272">
      <c r="A5272" s="105"/>
      <c r="C5272" s="88"/>
      <c r="D5272" s="86"/>
      <c r="E5272" s="32"/>
      <c r="H5272" s="105"/>
      <c r="J5272" s="102"/>
      <c r="K5272" s="102"/>
      <c r="L5272" s="108"/>
      <c r="R5272" s="31"/>
      <c r="S5272" s="112"/>
    </row>
    <row r="5273">
      <c r="A5273" s="105"/>
      <c r="C5273" s="88"/>
      <c r="D5273" s="86"/>
      <c r="E5273" s="32"/>
      <c r="H5273" s="105"/>
      <c r="J5273" s="102"/>
      <c r="K5273" s="102"/>
      <c r="L5273" s="108"/>
      <c r="R5273" s="31"/>
      <c r="S5273" s="112"/>
    </row>
    <row r="5274">
      <c r="A5274" s="105"/>
      <c r="C5274" s="88"/>
      <c r="D5274" s="86"/>
      <c r="E5274" s="32"/>
      <c r="H5274" s="105"/>
      <c r="J5274" s="102"/>
      <c r="K5274" s="102"/>
      <c r="L5274" s="108"/>
      <c r="R5274" s="31"/>
      <c r="S5274" s="112"/>
    </row>
    <row r="5275">
      <c r="A5275" s="105"/>
      <c r="C5275" s="88"/>
      <c r="D5275" s="86"/>
      <c r="E5275" s="32"/>
      <c r="H5275" s="105"/>
      <c r="J5275" s="102"/>
      <c r="K5275" s="102"/>
      <c r="L5275" s="108"/>
      <c r="R5275" s="31"/>
      <c r="S5275" s="112"/>
    </row>
    <row r="5276">
      <c r="A5276" s="105"/>
      <c r="C5276" s="88"/>
      <c r="D5276" s="86"/>
      <c r="E5276" s="32"/>
      <c r="H5276" s="105"/>
      <c r="J5276" s="102"/>
      <c r="K5276" s="102"/>
      <c r="L5276" s="108"/>
      <c r="R5276" s="31"/>
      <c r="S5276" s="112"/>
    </row>
    <row r="5277">
      <c r="A5277" s="105"/>
      <c r="C5277" s="88"/>
      <c r="D5277" s="86"/>
      <c r="E5277" s="32"/>
      <c r="H5277" s="105"/>
      <c r="J5277" s="102"/>
      <c r="K5277" s="102"/>
      <c r="L5277" s="108"/>
      <c r="R5277" s="31"/>
      <c r="S5277" s="112"/>
    </row>
    <row r="5278">
      <c r="A5278" s="105"/>
      <c r="C5278" s="88"/>
      <c r="D5278" s="86"/>
      <c r="E5278" s="32"/>
      <c r="H5278" s="105"/>
      <c r="J5278" s="102"/>
      <c r="K5278" s="102"/>
      <c r="L5278" s="108"/>
      <c r="R5278" s="31"/>
      <c r="S5278" s="112"/>
    </row>
    <row r="5279">
      <c r="A5279" s="105"/>
      <c r="C5279" s="88"/>
      <c r="D5279" s="86"/>
      <c r="E5279" s="32"/>
      <c r="H5279" s="105"/>
      <c r="J5279" s="102"/>
      <c r="K5279" s="102"/>
      <c r="L5279" s="108"/>
      <c r="R5279" s="31"/>
      <c r="S5279" s="112"/>
    </row>
    <row r="5280">
      <c r="A5280" s="105"/>
      <c r="C5280" s="88"/>
      <c r="D5280" s="86"/>
      <c r="E5280" s="32"/>
      <c r="H5280" s="105"/>
      <c r="J5280" s="102"/>
      <c r="K5280" s="102"/>
      <c r="L5280" s="108"/>
      <c r="R5280" s="31"/>
      <c r="S5280" s="112"/>
    </row>
    <row r="5281">
      <c r="A5281" s="105"/>
      <c r="C5281" s="88"/>
      <c r="D5281" s="86"/>
      <c r="E5281" s="32"/>
      <c r="H5281" s="105"/>
      <c r="J5281" s="102"/>
      <c r="K5281" s="102"/>
      <c r="L5281" s="108"/>
      <c r="R5281" s="31"/>
      <c r="S5281" s="112"/>
    </row>
    <row r="5282">
      <c r="A5282" s="105"/>
      <c r="C5282" s="88"/>
      <c r="D5282" s="86"/>
      <c r="E5282" s="32"/>
      <c r="H5282" s="105"/>
      <c r="J5282" s="102"/>
      <c r="K5282" s="102"/>
      <c r="L5282" s="108"/>
      <c r="R5282" s="31"/>
      <c r="S5282" s="112"/>
    </row>
    <row r="5283">
      <c r="A5283" s="105"/>
      <c r="C5283" s="88"/>
      <c r="D5283" s="86"/>
      <c r="E5283" s="32"/>
      <c r="H5283" s="105"/>
      <c r="J5283" s="102"/>
      <c r="K5283" s="102"/>
      <c r="L5283" s="108"/>
      <c r="R5283" s="31"/>
      <c r="S5283" s="112"/>
    </row>
    <row r="5284">
      <c r="A5284" s="105"/>
      <c r="C5284" s="88"/>
      <c r="D5284" s="86"/>
      <c r="E5284" s="32"/>
      <c r="H5284" s="105"/>
      <c r="J5284" s="102"/>
      <c r="K5284" s="102"/>
      <c r="L5284" s="108"/>
      <c r="R5284" s="31"/>
      <c r="S5284" s="112"/>
    </row>
    <row r="5285">
      <c r="A5285" s="105"/>
      <c r="C5285" s="88"/>
      <c r="D5285" s="86"/>
      <c r="E5285" s="32"/>
      <c r="H5285" s="105"/>
      <c r="J5285" s="102"/>
      <c r="K5285" s="102"/>
      <c r="L5285" s="108"/>
      <c r="R5285" s="31"/>
      <c r="S5285" s="112"/>
    </row>
    <row r="5286">
      <c r="A5286" s="105"/>
      <c r="C5286" s="88"/>
      <c r="D5286" s="86"/>
      <c r="E5286" s="32"/>
      <c r="H5286" s="105"/>
      <c r="J5286" s="102"/>
      <c r="K5286" s="102"/>
      <c r="L5286" s="108"/>
      <c r="R5286" s="31"/>
      <c r="S5286" s="112"/>
    </row>
    <row r="5287">
      <c r="A5287" s="105"/>
      <c r="C5287" s="88"/>
      <c r="D5287" s="86"/>
      <c r="E5287" s="32"/>
      <c r="H5287" s="105"/>
      <c r="J5287" s="102"/>
      <c r="K5287" s="102"/>
      <c r="L5287" s="108"/>
      <c r="R5287" s="31"/>
      <c r="S5287" s="112"/>
    </row>
    <row r="5288">
      <c r="A5288" s="105"/>
      <c r="C5288" s="88"/>
      <c r="D5288" s="86"/>
      <c r="E5288" s="32"/>
      <c r="H5288" s="105"/>
      <c r="J5288" s="102"/>
      <c r="K5288" s="102"/>
      <c r="L5288" s="108"/>
      <c r="R5288" s="31"/>
      <c r="S5288" s="112"/>
    </row>
    <row r="5289">
      <c r="A5289" s="105"/>
      <c r="C5289" s="88"/>
      <c r="D5289" s="86"/>
      <c r="E5289" s="32"/>
      <c r="H5289" s="105"/>
      <c r="J5289" s="102"/>
      <c r="K5289" s="102"/>
      <c r="L5289" s="108"/>
      <c r="R5289" s="31"/>
      <c r="S5289" s="112"/>
    </row>
    <row r="5290">
      <c r="A5290" s="105"/>
      <c r="C5290" s="88"/>
      <c r="D5290" s="86"/>
      <c r="E5290" s="32"/>
      <c r="H5290" s="105"/>
      <c r="J5290" s="102"/>
      <c r="K5290" s="102"/>
      <c r="L5290" s="108"/>
      <c r="R5290" s="31"/>
      <c r="S5290" s="112"/>
    </row>
    <row r="5291">
      <c r="A5291" s="105"/>
      <c r="C5291" s="88"/>
      <c r="D5291" s="86"/>
      <c r="E5291" s="32"/>
      <c r="H5291" s="105"/>
      <c r="J5291" s="102"/>
      <c r="K5291" s="102"/>
      <c r="L5291" s="108"/>
      <c r="R5291" s="31"/>
      <c r="S5291" s="112"/>
    </row>
    <row r="5292">
      <c r="A5292" s="105"/>
      <c r="C5292" s="88"/>
      <c r="D5292" s="86"/>
      <c r="E5292" s="32"/>
      <c r="H5292" s="105"/>
      <c r="J5292" s="102"/>
      <c r="K5292" s="102"/>
      <c r="L5292" s="108"/>
      <c r="R5292" s="31"/>
      <c r="S5292" s="112"/>
    </row>
    <row r="5293">
      <c r="A5293" s="105"/>
      <c r="C5293" s="88"/>
      <c r="D5293" s="86"/>
      <c r="E5293" s="32"/>
      <c r="H5293" s="105"/>
      <c r="J5293" s="102"/>
      <c r="K5293" s="102"/>
      <c r="L5293" s="108"/>
      <c r="R5293" s="31"/>
      <c r="S5293" s="112"/>
    </row>
    <row r="5294">
      <c r="A5294" s="105"/>
      <c r="C5294" s="88"/>
      <c r="D5294" s="86"/>
      <c r="E5294" s="32"/>
      <c r="H5294" s="105"/>
      <c r="J5294" s="102"/>
      <c r="K5294" s="102"/>
      <c r="L5294" s="108"/>
      <c r="R5294" s="31"/>
      <c r="S5294" s="112"/>
    </row>
    <row r="5295">
      <c r="A5295" s="105"/>
      <c r="C5295" s="88"/>
      <c r="D5295" s="86"/>
      <c r="E5295" s="32"/>
      <c r="H5295" s="105"/>
      <c r="J5295" s="102"/>
      <c r="K5295" s="102"/>
      <c r="L5295" s="108"/>
      <c r="R5295" s="31"/>
      <c r="S5295" s="112"/>
    </row>
    <row r="5296">
      <c r="A5296" s="105"/>
      <c r="C5296" s="88"/>
      <c r="D5296" s="86"/>
      <c r="E5296" s="32"/>
      <c r="H5296" s="105"/>
      <c r="J5296" s="102"/>
      <c r="K5296" s="102"/>
      <c r="L5296" s="108"/>
      <c r="R5296" s="31"/>
      <c r="S5296" s="112"/>
    </row>
    <row r="5297">
      <c r="A5297" s="105"/>
      <c r="C5297" s="88"/>
      <c r="D5297" s="86"/>
      <c r="E5297" s="32"/>
      <c r="H5297" s="105"/>
      <c r="J5297" s="102"/>
      <c r="K5297" s="102"/>
      <c r="L5297" s="108"/>
      <c r="R5297" s="31"/>
      <c r="S5297" s="112"/>
    </row>
    <row r="5298">
      <c r="A5298" s="105"/>
      <c r="C5298" s="88"/>
      <c r="D5298" s="86"/>
      <c r="E5298" s="32"/>
      <c r="H5298" s="105"/>
      <c r="J5298" s="102"/>
      <c r="K5298" s="102"/>
      <c r="L5298" s="108"/>
      <c r="R5298" s="31"/>
      <c r="S5298" s="112"/>
    </row>
    <row r="5299">
      <c r="A5299" s="105"/>
      <c r="C5299" s="88"/>
      <c r="D5299" s="86"/>
      <c r="E5299" s="32"/>
      <c r="H5299" s="105"/>
      <c r="J5299" s="102"/>
      <c r="K5299" s="102"/>
      <c r="L5299" s="108"/>
      <c r="R5299" s="31"/>
      <c r="S5299" s="112"/>
    </row>
    <row r="5300">
      <c r="A5300" s="105"/>
      <c r="C5300" s="88"/>
      <c r="D5300" s="86"/>
      <c r="E5300" s="32"/>
      <c r="H5300" s="105"/>
      <c r="J5300" s="102"/>
      <c r="K5300" s="102"/>
      <c r="L5300" s="108"/>
      <c r="R5300" s="31"/>
      <c r="S5300" s="112"/>
    </row>
    <row r="5301">
      <c r="A5301" s="105"/>
      <c r="C5301" s="88"/>
      <c r="D5301" s="86"/>
      <c r="E5301" s="32"/>
      <c r="H5301" s="105"/>
      <c r="J5301" s="102"/>
      <c r="K5301" s="102"/>
      <c r="L5301" s="108"/>
      <c r="R5301" s="31"/>
      <c r="S5301" s="112"/>
    </row>
    <row r="5302">
      <c r="A5302" s="105"/>
      <c r="C5302" s="88"/>
      <c r="D5302" s="86"/>
      <c r="E5302" s="32"/>
      <c r="H5302" s="105"/>
      <c r="J5302" s="102"/>
      <c r="K5302" s="102"/>
      <c r="L5302" s="108"/>
      <c r="R5302" s="31"/>
      <c r="S5302" s="112"/>
    </row>
    <row r="5303">
      <c r="A5303" s="105"/>
      <c r="C5303" s="88"/>
      <c r="D5303" s="86"/>
      <c r="E5303" s="32"/>
      <c r="H5303" s="105"/>
      <c r="J5303" s="102"/>
      <c r="K5303" s="102"/>
      <c r="L5303" s="108"/>
      <c r="R5303" s="31"/>
      <c r="S5303" s="112"/>
    </row>
    <row r="5304">
      <c r="A5304" s="105"/>
      <c r="C5304" s="88"/>
      <c r="D5304" s="86"/>
      <c r="E5304" s="32"/>
      <c r="H5304" s="105"/>
      <c r="J5304" s="102"/>
      <c r="K5304" s="102"/>
      <c r="L5304" s="108"/>
      <c r="R5304" s="31"/>
      <c r="S5304" s="112"/>
    </row>
    <row r="5305">
      <c r="A5305" s="105"/>
      <c r="C5305" s="88"/>
      <c r="D5305" s="86"/>
      <c r="E5305" s="32"/>
      <c r="H5305" s="105"/>
      <c r="J5305" s="102"/>
      <c r="K5305" s="102"/>
      <c r="L5305" s="108"/>
      <c r="R5305" s="31"/>
      <c r="S5305" s="112"/>
    </row>
    <row r="5306">
      <c r="A5306" s="105"/>
      <c r="C5306" s="88"/>
      <c r="D5306" s="86"/>
      <c r="E5306" s="32"/>
      <c r="H5306" s="105"/>
      <c r="J5306" s="102"/>
      <c r="K5306" s="102"/>
      <c r="L5306" s="108"/>
      <c r="R5306" s="31"/>
      <c r="S5306" s="112"/>
    </row>
    <row r="5307">
      <c r="A5307" s="105"/>
      <c r="C5307" s="88"/>
      <c r="D5307" s="86"/>
      <c r="E5307" s="32"/>
      <c r="H5307" s="105"/>
      <c r="J5307" s="102"/>
      <c r="K5307" s="102"/>
      <c r="L5307" s="108"/>
      <c r="R5307" s="31"/>
      <c r="S5307" s="112"/>
    </row>
    <row r="5308">
      <c r="A5308" s="105"/>
      <c r="C5308" s="88"/>
      <c r="D5308" s="86"/>
      <c r="E5308" s="32"/>
      <c r="H5308" s="105"/>
      <c r="J5308" s="102"/>
      <c r="K5308" s="102"/>
      <c r="L5308" s="108"/>
      <c r="R5308" s="31"/>
      <c r="S5308" s="112"/>
    </row>
    <row r="5309">
      <c r="A5309" s="105"/>
      <c r="C5309" s="88"/>
      <c r="D5309" s="86"/>
      <c r="E5309" s="32"/>
      <c r="H5309" s="105"/>
      <c r="J5309" s="102"/>
      <c r="K5309" s="102"/>
      <c r="L5309" s="108"/>
      <c r="R5309" s="31"/>
      <c r="S5309" s="112"/>
    </row>
    <row r="5310">
      <c r="A5310" s="105"/>
      <c r="C5310" s="88"/>
      <c r="D5310" s="86"/>
      <c r="E5310" s="32"/>
      <c r="H5310" s="105"/>
      <c r="J5310" s="102"/>
      <c r="K5310" s="102"/>
      <c r="L5310" s="108"/>
      <c r="R5310" s="31"/>
      <c r="S5310" s="112"/>
    </row>
    <row r="5311">
      <c r="A5311" s="105"/>
      <c r="C5311" s="88"/>
      <c r="D5311" s="86"/>
      <c r="E5311" s="32"/>
      <c r="H5311" s="105"/>
      <c r="J5311" s="102"/>
      <c r="K5311" s="102"/>
      <c r="L5311" s="108"/>
      <c r="R5311" s="31"/>
      <c r="S5311" s="112"/>
    </row>
    <row r="5312">
      <c r="A5312" s="105"/>
      <c r="C5312" s="88"/>
      <c r="D5312" s="86"/>
      <c r="E5312" s="32"/>
      <c r="H5312" s="105"/>
      <c r="J5312" s="102"/>
      <c r="K5312" s="102"/>
      <c r="L5312" s="108"/>
      <c r="R5312" s="31"/>
      <c r="S5312" s="112"/>
    </row>
    <row r="5313">
      <c r="A5313" s="105"/>
      <c r="C5313" s="88"/>
      <c r="D5313" s="86"/>
      <c r="E5313" s="32"/>
      <c r="H5313" s="105"/>
      <c r="J5313" s="102"/>
      <c r="K5313" s="102"/>
      <c r="L5313" s="108"/>
      <c r="R5313" s="31"/>
      <c r="S5313" s="112"/>
    </row>
    <row r="5314">
      <c r="A5314" s="105"/>
      <c r="C5314" s="88"/>
      <c r="D5314" s="86"/>
      <c r="E5314" s="32"/>
      <c r="H5314" s="105"/>
      <c r="J5314" s="102"/>
      <c r="K5314" s="102"/>
      <c r="L5314" s="108"/>
      <c r="R5314" s="31"/>
      <c r="S5314" s="112"/>
    </row>
    <row r="5315">
      <c r="A5315" s="105"/>
      <c r="C5315" s="88"/>
      <c r="D5315" s="86"/>
      <c r="E5315" s="32"/>
      <c r="H5315" s="105"/>
      <c r="J5315" s="102"/>
      <c r="K5315" s="102"/>
      <c r="L5315" s="108"/>
      <c r="R5315" s="31"/>
      <c r="S5315" s="112"/>
    </row>
    <row r="5316">
      <c r="A5316" s="105"/>
      <c r="C5316" s="88"/>
      <c r="D5316" s="86"/>
      <c r="E5316" s="32"/>
      <c r="H5316" s="105"/>
      <c r="J5316" s="102"/>
      <c r="K5316" s="102"/>
      <c r="L5316" s="108"/>
      <c r="R5316" s="31"/>
      <c r="S5316" s="112"/>
    </row>
    <row r="5317">
      <c r="A5317" s="105"/>
      <c r="C5317" s="88"/>
      <c r="D5317" s="86"/>
      <c r="E5317" s="32"/>
      <c r="H5317" s="105"/>
      <c r="J5317" s="102"/>
      <c r="K5317" s="102"/>
      <c r="L5317" s="108"/>
      <c r="R5317" s="31"/>
      <c r="S5317" s="112"/>
    </row>
    <row r="5318">
      <c r="A5318" s="105"/>
      <c r="C5318" s="88"/>
      <c r="D5318" s="86"/>
      <c r="E5318" s="32"/>
      <c r="H5318" s="105"/>
      <c r="J5318" s="102"/>
      <c r="K5318" s="102"/>
      <c r="L5318" s="108"/>
      <c r="R5318" s="31"/>
      <c r="S5318" s="112"/>
    </row>
    <row r="5319">
      <c r="A5319" s="105"/>
      <c r="C5319" s="88"/>
      <c r="D5319" s="86"/>
      <c r="E5319" s="32"/>
      <c r="H5319" s="105"/>
      <c r="J5319" s="102"/>
      <c r="K5319" s="102"/>
      <c r="L5319" s="108"/>
      <c r="R5319" s="31"/>
      <c r="S5319" s="112"/>
    </row>
    <row r="5320">
      <c r="A5320" s="105"/>
      <c r="C5320" s="88"/>
      <c r="D5320" s="86"/>
      <c r="E5320" s="32"/>
      <c r="H5320" s="105"/>
      <c r="J5320" s="102"/>
      <c r="K5320" s="102"/>
      <c r="L5320" s="108"/>
      <c r="R5320" s="31"/>
      <c r="S5320" s="112"/>
    </row>
    <row r="5321">
      <c r="A5321" s="105"/>
      <c r="C5321" s="88"/>
      <c r="D5321" s="86"/>
      <c r="E5321" s="32"/>
      <c r="H5321" s="105"/>
      <c r="J5321" s="102"/>
      <c r="K5321" s="102"/>
      <c r="L5321" s="108"/>
      <c r="R5321" s="31"/>
      <c r="S5321" s="112"/>
    </row>
    <row r="5322">
      <c r="A5322" s="105"/>
      <c r="C5322" s="88"/>
      <c r="D5322" s="86"/>
      <c r="E5322" s="32"/>
      <c r="H5322" s="105"/>
      <c r="J5322" s="102"/>
      <c r="K5322" s="102"/>
      <c r="L5322" s="108"/>
      <c r="R5322" s="31"/>
      <c r="S5322" s="112"/>
    </row>
    <row r="5323">
      <c r="A5323" s="105"/>
      <c r="C5323" s="88"/>
      <c r="D5323" s="86"/>
      <c r="E5323" s="32"/>
      <c r="H5323" s="105"/>
      <c r="J5323" s="102"/>
      <c r="K5323" s="102"/>
      <c r="L5323" s="108"/>
      <c r="R5323" s="31"/>
      <c r="S5323" s="112"/>
    </row>
    <row r="5324">
      <c r="A5324" s="105"/>
      <c r="C5324" s="88"/>
      <c r="D5324" s="86"/>
      <c r="E5324" s="32"/>
      <c r="H5324" s="105"/>
      <c r="J5324" s="102"/>
      <c r="K5324" s="102"/>
      <c r="L5324" s="108"/>
      <c r="R5324" s="31"/>
      <c r="S5324" s="112"/>
    </row>
    <row r="5325">
      <c r="A5325" s="105"/>
      <c r="C5325" s="88"/>
      <c r="D5325" s="86"/>
      <c r="E5325" s="32"/>
      <c r="H5325" s="105"/>
      <c r="J5325" s="102"/>
      <c r="K5325" s="102"/>
      <c r="L5325" s="108"/>
      <c r="R5325" s="31"/>
      <c r="S5325" s="112"/>
    </row>
    <row r="5326">
      <c r="A5326" s="105"/>
      <c r="C5326" s="88"/>
      <c r="D5326" s="86"/>
      <c r="E5326" s="32"/>
      <c r="H5326" s="105"/>
      <c r="J5326" s="102"/>
      <c r="K5326" s="102"/>
      <c r="L5326" s="108"/>
      <c r="R5326" s="31"/>
      <c r="S5326" s="112"/>
    </row>
    <row r="5327">
      <c r="A5327" s="105"/>
      <c r="C5327" s="88"/>
      <c r="D5327" s="86"/>
      <c r="E5327" s="32"/>
      <c r="H5327" s="105"/>
      <c r="J5327" s="102"/>
      <c r="K5327" s="102"/>
      <c r="L5327" s="108"/>
      <c r="R5327" s="31"/>
      <c r="S5327" s="112"/>
    </row>
    <row r="5328">
      <c r="A5328" s="105"/>
      <c r="C5328" s="88"/>
      <c r="D5328" s="86"/>
      <c r="E5328" s="32"/>
      <c r="H5328" s="105"/>
      <c r="J5328" s="102"/>
      <c r="K5328" s="102"/>
      <c r="L5328" s="108"/>
      <c r="R5328" s="31"/>
      <c r="S5328" s="112"/>
    </row>
    <row r="5329">
      <c r="A5329" s="105"/>
      <c r="C5329" s="88"/>
      <c r="D5329" s="86"/>
      <c r="E5329" s="32"/>
      <c r="H5329" s="105"/>
      <c r="J5329" s="102"/>
      <c r="K5329" s="102"/>
      <c r="L5329" s="108"/>
      <c r="R5329" s="31"/>
      <c r="S5329" s="112"/>
    </row>
    <row r="5330">
      <c r="A5330" s="105"/>
      <c r="C5330" s="88"/>
      <c r="D5330" s="86"/>
      <c r="E5330" s="32"/>
      <c r="H5330" s="105"/>
      <c r="J5330" s="102"/>
      <c r="K5330" s="102"/>
      <c r="L5330" s="108"/>
      <c r="R5330" s="31"/>
      <c r="S5330" s="112"/>
    </row>
    <row r="5331">
      <c r="A5331" s="105"/>
      <c r="C5331" s="88"/>
      <c r="D5331" s="86"/>
      <c r="E5331" s="32"/>
      <c r="H5331" s="105"/>
      <c r="J5331" s="102"/>
      <c r="K5331" s="102"/>
      <c r="L5331" s="108"/>
      <c r="R5331" s="31"/>
      <c r="S5331" s="112"/>
    </row>
    <row r="5332">
      <c r="A5332" s="105"/>
      <c r="C5332" s="88"/>
      <c r="D5332" s="86"/>
      <c r="E5332" s="32"/>
      <c r="H5332" s="105"/>
      <c r="J5332" s="102"/>
      <c r="K5332" s="102"/>
      <c r="L5332" s="108"/>
      <c r="R5332" s="31"/>
      <c r="S5332" s="112"/>
    </row>
    <row r="5333">
      <c r="A5333" s="105"/>
      <c r="C5333" s="88"/>
      <c r="D5333" s="86"/>
      <c r="E5333" s="32"/>
      <c r="H5333" s="105"/>
      <c r="J5333" s="102"/>
      <c r="K5333" s="102"/>
      <c r="L5333" s="108"/>
      <c r="R5333" s="31"/>
      <c r="S5333" s="112"/>
    </row>
    <row r="5334">
      <c r="A5334" s="105"/>
      <c r="C5334" s="88"/>
      <c r="D5334" s="86"/>
      <c r="E5334" s="32"/>
      <c r="H5334" s="105"/>
      <c r="J5334" s="102"/>
      <c r="K5334" s="102"/>
      <c r="L5334" s="108"/>
      <c r="R5334" s="31"/>
      <c r="S5334" s="112"/>
    </row>
    <row r="5335">
      <c r="A5335" s="105"/>
      <c r="C5335" s="88"/>
      <c r="D5335" s="86"/>
      <c r="E5335" s="32"/>
      <c r="H5335" s="105"/>
      <c r="J5335" s="102"/>
      <c r="K5335" s="102"/>
      <c r="L5335" s="108"/>
      <c r="R5335" s="31"/>
      <c r="S5335" s="112"/>
    </row>
    <row r="5336">
      <c r="A5336" s="105"/>
      <c r="C5336" s="88"/>
      <c r="D5336" s="86"/>
      <c r="E5336" s="32"/>
      <c r="H5336" s="105"/>
      <c r="J5336" s="102"/>
      <c r="K5336" s="102"/>
      <c r="L5336" s="108"/>
      <c r="R5336" s="31"/>
      <c r="S5336" s="112"/>
    </row>
    <row r="5337">
      <c r="A5337" s="105"/>
      <c r="C5337" s="88"/>
      <c r="D5337" s="86"/>
      <c r="E5337" s="32"/>
      <c r="H5337" s="105"/>
      <c r="J5337" s="102"/>
      <c r="K5337" s="102"/>
      <c r="L5337" s="108"/>
      <c r="R5337" s="31"/>
      <c r="S5337" s="112"/>
    </row>
    <row r="5338">
      <c r="A5338" s="105"/>
      <c r="C5338" s="88"/>
      <c r="D5338" s="86"/>
      <c r="E5338" s="32"/>
      <c r="H5338" s="105"/>
      <c r="J5338" s="102"/>
      <c r="K5338" s="102"/>
      <c r="L5338" s="108"/>
      <c r="R5338" s="31"/>
      <c r="S5338" s="112"/>
    </row>
    <row r="5339">
      <c r="A5339" s="105"/>
      <c r="C5339" s="88"/>
      <c r="D5339" s="86"/>
      <c r="E5339" s="32"/>
      <c r="H5339" s="105"/>
      <c r="J5339" s="102"/>
      <c r="K5339" s="102"/>
      <c r="L5339" s="108"/>
      <c r="R5339" s="31"/>
      <c r="S5339" s="112"/>
    </row>
    <row r="5340">
      <c r="A5340" s="105"/>
      <c r="C5340" s="88"/>
      <c r="D5340" s="86"/>
      <c r="E5340" s="32"/>
      <c r="H5340" s="105"/>
      <c r="J5340" s="102"/>
      <c r="K5340" s="102"/>
      <c r="L5340" s="108"/>
      <c r="R5340" s="31"/>
      <c r="S5340" s="112"/>
    </row>
    <row r="5341">
      <c r="A5341" s="105"/>
      <c r="C5341" s="88"/>
      <c r="D5341" s="86"/>
      <c r="E5341" s="32"/>
      <c r="H5341" s="105"/>
      <c r="J5341" s="102"/>
      <c r="K5341" s="102"/>
      <c r="L5341" s="108"/>
      <c r="R5341" s="31"/>
      <c r="S5341" s="112"/>
    </row>
    <row r="5342">
      <c r="A5342" s="105"/>
      <c r="C5342" s="88"/>
      <c r="D5342" s="86"/>
      <c r="E5342" s="32"/>
      <c r="H5342" s="105"/>
      <c r="J5342" s="102"/>
      <c r="K5342" s="102"/>
      <c r="L5342" s="108"/>
      <c r="R5342" s="31"/>
      <c r="S5342" s="112"/>
    </row>
    <row r="5343">
      <c r="A5343" s="105"/>
      <c r="C5343" s="88"/>
      <c r="D5343" s="86"/>
      <c r="E5343" s="32"/>
      <c r="H5343" s="105"/>
      <c r="J5343" s="102"/>
      <c r="K5343" s="102"/>
      <c r="L5343" s="108"/>
      <c r="R5343" s="31"/>
      <c r="S5343" s="112"/>
    </row>
    <row r="5344">
      <c r="A5344" s="105"/>
      <c r="C5344" s="88"/>
      <c r="D5344" s="86"/>
      <c r="E5344" s="32"/>
      <c r="H5344" s="105"/>
      <c r="J5344" s="102"/>
      <c r="K5344" s="102"/>
      <c r="L5344" s="108"/>
      <c r="R5344" s="31"/>
      <c r="S5344" s="112"/>
    </row>
    <row r="5345">
      <c r="A5345" s="105"/>
      <c r="C5345" s="88"/>
      <c r="D5345" s="86"/>
      <c r="E5345" s="32"/>
      <c r="H5345" s="105"/>
      <c r="J5345" s="102"/>
      <c r="K5345" s="102"/>
      <c r="L5345" s="108"/>
      <c r="R5345" s="31"/>
      <c r="S5345" s="112"/>
    </row>
    <row r="5346">
      <c r="A5346" s="105"/>
      <c r="C5346" s="88"/>
      <c r="D5346" s="86"/>
      <c r="E5346" s="32"/>
      <c r="H5346" s="105"/>
      <c r="J5346" s="102"/>
      <c r="K5346" s="102"/>
      <c r="L5346" s="108"/>
      <c r="R5346" s="31"/>
      <c r="S5346" s="112"/>
    </row>
    <row r="5347">
      <c r="A5347" s="105"/>
      <c r="C5347" s="88"/>
      <c r="D5347" s="86"/>
      <c r="E5347" s="32"/>
      <c r="H5347" s="105"/>
      <c r="J5347" s="102"/>
      <c r="K5347" s="102"/>
      <c r="L5347" s="108"/>
      <c r="R5347" s="31"/>
      <c r="S5347" s="112"/>
    </row>
    <row r="5348">
      <c r="A5348" s="105"/>
      <c r="C5348" s="88"/>
      <c r="D5348" s="86"/>
      <c r="E5348" s="32"/>
      <c r="H5348" s="105"/>
      <c r="J5348" s="102"/>
      <c r="K5348" s="102"/>
      <c r="L5348" s="108"/>
      <c r="R5348" s="31"/>
      <c r="S5348" s="112"/>
    </row>
    <row r="5349">
      <c r="A5349" s="105"/>
      <c r="C5349" s="88"/>
      <c r="D5349" s="86"/>
      <c r="E5349" s="32"/>
      <c r="H5349" s="105"/>
      <c r="J5349" s="102"/>
      <c r="K5349" s="102"/>
      <c r="L5349" s="108"/>
      <c r="R5349" s="31"/>
      <c r="S5349" s="112"/>
    </row>
    <row r="5350">
      <c r="A5350" s="105"/>
      <c r="C5350" s="88"/>
      <c r="D5350" s="86"/>
      <c r="E5350" s="32"/>
      <c r="H5350" s="105"/>
      <c r="J5350" s="102"/>
      <c r="K5350" s="102"/>
      <c r="L5350" s="108"/>
      <c r="R5350" s="31"/>
      <c r="S5350" s="112"/>
    </row>
    <row r="5351">
      <c r="A5351" s="105"/>
      <c r="C5351" s="88"/>
      <c r="D5351" s="86"/>
      <c r="E5351" s="32"/>
      <c r="H5351" s="105"/>
      <c r="J5351" s="102"/>
      <c r="K5351" s="102"/>
      <c r="L5351" s="108"/>
      <c r="R5351" s="31"/>
      <c r="S5351" s="112"/>
    </row>
    <row r="5352">
      <c r="A5352" s="105"/>
      <c r="C5352" s="88"/>
      <c r="D5352" s="86"/>
      <c r="E5352" s="32"/>
      <c r="H5352" s="105"/>
      <c r="J5352" s="102"/>
      <c r="K5352" s="102"/>
      <c r="L5352" s="108"/>
      <c r="R5352" s="31"/>
      <c r="S5352" s="112"/>
    </row>
    <row r="5353">
      <c r="A5353" s="105"/>
      <c r="C5353" s="88"/>
      <c r="D5353" s="86"/>
      <c r="E5353" s="32"/>
      <c r="H5353" s="105"/>
      <c r="J5353" s="102"/>
      <c r="K5353" s="102"/>
      <c r="L5353" s="108"/>
      <c r="R5353" s="31"/>
      <c r="S5353" s="112"/>
    </row>
    <row r="5354">
      <c r="A5354" s="105"/>
      <c r="C5354" s="88"/>
      <c r="D5354" s="86"/>
      <c r="E5354" s="32"/>
      <c r="H5354" s="105"/>
      <c r="J5354" s="102"/>
      <c r="K5354" s="102"/>
      <c r="L5354" s="108"/>
      <c r="R5354" s="31"/>
      <c r="S5354" s="112"/>
    </row>
    <row r="5355">
      <c r="A5355" s="105"/>
      <c r="C5355" s="88"/>
      <c r="D5355" s="86"/>
      <c r="E5355" s="32"/>
      <c r="H5355" s="105"/>
      <c r="J5355" s="102"/>
      <c r="K5355" s="102"/>
      <c r="L5355" s="108"/>
      <c r="R5355" s="31"/>
      <c r="S5355" s="112"/>
    </row>
    <row r="5356">
      <c r="A5356" s="105"/>
      <c r="C5356" s="88"/>
      <c r="D5356" s="86"/>
      <c r="E5356" s="32"/>
      <c r="H5356" s="105"/>
      <c r="J5356" s="102"/>
      <c r="K5356" s="102"/>
      <c r="L5356" s="108"/>
      <c r="R5356" s="31"/>
      <c r="S5356" s="112"/>
    </row>
    <row r="5357">
      <c r="A5357" s="105"/>
      <c r="C5357" s="88"/>
      <c r="D5357" s="86"/>
      <c r="E5357" s="32"/>
      <c r="H5357" s="105"/>
      <c r="J5357" s="102"/>
      <c r="K5357" s="102"/>
      <c r="L5357" s="108"/>
      <c r="R5357" s="31"/>
      <c r="S5357" s="112"/>
    </row>
    <row r="5358">
      <c r="A5358" s="105"/>
      <c r="C5358" s="88"/>
      <c r="D5358" s="86"/>
      <c r="E5358" s="32"/>
      <c r="H5358" s="105"/>
      <c r="J5358" s="102"/>
      <c r="K5358" s="102"/>
      <c r="L5358" s="108"/>
      <c r="R5358" s="31"/>
      <c r="S5358" s="112"/>
    </row>
    <row r="5359">
      <c r="A5359" s="105"/>
      <c r="C5359" s="88"/>
      <c r="D5359" s="86"/>
      <c r="E5359" s="32"/>
      <c r="H5359" s="105"/>
      <c r="J5359" s="102"/>
      <c r="K5359" s="102"/>
      <c r="L5359" s="108"/>
      <c r="R5359" s="31"/>
      <c r="S5359" s="112"/>
    </row>
    <row r="5360">
      <c r="A5360" s="105"/>
      <c r="C5360" s="88"/>
      <c r="D5360" s="86"/>
      <c r="E5360" s="32"/>
      <c r="H5360" s="105"/>
      <c r="J5360" s="102"/>
      <c r="K5360" s="102"/>
      <c r="L5360" s="108"/>
      <c r="R5360" s="31"/>
      <c r="S5360" s="112"/>
    </row>
    <row r="5361">
      <c r="A5361" s="105"/>
      <c r="C5361" s="88"/>
      <c r="D5361" s="86"/>
      <c r="E5361" s="32"/>
      <c r="H5361" s="105"/>
      <c r="J5361" s="102"/>
      <c r="K5361" s="102"/>
      <c r="L5361" s="108"/>
      <c r="R5361" s="31"/>
      <c r="S5361" s="112"/>
    </row>
    <row r="5362">
      <c r="A5362" s="105"/>
      <c r="C5362" s="88"/>
      <c r="D5362" s="86"/>
      <c r="E5362" s="32"/>
      <c r="H5362" s="105"/>
      <c r="J5362" s="102"/>
      <c r="K5362" s="102"/>
      <c r="L5362" s="108"/>
      <c r="R5362" s="31"/>
      <c r="S5362" s="112"/>
    </row>
    <row r="5363">
      <c r="A5363" s="105"/>
      <c r="C5363" s="88"/>
      <c r="D5363" s="86"/>
      <c r="E5363" s="32"/>
      <c r="H5363" s="105"/>
      <c r="J5363" s="102"/>
      <c r="K5363" s="102"/>
      <c r="L5363" s="108"/>
      <c r="R5363" s="31"/>
      <c r="S5363" s="112"/>
    </row>
    <row r="5364">
      <c r="A5364" s="105"/>
      <c r="C5364" s="88"/>
      <c r="D5364" s="86"/>
      <c r="E5364" s="32"/>
      <c r="H5364" s="105"/>
      <c r="J5364" s="102"/>
      <c r="K5364" s="102"/>
      <c r="L5364" s="108"/>
      <c r="R5364" s="31"/>
      <c r="S5364" s="112"/>
    </row>
    <row r="5365">
      <c r="A5365" s="105"/>
      <c r="C5365" s="88"/>
      <c r="D5365" s="86"/>
      <c r="E5365" s="32"/>
      <c r="H5365" s="105"/>
      <c r="J5365" s="102"/>
      <c r="K5365" s="102"/>
      <c r="L5365" s="108"/>
      <c r="R5365" s="31"/>
      <c r="S5365" s="112"/>
    </row>
    <row r="5366">
      <c r="A5366" s="105"/>
      <c r="C5366" s="88"/>
      <c r="D5366" s="86"/>
      <c r="E5366" s="32"/>
      <c r="H5366" s="105"/>
      <c r="J5366" s="102"/>
      <c r="K5366" s="102"/>
      <c r="L5366" s="108"/>
      <c r="R5366" s="31"/>
      <c r="S5366" s="112"/>
    </row>
    <row r="5367">
      <c r="A5367" s="105"/>
      <c r="C5367" s="88"/>
      <c r="D5367" s="86"/>
      <c r="E5367" s="32"/>
      <c r="H5367" s="105"/>
      <c r="J5367" s="102"/>
      <c r="K5367" s="102"/>
      <c r="L5367" s="108"/>
      <c r="R5367" s="31"/>
      <c r="S5367" s="112"/>
    </row>
    <row r="5368">
      <c r="A5368" s="105"/>
      <c r="C5368" s="88"/>
      <c r="D5368" s="86"/>
      <c r="E5368" s="32"/>
      <c r="H5368" s="105"/>
      <c r="J5368" s="102"/>
      <c r="K5368" s="102"/>
      <c r="L5368" s="108"/>
      <c r="R5368" s="31"/>
      <c r="S5368" s="112"/>
    </row>
    <row r="5369">
      <c r="A5369" s="105"/>
      <c r="C5369" s="88"/>
      <c r="D5369" s="86"/>
      <c r="E5369" s="32"/>
      <c r="H5369" s="105"/>
      <c r="J5369" s="102"/>
      <c r="K5369" s="102"/>
      <c r="L5369" s="108"/>
      <c r="R5369" s="31"/>
      <c r="S5369" s="112"/>
    </row>
    <row r="5370">
      <c r="A5370" s="105"/>
      <c r="C5370" s="88"/>
      <c r="D5370" s="86"/>
      <c r="E5370" s="32"/>
      <c r="H5370" s="105"/>
      <c r="J5370" s="102"/>
      <c r="K5370" s="102"/>
      <c r="L5370" s="108"/>
      <c r="R5370" s="31"/>
      <c r="S5370" s="112"/>
    </row>
    <row r="5371">
      <c r="A5371" s="105"/>
      <c r="C5371" s="88"/>
      <c r="D5371" s="86"/>
      <c r="E5371" s="32"/>
      <c r="H5371" s="105"/>
      <c r="J5371" s="102"/>
      <c r="K5371" s="102"/>
      <c r="L5371" s="108"/>
      <c r="R5371" s="31"/>
      <c r="S5371" s="112"/>
    </row>
    <row r="5372">
      <c r="A5372" s="105"/>
      <c r="C5372" s="88"/>
      <c r="D5372" s="86"/>
      <c r="E5372" s="32"/>
      <c r="H5372" s="105"/>
      <c r="J5372" s="102"/>
      <c r="K5372" s="102"/>
      <c r="L5372" s="108"/>
      <c r="R5372" s="31"/>
      <c r="S5372" s="112"/>
    </row>
    <row r="5373">
      <c r="A5373" s="105"/>
      <c r="C5373" s="88"/>
      <c r="D5373" s="86"/>
      <c r="E5373" s="32"/>
      <c r="H5373" s="105"/>
      <c r="J5373" s="102"/>
      <c r="K5373" s="102"/>
      <c r="L5373" s="108"/>
      <c r="R5373" s="31"/>
      <c r="S5373" s="112"/>
    </row>
    <row r="5374">
      <c r="A5374" s="105"/>
      <c r="C5374" s="88"/>
      <c r="D5374" s="86"/>
      <c r="E5374" s="32"/>
      <c r="H5374" s="105"/>
      <c r="J5374" s="102"/>
      <c r="K5374" s="102"/>
      <c r="L5374" s="108"/>
      <c r="R5374" s="31"/>
      <c r="S5374" s="112"/>
    </row>
    <row r="5375">
      <c r="A5375" s="105"/>
      <c r="C5375" s="88"/>
      <c r="D5375" s="86"/>
      <c r="E5375" s="32"/>
      <c r="H5375" s="105"/>
      <c r="J5375" s="102"/>
      <c r="K5375" s="102"/>
      <c r="L5375" s="108"/>
      <c r="R5375" s="31"/>
      <c r="S5375" s="112"/>
    </row>
    <row r="5376">
      <c r="A5376" s="105"/>
      <c r="C5376" s="88"/>
      <c r="D5376" s="86"/>
      <c r="E5376" s="32"/>
      <c r="H5376" s="105"/>
      <c r="J5376" s="102"/>
      <c r="K5376" s="102"/>
      <c r="L5376" s="108"/>
      <c r="R5376" s="31"/>
      <c r="S5376" s="112"/>
    </row>
    <row r="5377">
      <c r="A5377" s="105"/>
      <c r="C5377" s="88"/>
      <c r="D5377" s="86"/>
      <c r="E5377" s="32"/>
      <c r="H5377" s="105"/>
      <c r="J5377" s="102"/>
      <c r="K5377" s="102"/>
      <c r="L5377" s="108"/>
      <c r="R5377" s="31"/>
      <c r="S5377" s="112"/>
    </row>
    <row r="5378">
      <c r="A5378" s="105"/>
      <c r="C5378" s="88"/>
      <c r="D5378" s="86"/>
      <c r="E5378" s="32"/>
      <c r="H5378" s="105"/>
      <c r="J5378" s="102"/>
      <c r="K5378" s="102"/>
      <c r="L5378" s="108"/>
      <c r="R5378" s="31"/>
      <c r="S5378" s="112"/>
    </row>
    <row r="5379">
      <c r="A5379" s="105"/>
      <c r="C5379" s="88"/>
      <c r="D5379" s="86"/>
      <c r="E5379" s="32"/>
      <c r="H5379" s="105"/>
      <c r="J5379" s="102"/>
      <c r="K5379" s="102"/>
      <c r="L5379" s="108"/>
      <c r="R5379" s="31"/>
      <c r="S5379" s="112"/>
    </row>
    <row r="5380">
      <c r="A5380" s="105"/>
      <c r="C5380" s="88"/>
      <c r="D5380" s="86"/>
      <c r="E5380" s="32"/>
      <c r="H5380" s="105"/>
      <c r="J5380" s="102"/>
      <c r="K5380" s="102"/>
      <c r="L5380" s="108"/>
      <c r="R5380" s="31"/>
      <c r="S5380" s="112"/>
    </row>
    <row r="5381">
      <c r="A5381" s="105"/>
      <c r="C5381" s="88"/>
      <c r="D5381" s="86"/>
      <c r="E5381" s="32"/>
      <c r="H5381" s="105"/>
      <c r="J5381" s="102"/>
      <c r="K5381" s="102"/>
      <c r="L5381" s="108"/>
      <c r="R5381" s="31"/>
      <c r="S5381" s="112"/>
    </row>
    <row r="5382">
      <c r="A5382" s="105"/>
      <c r="C5382" s="88"/>
      <c r="D5382" s="86"/>
      <c r="E5382" s="32"/>
      <c r="H5382" s="105"/>
      <c r="J5382" s="102"/>
      <c r="K5382" s="102"/>
      <c r="L5382" s="108"/>
      <c r="R5382" s="31"/>
      <c r="S5382" s="112"/>
    </row>
    <row r="5383">
      <c r="A5383" s="105"/>
      <c r="C5383" s="88"/>
      <c r="D5383" s="86"/>
      <c r="E5383" s="32"/>
      <c r="H5383" s="105"/>
      <c r="J5383" s="102"/>
      <c r="K5383" s="102"/>
      <c r="L5383" s="108"/>
      <c r="R5383" s="31"/>
      <c r="S5383" s="112"/>
    </row>
    <row r="5384">
      <c r="A5384" s="105"/>
      <c r="C5384" s="88"/>
      <c r="D5384" s="86"/>
      <c r="E5384" s="32"/>
      <c r="H5384" s="105"/>
      <c r="J5384" s="102"/>
      <c r="K5384" s="102"/>
      <c r="L5384" s="108"/>
      <c r="R5384" s="31"/>
      <c r="S5384" s="112"/>
    </row>
    <row r="5385">
      <c r="A5385" s="105"/>
      <c r="C5385" s="88"/>
      <c r="D5385" s="86"/>
      <c r="E5385" s="32"/>
      <c r="H5385" s="105"/>
      <c r="J5385" s="102"/>
      <c r="K5385" s="102"/>
      <c r="L5385" s="108"/>
      <c r="R5385" s="31"/>
      <c r="S5385" s="112"/>
    </row>
    <row r="5386">
      <c r="A5386" s="105"/>
      <c r="C5386" s="88"/>
      <c r="D5386" s="86"/>
      <c r="E5386" s="32"/>
      <c r="H5386" s="105"/>
      <c r="J5386" s="102"/>
      <c r="K5386" s="102"/>
      <c r="L5386" s="108"/>
      <c r="R5386" s="31"/>
      <c r="S5386" s="112"/>
    </row>
    <row r="5387">
      <c r="A5387" s="105"/>
      <c r="C5387" s="88"/>
      <c r="D5387" s="86"/>
      <c r="E5387" s="32"/>
      <c r="H5387" s="105"/>
      <c r="J5387" s="102"/>
      <c r="K5387" s="102"/>
      <c r="L5387" s="108"/>
      <c r="R5387" s="31"/>
      <c r="S5387" s="112"/>
    </row>
    <row r="5388">
      <c r="A5388" s="105"/>
      <c r="C5388" s="88"/>
      <c r="D5388" s="86"/>
      <c r="E5388" s="32"/>
      <c r="H5388" s="105"/>
      <c r="J5388" s="102"/>
      <c r="K5388" s="102"/>
      <c r="L5388" s="108"/>
      <c r="R5388" s="31"/>
      <c r="S5388" s="112"/>
    </row>
    <row r="5389">
      <c r="A5389" s="105"/>
      <c r="C5389" s="88"/>
      <c r="D5389" s="86"/>
      <c r="E5389" s="32"/>
      <c r="H5389" s="105"/>
      <c r="J5389" s="102"/>
      <c r="K5389" s="102"/>
      <c r="L5389" s="108"/>
      <c r="R5389" s="31"/>
      <c r="S5389" s="112"/>
    </row>
    <row r="5390">
      <c r="A5390" s="105"/>
      <c r="C5390" s="88"/>
      <c r="D5390" s="86"/>
      <c r="E5390" s="32"/>
      <c r="H5390" s="105"/>
      <c r="J5390" s="102"/>
      <c r="K5390" s="102"/>
      <c r="L5390" s="108"/>
      <c r="R5390" s="31"/>
      <c r="S5390" s="112"/>
    </row>
    <row r="5391">
      <c r="A5391" s="105"/>
      <c r="C5391" s="88"/>
      <c r="D5391" s="86"/>
      <c r="E5391" s="32"/>
      <c r="H5391" s="105"/>
      <c r="J5391" s="102"/>
      <c r="K5391" s="102"/>
      <c r="L5391" s="108"/>
      <c r="R5391" s="31"/>
      <c r="S5391" s="112"/>
    </row>
    <row r="5392">
      <c r="A5392" s="105"/>
      <c r="C5392" s="88"/>
      <c r="D5392" s="86"/>
      <c r="E5392" s="32"/>
      <c r="H5392" s="105"/>
      <c r="J5392" s="102"/>
      <c r="K5392" s="102"/>
      <c r="L5392" s="108"/>
      <c r="R5392" s="31"/>
      <c r="S5392" s="112"/>
    </row>
    <row r="5393">
      <c r="A5393" s="105"/>
      <c r="C5393" s="88"/>
      <c r="D5393" s="86"/>
      <c r="E5393" s="32"/>
      <c r="H5393" s="105"/>
      <c r="J5393" s="102"/>
      <c r="K5393" s="102"/>
      <c r="L5393" s="108"/>
      <c r="R5393" s="31"/>
      <c r="S5393" s="112"/>
    </row>
    <row r="5394">
      <c r="A5394" s="105"/>
      <c r="C5394" s="88"/>
      <c r="D5394" s="86"/>
      <c r="E5394" s="32"/>
      <c r="H5394" s="105"/>
      <c r="J5394" s="102"/>
      <c r="K5394" s="102"/>
      <c r="L5394" s="108"/>
      <c r="R5394" s="31"/>
      <c r="S5394" s="112"/>
    </row>
    <row r="5395">
      <c r="A5395" s="105"/>
      <c r="C5395" s="88"/>
      <c r="D5395" s="86"/>
      <c r="E5395" s="32"/>
      <c r="H5395" s="105"/>
      <c r="J5395" s="102"/>
      <c r="K5395" s="102"/>
      <c r="L5395" s="108"/>
      <c r="R5395" s="31"/>
      <c r="S5395" s="112"/>
    </row>
    <row r="5396">
      <c r="A5396" s="105"/>
      <c r="C5396" s="88"/>
      <c r="D5396" s="86"/>
      <c r="E5396" s="32"/>
      <c r="H5396" s="105"/>
      <c r="J5396" s="102"/>
      <c r="K5396" s="102"/>
      <c r="L5396" s="108"/>
      <c r="R5396" s="31"/>
      <c r="S5396" s="112"/>
    </row>
    <row r="5397">
      <c r="A5397" s="105"/>
      <c r="C5397" s="88"/>
      <c r="D5397" s="86"/>
      <c r="E5397" s="32"/>
      <c r="H5397" s="105"/>
      <c r="J5397" s="102"/>
      <c r="K5397" s="102"/>
      <c r="L5397" s="108"/>
      <c r="R5397" s="31"/>
      <c r="S5397" s="112"/>
    </row>
    <row r="5398">
      <c r="A5398" s="105"/>
      <c r="C5398" s="88"/>
      <c r="D5398" s="86"/>
      <c r="E5398" s="32"/>
      <c r="H5398" s="105"/>
      <c r="J5398" s="102"/>
      <c r="K5398" s="102"/>
      <c r="L5398" s="108"/>
      <c r="R5398" s="31"/>
      <c r="S5398" s="112"/>
    </row>
    <row r="5399">
      <c r="A5399" s="105"/>
      <c r="C5399" s="88"/>
      <c r="D5399" s="86"/>
      <c r="E5399" s="32"/>
      <c r="H5399" s="105"/>
      <c r="J5399" s="102"/>
      <c r="K5399" s="102"/>
      <c r="L5399" s="108"/>
      <c r="R5399" s="31"/>
      <c r="S5399" s="112"/>
    </row>
    <row r="5400">
      <c r="A5400" s="105"/>
      <c r="C5400" s="88"/>
      <c r="D5400" s="86"/>
      <c r="E5400" s="32"/>
      <c r="H5400" s="105"/>
      <c r="J5400" s="102"/>
      <c r="K5400" s="102"/>
      <c r="L5400" s="108"/>
      <c r="R5400" s="31"/>
      <c r="S5400" s="112"/>
    </row>
    <row r="5401">
      <c r="A5401" s="105"/>
      <c r="C5401" s="88"/>
      <c r="D5401" s="86"/>
      <c r="E5401" s="32"/>
      <c r="H5401" s="105"/>
      <c r="J5401" s="102"/>
      <c r="K5401" s="102"/>
      <c r="L5401" s="108"/>
      <c r="R5401" s="31"/>
      <c r="S5401" s="112"/>
    </row>
    <row r="5402">
      <c r="A5402" s="105"/>
      <c r="C5402" s="88"/>
      <c r="D5402" s="86"/>
      <c r="E5402" s="32"/>
      <c r="H5402" s="105"/>
      <c r="J5402" s="102"/>
      <c r="K5402" s="102"/>
      <c r="L5402" s="108"/>
      <c r="R5402" s="31"/>
      <c r="S5402" s="112"/>
    </row>
    <row r="5403">
      <c r="A5403" s="105"/>
      <c r="C5403" s="88"/>
      <c r="D5403" s="86"/>
      <c r="E5403" s="32"/>
      <c r="H5403" s="105"/>
      <c r="J5403" s="102"/>
      <c r="K5403" s="102"/>
      <c r="L5403" s="108"/>
      <c r="R5403" s="31"/>
      <c r="S5403" s="112"/>
    </row>
    <row r="5404">
      <c r="A5404" s="105"/>
      <c r="C5404" s="88"/>
      <c r="D5404" s="86"/>
      <c r="E5404" s="32"/>
      <c r="H5404" s="105"/>
      <c r="J5404" s="102"/>
      <c r="K5404" s="102"/>
      <c r="L5404" s="108"/>
      <c r="R5404" s="31"/>
      <c r="S5404" s="112"/>
    </row>
    <row r="5405">
      <c r="A5405" s="105"/>
      <c r="C5405" s="88"/>
      <c r="D5405" s="86"/>
      <c r="E5405" s="32"/>
      <c r="H5405" s="105"/>
      <c r="J5405" s="102"/>
      <c r="K5405" s="102"/>
      <c r="L5405" s="108"/>
      <c r="R5405" s="31"/>
      <c r="S5405" s="112"/>
    </row>
    <row r="5406">
      <c r="A5406" s="105"/>
      <c r="C5406" s="88"/>
      <c r="D5406" s="86"/>
      <c r="E5406" s="32"/>
      <c r="H5406" s="105"/>
      <c r="J5406" s="102"/>
      <c r="K5406" s="102"/>
      <c r="L5406" s="108"/>
      <c r="R5406" s="31"/>
      <c r="S5406" s="112"/>
    </row>
    <row r="5407">
      <c r="A5407" s="105"/>
      <c r="C5407" s="88"/>
      <c r="D5407" s="86"/>
      <c r="E5407" s="32"/>
      <c r="H5407" s="105"/>
      <c r="J5407" s="102"/>
      <c r="K5407" s="102"/>
      <c r="L5407" s="108"/>
      <c r="R5407" s="31"/>
      <c r="S5407" s="112"/>
    </row>
    <row r="5408">
      <c r="A5408" s="105"/>
      <c r="C5408" s="88"/>
      <c r="D5408" s="86"/>
      <c r="E5408" s="32"/>
      <c r="H5408" s="105"/>
      <c r="J5408" s="102"/>
      <c r="K5408" s="102"/>
      <c r="L5408" s="108"/>
      <c r="R5408" s="31"/>
      <c r="S5408" s="112"/>
    </row>
    <row r="5409">
      <c r="A5409" s="105"/>
      <c r="C5409" s="88"/>
      <c r="D5409" s="86"/>
      <c r="E5409" s="32"/>
      <c r="H5409" s="105"/>
      <c r="J5409" s="102"/>
      <c r="K5409" s="102"/>
      <c r="L5409" s="108"/>
      <c r="R5409" s="31"/>
      <c r="S5409" s="112"/>
    </row>
    <row r="5410">
      <c r="A5410" s="105"/>
      <c r="C5410" s="88"/>
      <c r="D5410" s="86"/>
      <c r="E5410" s="32"/>
      <c r="H5410" s="105"/>
      <c r="J5410" s="102"/>
      <c r="K5410" s="102"/>
      <c r="L5410" s="108"/>
      <c r="R5410" s="31"/>
      <c r="S5410" s="112"/>
    </row>
    <row r="5411">
      <c r="A5411" s="105"/>
      <c r="C5411" s="88"/>
      <c r="D5411" s="86"/>
      <c r="E5411" s="32"/>
      <c r="H5411" s="105"/>
      <c r="J5411" s="102"/>
      <c r="K5411" s="102"/>
      <c r="L5411" s="108"/>
      <c r="R5411" s="31"/>
      <c r="S5411" s="112"/>
    </row>
    <row r="5412">
      <c r="A5412" s="105"/>
      <c r="C5412" s="88"/>
      <c r="D5412" s="86"/>
      <c r="E5412" s="32"/>
      <c r="H5412" s="105"/>
      <c r="J5412" s="102"/>
      <c r="K5412" s="102"/>
      <c r="L5412" s="108"/>
      <c r="R5412" s="31"/>
      <c r="S5412" s="112"/>
    </row>
    <row r="5413">
      <c r="A5413" s="105"/>
      <c r="C5413" s="88"/>
      <c r="D5413" s="86"/>
      <c r="E5413" s="32"/>
      <c r="H5413" s="105"/>
      <c r="J5413" s="102"/>
      <c r="K5413" s="102"/>
      <c r="L5413" s="108"/>
      <c r="R5413" s="31"/>
      <c r="S5413" s="112"/>
    </row>
    <row r="5414">
      <c r="A5414" s="105"/>
      <c r="C5414" s="88"/>
      <c r="D5414" s="86"/>
      <c r="E5414" s="32"/>
      <c r="H5414" s="105"/>
      <c r="J5414" s="102"/>
      <c r="K5414" s="102"/>
      <c r="L5414" s="108"/>
      <c r="R5414" s="31"/>
      <c r="S5414" s="112"/>
    </row>
    <row r="5415">
      <c r="A5415" s="105"/>
      <c r="C5415" s="88"/>
      <c r="D5415" s="86"/>
      <c r="E5415" s="32"/>
      <c r="H5415" s="105"/>
      <c r="J5415" s="102"/>
      <c r="K5415" s="102"/>
      <c r="L5415" s="108"/>
      <c r="R5415" s="31"/>
      <c r="S5415" s="112"/>
    </row>
    <row r="5416">
      <c r="A5416" s="105"/>
      <c r="C5416" s="88"/>
      <c r="D5416" s="86"/>
      <c r="E5416" s="32"/>
      <c r="H5416" s="105"/>
      <c r="J5416" s="102"/>
      <c r="K5416" s="102"/>
      <c r="L5416" s="108"/>
      <c r="R5416" s="31"/>
      <c r="S5416" s="112"/>
    </row>
    <row r="5417">
      <c r="A5417" s="105"/>
      <c r="C5417" s="88"/>
      <c r="D5417" s="86"/>
      <c r="E5417" s="32"/>
      <c r="H5417" s="105"/>
      <c r="J5417" s="102"/>
      <c r="K5417" s="102"/>
      <c r="L5417" s="108"/>
      <c r="R5417" s="31"/>
      <c r="S5417" s="112"/>
    </row>
    <row r="5418">
      <c r="A5418" s="105"/>
      <c r="C5418" s="88"/>
      <c r="D5418" s="86"/>
      <c r="E5418" s="32"/>
      <c r="H5418" s="105"/>
      <c r="J5418" s="102"/>
      <c r="K5418" s="102"/>
      <c r="L5418" s="108"/>
      <c r="R5418" s="31"/>
      <c r="S5418" s="112"/>
    </row>
    <row r="5419">
      <c r="A5419" s="105"/>
      <c r="C5419" s="88"/>
      <c r="D5419" s="86"/>
      <c r="E5419" s="32"/>
      <c r="H5419" s="105"/>
      <c r="J5419" s="102"/>
      <c r="K5419" s="102"/>
      <c r="L5419" s="108"/>
      <c r="R5419" s="31"/>
      <c r="S5419" s="112"/>
    </row>
    <row r="5420">
      <c r="A5420" s="105"/>
      <c r="C5420" s="88"/>
      <c r="D5420" s="86"/>
      <c r="E5420" s="32"/>
      <c r="H5420" s="105"/>
      <c r="J5420" s="102"/>
      <c r="K5420" s="102"/>
      <c r="L5420" s="108"/>
      <c r="R5420" s="31"/>
      <c r="S5420" s="112"/>
    </row>
    <row r="5421">
      <c r="A5421" s="105"/>
      <c r="C5421" s="88"/>
      <c r="D5421" s="86"/>
      <c r="E5421" s="32"/>
      <c r="H5421" s="105"/>
      <c r="J5421" s="102"/>
      <c r="K5421" s="102"/>
      <c r="L5421" s="108"/>
      <c r="R5421" s="31"/>
      <c r="S5421" s="112"/>
    </row>
    <row r="5422">
      <c r="A5422" s="105"/>
      <c r="C5422" s="88"/>
      <c r="D5422" s="86"/>
      <c r="E5422" s="32"/>
      <c r="H5422" s="105"/>
      <c r="J5422" s="102"/>
      <c r="K5422" s="102"/>
      <c r="L5422" s="108"/>
      <c r="R5422" s="31"/>
      <c r="S5422" s="112"/>
    </row>
    <row r="5423">
      <c r="A5423" s="105"/>
      <c r="C5423" s="88"/>
      <c r="D5423" s="86"/>
      <c r="E5423" s="32"/>
      <c r="H5423" s="105"/>
      <c r="J5423" s="102"/>
      <c r="K5423" s="102"/>
      <c r="L5423" s="108"/>
      <c r="R5423" s="31"/>
      <c r="S5423" s="112"/>
    </row>
    <row r="5424">
      <c r="A5424" s="105"/>
      <c r="C5424" s="88"/>
      <c r="D5424" s="86"/>
      <c r="E5424" s="32"/>
      <c r="H5424" s="105"/>
      <c r="J5424" s="102"/>
      <c r="K5424" s="102"/>
      <c r="L5424" s="108"/>
      <c r="R5424" s="31"/>
      <c r="S5424" s="112"/>
    </row>
    <row r="5425">
      <c r="A5425" s="105"/>
      <c r="C5425" s="88"/>
      <c r="D5425" s="86"/>
      <c r="E5425" s="32"/>
      <c r="H5425" s="105"/>
      <c r="J5425" s="102"/>
      <c r="K5425" s="102"/>
      <c r="L5425" s="108"/>
      <c r="R5425" s="31"/>
      <c r="S5425" s="112"/>
    </row>
    <row r="5426">
      <c r="A5426" s="105"/>
      <c r="C5426" s="88"/>
      <c r="D5426" s="86"/>
      <c r="E5426" s="32"/>
      <c r="H5426" s="105"/>
      <c r="J5426" s="102"/>
      <c r="K5426" s="102"/>
      <c r="L5426" s="108"/>
      <c r="R5426" s="31"/>
      <c r="S5426" s="112"/>
    </row>
    <row r="5427">
      <c r="A5427" s="105"/>
      <c r="C5427" s="88"/>
      <c r="D5427" s="86"/>
      <c r="E5427" s="32"/>
      <c r="H5427" s="105"/>
      <c r="J5427" s="102"/>
      <c r="K5427" s="102"/>
      <c r="L5427" s="108"/>
      <c r="R5427" s="31"/>
      <c r="S5427" s="112"/>
    </row>
    <row r="5428">
      <c r="A5428" s="105"/>
      <c r="C5428" s="88"/>
      <c r="D5428" s="86"/>
      <c r="E5428" s="32"/>
      <c r="H5428" s="105"/>
      <c r="J5428" s="102"/>
      <c r="K5428" s="102"/>
      <c r="L5428" s="108"/>
      <c r="R5428" s="31"/>
      <c r="S5428" s="112"/>
    </row>
    <row r="5429">
      <c r="A5429" s="105"/>
      <c r="C5429" s="88"/>
      <c r="D5429" s="86"/>
      <c r="E5429" s="32"/>
      <c r="H5429" s="105"/>
      <c r="J5429" s="102"/>
      <c r="K5429" s="102"/>
      <c r="L5429" s="108"/>
      <c r="R5429" s="31"/>
      <c r="S5429" s="112"/>
    </row>
    <row r="5430">
      <c r="A5430" s="105"/>
      <c r="C5430" s="88"/>
      <c r="D5430" s="86"/>
      <c r="E5430" s="32"/>
      <c r="H5430" s="105"/>
      <c r="J5430" s="102"/>
      <c r="K5430" s="102"/>
      <c r="L5430" s="108"/>
      <c r="R5430" s="31"/>
      <c r="S5430" s="112"/>
    </row>
    <row r="5431">
      <c r="A5431" s="105"/>
      <c r="C5431" s="88"/>
      <c r="D5431" s="86"/>
      <c r="E5431" s="32"/>
      <c r="H5431" s="105"/>
      <c r="J5431" s="102"/>
      <c r="K5431" s="102"/>
      <c r="L5431" s="108"/>
      <c r="R5431" s="31"/>
      <c r="S5431" s="112"/>
    </row>
    <row r="5432">
      <c r="A5432" s="105"/>
      <c r="C5432" s="88"/>
      <c r="D5432" s="86"/>
      <c r="E5432" s="32"/>
      <c r="H5432" s="105"/>
      <c r="J5432" s="102"/>
      <c r="K5432" s="102"/>
      <c r="L5432" s="108"/>
      <c r="R5432" s="31"/>
      <c r="S5432" s="112"/>
    </row>
    <row r="5433">
      <c r="A5433" s="105"/>
      <c r="C5433" s="88"/>
      <c r="D5433" s="86"/>
      <c r="E5433" s="32"/>
      <c r="H5433" s="105"/>
      <c r="J5433" s="102"/>
      <c r="K5433" s="102"/>
      <c r="L5433" s="108"/>
      <c r="R5433" s="31"/>
      <c r="S5433" s="112"/>
    </row>
    <row r="5434">
      <c r="A5434" s="105"/>
      <c r="C5434" s="88"/>
      <c r="D5434" s="86"/>
      <c r="E5434" s="32"/>
      <c r="H5434" s="105"/>
      <c r="J5434" s="102"/>
      <c r="K5434" s="102"/>
      <c r="L5434" s="108"/>
      <c r="R5434" s="31"/>
      <c r="S5434" s="112"/>
    </row>
    <row r="5435">
      <c r="A5435" s="105"/>
      <c r="C5435" s="88"/>
      <c r="D5435" s="86"/>
      <c r="E5435" s="32"/>
      <c r="H5435" s="105"/>
      <c r="J5435" s="102"/>
      <c r="K5435" s="102"/>
      <c r="L5435" s="108"/>
      <c r="R5435" s="31"/>
      <c r="S5435" s="112"/>
    </row>
    <row r="5436">
      <c r="A5436" s="105"/>
      <c r="C5436" s="88"/>
      <c r="D5436" s="86"/>
      <c r="E5436" s="32"/>
      <c r="H5436" s="105"/>
      <c r="J5436" s="102"/>
      <c r="K5436" s="102"/>
      <c r="L5436" s="108"/>
      <c r="R5436" s="31"/>
      <c r="S5436" s="112"/>
    </row>
    <row r="5437">
      <c r="A5437" s="105"/>
      <c r="C5437" s="88"/>
      <c r="D5437" s="86"/>
      <c r="E5437" s="32"/>
      <c r="H5437" s="105"/>
      <c r="J5437" s="102"/>
      <c r="K5437" s="102"/>
      <c r="L5437" s="108"/>
      <c r="R5437" s="31"/>
      <c r="S5437" s="112"/>
    </row>
    <row r="5438">
      <c r="A5438" s="105"/>
      <c r="C5438" s="88"/>
      <c r="D5438" s="86"/>
      <c r="E5438" s="32"/>
      <c r="H5438" s="105"/>
      <c r="J5438" s="102"/>
      <c r="K5438" s="102"/>
      <c r="L5438" s="108"/>
      <c r="R5438" s="31"/>
      <c r="S5438" s="112"/>
    </row>
    <row r="5439">
      <c r="A5439" s="105"/>
      <c r="C5439" s="88"/>
      <c r="D5439" s="86"/>
      <c r="E5439" s="32"/>
      <c r="H5439" s="105"/>
      <c r="J5439" s="102"/>
      <c r="K5439" s="102"/>
      <c r="L5439" s="108"/>
      <c r="R5439" s="31"/>
      <c r="S5439" s="112"/>
    </row>
    <row r="5440">
      <c r="A5440" s="105"/>
      <c r="C5440" s="88"/>
      <c r="D5440" s="86"/>
      <c r="E5440" s="32"/>
      <c r="H5440" s="105"/>
      <c r="J5440" s="102"/>
      <c r="K5440" s="102"/>
      <c r="L5440" s="108"/>
      <c r="R5440" s="31"/>
      <c r="S5440" s="112"/>
    </row>
    <row r="5441">
      <c r="A5441" s="105"/>
      <c r="C5441" s="88"/>
      <c r="D5441" s="86"/>
      <c r="E5441" s="32"/>
      <c r="H5441" s="105"/>
      <c r="J5441" s="102"/>
      <c r="K5441" s="102"/>
      <c r="L5441" s="108"/>
      <c r="R5441" s="31"/>
      <c r="S5441" s="112"/>
    </row>
    <row r="5442">
      <c r="A5442" s="105"/>
      <c r="C5442" s="88"/>
      <c r="D5442" s="86"/>
      <c r="E5442" s="32"/>
      <c r="H5442" s="105"/>
      <c r="J5442" s="102"/>
      <c r="K5442" s="102"/>
      <c r="L5442" s="108"/>
      <c r="R5442" s="31"/>
      <c r="S5442" s="112"/>
    </row>
    <row r="5443">
      <c r="A5443" s="105"/>
      <c r="C5443" s="88"/>
      <c r="D5443" s="86"/>
      <c r="E5443" s="32"/>
      <c r="H5443" s="105"/>
      <c r="J5443" s="102"/>
      <c r="K5443" s="102"/>
      <c r="L5443" s="108"/>
      <c r="R5443" s="31"/>
      <c r="S5443" s="112"/>
    </row>
    <row r="5444">
      <c r="A5444" s="105"/>
      <c r="C5444" s="88"/>
      <c r="D5444" s="86"/>
      <c r="E5444" s="32"/>
      <c r="H5444" s="105"/>
      <c r="J5444" s="102"/>
      <c r="K5444" s="102"/>
      <c r="L5444" s="108"/>
      <c r="R5444" s="31"/>
      <c r="S5444" s="112"/>
    </row>
    <row r="5445">
      <c r="A5445" s="105"/>
      <c r="C5445" s="88"/>
      <c r="D5445" s="86"/>
      <c r="E5445" s="32"/>
      <c r="H5445" s="105"/>
      <c r="J5445" s="102"/>
      <c r="K5445" s="102"/>
      <c r="L5445" s="108"/>
      <c r="R5445" s="31"/>
      <c r="S5445" s="112"/>
    </row>
    <row r="5446">
      <c r="A5446" s="105"/>
      <c r="C5446" s="88"/>
      <c r="D5446" s="86"/>
      <c r="E5446" s="32"/>
      <c r="H5446" s="105"/>
      <c r="J5446" s="102"/>
      <c r="K5446" s="102"/>
      <c r="L5446" s="108"/>
      <c r="R5446" s="31"/>
      <c r="S5446" s="112"/>
    </row>
    <row r="5447">
      <c r="A5447" s="105"/>
      <c r="C5447" s="88"/>
      <c r="D5447" s="86"/>
      <c r="E5447" s="32"/>
      <c r="H5447" s="105"/>
      <c r="J5447" s="102"/>
      <c r="K5447" s="102"/>
      <c r="L5447" s="108"/>
      <c r="R5447" s="31"/>
      <c r="S5447" s="112"/>
    </row>
    <row r="5448">
      <c r="A5448" s="105"/>
      <c r="C5448" s="88"/>
      <c r="D5448" s="86"/>
      <c r="E5448" s="32"/>
      <c r="H5448" s="105"/>
      <c r="J5448" s="102"/>
      <c r="K5448" s="102"/>
      <c r="L5448" s="108"/>
      <c r="R5448" s="31"/>
      <c r="S5448" s="112"/>
    </row>
    <row r="5449">
      <c r="A5449" s="105"/>
      <c r="C5449" s="88"/>
      <c r="D5449" s="86"/>
      <c r="E5449" s="32"/>
      <c r="H5449" s="105"/>
      <c r="J5449" s="102"/>
      <c r="K5449" s="102"/>
      <c r="L5449" s="108"/>
      <c r="R5449" s="31"/>
      <c r="S5449" s="112"/>
    </row>
    <row r="5450">
      <c r="A5450" s="105"/>
      <c r="C5450" s="88"/>
      <c r="D5450" s="86"/>
      <c r="E5450" s="32"/>
      <c r="H5450" s="105"/>
      <c r="J5450" s="102"/>
      <c r="K5450" s="102"/>
      <c r="L5450" s="108"/>
      <c r="R5450" s="31"/>
      <c r="S5450" s="112"/>
    </row>
    <row r="5451">
      <c r="A5451" s="105"/>
      <c r="C5451" s="88"/>
      <c r="D5451" s="86"/>
      <c r="E5451" s="32"/>
      <c r="H5451" s="105"/>
      <c r="J5451" s="102"/>
      <c r="K5451" s="102"/>
      <c r="L5451" s="108"/>
      <c r="R5451" s="31"/>
      <c r="S5451" s="112"/>
    </row>
    <row r="5452">
      <c r="A5452" s="105"/>
      <c r="C5452" s="88"/>
      <c r="D5452" s="86"/>
      <c r="E5452" s="32"/>
      <c r="H5452" s="105"/>
      <c r="J5452" s="102"/>
      <c r="K5452" s="102"/>
      <c r="L5452" s="108"/>
      <c r="R5452" s="31"/>
      <c r="S5452" s="112"/>
    </row>
    <row r="5453">
      <c r="A5453" s="105"/>
      <c r="C5453" s="88"/>
      <c r="D5453" s="86"/>
      <c r="E5453" s="32"/>
      <c r="H5453" s="105"/>
      <c r="J5453" s="102"/>
      <c r="K5453" s="102"/>
      <c r="L5453" s="108"/>
      <c r="R5453" s="31"/>
      <c r="S5453" s="112"/>
    </row>
    <row r="5454">
      <c r="A5454" s="105"/>
      <c r="C5454" s="88"/>
      <c r="D5454" s="86"/>
      <c r="E5454" s="32"/>
      <c r="H5454" s="105"/>
      <c r="J5454" s="102"/>
      <c r="K5454" s="102"/>
      <c r="L5454" s="108"/>
      <c r="R5454" s="31"/>
      <c r="S5454" s="112"/>
    </row>
    <row r="5455">
      <c r="A5455" s="105"/>
      <c r="C5455" s="88"/>
      <c r="D5455" s="86"/>
      <c r="E5455" s="32"/>
      <c r="H5455" s="105"/>
      <c r="J5455" s="102"/>
      <c r="K5455" s="102"/>
      <c r="L5455" s="108"/>
      <c r="R5455" s="31"/>
      <c r="S5455" s="112"/>
    </row>
    <row r="5456">
      <c r="A5456" s="105"/>
      <c r="C5456" s="88"/>
      <c r="D5456" s="86"/>
      <c r="E5456" s="32"/>
      <c r="H5456" s="105"/>
      <c r="J5456" s="102"/>
      <c r="K5456" s="102"/>
      <c r="L5456" s="108"/>
      <c r="R5456" s="31"/>
      <c r="S5456" s="112"/>
    </row>
    <row r="5457">
      <c r="A5457" s="105"/>
      <c r="C5457" s="88"/>
      <c r="D5457" s="86"/>
      <c r="E5457" s="32"/>
      <c r="H5457" s="105"/>
      <c r="J5457" s="102"/>
      <c r="K5457" s="102"/>
      <c r="L5457" s="108"/>
      <c r="R5457" s="31"/>
      <c r="S5457" s="112"/>
    </row>
    <row r="5458">
      <c r="A5458" s="105"/>
      <c r="C5458" s="88"/>
      <c r="D5458" s="86"/>
      <c r="E5458" s="32"/>
      <c r="H5458" s="105"/>
      <c r="J5458" s="102"/>
      <c r="K5458" s="102"/>
      <c r="L5458" s="108"/>
      <c r="R5458" s="31"/>
      <c r="S5458" s="112"/>
    </row>
    <row r="5459">
      <c r="A5459" s="105"/>
      <c r="C5459" s="88"/>
      <c r="D5459" s="86"/>
      <c r="E5459" s="32"/>
      <c r="H5459" s="105"/>
      <c r="J5459" s="102"/>
      <c r="K5459" s="102"/>
      <c r="L5459" s="108"/>
      <c r="R5459" s="31"/>
      <c r="S5459" s="112"/>
    </row>
    <row r="5460">
      <c r="A5460" s="105"/>
      <c r="C5460" s="88"/>
      <c r="D5460" s="86"/>
      <c r="E5460" s="32"/>
      <c r="H5460" s="105"/>
      <c r="J5460" s="102"/>
      <c r="K5460" s="102"/>
      <c r="L5460" s="108"/>
      <c r="R5460" s="31"/>
      <c r="S5460" s="112"/>
    </row>
    <row r="5461">
      <c r="A5461" s="105"/>
      <c r="C5461" s="88"/>
      <c r="D5461" s="86"/>
      <c r="E5461" s="32"/>
      <c r="H5461" s="105"/>
      <c r="J5461" s="102"/>
      <c r="K5461" s="102"/>
      <c r="L5461" s="108"/>
      <c r="R5461" s="31"/>
      <c r="S5461" s="112"/>
    </row>
    <row r="5462">
      <c r="A5462" s="105"/>
      <c r="C5462" s="88"/>
      <c r="D5462" s="86"/>
      <c r="E5462" s="32"/>
      <c r="H5462" s="105"/>
      <c r="J5462" s="102"/>
      <c r="K5462" s="102"/>
      <c r="L5462" s="108"/>
      <c r="R5462" s="31"/>
      <c r="S5462" s="112"/>
    </row>
    <row r="5463">
      <c r="A5463" s="105"/>
      <c r="C5463" s="88"/>
      <c r="D5463" s="86"/>
      <c r="E5463" s="32"/>
      <c r="H5463" s="105"/>
      <c r="J5463" s="102"/>
      <c r="K5463" s="102"/>
      <c r="L5463" s="108"/>
      <c r="R5463" s="31"/>
      <c r="S5463" s="112"/>
    </row>
    <row r="5464">
      <c r="A5464" s="105"/>
      <c r="C5464" s="88"/>
      <c r="D5464" s="86"/>
      <c r="E5464" s="32"/>
      <c r="H5464" s="105"/>
      <c r="J5464" s="102"/>
      <c r="K5464" s="102"/>
      <c r="L5464" s="108"/>
      <c r="R5464" s="31"/>
      <c r="S5464" s="112"/>
    </row>
    <row r="5465">
      <c r="A5465" s="105"/>
      <c r="C5465" s="88"/>
      <c r="D5465" s="86"/>
      <c r="E5465" s="32"/>
      <c r="H5465" s="105"/>
      <c r="J5465" s="102"/>
      <c r="K5465" s="102"/>
      <c r="L5465" s="108"/>
      <c r="R5465" s="31"/>
      <c r="S5465" s="112"/>
    </row>
    <row r="5466">
      <c r="A5466" s="105"/>
      <c r="C5466" s="88"/>
      <c r="D5466" s="86"/>
      <c r="E5466" s="32"/>
      <c r="H5466" s="105"/>
      <c r="J5466" s="102"/>
      <c r="K5466" s="102"/>
      <c r="L5466" s="108"/>
      <c r="R5466" s="31"/>
      <c r="S5466" s="112"/>
    </row>
    <row r="5467">
      <c r="A5467" s="105"/>
      <c r="C5467" s="88"/>
      <c r="D5467" s="86"/>
      <c r="E5467" s="32"/>
      <c r="H5467" s="105"/>
      <c r="J5467" s="102"/>
      <c r="K5467" s="102"/>
      <c r="L5467" s="108"/>
      <c r="R5467" s="31"/>
      <c r="S5467" s="112"/>
    </row>
    <row r="5468">
      <c r="A5468" s="105"/>
      <c r="C5468" s="88"/>
      <c r="D5468" s="86"/>
      <c r="E5468" s="32"/>
      <c r="H5468" s="105"/>
      <c r="J5468" s="102"/>
      <c r="K5468" s="102"/>
      <c r="L5468" s="108"/>
      <c r="R5468" s="31"/>
      <c r="S5468" s="112"/>
    </row>
    <row r="5469">
      <c r="A5469" s="105"/>
      <c r="C5469" s="88"/>
      <c r="D5469" s="86"/>
      <c r="E5469" s="32"/>
      <c r="H5469" s="105"/>
      <c r="J5469" s="102"/>
      <c r="K5469" s="102"/>
      <c r="L5469" s="108"/>
      <c r="R5469" s="31"/>
      <c r="S5469" s="112"/>
    </row>
    <row r="5470">
      <c r="A5470" s="105"/>
      <c r="C5470" s="88"/>
      <c r="D5470" s="86"/>
      <c r="E5470" s="32"/>
      <c r="H5470" s="105"/>
      <c r="J5470" s="102"/>
      <c r="K5470" s="102"/>
      <c r="L5470" s="108"/>
      <c r="R5470" s="31"/>
      <c r="S5470" s="112"/>
    </row>
    <row r="5471">
      <c r="A5471" s="105"/>
      <c r="C5471" s="88"/>
      <c r="D5471" s="86"/>
      <c r="E5471" s="32"/>
      <c r="H5471" s="105"/>
      <c r="J5471" s="102"/>
      <c r="K5471" s="102"/>
      <c r="L5471" s="108"/>
      <c r="R5471" s="31"/>
      <c r="S5471" s="112"/>
    </row>
    <row r="5472">
      <c r="A5472" s="105"/>
      <c r="C5472" s="88"/>
      <c r="D5472" s="86"/>
      <c r="E5472" s="32"/>
      <c r="H5472" s="105"/>
      <c r="J5472" s="102"/>
      <c r="K5472" s="102"/>
      <c r="L5472" s="108"/>
      <c r="R5472" s="31"/>
      <c r="S5472" s="112"/>
    </row>
    <row r="5473">
      <c r="A5473" s="105"/>
      <c r="C5473" s="88"/>
      <c r="D5473" s="86"/>
      <c r="E5473" s="32"/>
      <c r="H5473" s="105"/>
      <c r="J5473" s="102"/>
      <c r="K5473" s="102"/>
      <c r="L5473" s="108"/>
      <c r="R5473" s="31"/>
      <c r="S5473" s="112"/>
    </row>
    <row r="5474">
      <c r="A5474" s="105"/>
      <c r="C5474" s="88"/>
      <c r="D5474" s="86"/>
      <c r="E5474" s="32"/>
      <c r="H5474" s="105"/>
      <c r="J5474" s="102"/>
      <c r="K5474" s="102"/>
      <c r="L5474" s="108"/>
      <c r="R5474" s="31"/>
      <c r="S5474" s="112"/>
    </row>
    <row r="5475">
      <c r="A5475" s="105"/>
      <c r="C5475" s="88"/>
      <c r="D5475" s="86"/>
      <c r="E5475" s="32"/>
      <c r="H5475" s="105"/>
      <c r="J5475" s="102"/>
      <c r="K5475" s="102"/>
      <c r="L5475" s="108"/>
      <c r="R5475" s="31"/>
      <c r="S5475" s="112"/>
    </row>
    <row r="5476">
      <c r="A5476" s="105"/>
      <c r="C5476" s="88"/>
      <c r="D5476" s="86"/>
      <c r="E5476" s="32"/>
      <c r="H5476" s="105"/>
      <c r="J5476" s="102"/>
      <c r="K5476" s="102"/>
      <c r="L5476" s="108"/>
      <c r="R5476" s="31"/>
      <c r="S5476" s="112"/>
    </row>
    <row r="5477">
      <c r="A5477" s="105"/>
      <c r="C5477" s="88"/>
      <c r="D5477" s="86"/>
      <c r="E5477" s="32"/>
      <c r="H5477" s="105"/>
      <c r="J5477" s="102"/>
      <c r="K5477" s="102"/>
      <c r="L5477" s="108"/>
      <c r="R5477" s="31"/>
      <c r="S5477" s="112"/>
    </row>
    <row r="5478">
      <c r="A5478" s="105"/>
      <c r="C5478" s="88"/>
      <c r="D5478" s="86"/>
      <c r="E5478" s="32"/>
      <c r="H5478" s="105"/>
      <c r="J5478" s="102"/>
      <c r="K5478" s="102"/>
      <c r="L5478" s="108"/>
      <c r="R5478" s="31"/>
      <c r="S5478" s="112"/>
    </row>
    <row r="5479">
      <c r="A5479" s="105"/>
      <c r="C5479" s="88"/>
      <c r="D5479" s="86"/>
      <c r="E5479" s="32"/>
      <c r="H5479" s="105"/>
      <c r="J5479" s="102"/>
      <c r="K5479" s="102"/>
      <c r="L5479" s="108"/>
      <c r="R5479" s="31"/>
      <c r="S5479" s="112"/>
    </row>
    <row r="5480">
      <c r="A5480" s="105"/>
      <c r="C5480" s="88"/>
      <c r="D5480" s="86"/>
      <c r="E5480" s="32"/>
      <c r="H5480" s="105"/>
      <c r="J5480" s="102"/>
      <c r="K5480" s="102"/>
      <c r="L5480" s="108"/>
      <c r="R5480" s="31"/>
      <c r="S5480" s="112"/>
    </row>
    <row r="5481">
      <c r="A5481" s="105"/>
      <c r="C5481" s="88"/>
      <c r="D5481" s="86"/>
      <c r="E5481" s="32"/>
      <c r="H5481" s="105"/>
      <c r="J5481" s="102"/>
      <c r="K5481" s="102"/>
      <c r="L5481" s="108"/>
      <c r="R5481" s="31"/>
      <c r="S5481" s="112"/>
    </row>
    <row r="5482">
      <c r="A5482" s="105"/>
      <c r="C5482" s="88"/>
      <c r="D5482" s="86"/>
      <c r="E5482" s="32"/>
      <c r="H5482" s="105"/>
      <c r="J5482" s="102"/>
      <c r="K5482" s="102"/>
      <c r="L5482" s="108"/>
      <c r="R5482" s="31"/>
      <c r="S5482" s="112"/>
    </row>
    <row r="5483">
      <c r="A5483" s="105"/>
      <c r="C5483" s="88"/>
      <c r="D5483" s="86"/>
      <c r="E5483" s="32"/>
      <c r="H5483" s="105"/>
      <c r="J5483" s="102"/>
      <c r="K5483" s="102"/>
      <c r="L5483" s="108"/>
      <c r="R5483" s="31"/>
      <c r="S5483" s="112"/>
    </row>
    <row r="5484">
      <c r="A5484" s="105"/>
      <c r="C5484" s="88"/>
      <c r="D5484" s="86"/>
      <c r="E5484" s="32"/>
      <c r="H5484" s="105"/>
      <c r="J5484" s="102"/>
      <c r="K5484" s="102"/>
      <c r="L5484" s="108"/>
      <c r="R5484" s="31"/>
      <c r="S5484" s="112"/>
    </row>
    <row r="5485">
      <c r="A5485" s="105"/>
      <c r="C5485" s="88"/>
      <c r="D5485" s="86"/>
      <c r="E5485" s="32"/>
      <c r="H5485" s="105"/>
      <c r="J5485" s="102"/>
      <c r="K5485" s="102"/>
      <c r="L5485" s="108"/>
      <c r="R5485" s="31"/>
      <c r="S5485" s="112"/>
    </row>
    <row r="5486">
      <c r="A5486" s="105"/>
      <c r="C5486" s="88"/>
      <c r="D5486" s="86"/>
      <c r="E5486" s="32"/>
      <c r="H5486" s="105"/>
      <c r="J5486" s="102"/>
      <c r="K5486" s="102"/>
      <c r="L5486" s="108"/>
      <c r="R5486" s="31"/>
      <c r="S5486" s="112"/>
    </row>
    <row r="5487">
      <c r="A5487" s="105"/>
      <c r="C5487" s="88"/>
      <c r="D5487" s="86"/>
      <c r="E5487" s="32"/>
      <c r="H5487" s="105"/>
      <c r="J5487" s="102"/>
      <c r="K5487" s="102"/>
      <c r="L5487" s="108"/>
      <c r="R5487" s="31"/>
      <c r="S5487" s="112"/>
    </row>
    <row r="5488">
      <c r="A5488" s="105"/>
      <c r="C5488" s="88"/>
      <c r="D5488" s="86"/>
      <c r="E5488" s="32"/>
      <c r="H5488" s="105"/>
      <c r="J5488" s="102"/>
      <c r="K5488" s="102"/>
      <c r="L5488" s="108"/>
      <c r="R5488" s="31"/>
      <c r="S5488" s="112"/>
    </row>
    <row r="5489">
      <c r="A5489" s="105"/>
      <c r="C5489" s="88"/>
      <c r="D5489" s="86"/>
      <c r="E5489" s="32"/>
      <c r="H5489" s="105"/>
      <c r="J5489" s="102"/>
      <c r="K5489" s="102"/>
      <c r="L5489" s="108"/>
      <c r="R5489" s="31"/>
      <c r="S5489" s="112"/>
    </row>
    <row r="5490">
      <c r="A5490" s="105"/>
      <c r="C5490" s="88"/>
      <c r="D5490" s="86"/>
      <c r="E5490" s="32"/>
      <c r="H5490" s="105"/>
      <c r="J5490" s="102"/>
      <c r="K5490" s="102"/>
      <c r="L5490" s="108"/>
      <c r="R5490" s="31"/>
      <c r="S5490" s="112"/>
    </row>
    <row r="5491">
      <c r="A5491" s="105"/>
      <c r="C5491" s="88"/>
      <c r="D5491" s="86"/>
      <c r="E5491" s="32"/>
      <c r="H5491" s="105"/>
      <c r="J5491" s="102"/>
      <c r="K5491" s="102"/>
      <c r="L5491" s="108"/>
      <c r="R5491" s="31"/>
      <c r="S5491" s="112"/>
    </row>
    <row r="5492">
      <c r="A5492" s="105"/>
      <c r="C5492" s="88"/>
      <c r="D5492" s="86"/>
      <c r="E5492" s="32"/>
      <c r="H5492" s="105"/>
      <c r="J5492" s="102"/>
      <c r="K5492" s="102"/>
      <c r="L5492" s="108"/>
      <c r="R5492" s="31"/>
      <c r="S5492" s="112"/>
    </row>
    <row r="5493">
      <c r="A5493" s="105"/>
      <c r="C5493" s="88"/>
      <c r="D5493" s="86"/>
      <c r="E5493" s="32"/>
      <c r="H5493" s="105"/>
      <c r="J5493" s="102"/>
      <c r="K5493" s="102"/>
      <c r="L5493" s="108"/>
      <c r="R5493" s="31"/>
      <c r="S5493" s="112"/>
    </row>
    <row r="5494">
      <c r="A5494" s="105"/>
      <c r="C5494" s="88"/>
      <c r="D5494" s="86"/>
      <c r="E5494" s="32"/>
      <c r="H5494" s="105"/>
      <c r="J5494" s="102"/>
      <c r="K5494" s="102"/>
      <c r="L5494" s="108"/>
      <c r="R5494" s="31"/>
      <c r="S5494" s="112"/>
    </row>
    <row r="5495">
      <c r="A5495" s="105"/>
      <c r="C5495" s="88"/>
      <c r="D5495" s="86"/>
      <c r="E5495" s="32"/>
      <c r="H5495" s="105"/>
      <c r="J5495" s="102"/>
      <c r="K5495" s="102"/>
      <c r="L5495" s="108"/>
      <c r="R5495" s="31"/>
      <c r="S5495" s="112"/>
    </row>
    <row r="5496">
      <c r="A5496" s="105"/>
      <c r="C5496" s="88"/>
      <c r="D5496" s="86"/>
      <c r="E5496" s="32"/>
      <c r="H5496" s="105"/>
      <c r="J5496" s="102"/>
      <c r="K5496" s="102"/>
      <c r="L5496" s="108"/>
      <c r="R5496" s="31"/>
      <c r="S5496" s="112"/>
    </row>
    <row r="5497">
      <c r="A5497" s="105"/>
      <c r="C5497" s="88"/>
      <c r="D5497" s="86"/>
      <c r="E5497" s="32"/>
      <c r="H5497" s="105"/>
      <c r="J5497" s="102"/>
      <c r="K5497" s="102"/>
      <c r="L5497" s="108"/>
      <c r="R5497" s="31"/>
      <c r="S5497" s="112"/>
    </row>
    <row r="5498">
      <c r="A5498" s="105"/>
      <c r="C5498" s="88"/>
      <c r="D5498" s="86"/>
      <c r="E5498" s="32"/>
      <c r="H5498" s="105"/>
      <c r="J5498" s="102"/>
      <c r="K5498" s="102"/>
      <c r="L5498" s="108"/>
      <c r="R5498" s="31"/>
      <c r="S5498" s="112"/>
    </row>
    <row r="5499">
      <c r="A5499" s="105"/>
      <c r="C5499" s="88"/>
      <c r="D5499" s="86"/>
      <c r="E5499" s="32"/>
      <c r="H5499" s="105"/>
      <c r="J5499" s="102"/>
      <c r="K5499" s="102"/>
      <c r="L5499" s="108"/>
      <c r="R5499" s="31"/>
      <c r="S5499" s="112"/>
    </row>
    <row r="5500">
      <c r="A5500" s="105"/>
      <c r="C5500" s="88"/>
      <c r="D5500" s="86"/>
      <c r="E5500" s="32"/>
      <c r="H5500" s="105"/>
      <c r="J5500" s="102"/>
      <c r="K5500" s="102"/>
      <c r="L5500" s="108"/>
      <c r="R5500" s="31"/>
      <c r="S5500" s="112"/>
    </row>
    <row r="5501">
      <c r="A5501" s="105"/>
      <c r="C5501" s="88"/>
      <c r="D5501" s="86"/>
      <c r="E5501" s="32"/>
      <c r="H5501" s="105"/>
      <c r="J5501" s="102"/>
      <c r="K5501" s="102"/>
      <c r="L5501" s="108"/>
      <c r="R5501" s="31"/>
      <c r="S5501" s="112"/>
    </row>
    <row r="5502">
      <c r="A5502" s="105"/>
      <c r="C5502" s="88"/>
      <c r="D5502" s="86"/>
      <c r="E5502" s="32"/>
      <c r="H5502" s="105"/>
      <c r="J5502" s="102"/>
      <c r="K5502" s="102"/>
      <c r="L5502" s="108"/>
      <c r="R5502" s="31"/>
      <c r="S5502" s="112"/>
    </row>
    <row r="5503">
      <c r="A5503" s="105"/>
      <c r="C5503" s="88"/>
      <c r="D5503" s="86"/>
      <c r="E5503" s="32"/>
      <c r="H5503" s="105"/>
      <c r="J5503" s="102"/>
      <c r="K5503" s="102"/>
      <c r="L5503" s="108"/>
      <c r="R5503" s="31"/>
      <c r="S5503" s="112"/>
    </row>
    <row r="5504">
      <c r="A5504" s="105"/>
      <c r="C5504" s="88"/>
      <c r="D5504" s="86"/>
      <c r="E5504" s="32"/>
      <c r="H5504" s="105"/>
      <c r="J5504" s="102"/>
      <c r="K5504" s="102"/>
      <c r="L5504" s="108"/>
      <c r="R5504" s="31"/>
      <c r="S5504" s="112"/>
    </row>
    <row r="5505">
      <c r="A5505" s="105"/>
      <c r="C5505" s="88"/>
      <c r="D5505" s="86"/>
      <c r="E5505" s="32"/>
      <c r="H5505" s="105"/>
      <c r="J5505" s="102"/>
      <c r="K5505" s="102"/>
      <c r="L5505" s="108"/>
      <c r="R5505" s="31"/>
      <c r="S5505" s="112"/>
    </row>
    <row r="5506">
      <c r="A5506" s="105"/>
      <c r="C5506" s="88"/>
      <c r="D5506" s="86"/>
      <c r="E5506" s="32"/>
      <c r="H5506" s="105"/>
      <c r="J5506" s="102"/>
      <c r="K5506" s="102"/>
      <c r="L5506" s="108"/>
      <c r="R5506" s="31"/>
      <c r="S5506" s="112"/>
    </row>
    <row r="5507">
      <c r="A5507" s="105"/>
      <c r="C5507" s="88"/>
      <c r="D5507" s="86"/>
      <c r="E5507" s="32"/>
      <c r="H5507" s="105"/>
      <c r="J5507" s="102"/>
      <c r="K5507" s="102"/>
      <c r="L5507" s="108"/>
      <c r="R5507" s="31"/>
      <c r="S5507" s="112"/>
    </row>
    <row r="5508">
      <c r="A5508" s="105"/>
      <c r="C5508" s="88"/>
      <c r="D5508" s="86"/>
      <c r="E5508" s="32"/>
      <c r="H5508" s="105"/>
      <c r="J5508" s="102"/>
      <c r="K5508" s="102"/>
      <c r="L5508" s="108"/>
      <c r="R5508" s="31"/>
      <c r="S5508" s="112"/>
    </row>
    <row r="5509">
      <c r="A5509" s="105"/>
      <c r="C5509" s="88"/>
      <c r="D5509" s="86"/>
      <c r="E5509" s="32"/>
      <c r="H5509" s="105"/>
      <c r="J5509" s="102"/>
      <c r="K5509" s="102"/>
      <c r="L5509" s="108"/>
      <c r="R5509" s="31"/>
      <c r="S5509" s="112"/>
    </row>
    <row r="5510">
      <c r="A5510" s="105"/>
      <c r="C5510" s="88"/>
      <c r="D5510" s="86"/>
      <c r="E5510" s="32"/>
      <c r="H5510" s="105"/>
      <c r="J5510" s="102"/>
      <c r="K5510" s="102"/>
      <c r="L5510" s="108"/>
      <c r="R5510" s="31"/>
      <c r="S5510" s="112"/>
    </row>
    <row r="5511">
      <c r="A5511" s="105"/>
      <c r="C5511" s="88"/>
      <c r="D5511" s="86"/>
      <c r="E5511" s="32"/>
      <c r="H5511" s="105"/>
      <c r="J5511" s="102"/>
      <c r="K5511" s="102"/>
      <c r="L5511" s="108"/>
      <c r="R5511" s="31"/>
      <c r="S5511" s="112"/>
    </row>
    <row r="5512">
      <c r="A5512" s="105"/>
      <c r="C5512" s="88"/>
      <c r="D5512" s="86"/>
      <c r="E5512" s="32"/>
      <c r="H5512" s="105"/>
      <c r="J5512" s="102"/>
      <c r="K5512" s="102"/>
      <c r="L5512" s="108"/>
      <c r="R5512" s="31"/>
      <c r="S5512" s="112"/>
    </row>
    <row r="5513">
      <c r="A5513" s="105"/>
      <c r="C5513" s="88"/>
      <c r="D5513" s="86"/>
      <c r="E5513" s="32"/>
      <c r="H5513" s="105"/>
      <c r="J5513" s="102"/>
      <c r="K5513" s="102"/>
      <c r="L5513" s="108"/>
      <c r="R5513" s="31"/>
      <c r="S5513" s="112"/>
    </row>
    <row r="5514">
      <c r="A5514" s="105"/>
      <c r="C5514" s="88"/>
      <c r="D5514" s="86"/>
      <c r="E5514" s="32"/>
      <c r="H5514" s="105"/>
      <c r="J5514" s="102"/>
      <c r="K5514" s="102"/>
      <c r="L5514" s="108"/>
      <c r="R5514" s="31"/>
      <c r="S5514" s="112"/>
    </row>
    <row r="5515">
      <c r="A5515" s="105"/>
      <c r="C5515" s="88"/>
      <c r="D5515" s="86"/>
      <c r="E5515" s="32"/>
      <c r="H5515" s="105"/>
      <c r="J5515" s="102"/>
      <c r="K5515" s="102"/>
      <c r="L5515" s="108"/>
      <c r="R5515" s="31"/>
      <c r="S5515" s="112"/>
    </row>
    <row r="5516">
      <c r="A5516" s="105"/>
      <c r="C5516" s="88"/>
      <c r="D5516" s="86"/>
      <c r="E5516" s="32"/>
      <c r="H5516" s="105"/>
      <c r="J5516" s="102"/>
      <c r="K5516" s="102"/>
      <c r="L5516" s="108"/>
      <c r="R5516" s="31"/>
      <c r="S5516" s="112"/>
    </row>
    <row r="5517">
      <c r="A5517" s="105"/>
      <c r="C5517" s="88"/>
      <c r="D5517" s="86"/>
      <c r="E5517" s="32"/>
      <c r="H5517" s="105"/>
      <c r="J5517" s="102"/>
      <c r="K5517" s="102"/>
      <c r="L5517" s="108"/>
      <c r="R5517" s="31"/>
      <c r="S5517" s="112"/>
    </row>
    <row r="5518">
      <c r="A5518" s="105"/>
      <c r="C5518" s="88"/>
      <c r="D5518" s="86"/>
      <c r="E5518" s="32"/>
      <c r="H5518" s="105"/>
      <c r="J5518" s="102"/>
      <c r="K5518" s="102"/>
      <c r="L5518" s="108"/>
      <c r="R5518" s="31"/>
      <c r="S5518" s="112"/>
    </row>
    <row r="5519">
      <c r="A5519" s="105"/>
      <c r="C5519" s="88"/>
      <c r="D5519" s="86"/>
      <c r="E5519" s="32"/>
      <c r="H5519" s="105"/>
      <c r="J5519" s="102"/>
      <c r="K5519" s="102"/>
      <c r="L5519" s="108"/>
      <c r="R5519" s="31"/>
      <c r="S5519" s="112"/>
    </row>
    <row r="5520">
      <c r="A5520" s="105"/>
      <c r="C5520" s="88"/>
      <c r="D5520" s="86"/>
      <c r="E5520" s="32"/>
      <c r="H5520" s="105"/>
      <c r="J5520" s="102"/>
      <c r="K5520" s="102"/>
      <c r="L5520" s="108"/>
      <c r="R5520" s="31"/>
      <c r="S5520" s="112"/>
    </row>
    <row r="5521">
      <c r="A5521" s="105"/>
      <c r="C5521" s="88"/>
      <c r="D5521" s="86"/>
      <c r="E5521" s="32"/>
      <c r="H5521" s="105"/>
      <c r="J5521" s="102"/>
      <c r="K5521" s="102"/>
      <c r="L5521" s="108"/>
      <c r="R5521" s="31"/>
      <c r="S5521" s="112"/>
    </row>
    <row r="5522">
      <c r="A5522" s="105"/>
      <c r="C5522" s="88"/>
      <c r="D5522" s="86"/>
      <c r="E5522" s="32"/>
      <c r="H5522" s="105"/>
      <c r="J5522" s="102"/>
      <c r="K5522" s="102"/>
      <c r="L5522" s="108"/>
      <c r="R5522" s="31"/>
      <c r="S5522" s="112"/>
    </row>
    <row r="5523">
      <c r="A5523" s="105"/>
      <c r="C5523" s="88"/>
      <c r="D5523" s="86"/>
      <c r="E5523" s="32"/>
      <c r="H5523" s="105"/>
      <c r="J5523" s="102"/>
      <c r="K5523" s="102"/>
      <c r="L5523" s="108"/>
      <c r="R5523" s="31"/>
      <c r="S5523" s="112"/>
    </row>
    <row r="5524">
      <c r="A5524" s="105"/>
      <c r="C5524" s="88"/>
      <c r="D5524" s="86"/>
      <c r="E5524" s="32"/>
      <c r="H5524" s="105"/>
      <c r="J5524" s="102"/>
      <c r="K5524" s="102"/>
      <c r="L5524" s="108"/>
      <c r="R5524" s="31"/>
      <c r="S5524" s="112"/>
    </row>
    <row r="5525">
      <c r="A5525" s="105"/>
      <c r="C5525" s="88"/>
      <c r="D5525" s="86"/>
      <c r="E5525" s="32"/>
      <c r="H5525" s="105"/>
      <c r="J5525" s="102"/>
      <c r="K5525" s="102"/>
      <c r="L5525" s="108"/>
      <c r="R5525" s="31"/>
      <c r="S5525" s="112"/>
    </row>
    <row r="5526">
      <c r="A5526" s="105"/>
      <c r="C5526" s="88"/>
      <c r="D5526" s="86"/>
      <c r="E5526" s="32"/>
      <c r="H5526" s="105"/>
      <c r="J5526" s="102"/>
      <c r="K5526" s="102"/>
      <c r="L5526" s="108"/>
      <c r="R5526" s="31"/>
      <c r="S5526" s="112"/>
    </row>
    <row r="5527">
      <c r="A5527" s="105"/>
      <c r="C5527" s="88"/>
      <c r="D5527" s="86"/>
      <c r="E5527" s="32"/>
      <c r="H5527" s="105"/>
      <c r="J5527" s="102"/>
      <c r="K5527" s="102"/>
      <c r="L5527" s="108"/>
      <c r="R5527" s="31"/>
      <c r="S5527" s="112"/>
    </row>
    <row r="5528">
      <c r="A5528" s="105"/>
      <c r="C5528" s="88"/>
      <c r="D5528" s="86"/>
      <c r="E5528" s="32"/>
      <c r="H5528" s="105"/>
      <c r="J5528" s="102"/>
      <c r="K5528" s="102"/>
      <c r="L5528" s="108"/>
      <c r="R5528" s="31"/>
      <c r="S5528" s="112"/>
    </row>
    <row r="5529">
      <c r="A5529" s="105"/>
      <c r="C5529" s="88"/>
      <c r="D5529" s="86"/>
      <c r="E5529" s="32"/>
      <c r="H5529" s="105"/>
      <c r="J5529" s="102"/>
      <c r="K5529" s="102"/>
      <c r="L5529" s="108"/>
      <c r="R5529" s="31"/>
      <c r="S5529" s="112"/>
    </row>
    <row r="5530">
      <c r="A5530" s="105"/>
      <c r="C5530" s="88"/>
      <c r="D5530" s="86"/>
      <c r="E5530" s="32"/>
      <c r="H5530" s="105"/>
      <c r="J5530" s="102"/>
      <c r="K5530" s="102"/>
      <c r="L5530" s="108"/>
      <c r="R5530" s="31"/>
      <c r="S5530" s="112"/>
    </row>
    <row r="5531">
      <c r="A5531" s="105"/>
      <c r="C5531" s="88"/>
      <c r="D5531" s="86"/>
      <c r="E5531" s="32"/>
      <c r="H5531" s="105"/>
      <c r="J5531" s="102"/>
      <c r="K5531" s="102"/>
      <c r="L5531" s="108"/>
      <c r="R5531" s="31"/>
      <c r="S5531" s="112"/>
    </row>
    <row r="5532">
      <c r="A5532" s="105"/>
      <c r="C5532" s="88"/>
      <c r="D5532" s="86"/>
      <c r="E5532" s="32"/>
      <c r="H5532" s="105"/>
      <c r="J5532" s="102"/>
      <c r="K5532" s="102"/>
      <c r="L5532" s="108"/>
      <c r="R5532" s="31"/>
      <c r="S5532" s="112"/>
    </row>
    <row r="5533">
      <c r="A5533" s="105"/>
      <c r="C5533" s="88"/>
      <c r="D5533" s="86"/>
      <c r="E5533" s="32"/>
      <c r="H5533" s="105"/>
      <c r="J5533" s="102"/>
      <c r="K5533" s="102"/>
      <c r="L5533" s="108"/>
      <c r="R5533" s="31"/>
      <c r="S5533" s="112"/>
    </row>
    <row r="5534">
      <c r="A5534" s="105"/>
      <c r="C5534" s="88"/>
      <c r="D5534" s="86"/>
      <c r="E5534" s="32"/>
      <c r="H5534" s="105"/>
      <c r="J5534" s="102"/>
      <c r="K5534" s="102"/>
      <c r="L5534" s="108"/>
      <c r="R5534" s="31"/>
      <c r="S5534" s="112"/>
    </row>
    <row r="5535">
      <c r="A5535" s="105"/>
      <c r="C5535" s="88"/>
      <c r="D5535" s="86"/>
      <c r="E5535" s="32"/>
      <c r="H5535" s="105"/>
      <c r="J5535" s="102"/>
      <c r="K5535" s="102"/>
      <c r="L5535" s="108"/>
      <c r="R5535" s="31"/>
      <c r="S5535" s="112"/>
    </row>
    <row r="5536">
      <c r="A5536" s="105"/>
      <c r="C5536" s="88"/>
      <c r="D5536" s="86"/>
      <c r="E5536" s="32"/>
      <c r="H5536" s="105"/>
      <c r="J5536" s="102"/>
      <c r="K5536" s="102"/>
      <c r="L5536" s="108"/>
      <c r="R5536" s="31"/>
      <c r="S5536" s="112"/>
    </row>
    <row r="5537">
      <c r="A5537" s="105"/>
      <c r="C5537" s="88"/>
      <c r="D5537" s="86"/>
      <c r="E5537" s="32"/>
      <c r="H5537" s="105"/>
      <c r="J5537" s="102"/>
      <c r="K5537" s="102"/>
      <c r="L5537" s="108"/>
      <c r="R5537" s="31"/>
      <c r="S5537" s="112"/>
    </row>
    <row r="5538">
      <c r="A5538" s="105"/>
      <c r="C5538" s="88"/>
      <c r="D5538" s="86"/>
      <c r="E5538" s="32"/>
      <c r="H5538" s="105"/>
      <c r="J5538" s="102"/>
      <c r="K5538" s="102"/>
      <c r="L5538" s="108"/>
      <c r="R5538" s="31"/>
      <c r="S5538" s="112"/>
    </row>
    <row r="5539">
      <c r="A5539" s="105"/>
      <c r="C5539" s="88"/>
      <c r="D5539" s="86"/>
      <c r="E5539" s="32"/>
      <c r="H5539" s="105"/>
      <c r="J5539" s="102"/>
      <c r="K5539" s="102"/>
      <c r="L5539" s="108"/>
      <c r="R5539" s="31"/>
      <c r="S5539" s="112"/>
    </row>
    <row r="5540">
      <c r="A5540" s="105"/>
      <c r="C5540" s="88"/>
      <c r="D5540" s="86"/>
      <c r="E5540" s="32"/>
      <c r="H5540" s="105"/>
      <c r="J5540" s="102"/>
      <c r="K5540" s="102"/>
      <c r="L5540" s="108"/>
      <c r="R5540" s="31"/>
      <c r="S5540" s="112"/>
    </row>
    <row r="5541">
      <c r="A5541" s="105"/>
      <c r="C5541" s="88"/>
      <c r="D5541" s="86"/>
      <c r="E5541" s="32"/>
      <c r="H5541" s="105"/>
      <c r="J5541" s="102"/>
      <c r="K5541" s="102"/>
      <c r="L5541" s="108"/>
      <c r="R5541" s="31"/>
      <c r="S5541" s="112"/>
    </row>
    <row r="5542">
      <c r="A5542" s="105"/>
      <c r="C5542" s="88"/>
      <c r="D5542" s="86"/>
      <c r="E5542" s="32"/>
      <c r="H5542" s="105"/>
      <c r="J5542" s="102"/>
      <c r="K5542" s="102"/>
      <c r="L5542" s="108"/>
      <c r="R5542" s="31"/>
      <c r="S5542" s="112"/>
    </row>
    <row r="5543">
      <c r="A5543" s="105"/>
      <c r="C5543" s="88"/>
      <c r="D5543" s="86"/>
      <c r="E5543" s="32"/>
      <c r="H5543" s="105"/>
      <c r="J5543" s="102"/>
      <c r="K5543" s="102"/>
      <c r="L5543" s="108"/>
      <c r="R5543" s="31"/>
      <c r="S5543" s="112"/>
    </row>
    <row r="5544">
      <c r="A5544" s="105"/>
      <c r="C5544" s="88"/>
      <c r="D5544" s="86"/>
      <c r="E5544" s="32"/>
      <c r="H5544" s="105"/>
      <c r="J5544" s="102"/>
      <c r="K5544" s="102"/>
      <c r="L5544" s="108"/>
      <c r="R5544" s="31"/>
      <c r="S5544" s="112"/>
    </row>
    <row r="5545">
      <c r="A5545" s="105"/>
      <c r="C5545" s="88"/>
      <c r="D5545" s="86"/>
      <c r="E5545" s="32"/>
      <c r="H5545" s="105"/>
      <c r="J5545" s="102"/>
      <c r="K5545" s="102"/>
      <c r="L5545" s="108"/>
      <c r="R5545" s="31"/>
      <c r="S5545" s="112"/>
    </row>
    <row r="5546">
      <c r="A5546" s="105"/>
      <c r="C5546" s="88"/>
      <c r="D5546" s="86"/>
      <c r="E5546" s="32"/>
      <c r="H5546" s="105"/>
      <c r="J5546" s="102"/>
      <c r="K5546" s="102"/>
      <c r="L5546" s="108"/>
      <c r="R5546" s="31"/>
      <c r="S5546" s="112"/>
    </row>
    <row r="5547">
      <c r="A5547" s="105"/>
      <c r="C5547" s="88"/>
      <c r="D5547" s="86"/>
      <c r="E5547" s="32"/>
      <c r="H5547" s="105"/>
      <c r="J5547" s="102"/>
      <c r="K5547" s="102"/>
      <c r="L5547" s="108"/>
      <c r="R5547" s="31"/>
      <c r="S5547" s="112"/>
    </row>
    <row r="5548">
      <c r="A5548" s="105"/>
      <c r="C5548" s="88"/>
      <c r="D5548" s="86"/>
      <c r="E5548" s="32"/>
      <c r="H5548" s="105"/>
      <c r="J5548" s="102"/>
      <c r="K5548" s="102"/>
      <c r="L5548" s="108"/>
      <c r="R5548" s="31"/>
      <c r="S5548" s="112"/>
    </row>
    <row r="5549">
      <c r="A5549" s="105"/>
      <c r="C5549" s="88"/>
      <c r="D5549" s="86"/>
      <c r="E5549" s="32"/>
      <c r="H5549" s="105"/>
      <c r="J5549" s="102"/>
      <c r="K5549" s="102"/>
      <c r="L5549" s="108"/>
      <c r="R5549" s="31"/>
      <c r="S5549" s="112"/>
    </row>
    <row r="5550">
      <c r="A5550" s="105"/>
      <c r="C5550" s="88"/>
      <c r="D5550" s="86"/>
      <c r="E5550" s="32"/>
      <c r="H5550" s="105"/>
      <c r="J5550" s="102"/>
      <c r="K5550" s="102"/>
      <c r="L5550" s="108"/>
      <c r="R5550" s="31"/>
      <c r="S5550" s="112"/>
    </row>
    <row r="5551">
      <c r="A5551" s="105"/>
      <c r="C5551" s="88"/>
      <c r="D5551" s="86"/>
      <c r="E5551" s="32"/>
      <c r="H5551" s="105"/>
      <c r="J5551" s="102"/>
      <c r="K5551" s="102"/>
      <c r="L5551" s="108"/>
      <c r="R5551" s="31"/>
      <c r="S5551" s="112"/>
    </row>
    <row r="5552">
      <c r="A5552" s="105"/>
      <c r="C5552" s="88"/>
      <c r="D5552" s="86"/>
      <c r="E5552" s="32"/>
      <c r="H5552" s="105"/>
      <c r="J5552" s="102"/>
      <c r="K5552" s="102"/>
      <c r="L5552" s="108"/>
      <c r="R5552" s="31"/>
      <c r="S5552" s="112"/>
    </row>
    <row r="5553">
      <c r="A5553" s="105"/>
      <c r="C5553" s="88"/>
      <c r="D5553" s="86"/>
      <c r="E5553" s="32"/>
      <c r="H5553" s="105"/>
      <c r="J5553" s="102"/>
      <c r="K5553" s="102"/>
      <c r="L5553" s="108"/>
      <c r="R5553" s="31"/>
      <c r="S5553" s="112"/>
    </row>
    <row r="5554">
      <c r="A5554" s="105"/>
      <c r="C5554" s="88"/>
      <c r="D5554" s="86"/>
      <c r="E5554" s="32"/>
      <c r="H5554" s="105"/>
      <c r="J5554" s="102"/>
      <c r="K5554" s="102"/>
      <c r="L5554" s="108"/>
      <c r="R5554" s="31"/>
      <c r="S5554" s="112"/>
    </row>
    <row r="5555">
      <c r="A5555" s="105"/>
      <c r="C5555" s="88"/>
      <c r="D5555" s="86"/>
      <c r="E5555" s="32"/>
      <c r="H5555" s="105"/>
      <c r="J5555" s="102"/>
      <c r="K5555" s="102"/>
      <c r="L5555" s="108"/>
      <c r="R5555" s="31"/>
      <c r="S5555" s="112"/>
    </row>
    <row r="5556">
      <c r="A5556" s="105"/>
      <c r="C5556" s="88"/>
      <c r="D5556" s="86"/>
      <c r="E5556" s="32"/>
      <c r="H5556" s="105"/>
      <c r="J5556" s="102"/>
      <c r="K5556" s="102"/>
      <c r="L5556" s="108"/>
      <c r="R5556" s="31"/>
      <c r="S5556" s="112"/>
    </row>
    <row r="5557">
      <c r="A5557" s="105"/>
      <c r="C5557" s="88"/>
      <c r="D5557" s="86"/>
      <c r="E5557" s="32"/>
      <c r="H5557" s="105"/>
      <c r="J5557" s="102"/>
      <c r="K5557" s="102"/>
      <c r="L5557" s="108"/>
      <c r="R5557" s="31"/>
      <c r="S5557" s="112"/>
    </row>
    <row r="5558">
      <c r="A5558" s="105"/>
      <c r="C5558" s="88"/>
      <c r="D5558" s="86"/>
      <c r="E5558" s="32"/>
      <c r="H5558" s="105"/>
      <c r="J5558" s="102"/>
      <c r="K5558" s="102"/>
      <c r="L5558" s="108"/>
      <c r="R5558" s="31"/>
      <c r="S5558" s="112"/>
    </row>
    <row r="5559">
      <c r="A5559" s="105"/>
      <c r="C5559" s="88"/>
      <c r="D5559" s="86"/>
      <c r="E5559" s="32"/>
      <c r="H5559" s="105"/>
      <c r="J5559" s="102"/>
      <c r="K5559" s="102"/>
      <c r="L5559" s="108"/>
      <c r="R5559" s="31"/>
      <c r="S5559" s="112"/>
    </row>
    <row r="5560">
      <c r="A5560" s="105"/>
      <c r="C5560" s="88"/>
      <c r="D5560" s="86"/>
      <c r="E5560" s="32"/>
      <c r="H5560" s="105"/>
      <c r="J5560" s="102"/>
      <c r="K5560" s="102"/>
      <c r="L5560" s="108"/>
      <c r="R5560" s="31"/>
      <c r="S5560" s="112"/>
    </row>
    <row r="5561">
      <c r="A5561" s="105"/>
      <c r="C5561" s="88"/>
      <c r="D5561" s="86"/>
      <c r="E5561" s="32"/>
      <c r="H5561" s="105"/>
      <c r="J5561" s="102"/>
      <c r="K5561" s="102"/>
      <c r="L5561" s="108"/>
      <c r="R5561" s="31"/>
      <c r="S5561" s="112"/>
    </row>
    <row r="5562">
      <c r="A5562" s="105"/>
      <c r="C5562" s="88"/>
      <c r="D5562" s="86"/>
      <c r="E5562" s="32"/>
      <c r="H5562" s="105"/>
      <c r="J5562" s="102"/>
      <c r="K5562" s="102"/>
      <c r="L5562" s="108"/>
      <c r="R5562" s="31"/>
      <c r="S5562" s="112"/>
    </row>
    <row r="5563">
      <c r="A5563" s="105"/>
      <c r="C5563" s="88"/>
      <c r="D5563" s="86"/>
      <c r="E5563" s="32"/>
      <c r="H5563" s="105"/>
      <c r="J5563" s="102"/>
      <c r="K5563" s="102"/>
      <c r="L5563" s="108"/>
      <c r="R5563" s="31"/>
      <c r="S5563" s="112"/>
    </row>
    <row r="5564">
      <c r="A5564" s="105"/>
      <c r="C5564" s="88"/>
      <c r="D5564" s="86"/>
      <c r="E5564" s="32"/>
      <c r="H5564" s="105"/>
      <c r="J5564" s="102"/>
      <c r="K5564" s="102"/>
      <c r="L5564" s="108"/>
      <c r="R5564" s="31"/>
      <c r="S5564" s="112"/>
    </row>
    <row r="5565">
      <c r="A5565" s="105"/>
      <c r="C5565" s="88"/>
      <c r="D5565" s="86"/>
      <c r="E5565" s="32"/>
      <c r="H5565" s="105"/>
      <c r="J5565" s="102"/>
      <c r="K5565" s="102"/>
      <c r="L5565" s="108"/>
      <c r="R5565" s="31"/>
      <c r="S5565" s="112"/>
    </row>
    <row r="5566">
      <c r="A5566" s="105"/>
      <c r="C5566" s="88"/>
      <c r="D5566" s="86"/>
      <c r="E5566" s="32"/>
      <c r="H5566" s="105"/>
      <c r="J5566" s="102"/>
      <c r="K5566" s="102"/>
      <c r="L5566" s="108"/>
      <c r="R5566" s="31"/>
      <c r="S5566" s="112"/>
    </row>
    <row r="5567">
      <c r="A5567" s="105"/>
      <c r="C5567" s="88"/>
      <c r="D5567" s="86"/>
      <c r="E5567" s="32"/>
      <c r="H5567" s="105"/>
      <c r="J5567" s="102"/>
      <c r="K5567" s="102"/>
      <c r="L5567" s="108"/>
      <c r="R5567" s="31"/>
      <c r="S5567" s="112"/>
    </row>
    <row r="5568">
      <c r="A5568" s="105"/>
      <c r="C5568" s="88"/>
      <c r="D5568" s="86"/>
      <c r="E5568" s="32"/>
      <c r="H5568" s="105"/>
      <c r="J5568" s="102"/>
      <c r="K5568" s="102"/>
      <c r="L5568" s="108"/>
      <c r="R5568" s="31"/>
      <c r="S5568" s="112"/>
    </row>
    <row r="5569">
      <c r="A5569" s="105"/>
      <c r="C5569" s="88"/>
      <c r="D5569" s="86"/>
      <c r="E5569" s="32"/>
      <c r="H5569" s="105"/>
      <c r="J5569" s="102"/>
      <c r="K5569" s="102"/>
      <c r="L5569" s="108"/>
      <c r="R5569" s="31"/>
      <c r="S5569" s="112"/>
    </row>
    <row r="5570">
      <c r="A5570" s="105"/>
      <c r="C5570" s="88"/>
      <c r="D5570" s="86"/>
      <c r="E5570" s="32"/>
      <c r="H5570" s="105"/>
      <c r="J5570" s="102"/>
      <c r="K5570" s="102"/>
      <c r="L5570" s="108"/>
      <c r="R5570" s="31"/>
      <c r="S5570" s="112"/>
    </row>
    <row r="5571">
      <c r="A5571" s="105"/>
      <c r="C5571" s="88"/>
      <c r="D5571" s="86"/>
      <c r="E5571" s="32"/>
      <c r="H5571" s="105"/>
      <c r="J5571" s="102"/>
      <c r="K5571" s="102"/>
      <c r="L5571" s="108"/>
      <c r="R5571" s="31"/>
      <c r="S5571" s="112"/>
    </row>
    <row r="5572">
      <c r="A5572" s="105"/>
      <c r="C5572" s="88"/>
      <c r="D5572" s="86"/>
      <c r="E5572" s="32"/>
      <c r="H5572" s="105"/>
      <c r="J5572" s="102"/>
      <c r="K5572" s="102"/>
      <c r="L5572" s="108"/>
      <c r="R5572" s="31"/>
      <c r="S5572" s="112"/>
    </row>
    <row r="5573">
      <c r="A5573" s="105"/>
      <c r="C5573" s="88"/>
      <c r="D5573" s="86"/>
      <c r="E5573" s="32"/>
      <c r="H5573" s="105"/>
      <c r="J5573" s="102"/>
      <c r="K5573" s="102"/>
      <c r="L5573" s="108"/>
      <c r="R5573" s="31"/>
      <c r="S5573" s="112"/>
    </row>
    <row r="5574">
      <c r="A5574" s="105"/>
      <c r="C5574" s="88"/>
      <c r="D5574" s="86"/>
      <c r="E5574" s="32"/>
      <c r="H5574" s="105"/>
      <c r="J5574" s="102"/>
      <c r="K5574" s="102"/>
      <c r="L5574" s="108"/>
      <c r="R5574" s="31"/>
      <c r="S5574" s="112"/>
    </row>
    <row r="5575">
      <c r="A5575" s="105"/>
      <c r="C5575" s="88"/>
      <c r="D5575" s="86"/>
      <c r="E5575" s="32"/>
      <c r="H5575" s="105"/>
      <c r="J5575" s="102"/>
      <c r="K5575" s="102"/>
      <c r="L5575" s="108"/>
      <c r="R5575" s="31"/>
      <c r="S5575" s="112"/>
    </row>
    <row r="5576">
      <c r="A5576" s="105"/>
      <c r="C5576" s="88"/>
      <c r="D5576" s="86"/>
      <c r="E5576" s="32"/>
      <c r="H5576" s="105"/>
      <c r="J5576" s="102"/>
      <c r="K5576" s="102"/>
      <c r="L5576" s="108"/>
      <c r="R5576" s="31"/>
      <c r="S5576" s="112"/>
    </row>
    <row r="5577">
      <c r="A5577" s="105"/>
      <c r="C5577" s="88"/>
      <c r="D5577" s="86"/>
      <c r="E5577" s="32"/>
      <c r="H5577" s="105"/>
      <c r="J5577" s="102"/>
      <c r="K5577" s="102"/>
      <c r="L5577" s="108"/>
      <c r="R5577" s="31"/>
      <c r="S5577" s="112"/>
    </row>
    <row r="5578">
      <c r="A5578" s="105"/>
      <c r="C5578" s="88"/>
      <c r="D5578" s="86"/>
      <c r="E5578" s="32"/>
      <c r="H5578" s="105"/>
      <c r="J5578" s="102"/>
      <c r="K5578" s="102"/>
      <c r="L5578" s="108"/>
      <c r="R5578" s="31"/>
      <c r="S5578" s="112"/>
    </row>
    <row r="5579">
      <c r="A5579" s="105"/>
      <c r="C5579" s="88"/>
      <c r="D5579" s="86"/>
      <c r="E5579" s="32"/>
      <c r="H5579" s="105"/>
      <c r="J5579" s="102"/>
      <c r="K5579" s="102"/>
      <c r="L5579" s="108"/>
      <c r="R5579" s="31"/>
      <c r="S5579" s="112"/>
    </row>
    <row r="5580">
      <c r="A5580" s="105"/>
      <c r="C5580" s="88"/>
      <c r="D5580" s="86"/>
      <c r="E5580" s="32"/>
      <c r="H5580" s="105"/>
      <c r="J5580" s="102"/>
      <c r="K5580" s="102"/>
      <c r="L5580" s="108"/>
      <c r="R5580" s="31"/>
      <c r="S5580" s="112"/>
    </row>
    <row r="5581">
      <c r="A5581" s="105"/>
      <c r="C5581" s="88"/>
      <c r="D5581" s="86"/>
      <c r="E5581" s="32"/>
      <c r="H5581" s="105"/>
      <c r="J5581" s="102"/>
      <c r="K5581" s="102"/>
      <c r="L5581" s="108"/>
      <c r="R5581" s="31"/>
      <c r="S5581" s="112"/>
    </row>
    <row r="5582">
      <c r="A5582" s="105"/>
      <c r="C5582" s="88"/>
      <c r="D5582" s="86"/>
      <c r="E5582" s="32"/>
      <c r="H5582" s="105"/>
      <c r="J5582" s="102"/>
      <c r="K5582" s="102"/>
      <c r="L5582" s="108"/>
      <c r="R5582" s="31"/>
      <c r="S5582" s="112"/>
    </row>
    <row r="5583">
      <c r="A5583" s="105"/>
      <c r="C5583" s="88"/>
      <c r="D5583" s="86"/>
      <c r="E5583" s="32"/>
      <c r="H5583" s="105"/>
      <c r="J5583" s="102"/>
      <c r="K5583" s="102"/>
      <c r="L5583" s="108"/>
      <c r="R5583" s="31"/>
      <c r="S5583" s="112"/>
    </row>
    <row r="5584">
      <c r="A5584" s="105"/>
      <c r="C5584" s="88"/>
      <c r="D5584" s="86"/>
      <c r="E5584" s="32"/>
      <c r="H5584" s="105"/>
      <c r="J5584" s="102"/>
      <c r="K5584" s="102"/>
      <c r="L5584" s="108"/>
      <c r="R5584" s="31"/>
      <c r="S5584" s="112"/>
    </row>
    <row r="5585">
      <c r="A5585" s="105"/>
      <c r="C5585" s="88"/>
      <c r="D5585" s="86"/>
      <c r="E5585" s="32"/>
      <c r="H5585" s="105"/>
      <c r="J5585" s="102"/>
      <c r="K5585" s="102"/>
      <c r="L5585" s="108"/>
      <c r="R5585" s="31"/>
      <c r="S5585" s="112"/>
    </row>
    <row r="5586">
      <c r="A5586" s="105"/>
      <c r="C5586" s="88"/>
      <c r="D5586" s="86"/>
      <c r="E5586" s="32"/>
      <c r="H5586" s="105"/>
      <c r="J5586" s="102"/>
      <c r="K5586" s="102"/>
      <c r="L5586" s="108"/>
      <c r="R5586" s="31"/>
      <c r="S5586" s="112"/>
    </row>
    <row r="5587">
      <c r="A5587" s="105"/>
      <c r="C5587" s="88"/>
      <c r="D5587" s="86"/>
      <c r="E5587" s="32"/>
      <c r="H5587" s="105"/>
      <c r="J5587" s="102"/>
      <c r="K5587" s="102"/>
      <c r="L5587" s="108"/>
      <c r="R5587" s="31"/>
      <c r="S5587" s="112"/>
    </row>
    <row r="5588">
      <c r="A5588" s="105"/>
      <c r="C5588" s="88"/>
      <c r="D5588" s="86"/>
      <c r="E5588" s="32"/>
      <c r="H5588" s="105"/>
      <c r="J5588" s="102"/>
      <c r="K5588" s="102"/>
      <c r="L5588" s="108"/>
      <c r="R5588" s="31"/>
      <c r="S5588" s="112"/>
    </row>
    <row r="5589">
      <c r="A5589" s="105"/>
      <c r="C5589" s="88"/>
      <c r="D5589" s="86"/>
      <c r="E5589" s="32"/>
      <c r="H5589" s="105"/>
      <c r="J5589" s="102"/>
      <c r="K5589" s="102"/>
      <c r="L5589" s="108"/>
      <c r="R5589" s="31"/>
      <c r="S5589" s="112"/>
    </row>
    <row r="5590">
      <c r="A5590" s="105"/>
      <c r="C5590" s="88"/>
      <c r="D5590" s="86"/>
      <c r="E5590" s="32"/>
      <c r="H5590" s="105"/>
      <c r="J5590" s="102"/>
      <c r="K5590" s="102"/>
      <c r="L5590" s="108"/>
      <c r="R5590" s="31"/>
      <c r="S5590" s="112"/>
    </row>
    <row r="5591">
      <c r="A5591" s="105"/>
      <c r="C5591" s="88"/>
      <c r="D5591" s="86"/>
      <c r="E5591" s="32"/>
      <c r="H5591" s="105"/>
      <c r="J5591" s="102"/>
      <c r="K5591" s="102"/>
      <c r="L5591" s="108"/>
      <c r="R5591" s="31"/>
      <c r="S5591" s="112"/>
    </row>
    <row r="5592">
      <c r="A5592" s="105"/>
      <c r="C5592" s="88"/>
      <c r="D5592" s="86"/>
      <c r="E5592" s="32"/>
      <c r="H5592" s="105"/>
      <c r="J5592" s="102"/>
      <c r="K5592" s="102"/>
      <c r="L5592" s="108"/>
      <c r="R5592" s="31"/>
      <c r="S5592" s="112"/>
    </row>
    <row r="5593">
      <c r="A5593" s="105"/>
      <c r="C5593" s="88"/>
      <c r="D5593" s="86"/>
      <c r="E5593" s="32"/>
      <c r="H5593" s="105"/>
      <c r="J5593" s="102"/>
      <c r="K5593" s="102"/>
      <c r="L5593" s="108"/>
      <c r="R5593" s="31"/>
      <c r="S5593" s="112"/>
    </row>
    <row r="5594">
      <c r="A5594" s="105"/>
      <c r="C5594" s="88"/>
      <c r="D5594" s="86"/>
      <c r="E5594" s="32"/>
      <c r="H5594" s="105"/>
      <c r="J5594" s="102"/>
      <c r="K5594" s="102"/>
      <c r="L5594" s="108"/>
      <c r="R5594" s="31"/>
      <c r="S5594" s="112"/>
    </row>
    <row r="5595">
      <c r="A5595" s="105"/>
      <c r="C5595" s="88"/>
      <c r="D5595" s="86"/>
      <c r="E5595" s="32"/>
      <c r="H5595" s="105"/>
      <c r="J5595" s="102"/>
      <c r="K5595" s="102"/>
      <c r="L5595" s="108"/>
      <c r="R5595" s="31"/>
      <c r="S5595" s="112"/>
    </row>
    <row r="5596">
      <c r="A5596" s="105"/>
      <c r="C5596" s="88"/>
      <c r="D5596" s="86"/>
      <c r="E5596" s="32"/>
      <c r="H5596" s="105"/>
      <c r="J5596" s="102"/>
      <c r="K5596" s="102"/>
      <c r="L5596" s="108"/>
      <c r="R5596" s="31"/>
      <c r="S5596" s="112"/>
    </row>
    <row r="5597">
      <c r="A5597" s="105"/>
      <c r="C5597" s="88"/>
      <c r="D5597" s="86"/>
      <c r="E5597" s="32"/>
      <c r="H5597" s="105"/>
      <c r="J5597" s="102"/>
      <c r="K5597" s="102"/>
      <c r="L5597" s="108"/>
      <c r="R5597" s="31"/>
      <c r="S5597" s="112"/>
    </row>
    <row r="5598">
      <c r="A5598" s="105"/>
      <c r="C5598" s="88"/>
      <c r="D5598" s="86"/>
      <c r="E5598" s="32"/>
      <c r="H5598" s="105"/>
      <c r="J5598" s="102"/>
      <c r="K5598" s="102"/>
      <c r="L5598" s="108"/>
      <c r="R5598" s="31"/>
      <c r="S5598" s="112"/>
    </row>
    <row r="5599">
      <c r="A5599" s="105"/>
      <c r="C5599" s="88"/>
      <c r="D5599" s="86"/>
      <c r="E5599" s="32"/>
      <c r="H5599" s="105"/>
      <c r="J5599" s="102"/>
      <c r="K5599" s="102"/>
      <c r="L5599" s="108"/>
      <c r="R5599" s="31"/>
      <c r="S5599" s="112"/>
    </row>
    <row r="5600">
      <c r="A5600" s="105"/>
      <c r="C5600" s="88"/>
      <c r="D5600" s="86"/>
      <c r="E5600" s="32"/>
      <c r="H5600" s="105"/>
      <c r="J5600" s="102"/>
      <c r="K5600" s="102"/>
      <c r="L5600" s="108"/>
      <c r="R5600" s="31"/>
      <c r="S5600" s="112"/>
    </row>
    <row r="5601">
      <c r="A5601" s="105"/>
      <c r="C5601" s="88"/>
      <c r="D5601" s="86"/>
      <c r="E5601" s="32"/>
      <c r="H5601" s="105"/>
      <c r="J5601" s="102"/>
      <c r="K5601" s="102"/>
      <c r="L5601" s="108"/>
      <c r="R5601" s="31"/>
      <c r="S5601" s="112"/>
    </row>
    <row r="5602">
      <c r="A5602" s="105"/>
      <c r="C5602" s="88"/>
      <c r="D5602" s="86"/>
      <c r="E5602" s="32"/>
      <c r="H5602" s="105"/>
      <c r="J5602" s="102"/>
      <c r="K5602" s="102"/>
      <c r="L5602" s="108"/>
      <c r="R5602" s="31"/>
      <c r="S5602" s="112"/>
    </row>
    <row r="5603">
      <c r="A5603" s="105"/>
      <c r="C5603" s="88"/>
      <c r="D5603" s="86"/>
      <c r="E5603" s="32"/>
      <c r="H5603" s="105"/>
      <c r="J5603" s="102"/>
      <c r="K5603" s="102"/>
      <c r="L5603" s="108"/>
      <c r="R5603" s="31"/>
      <c r="S5603" s="112"/>
    </row>
    <row r="5604">
      <c r="A5604" s="105"/>
      <c r="C5604" s="88"/>
      <c r="D5604" s="86"/>
      <c r="E5604" s="32"/>
      <c r="H5604" s="105"/>
      <c r="J5604" s="102"/>
      <c r="K5604" s="102"/>
      <c r="L5604" s="108"/>
      <c r="R5604" s="31"/>
      <c r="S5604" s="112"/>
    </row>
    <row r="5605">
      <c r="A5605" s="105"/>
      <c r="C5605" s="88"/>
      <c r="D5605" s="86"/>
      <c r="E5605" s="32"/>
      <c r="H5605" s="105"/>
      <c r="J5605" s="102"/>
      <c r="K5605" s="102"/>
      <c r="L5605" s="108"/>
      <c r="R5605" s="31"/>
      <c r="S5605" s="112"/>
    </row>
    <row r="5606">
      <c r="A5606" s="105"/>
      <c r="C5606" s="88"/>
      <c r="D5606" s="86"/>
      <c r="E5606" s="32"/>
      <c r="H5606" s="105"/>
      <c r="J5606" s="102"/>
      <c r="K5606" s="102"/>
      <c r="L5606" s="108"/>
      <c r="R5606" s="31"/>
      <c r="S5606" s="112"/>
    </row>
    <row r="5607">
      <c r="A5607" s="105"/>
      <c r="C5607" s="88"/>
      <c r="D5607" s="86"/>
      <c r="E5607" s="32"/>
      <c r="H5607" s="105"/>
      <c r="J5607" s="102"/>
      <c r="K5607" s="102"/>
      <c r="L5607" s="108"/>
      <c r="R5607" s="31"/>
      <c r="S5607" s="112"/>
    </row>
    <row r="5608">
      <c r="A5608" s="105"/>
      <c r="C5608" s="88"/>
      <c r="D5608" s="86"/>
      <c r="E5608" s="32"/>
      <c r="H5608" s="105"/>
      <c r="J5608" s="102"/>
      <c r="K5608" s="102"/>
      <c r="L5608" s="108"/>
      <c r="R5608" s="31"/>
      <c r="S5608" s="112"/>
    </row>
    <row r="5609">
      <c r="A5609" s="105"/>
      <c r="C5609" s="88"/>
      <c r="D5609" s="86"/>
      <c r="E5609" s="32"/>
      <c r="H5609" s="105"/>
      <c r="J5609" s="102"/>
      <c r="K5609" s="102"/>
      <c r="L5609" s="108"/>
      <c r="R5609" s="31"/>
      <c r="S5609" s="112"/>
    </row>
    <row r="5610">
      <c r="A5610" s="105"/>
      <c r="C5610" s="88"/>
      <c r="D5610" s="86"/>
      <c r="E5610" s="32"/>
      <c r="H5610" s="105"/>
      <c r="J5610" s="102"/>
      <c r="K5610" s="102"/>
      <c r="L5610" s="108"/>
      <c r="R5610" s="31"/>
      <c r="S5610" s="112"/>
    </row>
    <row r="5611">
      <c r="A5611" s="105"/>
      <c r="C5611" s="88"/>
      <c r="D5611" s="86"/>
      <c r="E5611" s="32"/>
      <c r="H5611" s="105"/>
      <c r="J5611" s="102"/>
      <c r="K5611" s="102"/>
      <c r="L5611" s="108"/>
      <c r="R5611" s="31"/>
      <c r="S5611" s="112"/>
    </row>
    <row r="5612">
      <c r="A5612" s="105"/>
      <c r="C5612" s="88"/>
      <c r="D5612" s="86"/>
      <c r="E5612" s="32"/>
      <c r="H5612" s="105"/>
      <c r="J5612" s="102"/>
      <c r="K5612" s="102"/>
      <c r="L5612" s="108"/>
      <c r="R5612" s="31"/>
      <c r="S5612" s="112"/>
    </row>
    <row r="5613">
      <c r="A5613" s="105"/>
      <c r="C5613" s="88"/>
      <c r="D5613" s="86"/>
      <c r="E5613" s="32"/>
      <c r="H5613" s="105"/>
      <c r="J5613" s="102"/>
      <c r="K5613" s="102"/>
      <c r="L5613" s="108"/>
      <c r="R5613" s="31"/>
      <c r="S5613" s="112"/>
    </row>
    <row r="5614">
      <c r="A5614" s="105"/>
      <c r="C5614" s="88"/>
      <c r="D5614" s="86"/>
      <c r="E5614" s="32"/>
      <c r="H5614" s="105"/>
      <c r="J5614" s="102"/>
      <c r="K5614" s="102"/>
      <c r="L5614" s="108"/>
      <c r="R5614" s="31"/>
      <c r="S5614" s="112"/>
    </row>
    <row r="5615">
      <c r="A5615" s="105"/>
      <c r="C5615" s="88"/>
      <c r="D5615" s="86"/>
      <c r="E5615" s="32"/>
      <c r="H5615" s="105"/>
      <c r="J5615" s="102"/>
      <c r="K5615" s="102"/>
      <c r="L5615" s="108"/>
      <c r="R5615" s="31"/>
      <c r="S5615" s="112"/>
    </row>
    <row r="5616">
      <c r="A5616" s="105"/>
      <c r="C5616" s="88"/>
      <c r="D5616" s="86"/>
      <c r="E5616" s="32"/>
      <c r="H5616" s="105"/>
      <c r="J5616" s="102"/>
      <c r="K5616" s="102"/>
      <c r="L5616" s="108"/>
      <c r="R5616" s="31"/>
      <c r="S5616" s="112"/>
    </row>
    <row r="5617">
      <c r="A5617" s="105"/>
      <c r="C5617" s="88"/>
      <c r="D5617" s="86"/>
      <c r="E5617" s="32"/>
      <c r="H5617" s="105"/>
      <c r="J5617" s="102"/>
      <c r="K5617" s="102"/>
      <c r="L5617" s="108"/>
      <c r="R5617" s="31"/>
      <c r="S5617" s="112"/>
    </row>
    <row r="5618">
      <c r="A5618" s="105"/>
      <c r="C5618" s="88"/>
      <c r="D5618" s="86"/>
      <c r="E5618" s="32"/>
      <c r="H5618" s="105"/>
      <c r="J5618" s="102"/>
      <c r="K5618" s="102"/>
      <c r="L5618" s="108"/>
      <c r="R5618" s="31"/>
      <c r="S5618" s="112"/>
    </row>
    <row r="5619">
      <c r="A5619" s="105"/>
      <c r="C5619" s="88"/>
      <c r="D5619" s="86"/>
      <c r="E5619" s="32"/>
      <c r="H5619" s="105"/>
      <c r="J5619" s="102"/>
      <c r="K5619" s="102"/>
      <c r="L5619" s="108"/>
      <c r="R5619" s="31"/>
      <c r="S5619" s="112"/>
    </row>
    <row r="5620">
      <c r="A5620" s="105"/>
      <c r="C5620" s="88"/>
      <c r="D5620" s="86"/>
      <c r="E5620" s="32"/>
      <c r="H5620" s="105"/>
      <c r="J5620" s="102"/>
      <c r="K5620" s="102"/>
      <c r="L5620" s="108"/>
      <c r="R5620" s="31"/>
      <c r="S5620" s="112"/>
    </row>
    <row r="5621">
      <c r="A5621" s="105"/>
      <c r="C5621" s="88"/>
      <c r="D5621" s="86"/>
      <c r="E5621" s="32"/>
      <c r="H5621" s="105"/>
      <c r="J5621" s="102"/>
      <c r="K5621" s="102"/>
      <c r="L5621" s="108"/>
      <c r="R5621" s="31"/>
      <c r="S5621" s="112"/>
    </row>
    <row r="5622">
      <c r="A5622" s="105"/>
      <c r="C5622" s="88"/>
      <c r="D5622" s="86"/>
      <c r="E5622" s="32"/>
      <c r="H5622" s="105"/>
      <c r="J5622" s="102"/>
      <c r="K5622" s="102"/>
      <c r="L5622" s="108"/>
      <c r="R5622" s="31"/>
      <c r="S5622" s="112"/>
    </row>
    <row r="5623">
      <c r="A5623" s="105"/>
      <c r="C5623" s="88"/>
      <c r="D5623" s="86"/>
      <c r="E5623" s="32"/>
      <c r="H5623" s="105"/>
      <c r="J5623" s="102"/>
      <c r="K5623" s="102"/>
      <c r="L5623" s="108"/>
      <c r="R5623" s="31"/>
      <c r="S5623" s="112"/>
    </row>
    <row r="5624">
      <c r="A5624" s="105"/>
      <c r="C5624" s="88"/>
      <c r="D5624" s="86"/>
      <c r="E5624" s="32"/>
      <c r="H5624" s="105"/>
      <c r="J5624" s="102"/>
      <c r="K5624" s="102"/>
      <c r="L5624" s="108"/>
      <c r="R5624" s="31"/>
      <c r="S5624" s="112"/>
    </row>
    <row r="5625">
      <c r="A5625" s="105"/>
      <c r="C5625" s="88"/>
      <c r="D5625" s="86"/>
      <c r="E5625" s="32"/>
      <c r="H5625" s="105"/>
      <c r="J5625" s="102"/>
      <c r="K5625" s="102"/>
      <c r="L5625" s="108"/>
      <c r="R5625" s="31"/>
      <c r="S5625" s="112"/>
    </row>
    <row r="5626">
      <c r="A5626" s="105"/>
      <c r="C5626" s="88"/>
      <c r="D5626" s="86"/>
      <c r="E5626" s="32"/>
      <c r="H5626" s="105"/>
      <c r="J5626" s="102"/>
      <c r="K5626" s="102"/>
      <c r="L5626" s="108"/>
      <c r="R5626" s="31"/>
      <c r="S5626" s="112"/>
    </row>
    <row r="5627">
      <c r="A5627" s="105"/>
      <c r="C5627" s="88"/>
      <c r="D5627" s="86"/>
      <c r="E5627" s="32"/>
      <c r="H5627" s="105"/>
      <c r="J5627" s="102"/>
      <c r="K5627" s="102"/>
      <c r="L5627" s="108"/>
      <c r="R5627" s="31"/>
      <c r="S5627" s="112"/>
    </row>
    <row r="5628">
      <c r="A5628" s="105"/>
      <c r="C5628" s="88"/>
      <c r="D5628" s="86"/>
      <c r="E5628" s="32"/>
      <c r="H5628" s="105"/>
      <c r="J5628" s="102"/>
      <c r="K5628" s="102"/>
      <c r="L5628" s="108"/>
      <c r="R5628" s="31"/>
      <c r="S5628" s="112"/>
    </row>
    <row r="5629">
      <c r="A5629" s="105"/>
      <c r="C5629" s="88"/>
      <c r="D5629" s="86"/>
      <c r="E5629" s="32"/>
      <c r="H5629" s="105"/>
      <c r="J5629" s="102"/>
      <c r="K5629" s="102"/>
      <c r="L5629" s="108"/>
      <c r="R5629" s="31"/>
      <c r="S5629" s="112"/>
    </row>
    <row r="5630">
      <c r="A5630" s="105"/>
      <c r="C5630" s="88"/>
      <c r="D5630" s="86"/>
      <c r="E5630" s="32"/>
      <c r="H5630" s="105"/>
      <c r="J5630" s="102"/>
      <c r="K5630" s="102"/>
      <c r="L5630" s="108"/>
      <c r="R5630" s="31"/>
      <c r="S5630" s="112"/>
    </row>
    <row r="5631">
      <c r="A5631" s="105"/>
      <c r="C5631" s="88"/>
      <c r="D5631" s="86"/>
      <c r="E5631" s="32"/>
      <c r="H5631" s="105"/>
      <c r="J5631" s="102"/>
      <c r="K5631" s="102"/>
      <c r="L5631" s="108"/>
      <c r="R5631" s="31"/>
      <c r="S5631" s="112"/>
    </row>
    <row r="5632">
      <c r="A5632" s="105"/>
      <c r="C5632" s="88"/>
      <c r="D5632" s="86"/>
      <c r="E5632" s="32"/>
      <c r="H5632" s="105"/>
      <c r="J5632" s="102"/>
      <c r="K5632" s="102"/>
      <c r="L5632" s="108"/>
      <c r="R5632" s="31"/>
      <c r="S5632" s="112"/>
    </row>
    <row r="5633">
      <c r="A5633" s="105"/>
      <c r="C5633" s="88"/>
      <c r="D5633" s="86"/>
      <c r="E5633" s="32"/>
      <c r="H5633" s="105"/>
      <c r="J5633" s="102"/>
      <c r="K5633" s="102"/>
      <c r="L5633" s="108"/>
      <c r="R5633" s="31"/>
      <c r="S5633" s="112"/>
    </row>
    <row r="5634">
      <c r="A5634" s="105"/>
      <c r="C5634" s="88"/>
      <c r="D5634" s="86"/>
      <c r="E5634" s="32"/>
      <c r="H5634" s="105"/>
      <c r="J5634" s="102"/>
      <c r="K5634" s="102"/>
      <c r="L5634" s="108"/>
      <c r="R5634" s="31"/>
      <c r="S5634" s="112"/>
    </row>
    <row r="5635">
      <c r="A5635" s="105"/>
      <c r="C5635" s="88"/>
      <c r="D5635" s="86"/>
      <c r="E5635" s="32"/>
      <c r="H5635" s="105"/>
      <c r="J5635" s="102"/>
      <c r="K5635" s="102"/>
      <c r="L5635" s="108"/>
      <c r="R5635" s="31"/>
      <c r="S5635" s="112"/>
    </row>
    <row r="5636">
      <c r="A5636" s="105"/>
      <c r="C5636" s="88"/>
      <c r="D5636" s="86"/>
      <c r="E5636" s="32"/>
      <c r="H5636" s="105"/>
      <c r="J5636" s="102"/>
      <c r="K5636" s="102"/>
      <c r="L5636" s="108"/>
      <c r="R5636" s="31"/>
      <c r="S5636" s="112"/>
    </row>
    <row r="5637">
      <c r="A5637" s="105"/>
      <c r="C5637" s="88"/>
      <c r="D5637" s="86"/>
      <c r="E5637" s="32"/>
      <c r="H5637" s="105"/>
      <c r="J5637" s="102"/>
      <c r="K5637" s="102"/>
      <c r="L5637" s="108"/>
      <c r="R5637" s="31"/>
      <c r="S5637" s="112"/>
    </row>
    <row r="5638">
      <c r="A5638" s="105"/>
      <c r="C5638" s="88"/>
      <c r="D5638" s="86"/>
      <c r="E5638" s="32"/>
      <c r="H5638" s="105"/>
      <c r="J5638" s="102"/>
      <c r="K5638" s="102"/>
      <c r="L5638" s="108"/>
      <c r="R5638" s="31"/>
      <c r="S5638" s="112"/>
    </row>
    <row r="5639">
      <c r="A5639" s="105"/>
      <c r="C5639" s="88"/>
      <c r="D5639" s="86"/>
      <c r="E5639" s="32"/>
      <c r="H5639" s="105"/>
      <c r="J5639" s="102"/>
      <c r="K5639" s="102"/>
      <c r="L5639" s="108"/>
      <c r="R5639" s="31"/>
      <c r="S5639" s="112"/>
    </row>
    <row r="5640">
      <c r="A5640" s="105"/>
      <c r="C5640" s="88"/>
      <c r="D5640" s="86"/>
      <c r="E5640" s="32"/>
      <c r="H5640" s="105"/>
      <c r="J5640" s="102"/>
      <c r="K5640" s="102"/>
      <c r="L5640" s="108"/>
      <c r="R5640" s="31"/>
      <c r="S5640" s="112"/>
    </row>
    <row r="5641">
      <c r="A5641" s="105"/>
      <c r="C5641" s="88"/>
      <c r="D5641" s="86"/>
      <c r="E5641" s="32"/>
      <c r="H5641" s="105"/>
      <c r="J5641" s="102"/>
      <c r="K5641" s="102"/>
      <c r="L5641" s="108"/>
      <c r="R5641" s="31"/>
      <c r="S5641" s="112"/>
    </row>
    <row r="5642">
      <c r="A5642" s="105"/>
      <c r="C5642" s="88"/>
      <c r="D5642" s="86"/>
      <c r="E5642" s="32"/>
      <c r="H5642" s="105"/>
      <c r="J5642" s="102"/>
      <c r="K5642" s="102"/>
      <c r="L5642" s="108"/>
      <c r="R5642" s="31"/>
      <c r="S5642" s="112"/>
    </row>
    <row r="5643">
      <c r="A5643" s="105"/>
      <c r="C5643" s="88"/>
      <c r="D5643" s="86"/>
      <c r="E5643" s="32"/>
      <c r="H5643" s="105"/>
      <c r="J5643" s="102"/>
      <c r="K5643" s="102"/>
      <c r="L5643" s="108"/>
      <c r="R5643" s="31"/>
      <c r="S5643" s="112"/>
    </row>
    <row r="5644">
      <c r="A5644" s="105"/>
      <c r="C5644" s="88"/>
      <c r="D5644" s="86"/>
      <c r="E5644" s="32"/>
      <c r="H5644" s="105"/>
      <c r="J5644" s="102"/>
      <c r="K5644" s="102"/>
      <c r="L5644" s="108"/>
      <c r="R5644" s="31"/>
      <c r="S5644" s="112"/>
    </row>
    <row r="5645">
      <c r="A5645" s="105"/>
      <c r="C5645" s="88"/>
      <c r="D5645" s="86"/>
      <c r="E5645" s="32"/>
      <c r="H5645" s="105"/>
      <c r="J5645" s="102"/>
      <c r="K5645" s="102"/>
      <c r="L5645" s="108"/>
      <c r="R5645" s="31"/>
      <c r="S5645" s="112"/>
    </row>
    <row r="5646">
      <c r="A5646" s="105"/>
      <c r="C5646" s="88"/>
      <c r="D5646" s="86"/>
      <c r="E5646" s="32"/>
      <c r="H5646" s="105"/>
      <c r="J5646" s="102"/>
      <c r="K5646" s="102"/>
      <c r="L5646" s="108"/>
      <c r="R5646" s="31"/>
      <c r="S5646" s="112"/>
    </row>
    <row r="5647">
      <c r="A5647" s="105"/>
      <c r="C5647" s="88"/>
      <c r="D5647" s="86"/>
      <c r="E5647" s="32"/>
      <c r="H5647" s="105"/>
      <c r="J5647" s="102"/>
      <c r="K5647" s="102"/>
      <c r="L5647" s="108"/>
      <c r="R5647" s="31"/>
      <c r="S5647" s="112"/>
    </row>
    <row r="5648">
      <c r="A5648" s="105"/>
      <c r="C5648" s="88"/>
      <c r="D5648" s="86"/>
      <c r="E5648" s="32"/>
      <c r="H5648" s="105"/>
      <c r="J5648" s="102"/>
      <c r="K5648" s="102"/>
      <c r="L5648" s="108"/>
      <c r="R5648" s="31"/>
      <c r="S5648" s="112"/>
    </row>
    <row r="5649">
      <c r="A5649" s="105"/>
      <c r="C5649" s="88"/>
      <c r="D5649" s="86"/>
      <c r="E5649" s="32"/>
      <c r="H5649" s="105"/>
      <c r="J5649" s="102"/>
      <c r="K5649" s="102"/>
      <c r="L5649" s="108"/>
      <c r="R5649" s="31"/>
      <c r="S5649" s="112"/>
    </row>
    <row r="5650">
      <c r="A5650" s="105"/>
      <c r="C5650" s="88"/>
      <c r="D5650" s="86"/>
      <c r="E5650" s="32"/>
      <c r="H5650" s="105"/>
      <c r="J5650" s="102"/>
      <c r="K5650" s="102"/>
      <c r="L5650" s="108"/>
      <c r="R5650" s="31"/>
      <c r="S5650" s="112"/>
    </row>
    <row r="5651">
      <c r="A5651" s="105"/>
      <c r="C5651" s="88"/>
      <c r="D5651" s="86"/>
      <c r="E5651" s="32"/>
      <c r="H5651" s="105"/>
      <c r="J5651" s="102"/>
      <c r="K5651" s="102"/>
      <c r="L5651" s="108"/>
      <c r="R5651" s="31"/>
      <c r="S5651" s="112"/>
    </row>
    <row r="5652">
      <c r="A5652" s="105"/>
      <c r="C5652" s="88"/>
      <c r="D5652" s="86"/>
      <c r="E5652" s="32"/>
      <c r="H5652" s="105"/>
      <c r="J5652" s="102"/>
      <c r="K5652" s="102"/>
      <c r="L5652" s="108"/>
      <c r="R5652" s="31"/>
      <c r="S5652" s="112"/>
    </row>
    <row r="5653">
      <c r="A5653" s="105"/>
      <c r="C5653" s="88"/>
      <c r="D5653" s="86"/>
      <c r="E5653" s="32"/>
      <c r="H5653" s="105"/>
      <c r="J5653" s="102"/>
      <c r="K5653" s="102"/>
      <c r="L5653" s="108"/>
      <c r="R5653" s="31"/>
      <c r="S5653" s="112"/>
    </row>
    <row r="5654">
      <c r="A5654" s="105"/>
      <c r="C5654" s="88"/>
      <c r="D5654" s="86"/>
      <c r="E5654" s="32"/>
      <c r="H5654" s="105"/>
      <c r="J5654" s="102"/>
      <c r="K5654" s="102"/>
      <c r="L5654" s="108"/>
      <c r="R5654" s="31"/>
      <c r="S5654" s="112"/>
    </row>
    <row r="5655">
      <c r="A5655" s="105"/>
      <c r="C5655" s="88"/>
      <c r="D5655" s="86"/>
      <c r="E5655" s="32"/>
      <c r="H5655" s="105"/>
      <c r="J5655" s="102"/>
      <c r="K5655" s="102"/>
      <c r="L5655" s="108"/>
      <c r="R5655" s="31"/>
      <c r="S5655" s="112"/>
    </row>
    <row r="5656">
      <c r="A5656" s="105"/>
      <c r="C5656" s="88"/>
      <c r="D5656" s="86"/>
      <c r="E5656" s="32"/>
      <c r="H5656" s="105"/>
      <c r="J5656" s="102"/>
      <c r="K5656" s="102"/>
      <c r="L5656" s="108"/>
      <c r="R5656" s="31"/>
      <c r="S5656" s="112"/>
    </row>
    <row r="5657">
      <c r="A5657" s="105"/>
      <c r="C5657" s="88"/>
      <c r="D5657" s="86"/>
      <c r="E5657" s="32"/>
      <c r="H5657" s="105"/>
      <c r="J5657" s="102"/>
      <c r="K5657" s="102"/>
      <c r="L5657" s="108"/>
      <c r="R5657" s="31"/>
      <c r="S5657" s="112"/>
    </row>
    <row r="5658">
      <c r="A5658" s="105"/>
      <c r="C5658" s="88"/>
      <c r="D5658" s="86"/>
      <c r="E5658" s="32"/>
      <c r="H5658" s="105"/>
      <c r="J5658" s="102"/>
      <c r="K5658" s="102"/>
      <c r="L5658" s="108"/>
      <c r="R5658" s="31"/>
      <c r="S5658" s="112"/>
    </row>
    <row r="5659">
      <c r="A5659" s="105"/>
      <c r="C5659" s="88"/>
      <c r="D5659" s="86"/>
      <c r="E5659" s="32"/>
      <c r="H5659" s="105"/>
      <c r="J5659" s="102"/>
      <c r="K5659" s="102"/>
      <c r="L5659" s="108"/>
      <c r="R5659" s="31"/>
      <c r="S5659" s="112"/>
    </row>
    <row r="5660">
      <c r="A5660" s="105"/>
      <c r="C5660" s="88"/>
      <c r="D5660" s="86"/>
      <c r="E5660" s="32"/>
      <c r="H5660" s="105"/>
      <c r="J5660" s="102"/>
      <c r="K5660" s="102"/>
      <c r="L5660" s="108"/>
      <c r="R5660" s="31"/>
      <c r="S5660" s="112"/>
    </row>
    <row r="5661">
      <c r="A5661" s="105"/>
      <c r="C5661" s="88"/>
      <c r="D5661" s="86"/>
      <c r="E5661" s="32"/>
      <c r="H5661" s="105"/>
      <c r="J5661" s="102"/>
      <c r="K5661" s="102"/>
      <c r="L5661" s="108"/>
      <c r="R5661" s="31"/>
      <c r="S5661" s="112"/>
    </row>
    <row r="5662">
      <c r="A5662" s="105"/>
      <c r="C5662" s="88"/>
      <c r="D5662" s="86"/>
      <c r="E5662" s="32"/>
      <c r="H5662" s="105"/>
      <c r="J5662" s="102"/>
      <c r="K5662" s="102"/>
      <c r="L5662" s="108"/>
      <c r="R5662" s="31"/>
      <c r="S5662" s="112"/>
    </row>
    <row r="5663">
      <c r="A5663" s="105"/>
      <c r="C5663" s="88"/>
      <c r="D5663" s="86"/>
      <c r="E5663" s="32"/>
      <c r="H5663" s="105"/>
      <c r="J5663" s="102"/>
      <c r="K5663" s="102"/>
      <c r="L5663" s="108"/>
      <c r="R5663" s="31"/>
      <c r="S5663" s="112"/>
    </row>
    <row r="5664">
      <c r="A5664" s="105"/>
      <c r="C5664" s="88"/>
      <c r="D5664" s="86"/>
      <c r="E5664" s="32"/>
      <c r="H5664" s="105"/>
      <c r="J5664" s="102"/>
      <c r="K5664" s="102"/>
      <c r="L5664" s="108"/>
      <c r="R5664" s="31"/>
      <c r="S5664" s="112"/>
    </row>
    <row r="5665">
      <c r="A5665" s="105"/>
      <c r="C5665" s="88"/>
      <c r="D5665" s="86"/>
      <c r="E5665" s="32"/>
      <c r="H5665" s="105"/>
      <c r="J5665" s="102"/>
      <c r="K5665" s="102"/>
      <c r="L5665" s="108"/>
      <c r="R5665" s="31"/>
      <c r="S5665" s="112"/>
    </row>
    <row r="5666">
      <c r="A5666" s="105"/>
      <c r="C5666" s="88"/>
      <c r="D5666" s="86"/>
      <c r="E5666" s="32"/>
      <c r="H5666" s="105"/>
      <c r="J5666" s="102"/>
      <c r="K5666" s="102"/>
      <c r="L5666" s="108"/>
      <c r="R5666" s="31"/>
      <c r="S5666" s="112"/>
    </row>
    <row r="5667">
      <c r="A5667" s="105"/>
      <c r="C5667" s="88"/>
      <c r="D5667" s="86"/>
      <c r="E5667" s="32"/>
      <c r="H5667" s="105"/>
      <c r="J5667" s="102"/>
      <c r="K5667" s="102"/>
      <c r="L5667" s="108"/>
      <c r="R5667" s="31"/>
      <c r="S5667" s="112"/>
    </row>
    <row r="5668">
      <c r="A5668" s="105"/>
      <c r="C5668" s="88"/>
      <c r="D5668" s="86"/>
      <c r="E5668" s="32"/>
      <c r="H5668" s="105"/>
      <c r="J5668" s="102"/>
      <c r="K5668" s="102"/>
      <c r="L5668" s="108"/>
      <c r="R5668" s="31"/>
      <c r="S5668" s="112"/>
    </row>
    <row r="5669">
      <c r="A5669" s="105"/>
      <c r="C5669" s="88"/>
      <c r="D5669" s="86"/>
      <c r="E5669" s="32"/>
      <c r="H5669" s="105"/>
      <c r="J5669" s="102"/>
      <c r="K5669" s="102"/>
      <c r="L5669" s="108"/>
      <c r="R5669" s="31"/>
      <c r="S5669" s="112"/>
    </row>
    <row r="5670">
      <c r="A5670" s="105"/>
      <c r="C5670" s="88"/>
      <c r="D5670" s="86"/>
      <c r="E5670" s="32"/>
      <c r="H5670" s="105"/>
      <c r="J5670" s="102"/>
      <c r="K5670" s="102"/>
      <c r="L5670" s="108"/>
      <c r="R5670" s="31"/>
      <c r="S5670" s="112"/>
    </row>
    <row r="5671">
      <c r="A5671" s="105"/>
      <c r="C5671" s="88"/>
      <c r="D5671" s="86"/>
      <c r="E5671" s="32"/>
      <c r="H5671" s="105"/>
      <c r="J5671" s="102"/>
      <c r="K5671" s="102"/>
      <c r="L5671" s="108"/>
      <c r="R5671" s="31"/>
      <c r="S5671" s="112"/>
    </row>
    <row r="5672">
      <c r="A5672" s="105"/>
      <c r="C5672" s="88"/>
      <c r="D5672" s="86"/>
      <c r="E5672" s="32"/>
      <c r="H5672" s="105"/>
      <c r="J5672" s="102"/>
      <c r="K5672" s="102"/>
      <c r="L5672" s="108"/>
      <c r="R5672" s="31"/>
      <c r="S5672" s="112"/>
    </row>
    <row r="5673">
      <c r="A5673" s="105"/>
      <c r="C5673" s="88"/>
      <c r="D5673" s="86"/>
      <c r="E5673" s="32"/>
      <c r="H5673" s="105"/>
      <c r="J5673" s="102"/>
      <c r="K5673" s="102"/>
      <c r="L5673" s="108"/>
      <c r="R5673" s="31"/>
      <c r="S5673" s="112"/>
    </row>
    <row r="5674">
      <c r="A5674" s="105"/>
      <c r="C5674" s="88"/>
      <c r="D5674" s="86"/>
      <c r="E5674" s="32"/>
      <c r="H5674" s="105"/>
      <c r="J5674" s="102"/>
      <c r="K5674" s="102"/>
      <c r="L5674" s="108"/>
      <c r="R5674" s="31"/>
      <c r="S5674" s="112"/>
    </row>
    <row r="5675">
      <c r="A5675" s="105"/>
      <c r="C5675" s="88"/>
      <c r="D5675" s="86"/>
      <c r="E5675" s="32"/>
      <c r="H5675" s="105"/>
      <c r="J5675" s="102"/>
      <c r="K5675" s="102"/>
      <c r="L5675" s="108"/>
      <c r="R5675" s="31"/>
      <c r="S5675" s="112"/>
    </row>
    <row r="5676">
      <c r="A5676" s="105"/>
      <c r="C5676" s="88"/>
      <c r="D5676" s="86"/>
      <c r="E5676" s="32"/>
      <c r="H5676" s="105"/>
      <c r="J5676" s="102"/>
      <c r="K5676" s="102"/>
      <c r="L5676" s="108"/>
      <c r="R5676" s="31"/>
      <c r="S5676" s="112"/>
    </row>
    <row r="5677">
      <c r="A5677" s="105"/>
      <c r="C5677" s="88"/>
      <c r="D5677" s="86"/>
      <c r="E5677" s="32"/>
      <c r="H5677" s="105"/>
      <c r="J5677" s="102"/>
      <c r="K5677" s="102"/>
      <c r="L5677" s="108"/>
      <c r="R5677" s="31"/>
      <c r="S5677" s="112"/>
    </row>
    <row r="5678">
      <c r="A5678" s="105"/>
      <c r="C5678" s="88"/>
      <c r="D5678" s="86"/>
      <c r="E5678" s="32"/>
      <c r="H5678" s="105"/>
      <c r="J5678" s="102"/>
      <c r="K5678" s="102"/>
      <c r="L5678" s="108"/>
      <c r="R5678" s="31"/>
      <c r="S5678" s="112"/>
    </row>
    <row r="5679">
      <c r="A5679" s="105"/>
      <c r="C5679" s="88"/>
      <c r="D5679" s="86"/>
      <c r="E5679" s="32"/>
      <c r="H5679" s="105"/>
      <c r="J5679" s="102"/>
      <c r="K5679" s="102"/>
      <c r="L5679" s="108"/>
      <c r="R5679" s="31"/>
      <c r="S5679" s="112"/>
    </row>
    <row r="5680">
      <c r="A5680" s="105"/>
      <c r="C5680" s="88"/>
      <c r="D5680" s="86"/>
      <c r="E5680" s="32"/>
      <c r="H5680" s="105"/>
      <c r="J5680" s="102"/>
      <c r="K5680" s="102"/>
      <c r="L5680" s="108"/>
      <c r="R5680" s="31"/>
      <c r="S5680" s="112"/>
    </row>
    <row r="5681">
      <c r="A5681" s="105"/>
      <c r="C5681" s="88"/>
      <c r="D5681" s="86"/>
      <c r="E5681" s="32"/>
      <c r="H5681" s="105"/>
      <c r="J5681" s="102"/>
      <c r="K5681" s="102"/>
      <c r="L5681" s="108"/>
      <c r="R5681" s="31"/>
      <c r="S5681" s="112"/>
    </row>
    <row r="5682">
      <c r="A5682" s="105"/>
      <c r="C5682" s="88"/>
      <c r="D5682" s="86"/>
      <c r="E5682" s="32"/>
      <c r="H5682" s="105"/>
      <c r="J5682" s="102"/>
      <c r="K5682" s="102"/>
      <c r="L5682" s="108"/>
      <c r="R5682" s="31"/>
      <c r="S5682" s="112"/>
    </row>
    <row r="5683">
      <c r="A5683" s="105"/>
      <c r="C5683" s="88"/>
      <c r="D5683" s="86"/>
      <c r="E5683" s="32"/>
      <c r="H5683" s="105"/>
      <c r="J5683" s="102"/>
      <c r="K5683" s="102"/>
      <c r="L5683" s="108"/>
      <c r="R5683" s="31"/>
      <c r="S5683" s="112"/>
    </row>
    <row r="5684">
      <c r="A5684" s="105"/>
      <c r="C5684" s="88"/>
      <c r="D5684" s="86"/>
      <c r="E5684" s="32"/>
      <c r="H5684" s="105"/>
      <c r="J5684" s="102"/>
      <c r="K5684" s="102"/>
      <c r="L5684" s="108"/>
      <c r="R5684" s="31"/>
      <c r="S5684" s="112"/>
    </row>
    <row r="5685">
      <c r="A5685" s="105"/>
      <c r="C5685" s="88"/>
      <c r="D5685" s="86"/>
      <c r="E5685" s="32"/>
      <c r="H5685" s="105"/>
      <c r="J5685" s="102"/>
      <c r="K5685" s="102"/>
      <c r="L5685" s="108"/>
      <c r="R5685" s="31"/>
      <c r="S5685" s="112"/>
    </row>
    <row r="5686">
      <c r="A5686" s="105"/>
      <c r="C5686" s="88"/>
      <c r="D5686" s="86"/>
      <c r="E5686" s="32"/>
      <c r="H5686" s="105"/>
      <c r="J5686" s="102"/>
      <c r="K5686" s="102"/>
      <c r="L5686" s="108"/>
      <c r="R5686" s="31"/>
      <c r="S5686" s="112"/>
    </row>
    <row r="5687">
      <c r="A5687" s="105"/>
      <c r="C5687" s="88"/>
      <c r="D5687" s="86"/>
      <c r="E5687" s="32"/>
      <c r="H5687" s="105"/>
      <c r="J5687" s="102"/>
      <c r="K5687" s="102"/>
      <c r="L5687" s="108"/>
      <c r="R5687" s="31"/>
      <c r="S5687" s="112"/>
    </row>
    <row r="5688">
      <c r="A5688" s="105"/>
      <c r="C5688" s="88"/>
      <c r="D5688" s="86"/>
      <c r="E5688" s="32"/>
      <c r="H5688" s="105"/>
      <c r="J5688" s="102"/>
      <c r="K5688" s="102"/>
      <c r="L5688" s="108"/>
      <c r="R5688" s="31"/>
      <c r="S5688" s="112"/>
    </row>
    <row r="5689">
      <c r="A5689" s="105"/>
      <c r="C5689" s="88"/>
      <c r="D5689" s="86"/>
      <c r="E5689" s="32"/>
      <c r="H5689" s="105"/>
      <c r="J5689" s="102"/>
      <c r="K5689" s="102"/>
      <c r="L5689" s="108"/>
      <c r="R5689" s="31"/>
      <c r="S5689" s="112"/>
    </row>
    <row r="5690">
      <c r="A5690" s="105"/>
      <c r="C5690" s="88"/>
      <c r="D5690" s="86"/>
      <c r="E5690" s="32"/>
      <c r="H5690" s="105"/>
      <c r="J5690" s="102"/>
      <c r="K5690" s="102"/>
      <c r="L5690" s="108"/>
      <c r="R5690" s="31"/>
      <c r="S5690" s="112"/>
    </row>
    <row r="5691">
      <c r="A5691" s="105"/>
      <c r="C5691" s="88"/>
      <c r="D5691" s="86"/>
      <c r="E5691" s="32"/>
      <c r="H5691" s="105"/>
      <c r="J5691" s="102"/>
      <c r="K5691" s="102"/>
      <c r="L5691" s="108"/>
      <c r="R5691" s="31"/>
      <c r="S5691" s="112"/>
    </row>
    <row r="5692">
      <c r="A5692" s="105"/>
      <c r="C5692" s="88"/>
      <c r="D5692" s="86"/>
      <c r="E5692" s="32"/>
      <c r="H5692" s="105"/>
      <c r="J5692" s="102"/>
      <c r="K5692" s="102"/>
      <c r="L5692" s="108"/>
      <c r="R5692" s="31"/>
      <c r="S5692" s="112"/>
    </row>
    <row r="5693">
      <c r="A5693" s="105"/>
      <c r="C5693" s="88"/>
      <c r="D5693" s="86"/>
      <c r="E5693" s="32"/>
      <c r="H5693" s="105"/>
      <c r="J5693" s="102"/>
      <c r="K5693" s="102"/>
      <c r="L5693" s="108"/>
      <c r="R5693" s="31"/>
      <c r="S5693" s="112"/>
    </row>
    <row r="5694">
      <c r="A5694" s="105"/>
      <c r="C5694" s="88"/>
      <c r="D5694" s="86"/>
      <c r="E5694" s="32"/>
      <c r="H5694" s="105"/>
      <c r="J5694" s="102"/>
      <c r="K5694" s="102"/>
      <c r="L5694" s="108"/>
      <c r="R5694" s="31"/>
      <c r="S5694" s="112"/>
    </row>
    <row r="5695">
      <c r="A5695" s="105"/>
      <c r="C5695" s="88"/>
      <c r="D5695" s="86"/>
      <c r="E5695" s="32"/>
      <c r="H5695" s="105"/>
      <c r="J5695" s="102"/>
      <c r="K5695" s="102"/>
      <c r="L5695" s="108"/>
      <c r="R5695" s="31"/>
      <c r="S5695" s="112"/>
    </row>
    <row r="5696">
      <c r="A5696" s="105"/>
      <c r="C5696" s="88"/>
      <c r="D5696" s="86"/>
      <c r="E5696" s="32"/>
      <c r="H5696" s="105"/>
      <c r="J5696" s="102"/>
      <c r="K5696" s="102"/>
      <c r="L5696" s="108"/>
      <c r="R5696" s="31"/>
      <c r="S5696" s="112"/>
    </row>
    <row r="5697">
      <c r="A5697" s="105"/>
      <c r="C5697" s="88"/>
      <c r="D5697" s="86"/>
      <c r="E5697" s="32"/>
      <c r="H5697" s="105"/>
      <c r="J5697" s="102"/>
      <c r="K5697" s="102"/>
      <c r="L5697" s="108"/>
      <c r="R5697" s="31"/>
      <c r="S5697" s="112"/>
    </row>
    <row r="5698">
      <c r="A5698" s="105"/>
      <c r="C5698" s="88"/>
      <c r="D5698" s="86"/>
      <c r="E5698" s="32"/>
      <c r="H5698" s="105"/>
      <c r="J5698" s="102"/>
      <c r="K5698" s="102"/>
      <c r="L5698" s="108"/>
      <c r="R5698" s="31"/>
      <c r="S5698" s="112"/>
    </row>
    <row r="5699">
      <c r="A5699" s="105"/>
      <c r="C5699" s="88"/>
      <c r="D5699" s="86"/>
      <c r="E5699" s="32"/>
      <c r="H5699" s="105"/>
      <c r="J5699" s="102"/>
      <c r="K5699" s="102"/>
      <c r="L5699" s="108"/>
      <c r="R5699" s="31"/>
      <c r="S5699" s="112"/>
    </row>
    <row r="5700">
      <c r="A5700" s="105"/>
      <c r="C5700" s="88"/>
      <c r="D5700" s="86"/>
      <c r="E5700" s="32"/>
      <c r="H5700" s="105"/>
      <c r="J5700" s="102"/>
      <c r="K5700" s="102"/>
      <c r="L5700" s="108"/>
      <c r="R5700" s="31"/>
      <c r="S5700" s="112"/>
    </row>
    <row r="5701">
      <c r="A5701" s="105"/>
      <c r="C5701" s="88"/>
      <c r="D5701" s="86"/>
      <c r="E5701" s="32"/>
      <c r="H5701" s="105"/>
      <c r="J5701" s="102"/>
      <c r="K5701" s="102"/>
      <c r="L5701" s="108"/>
      <c r="R5701" s="31"/>
      <c r="S5701" s="112"/>
    </row>
    <row r="5702">
      <c r="A5702" s="105"/>
      <c r="C5702" s="88"/>
      <c r="D5702" s="86"/>
      <c r="E5702" s="32"/>
      <c r="H5702" s="105"/>
      <c r="J5702" s="102"/>
      <c r="K5702" s="102"/>
      <c r="L5702" s="108"/>
      <c r="R5702" s="31"/>
      <c r="S5702" s="112"/>
    </row>
    <row r="5703">
      <c r="A5703" s="105"/>
      <c r="C5703" s="88"/>
      <c r="D5703" s="86"/>
      <c r="E5703" s="32"/>
      <c r="H5703" s="105"/>
      <c r="J5703" s="102"/>
      <c r="K5703" s="102"/>
      <c r="L5703" s="108"/>
      <c r="R5703" s="31"/>
      <c r="S5703" s="112"/>
    </row>
    <row r="5704">
      <c r="A5704" s="105"/>
      <c r="C5704" s="88"/>
      <c r="D5704" s="86"/>
      <c r="E5704" s="32"/>
      <c r="H5704" s="105"/>
      <c r="J5704" s="102"/>
      <c r="K5704" s="102"/>
      <c r="L5704" s="108"/>
      <c r="R5704" s="31"/>
      <c r="S5704" s="112"/>
    </row>
    <row r="5705">
      <c r="A5705" s="105"/>
      <c r="C5705" s="88"/>
      <c r="D5705" s="86"/>
      <c r="E5705" s="32"/>
      <c r="H5705" s="105"/>
      <c r="J5705" s="102"/>
      <c r="K5705" s="102"/>
      <c r="L5705" s="108"/>
      <c r="R5705" s="31"/>
      <c r="S5705" s="112"/>
    </row>
    <row r="5706">
      <c r="A5706" s="105"/>
      <c r="C5706" s="88"/>
      <c r="D5706" s="86"/>
      <c r="E5706" s="32"/>
      <c r="H5706" s="105"/>
      <c r="J5706" s="102"/>
      <c r="K5706" s="102"/>
      <c r="L5706" s="108"/>
      <c r="R5706" s="31"/>
      <c r="S5706" s="112"/>
    </row>
    <row r="5707">
      <c r="A5707" s="105"/>
      <c r="C5707" s="88"/>
      <c r="D5707" s="86"/>
      <c r="E5707" s="32"/>
      <c r="H5707" s="105"/>
      <c r="J5707" s="102"/>
      <c r="K5707" s="102"/>
      <c r="L5707" s="108"/>
      <c r="R5707" s="31"/>
      <c r="S5707" s="112"/>
    </row>
    <row r="5708">
      <c r="A5708" s="105"/>
      <c r="C5708" s="88"/>
      <c r="D5708" s="86"/>
      <c r="E5708" s="32"/>
      <c r="H5708" s="105"/>
      <c r="J5708" s="102"/>
      <c r="K5708" s="102"/>
      <c r="L5708" s="108"/>
      <c r="R5708" s="31"/>
      <c r="S5708" s="112"/>
    </row>
    <row r="5709">
      <c r="A5709" s="105"/>
      <c r="C5709" s="88"/>
      <c r="D5709" s="86"/>
      <c r="E5709" s="32"/>
      <c r="H5709" s="105"/>
      <c r="J5709" s="102"/>
      <c r="K5709" s="102"/>
      <c r="L5709" s="108"/>
      <c r="R5709" s="31"/>
      <c r="S5709" s="112"/>
    </row>
    <row r="5710">
      <c r="A5710" s="105"/>
      <c r="C5710" s="88"/>
      <c r="D5710" s="86"/>
      <c r="E5710" s="32"/>
      <c r="H5710" s="105"/>
      <c r="J5710" s="102"/>
      <c r="K5710" s="102"/>
      <c r="L5710" s="108"/>
      <c r="R5710" s="31"/>
      <c r="S5710" s="112"/>
    </row>
    <row r="5711">
      <c r="A5711" s="105"/>
      <c r="C5711" s="88"/>
      <c r="D5711" s="86"/>
      <c r="E5711" s="32"/>
      <c r="H5711" s="105"/>
      <c r="J5711" s="102"/>
      <c r="K5711" s="102"/>
      <c r="L5711" s="108"/>
      <c r="R5711" s="31"/>
      <c r="S5711" s="112"/>
    </row>
    <row r="5712">
      <c r="A5712" s="105"/>
      <c r="C5712" s="88"/>
      <c r="D5712" s="86"/>
      <c r="E5712" s="32"/>
      <c r="H5712" s="105"/>
      <c r="J5712" s="102"/>
      <c r="K5712" s="102"/>
      <c r="L5712" s="108"/>
      <c r="R5712" s="31"/>
      <c r="S5712" s="112"/>
    </row>
    <row r="5713">
      <c r="A5713" s="105"/>
      <c r="C5713" s="88"/>
      <c r="D5713" s="86"/>
      <c r="E5713" s="32"/>
      <c r="H5713" s="105"/>
      <c r="J5713" s="102"/>
      <c r="K5713" s="102"/>
      <c r="L5713" s="108"/>
      <c r="R5713" s="31"/>
      <c r="S5713" s="112"/>
    </row>
    <row r="5714">
      <c r="A5714" s="105"/>
      <c r="C5714" s="88"/>
      <c r="D5714" s="86"/>
      <c r="E5714" s="32"/>
      <c r="H5714" s="105"/>
      <c r="J5714" s="102"/>
      <c r="K5714" s="102"/>
      <c r="L5714" s="108"/>
      <c r="R5714" s="31"/>
      <c r="S5714" s="112"/>
    </row>
    <row r="5715">
      <c r="A5715" s="105"/>
      <c r="C5715" s="88"/>
      <c r="D5715" s="86"/>
      <c r="E5715" s="32"/>
      <c r="H5715" s="105"/>
      <c r="J5715" s="102"/>
      <c r="K5715" s="102"/>
      <c r="L5715" s="108"/>
      <c r="R5715" s="31"/>
      <c r="S5715" s="112"/>
    </row>
    <row r="5716">
      <c r="A5716" s="105"/>
      <c r="C5716" s="88"/>
      <c r="D5716" s="86"/>
      <c r="E5716" s="32"/>
      <c r="H5716" s="105"/>
      <c r="J5716" s="102"/>
      <c r="K5716" s="102"/>
      <c r="L5716" s="108"/>
      <c r="R5716" s="31"/>
      <c r="S5716" s="112"/>
    </row>
    <row r="5717">
      <c r="A5717" s="105"/>
      <c r="C5717" s="88"/>
      <c r="D5717" s="86"/>
      <c r="E5717" s="32"/>
      <c r="H5717" s="105"/>
      <c r="J5717" s="102"/>
      <c r="K5717" s="102"/>
      <c r="L5717" s="108"/>
      <c r="R5717" s="31"/>
      <c r="S5717" s="112"/>
    </row>
    <row r="5718">
      <c r="A5718" s="105"/>
      <c r="C5718" s="88"/>
      <c r="D5718" s="86"/>
      <c r="E5718" s="32"/>
      <c r="H5718" s="105"/>
      <c r="J5718" s="102"/>
      <c r="K5718" s="102"/>
      <c r="L5718" s="108"/>
      <c r="R5718" s="31"/>
      <c r="S5718" s="112"/>
    </row>
    <row r="5719">
      <c r="A5719" s="105"/>
      <c r="C5719" s="88"/>
      <c r="D5719" s="86"/>
      <c r="E5719" s="32"/>
      <c r="H5719" s="105"/>
      <c r="J5719" s="102"/>
      <c r="K5719" s="102"/>
      <c r="L5719" s="108"/>
      <c r="R5719" s="31"/>
      <c r="S5719" s="112"/>
    </row>
    <row r="5720">
      <c r="A5720" s="105"/>
      <c r="C5720" s="88"/>
      <c r="D5720" s="86"/>
      <c r="E5720" s="32"/>
      <c r="H5720" s="105"/>
      <c r="J5720" s="102"/>
      <c r="K5720" s="102"/>
      <c r="L5720" s="108"/>
      <c r="R5720" s="31"/>
      <c r="S5720" s="112"/>
    </row>
    <row r="5721">
      <c r="A5721" s="105"/>
      <c r="C5721" s="88"/>
      <c r="D5721" s="86"/>
      <c r="E5721" s="32"/>
      <c r="H5721" s="105"/>
      <c r="J5721" s="102"/>
      <c r="K5721" s="102"/>
      <c r="L5721" s="108"/>
      <c r="R5721" s="31"/>
      <c r="S5721" s="112"/>
    </row>
    <row r="5722">
      <c r="A5722" s="105"/>
      <c r="C5722" s="88"/>
      <c r="D5722" s="86"/>
      <c r="E5722" s="32"/>
      <c r="H5722" s="105"/>
      <c r="J5722" s="102"/>
      <c r="K5722" s="102"/>
      <c r="L5722" s="108"/>
      <c r="R5722" s="31"/>
      <c r="S5722" s="112"/>
    </row>
    <row r="5723">
      <c r="A5723" s="105"/>
      <c r="C5723" s="88"/>
      <c r="D5723" s="86"/>
      <c r="E5723" s="32"/>
      <c r="H5723" s="105"/>
      <c r="J5723" s="102"/>
      <c r="K5723" s="102"/>
      <c r="L5723" s="108"/>
      <c r="R5723" s="31"/>
      <c r="S5723" s="112"/>
    </row>
    <row r="5724">
      <c r="A5724" s="105"/>
      <c r="C5724" s="88"/>
      <c r="D5724" s="86"/>
      <c r="E5724" s="32"/>
      <c r="H5724" s="105"/>
      <c r="J5724" s="102"/>
      <c r="K5724" s="102"/>
      <c r="L5724" s="108"/>
      <c r="R5724" s="31"/>
      <c r="S5724" s="112"/>
    </row>
    <row r="5725">
      <c r="A5725" s="105"/>
      <c r="C5725" s="88"/>
      <c r="D5725" s="86"/>
      <c r="E5725" s="32"/>
      <c r="H5725" s="105"/>
      <c r="J5725" s="102"/>
      <c r="K5725" s="102"/>
      <c r="L5725" s="108"/>
      <c r="R5725" s="31"/>
      <c r="S5725" s="112"/>
    </row>
    <row r="5726">
      <c r="A5726" s="105"/>
      <c r="C5726" s="88"/>
      <c r="D5726" s="86"/>
      <c r="E5726" s="32"/>
      <c r="H5726" s="105"/>
      <c r="J5726" s="102"/>
      <c r="K5726" s="102"/>
      <c r="L5726" s="108"/>
      <c r="R5726" s="31"/>
      <c r="S5726" s="112"/>
    </row>
    <row r="5727">
      <c r="A5727" s="105"/>
      <c r="C5727" s="88"/>
      <c r="D5727" s="86"/>
      <c r="E5727" s="32"/>
      <c r="H5727" s="105"/>
      <c r="J5727" s="102"/>
      <c r="K5727" s="102"/>
      <c r="L5727" s="108"/>
      <c r="R5727" s="31"/>
      <c r="S5727" s="112"/>
    </row>
    <row r="5728">
      <c r="A5728" s="105"/>
      <c r="C5728" s="88"/>
      <c r="D5728" s="86"/>
      <c r="E5728" s="32"/>
      <c r="H5728" s="105"/>
      <c r="J5728" s="102"/>
      <c r="K5728" s="102"/>
      <c r="L5728" s="108"/>
      <c r="R5728" s="31"/>
      <c r="S5728" s="112"/>
    </row>
    <row r="5729">
      <c r="A5729" s="105"/>
      <c r="C5729" s="88"/>
      <c r="D5729" s="86"/>
      <c r="E5729" s="32"/>
      <c r="H5729" s="105"/>
      <c r="J5729" s="102"/>
      <c r="K5729" s="102"/>
      <c r="L5729" s="108"/>
      <c r="R5729" s="31"/>
      <c r="S5729" s="112"/>
    </row>
    <row r="5730">
      <c r="A5730" s="105"/>
      <c r="C5730" s="88"/>
      <c r="D5730" s="86"/>
      <c r="E5730" s="32"/>
      <c r="H5730" s="105"/>
      <c r="J5730" s="102"/>
      <c r="K5730" s="102"/>
      <c r="L5730" s="108"/>
      <c r="R5730" s="31"/>
      <c r="S5730" s="112"/>
    </row>
    <row r="5731">
      <c r="A5731" s="105"/>
      <c r="C5731" s="88"/>
      <c r="D5731" s="86"/>
      <c r="E5731" s="32"/>
      <c r="H5731" s="105"/>
      <c r="J5731" s="102"/>
      <c r="K5731" s="102"/>
      <c r="L5731" s="108"/>
      <c r="R5731" s="31"/>
      <c r="S5731" s="112"/>
    </row>
    <row r="5732">
      <c r="A5732" s="105"/>
      <c r="C5732" s="88"/>
      <c r="D5732" s="86"/>
      <c r="E5732" s="32"/>
      <c r="H5732" s="105"/>
      <c r="J5732" s="102"/>
      <c r="K5732" s="102"/>
      <c r="L5732" s="108"/>
      <c r="R5732" s="31"/>
      <c r="S5732" s="112"/>
    </row>
    <row r="5733">
      <c r="A5733" s="105"/>
      <c r="C5733" s="88"/>
      <c r="D5733" s="86"/>
      <c r="E5733" s="32"/>
      <c r="H5733" s="105"/>
      <c r="J5733" s="102"/>
      <c r="K5733" s="102"/>
      <c r="L5733" s="108"/>
      <c r="R5733" s="31"/>
      <c r="S5733" s="112"/>
    </row>
    <row r="5734">
      <c r="A5734" s="105"/>
      <c r="C5734" s="88"/>
      <c r="D5734" s="86"/>
      <c r="E5734" s="32"/>
      <c r="H5734" s="105"/>
      <c r="J5734" s="102"/>
      <c r="K5734" s="102"/>
      <c r="L5734" s="108"/>
      <c r="R5734" s="31"/>
      <c r="S5734" s="112"/>
    </row>
    <row r="5735">
      <c r="A5735" s="105"/>
      <c r="C5735" s="88"/>
      <c r="D5735" s="86"/>
      <c r="E5735" s="32"/>
      <c r="H5735" s="105"/>
      <c r="J5735" s="102"/>
      <c r="K5735" s="102"/>
      <c r="L5735" s="108"/>
      <c r="R5735" s="31"/>
      <c r="S5735" s="112"/>
    </row>
    <row r="5736">
      <c r="A5736" s="105"/>
      <c r="C5736" s="88"/>
      <c r="D5736" s="86"/>
      <c r="E5736" s="32"/>
      <c r="H5736" s="105"/>
      <c r="J5736" s="102"/>
      <c r="K5736" s="102"/>
      <c r="L5736" s="108"/>
      <c r="R5736" s="31"/>
      <c r="S5736" s="112"/>
    </row>
    <row r="5737">
      <c r="A5737" s="105"/>
      <c r="C5737" s="88"/>
      <c r="D5737" s="86"/>
      <c r="E5737" s="32"/>
      <c r="H5737" s="105"/>
      <c r="J5737" s="102"/>
      <c r="K5737" s="102"/>
      <c r="L5737" s="108"/>
      <c r="R5737" s="31"/>
      <c r="S5737" s="112"/>
    </row>
    <row r="5738">
      <c r="A5738" s="105"/>
      <c r="C5738" s="88"/>
      <c r="D5738" s="86"/>
      <c r="E5738" s="32"/>
      <c r="H5738" s="105"/>
      <c r="J5738" s="102"/>
      <c r="K5738" s="102"/>
      <c r="L5738" s="108"/>
      <c r="R5738" s="31"/>
      <c r="S5738" s="112"/>
    </row>
    <row r="5739">
      <c r="A5739" s="105"/>
      <c r="C5739" s="88"/>
      <c r="D5739" s="86"/>
      <c r="E5739" s="32"/>
      <c r="H5739" s="105"/>
      <c r="J5739" s="102"/>
      <c r="K5739" s="102"/>
      <c r="L5739" s="108"/>
      <c r="R5739" s="31"/>
      <c r="S5739" s="112"/>
    </row>
    <row r="5740">
      <c r="A5740" s="105"/>
      <c r="C5740" s="88"/>
      <c r="D5740" s="86"/>
      <c r="E5740" s="32"/>
      <c r="H5740" s="105"/>
      <c r="J5740" s="102"/>
      <c r="K5740" s="102"/>
      <c r="L5740" s="108"/>
      <c r="R5740" s="31"/>
      <c r="S5740" s="112"/>
    </row>
    <row r="5741">
      <c r="A5741" s="105"/>
      <c r="C5741" s="88"/>
      <c r="D5741" s="86"/>
      <c r="E5741" s="32"/>
      <c r="H5741" s="105"/>
      <c r="J5741" s="102"/>
      <c r="K5741" s="102"/>
      <c r="L5741" s="108"/>
      <c r="R5741" s="31"/>
      <c r="S5741" s="112"/>
    </row>
    <row r="5742">
      <c r="A5742" s="105"/>
      <c r="C5742" s="88"/>
      <c r="D5742" s="86"/>
      <c r="E5742" s="32"/>
      <c r="H5742" s="105"/>
      <c r="J5742" s="102"/>
      <c r="K5742" s="102"/>
      <c r="L5742" s="108"/>
      <c r="R5742" s="31"/>
      <c r="S5742" s="112"/>
    </row>
    <row r="5743">
      <c r="A5743" s="105"/>
      <c r="C5743" s="88"/>
      <c r="D5743" s="86"/>
      <c r="E5743" s="32"/>
      <c r="H5743" s="105"/>
      <c r="J5743" s="102"/>
      <c r="K5743" s="102"/>
      <c r="L5743" s="108"/>
      <c r="R5743" s="31"/>
      <c r="S5743" s="112"/>
    </row>
    <row r="5744">
      <c r="A5744" s="105"/>
      <c r="C5744" s="88"/>
      <c r="D5744" s="86"/>
      <c r="E5744" s="32"/>
      <c r="H5744" s="105"/>
      <c r="J5744" s="102"/>
      <c r="K5744" s="102"/>
      <c r="L5744" s="108"/>
      <c r="R5744" s="31"/>
      <c r="S5744" s="112"/>
    </row>
    <row r="5745">
      <c r="A5745" s="105"/>
      <c r="C5745" s="88"/>
      <c r="D5745" s="86"/>
      <c r="E5745" s="32"/>
      <c r="H5745" s="105"/>
      <c r="J5745" s="102"/>
      <c r="K5745" s="102"/>
      <c r="L5745" s="108"/>
      <c r="R5745" s="31"/>
      <c r="S5745" s="112"/>
    </row>
    <row r="5746">
      <c r="A5746" s="105"/>
      <c r="C5746" s="88"/>
      <c r="D5746" s="86"/>
      <c r="E5746" s="32"/>
      <c r="H5746" s="105"/>
      <c r="J5746" s="102"/>
      <c r="K5746" s="102"/>
      <c r="L5746" s="108"/>
      <c r="R5746" s="31"/>
      <c r="S5746" s="112"/>
    </row>
    <row r="5747">
      <c r="A5747" s="105"/>
      <c r="C5747" s="88"/>
      <c r="D5747" s="86"/>
      <c r="E5747" s="32"/>
      <c r="H5747" s="105"/>
      <c r="J5747" s="102"/>
      <c r="K5747" s="102"/>
      <c r="L5747" s="108"/>
      <c r="R5747" s="31"/>
      <c r="S5747" s="112"/>
    </row>
    <row r="5748">
      <c r="A5748" s="105"/>
      <c r="C5748" s="88"/>
      <c r="D5748" s="86"/>
      <c r="E5748" s="32"/>
      <c r="H5748" s="105"/>
      <c r="J5748" s="102"/>
      <c r="K5748" s="102"/>
      <c r="L5748" s="108"/>
      <c r="R5748" s="31"/>
      <c r="S5748" s="112"/>
    </row>
    <row r="5749">
      <c r="A5749" s="105"/>
      <c r="C5749" s="88"/>
      <c r="D5749" s="86"/>
      <c r="E5749" s="32"/>
      <c r="H5749" s="105"/>
      <c r="J5749" s="102"/>
      <c r="K5749" s="102"/>
      <c r="L5749" s="108"/>
      <c r="R5749" s="31"/>
      <c r="S5749" s="112"/>
    </row>
    <row r="5750">
      <c r="A5750" s="105"/>
      <c r="C5750" s="88"/>
      <c r="D5750" s="86"/>
      <c r="E5750" s="32"/>
      <c r="H5750" s="105"/>
      <c r="J5750" s="102"/>
      <c r="K5750" s="102"/>
      <c r="L5750" s="108"/>
      <c r="R5750" s="31"/>
      <c r="S5750" s="112"/>
    </row>
    <row r="5751">
      <c r="A5751" s="105"/>
      <c r="C5751" s="88"/>
      <c r="D5751" s="86"/>
      <c r="E5751" s="32"/>
      <c r="H5751" s="105"/>
      <c r="J5751" s="102"/>
      <c r="K5751" s="102"/>
      <c r="L5751" s="108"/>
      <c r="R5751" s="31"/>
      <c r="S5751" s="112"/>
    </row>
    <row r="5752">
      <c r="A5752" s="105"/>
      <c r="C5752" s="88"/>
      <c r="D5752" s="86"/>
      <c r="E5752" s="32"/>
      <c r="H5752" s="105"/>
      <c r="J5752" s="102"/>
      <c r="K5752" s="102"/>
      <c r="L5752" s="108"/>
      <c r="R5752" s="31"/>
      <c r="S5752" s="112"/>
    </row>
    <row r="5753">
      <c r="A5753" s="105"/>
      <c r="C5753" s="88"/>
      <c r="D5753" s="86"/>
      <c r="E5753" s="32"/>
      <c r="H5753" s="105"/>
      <c r="J5753" s="102"/>
      <c r="K5753" s="102"/>
      <c r="L5753" s="108"/>
      <c r="R5753" s="31"/>
      <c r="S5753" s="112"/>
    </row>
    <row r="5754">
      <c r="A5754" s="105"/>
      <c r="C5754" s="88"/>
      <c r="D5754" s="86"/>
      <c r="E5754" s="32"/>
      <c r="H5754" s="105"/>
      <c r="J5754" s="102"/>
      <c r="K5754" s="102"/>
      <c r="L5754" s="108"/>
      <c r="R5754" s="31"/>
      <c r="S5754" s="112"/>
    </row>
    <row r="5755">
      <c r="A5755" s="105"/>
      <c r="C5755" s="88"/>
      <c r="D5755" s="86"/>
      <c r="E5755" s="32"/>
      <c r="H5755" s="105"/>
      <c r="J5755" s="102"/>
      <c r="K5755" s="102"/>
      <c r="L5755" s="108"/>
      <c r="R5755" s="31"/>
      <c r="S5755" s="112"/>
    </row>
    <row r="5756">
      <c r="A5756" s="105"/>
      <c r="C5756" s="88"/>
      <c r="D5756" s="86"/>
      <c r="E5756" s="32"/>
      <c r="H5756" s="105"/>
      <c r="J5756" s="102"/>
      <c r="K5756" s="102"/>
      <c r="L5756" s="108"/>
      <c r="R5756" s="31"/>
      <c r="S5756" s="112"/>
    </row>
    <row r="5757">
      <c r="A5757" s="105"/>
      <c r="C5757" s="88"/>
      <c r="D5757" s="86"/>
      <c r="E5757" s="32"/>
      <c r="H5757" s="105"/>
      <c r="J5757" s="102"/>
      <c r="K5757" s="102"/>
      <c r="L5757" s="108"/>
      <c r="R5757" s="31"/>
      <c r="S5757" s="112"/>
    </row>
    <row r="5758">
      <c r="A5758" s="105"/>
      <c r="C5758" s="88"/>
      <c r="D5758" s="86"/>
      <c r="E5758" s="32"/>
      <c r="H5758" s="105"/>
      <c r="J5758" s="102"/>
      <c r="K5758" s="102"/>
      <c r="L5758" s="108"/>
      <c r="R5758" s="31"/>
      <c r="S5758" s="112"/>
    </row>
    <row r="5759">
      <c r="A5759" s="105"/>
      <c r="C5759" s="88"/>
      <c r="D5759" s="86"/>
      <c r="E5759" s="32"/>
      <c r="H5759" s="105"/>
      <c r="J5759" s="102"/>
      <c r="K5759" s="102"/>
      <c r="L5759" s="108"/>
      <c r="R5759" s="31"/>
      <c r="S5759" s="112"/>
    </row>
    <row r="5760">
      <c r="A5760" s="105"/>
      <c r="C5760" s="88"/>
      <c r="D5760" s="86"/>
      <c r="E5760" s="32"/>
      <c r="H5760" s="105"/>
      <c r="J5760" s="102"/>
      <c r="K5760" s="102"/>
      <c r="L5760" s="108"/>
      <c r="R5760" s="31"/>
      <c r="S5760" s="112"/>
    </row>
    <row r="5761">
      <c r="A5761" s="105"/>
      <c r="C5761" s="88"/>
      <c r="D5761" s="86"/>
      <c r="E5761" s="32"/>
      <c r="H5761" s="105"/>
      <c r="J5761" s="102"/>
      <c r="K5761" s="102"/>
      <c r="L5761" s="108"/>
      <c r="R5761" s="31"/>
      <c r="S5761" s="112"/>
    </row>
    <row r="5762">
      <c r="A5762" s="105"/>
      <c r="C5762" s="88"/>
      <c r="D5762" s="86"/>
      <c r="E5762" s="32"/>
      <c r="H5762" s="105"/>
      <c r="J5762" s="102"/>
      <c r="K5762" s="102"/>
      <c r="L5762" s="108"/>
      <c r="R5762" s="31"/>
      <c r="S5762" s="112"/>
    </row>
    <row r="5763">
      <c r="A5763" s="105"/>
      <c r="C5763" s="88"/>
      <c r="D5763" s="86"/>
      <c r="E5763" s="32"/>
      <c r="H5763" s="105"/>
      <c r="J5763" s="102"/>
      <c r="K5763" s="102"/>
      <c r="L5763" s="108"/>
      <c r="R5763" s="31"/>
      <c r="S5763" s="112"/>
    </row>
    <row r="5764">
      <c r="A5764" s="105"/>
      <c r="C5764" s="88"/>
      <c r="D5764" s="86"/>
      <c r="E5764" s="32"/>
      <c r="H5764" s="105"/>
      <c r="J5764" s="102"/>
      <c r="K5764" s="102"/>
      <c r="L5764" s="108"/>
      <c r="R5764" s="31"/>
      <c r="S5764" s="112"/>
    </row>
    <row r="5765">
      <c r="A5765" s="105"/>
      <c r="C5765" s="88"/>
      <c r="D5765" s="86"/>
      <c r="E5765" s="32"/>
      <c r="H5765" s="105"/>
      <c r="J5765" s="102"/>
      <c r="K5765" s="102"/>
      <c r="L5765" s="108"/>
      <c r="R5765" s="31"/>
      <c r="S5765" s="112"/>
    </row>
    <row r="5766">
      <c r="A5766" s="105"/>
      <c r="C5766" s="88"/>
      <c r="D5766" s="86"/>
      <c r="E5766" s="32"/>
      <c r="H5766" s="105"/>
      <c r="J5766" s="102"/>
      <c r="K5766" s="102"/>
      <c r="L5766" s="108"/>
      <c r="R5766" s="31"/>
      <c r="S5766" s="112"/>
    </row>
    <row r="5767">
      <c r="A5767" s="105"/>
      <c r="C5767" s="88"/>
      <c r="D5767" s="86"/>
      <c r="E5767" s="32"/>
      <c r="H5767" s="105"/>
      <c r="J5767" s="102"/>
      <c r="K5767" s="102"/>
      <c r="L5767" s="108"/>
      <c r="R5767" s="31"/>
      <c r="S5767" s="112"/>
    </row>
    <row r="5768">
      <c r="A5768" s="105"/>
      <c r="C5768" s="88"/>
      <c r="D5768" s="86"/>
      <c r="E5768" s="32"/>
      <c r="H5768" s="105"/>
      <c r="J5768" s="102"/>
      <c r="K5768" s="102"/>
      <c r="L5768" s="108"/>
      <c r="R5768" s="31"/>
      <c r="S5768" s="112"/>
    </row>
    <row r="5769">
      <c r="A5769" s="105"/>
      <c r="C5769" s="88"/>
      <c r="D5769" s="86"/>
      <c r="E5769" s="32"/>
      <c r="H5769" s="105"/>
      <c r="J5769" s="102"/>
      <c r="K5769" s="102"/>
      <c r="L5769" s="108"/>
      <c r="R5769" s="31"/>
      <c r="S5769" s="112"/>
    </row>
    <row r="5770">
      <c r="A5770" s="105"/>
      <c r="C5770" s="88"/>
      <c r="D5770" s="86"/>
      <c r="E5770" s="32"/>
      <c r="H5770" s="105"/>
      <c r="J5770" s="102"/>
      <c r="K5770" s="102"/>
      <c r="L5770" s="108"/>
      <c r="R5770" s="31"/>
      <c r="S5770" s="112"/>
    </row>
    <row r="5771">
      <c r="A5771" s="105"/>
      <c r="C5771" s="88"/>
      <c r="D5771" s="86"/>
      <c r="E5771" s="32"/>
      <c r="H5771" s="105"/>
      <c r="J5771" s="102"/>
      <c r="K5771" s="102"/>
      <c r="L5771" s="108"/>
      <c r="R5771" s="31"/>
      <c r="S5771" s="112"/>
    </row>
    <row r="5772">
      <c r="A5772" s="105"/>
      <c r="C5772" s="88"/>
      <c r="D5772" s="86"/>
      <c r="E5772" s="32"/>
      <c r="H5772" s="105"/>
      <c r="J5772" s="102"/>
      <c r="K5772" s="102"/>
      <c r="L5772" s="108"/>
      <c r="R5772" s="31"/>
      <c r="S5772" s="112"/>
    </row>
    <row r="5773">
      <c r="A5773" s="105"/>
      <c r="C5773" s="88"/>
      <c r="D5773" s="86"/>
      <c r="E5773" s="32"/>
      <c r="H5773" s="105"/>
      <c r="J5773" s="102"/>
      <c r="K5773" s="102"/>
      <c r="L5773" s="108"/>
      <c r="R5773" s="31"/>
      <c r="S5773" s="112"/>
    </row>
    <row r="5774">
      <c r="A5774" s="105"/>
      <c r="C5774" s="88"/>
      <c r="D5774" s="86"/>
      <c r="E5774" s="32"/>
      <c r="H5774" s="105"/>
      <c r="J5774" s="102"/>
      <c r="K5774" s="102"/>
      <c r="L5774" s="108"/>
      <c r="R5774" s="31"/>
      <c r="S5774" s="112"/>
    </row>
    <row r="5775">
      <c r="A5775" s="105"/>
      <c r="C5775" s="88"/>
      <c r="D5775" s="86"/>
      <c r="E5775" s="32"/>
      <c r="H5775" s="105"/>
      <c r="J5775" s="102"/>
      <c r="K5775" s="102"/>
      <c r="L5775" s="108"/>
      <c r="R5775" s="31"/>
      <c r="S5775" s="112"/>
    </row>
    <row r="5776">
      <c r="A5776" s="105"/>
      <c r="C5776" s="88"/>
      <c r="D5776" s="86"/>
      <c r="E5776" s="32"/>
      <c r="H5776" s="105"/>
      <c r="J5776" s="102"/>
      <c r="K5776" s="102"/>
      <c r="L5776" s="108"/>
      <c r="R5776" s="31"/>
      <c r="S5776" s="112"/>
    </row>
    <row r="5777">
      <c r="A5777" s="105"/>
      <c r="C5777" s="88"/>
      <c r="D5777" s="86"/>
      <c r="E5777" s="32"/>
      <c r="H5777" s="105"/>
      <c r="J5777" s="102"/>
      <c r="K5777" s="102"/>
      <c r="L5777" s="108"/>
      <c r="R5777" s="31"/>
      <c r="S5777" s="112"/>
    </row>
    <row r="5778">
      <c r="A5778" s="105"/>
      <c r="C5778" s="88"/>
      <c r="D5778" s="86"/>
      <c r="E5778" s="32"/>
      <c r="H5778" s="105"/>
      <c r="J5778" s="102"/>
      <c r="K5778" s="102"/>
      <c r="L5778" s="108"/>
      <c r="R5778" s="31"/>
      <c r="S5778" s="112"/>
    </row>
    <row r="5779">
      <c r="A5779" s="105"/>
      <c r="C5779" s="88"/>
      <c r="D5779" s="86"/>
      <c r="E5779" s="32"/>
      <c r="H5779" s="105"/>
      <c r="J5779" s="102"/>
      <c r="K5779" s="102"/>
      <c r="L5779" s="108"/>
      <c r="R5779" s="31"/>
      <c r="S5779" s="112"/>
    </row>
    <row r="5780">
      <c r="A5780" s="105"/>
      <c r="C5780" s="88"/>
      <c r="D5780" s="86"/>
      <c r="E5780" s="32"/>
      <c r="H5780" s="105"/>
      <c r="J5780" s="102"/>
      <c r="K5780" s="102"/>
      <c r="L5780" s="108"/>
      <c r="R5780" s="31"/>
      <c r="S5780" s="112"/>
    </row>
    <row r="5781">
      <c r="A5781" s="105"/>
      <c r="C5781" s="88"/>
      <c r="D5781" s="86"/>
      <c r="E5781" s="32"/>
      <c r="H5781" s="105"/>
      <c r="J5781" s="102"/>
      <c r="K5781" s="102"/>
      <c r="L5781" s="108"/>
      <c r="R5781" s="31"/>
      <c r="S5781" s="112"/>
    </row>
    <row r="5782">
      <c r="A5782" s="105"/>
      <c r="C5782" s="88"/>
      <c r="D5782" s="86"/>
      <c r="E5782" s="32"/>
      <c r="H5782" s="105"/>
      <c r="J5782" s="102"/>
      <c r="K5782" s="102"/>
      <c r="L5782" s="108"/>
      <c r="R5782" s="31"/>
      <c r="S5782" s="112"/>
    </row>
    <row r="5783">
      <c r="A5783" s="105"/>
      <c r="C5783" s="88"/>
      <c r="D5783" s="86"/>
      <c r="E5783" s="32"/>
      <c r="H5783" s="105"/>
      <c r="J5783" s="102"/>
      <c r="K5783" s="102"/>
      <c r="L5783" s="108"/>
      <c r="R5783" s="31"/>
      <c r="S5783" s="112"/>
    </row>
    <row r="5784">
      <c r="A5784" s="105"/>
      <c r="C5784" s="88"/>
      <c r="D5784" s="86"/>
      <c r="E5784" s="32"/>
      <c r="H5784" s="105"/>
      <c r="J5784" s="102"/>
      <c r="K5784" s="102"/>
      <c r="L5784" s="108"/>
      <c r="R5784" s="31"/>
      <c r="S5784" s="112"/>
    </row>
    <row r="5785">
      <c r="A5785" s="105"/>
      <c r="C5785" s="88"/>
      <c r="D5785" s="86"/>
      <c r="E5785" s="32"/>
      <c r="H5785" s="105"/>
      <c r="J5785" s="102"/>
      <c r="K5785" s="102"/>
      <c r="L5785" s="108"/>
      <c r="R5785" s="31"/>
      <c r="S5785" s="112"/>
    </row>
    <row r="5786">
      <c r="A5786" s="105"/>
      <c r="C5786" s="88"/>
      <c r="D5786" s="86"/>
      <c r="E5786" s="32"/>
      <c r="H5786" s="105"/>
      <c r="J5786" s="102"/>
      <c r="K5786" s="102"/>
      <c r="L5786" s="108"/>
      <c r="R5786" s="31"/>
      <c r="S5786" s="112"/>
    </row>
    <row r="5787">
      <c r="A5787" s="105"/>
      <c r="C5787" s="88"/>
      <c r="D5787" s="86"/>
      <c r="E5787" s="32"/>
      <c r="H5787" s="105"/>
      <c r="J5787" s="102"/>
      <c r="K5787" s="102"/>
      <c r="L5787" s="108"/>
      <c r="R5787" s="31"/>
      <c r="S5787" s="112"/>
    </row>
    <row r="5788">
      <c r="A5788" s="105"/>
      <c r="C5788" s="88"/>
      <c r="D5788" s="86"/>
      <c r="E5788" s="32"/>
      <c r="H5788" s="105"/>
      <c r="J5788" s="102"/>
      <c r="K5788" s="102"/>
      <c r="L5788" s="108"/>
      <c r="R5788" s="31"/>
      <c r="S5788" s="112"/>
    </row>
    <row r="5789">
      <c r="A5789" s="105"/>
      <c r="C5789" s="88"/>
      <c r="D5789" s="86"/>
      <c r="E5789" s="32"/>
      <c r="H5789" s="105"/>
      <c r="J5789" s="102"/>
      <c r="K5789" s="102"/>
      <c r="L5789" s="108"/>
      <c r="R5789" s="31"/>
      <c r="S5789" s="112"/>
    </row>
    <row r="5790">
      <c r="A5790" s="105"/>
      <c r="C5790" s="88"/>
      <c r="D5790" s="86"/>
      <c r="E5790" s="32"/>
      <c r="H5790" s="105"/>
      <c r="J5790" s="102"/>
      <c r="K5790" s="102"/>
      <c r="L5790" s="108"/>
      <c r="R5790" s="31"/>
      <c r="S5790" s="112"/>
    </row>
    <row r="5791">
      <c r="A5791" s="105"/>
      <c r="C5791" s="88"/>
      <c r="D5791" s="86"/>
      <c r="E5791" s="32"/>
      <c r="H5791" s="105"/>
      <c r="J5791" s="102"/>
      <c r="K5791" s="102"/>
      <c r="L5791" s="108"/>
      <c r="R5791" s="31"/>
      <c r="S5791" s="112"/>
    </row>
    <row r="5792">
      <c r="A5792" s="105"/>
      <c r="C5792" s="88"/>
      <c r="D5792" s="86"/>
      <c r="E5792" s="32"/>
      <c r="H5792" s="105"/>
      <c r="J5792" s="102"/>
      <c r="K5792" s="102"/>
      <c r="L5792" s="108"/>
      <c r="R5792" s="31"/>
      <c r="S5792" s="112"/>
    </row>
    <row r="5793">
      <c r="A5793" s="105"/>
      <c r="C5793" s="88"/>
      <c r="D5793" s="86"/>
      <c r="E5793" s="32"/>
      <c r="H5793" s="105"/>
      <c r="J5793" s="102"/>
      <c r="K5793" s="102"/>
      <c r="L5793" s="108"/>
      <c r="R5793" s="31"/>
      <c r="S5793" s="112"/>
    </row>
    <row r="5794">
      <c r="A5794" s="105"/>
      <c r="C5794" s="88"/>
      <c r="D5794" s="86"/>
      <c r="E5794" s="32"/>
      <c r="H5794" s="105"/>
      <c r="J5794" s="102"/>
      <c r="K5794" s="102"/>
      <c r="L5794" s="108"/>
      <c r="R5794" s="31"/>
      <c r="S5794" s="112"/>
    </row>
    <row r="5795">
      <c r="A5795" s="105"/>
      <c r="C5795" s="88"/>
      <c r="D5795" s="86"/>
      <c r="E5795" s="32"/>
      <c r="H5795" s="105"/>
      <c r="J5795" s="102"/>
      <c r="K5795" s="102"/>
      <c r="L5795" s="108"/>
      <c r="R5795" s="31"/>
      <c r="S5795" s="112"/>
    </row>
    <row r="5796">
      <c r="A5796" s="105"/>
      <c r="C5796" s="88"/>
      <c r="D5796" s="86"/>
      <c r="E5796" s="32"/>
      <c r="H5796" s="105"/>
      <c r="J5796" s="102"/>
      <c r="K5796" s="102"/>
      <c r="L5796" s="108"/>
      <c r="R5796" s="31"/>
      <c r="S5796" s="112"/>
    </row>
    <row r="5797">
      <c r="A5797" s="105"/>
      <c r="C5797" s="88"/>
      <c r="D5797" s="86"/>
      <c r="E5797" s="32"/>
      <c r="H5797" s="105"/>
      <c r="J5797" s="102"/>
      <c r="K5797" s="102"/>
      <c r="L5797" s="108"/>
      <c r="R5797" s="31"/>
      <c r="S5797" s="112"/>
    </row>
    <row r="5798">
      <c r="A5798" s="105"/>
      <c r="C5798" s="88"/>
      <c r="D5798" s="86"/>
      <c r="E5798" s="32"/>
      <c r="H5798" s="105"/>
      <c r="J5798" s="102"/>
      <c r="K5798" s="102"/>
      <c r="L5798" s="108"/>
      <c r="R5798" s="31"/>
      <c r="S5798" s="112"/>
    </row>
    <row r="5799">
      <c r="A5799" s="105"/>
      <c r="C5799" s="88"/>
      <c r="D5799" s="86"/>
      <c r="E5799" s="32"/>
      <c r="H5799" s="105"/>
      <c r="J5799" s="102"/>
      <c r="K5799" s="102"/>
      <c r="L5799" s="108"/>
      <c r="R5799" s="31"/>
      <c r="S5799" s="112"/>
    </row>
    <row r="5800">
      <c r="A5800" s="105"/>
      <c r="C5800" s="88"/>
      <c r="D5800" s="86"/>
      <c r="E5800" s="32"/>
      <c r="H5800" s="105"/>
      <c r="J5800" s="102"/>
      <c r="K5800" s="102"/>
      <c r="L5800" s="108"/>
      <c r="R5800" s="31"/>
      <c r="S5800" s="112"/>
    </row>
    <row r="5801">
      <c r="A5801" s="105"/>
      <c r="C5801" s="88"/>
      <c r="D5801" s="86"/>
      <c r="E5801" s="32"/>
      <c r="H5801" s="105"/>
      <c r="J5801" s="102"/>
      <c r="K5801" s="102"/>
      <c r="L5801" s="108"/>
      <c r="R5801" s="31"/>
      <c r="S5801" s="112"/>
    </row>
    <row r="5802">
      <c r="A5802" s="105"/>
      <c r="C5802" s="88"/>
      <c r="D5802" s="86"/>
      <c r="E5802" s="32"/>
      <c r="H5802" s="105"/>
      <c r="J5802" s="102"/>
      <c r="K5802" s="102"/>
      <c r="L5802" s="108"/>
      <c r="R5802" s="31"/>
      <c r="S5802" s="112"/>
    </row>
    <row r="5803">
      <c r="A5803" s="105"/>
      <c r="C5803" s="88"/>
      <c r="D5803" s="86"/>
      <c r="E5803" s="32"/>
      <c r="H5803" s="105"/>
      <c r="J5803" s="102"/>
      <c r="K5803" s="102"/>
      <c r="L5803" s="108"/>
      <c r="R5803" s="31"/>
      <c r="S5803" s="112"/>
    </row>
    <row r="5804">
      <c r="A5804" s="105"/>
      <c r="C5804" s="88"/>
      <c r="D5804" s="86"/>
      <c r="E5804" s="32"/>
      <c r="H5804" s="105"/>
      <c r="J5804" s="102"/>
      <c r="K5804" s="102"/>
      <c r="L5804" s="108"/>
      <c r="R5804" s="31"/>
      <c r="S5804" s="112"/>
    </row>
    <row r="5805">
      <c r="A5805" s="105"/>
      <c r="C5805" s="88"/>
      <c r="D5805" s="86"/>
      <c r="E5805" s="32"/>
      <c r="H5805" s="105"/>
      <c r="J5805" s="102"/>
      <c r="K5805" s="102"/>
      <c r="L5805" s="108"/>
      <c r="R5805" s="31"/>
      <c r="S5805" s="112"/>
    </row>
    <row r="5806">
      <c r="A5806" s="105"/>
      <c r="C5806" s="88"/>
      <c r="D5806" s="86"/>
      <c r="E5806" s="32"/>
      <c r="H5806" s="105"/>
      <c r="J5806" s="102"/>
      <c r="K5806" s="102"/>
      <c r="L5806" s="108"/>
      <c r="R5806" s="31"/>
      <c r="S5806" s="112"/>
    </row>
    <row r="5807">
      <c r="A5807" s="105"/>
      <c r="C5807" s="88"/>
      <c r="D5807" s="86"/>
      <c r="E5807" s="32"/>
      <c r="H5807" s="105"/>
      <c r="J5807" s="102"/>
      <c r="K5807" s="102"/>
      <c r="L5807" s="108"/>
      <c r="R5807" s="31"/>
      <c r="S5807" s="112"/>
    </row>
    <row r="5808">
      <c r="A5808" s="105"/>
      <c r="C5808" s="88"/>
      <c r="D5808" s="86"/>
      <c r="E5808" s="32"/>
      <c r="H5808" s="105"/>
      <c r="J5808" s="102"/>
      <c r="K5808" s="102"/>
      <c r="L5808" s="108"/>
      <c r="R5808" s="31"/>
      <c r="S5808" s="112"/>
    </row>
    <row r="5809">
      <c r="A5809" s="105"/>
      <c r="C5809" s="88"/>
      <c r="D5809" s="86"/>
      <c r="E5809" s="32"/>
      <c r="H5809" s="105"/>
      <c r="J5809" s="102"/>
      <c r="K5809" s="102"/>
      <c r="L5809" s="108"/>
      <c r="R5809" s="31"/>
      <c r="S5809" s="112"/>
    </row>
    <row r="5810">
      <c r="A5810" s="105"/>
      <c r="C5810" s="88"/>
      <c r="D5810" s="86"/>
      <c r="E5810" s="32"/>
      <c r="H5810" s="105"/>
      <c r="J5810" s="102"/>
      <c r="K5810" s="102"/>
      <c r="L5810" s="108"/>
      <c r="R5810" s="31"/>
      <c r="S5810" s="112"/>
    </row>
    <row r="5811">
      <c r="A5811" s="105"/>
      <c r="C5811" s="88"/>
      <c r="D5811" s="86"/>
      <c r="E5811" s="32"/>
      <c r="H5811" s="105"/>
      <c r="J5811" s="102"/>
      <c r="K5811" s="102"/>
      <c r="L5811" s="108"/>
      <c r="R5811" s="31"/>
      <c r="S5811" s="112"/>
    </row>
    <row r="5812">
      <c r="A5812" s="105"/>
      <c r="C5812" s="88"/>
      <c r="D5812" s="86"/>
      <c r="E5812" s="32"/>
      <c r="H5812" s="105"/>
      <c r="J5812" s="102"/>
      <c r="K5812" s="102"/>
      <c r="L5812" s="108"/>
      <c r="R5812" s="31"/>
      <c r="S5812" s="112"/>
    </row>
    <row r="5813">
      <c r="A5813" s="105"/>
      <c r="C5813" s="88"/>
      <c r="D5813" s="86"/>
      <c r="E5813" s="32"/>
      <c r="H5813" s="105"/>
      <c r="J5813" s="102"/>
      <c r="K5813" s="102"/>
      <c r="L5813" s="108"/>
      <c r="R5813" s="31"/>
      <c r="S5813" s="112"/>
    </row>
    <row r="5814">
      <c r="A5814" s="105"/>
      <c r="C5814" s="88"/>
      <c r="D5814" s="86"/>
      <c r="E5814" s="32"/>
      <c r="H5814" s="105"/>
      <c r="J5814" s="102"/>
      <c r="K5814" s="102"/>
      <c r="L5814" s="108"/>
      <c r="R5814" s="31"/>
      <c r="S5814" s="112"/>
    </row>
    <row r="5815">
      <c r="A5815" s="105"/>
      <c r="C5815" s="88"/>
      <c r="D5815" s="86"/>
      <c r="E5815" s="32"/>
      <c r="H5815" s="105"/>
      <c r="J5815" s="102"/>
      <c r="K5815" s="102"/>
      <c r="L5815" s="108"/>
      <c r="R5815" s="31"/>
      <c r="S5815" s="112"/>
    </row>
    <row r="5816">
      <c r="A5816" s="105"/>
      <c r="C5816" s="88"/>
      <c r="D5816" s="86"/>
      <c r="E5816" s="32"/>
      <c r="H5816" s="105"/>
      <c r="J5816" s="102"/>
      <c r="K5816" s="102"/>
      <c r="L5816" s="108"/>
      <c r="R5816" s="31"/>
      <c r="S5816" s="112"/>
    </row>
    <row r="5817">
      <c r="A5817" s="105"/>
      <c r="C5817" s="88"/>
      <c r="D5817" s="86"/>
      <c r="E5817" s="32"/>
      <c r="H5817" s="105"/>
      <c r="J5817" s="102"/>
      <c r="K5817" s="102"/>
      <c r="L5817" s="108"/>
      <c r="R5817" s="31"/>
      <c r="S5817" s="112"/>
    </row>
    <row r="5818">
      <c r="A5818" s="105"/>
      <c r="C5818" s="88"/>
      <c r="D5818" s="86"/>
      <c r="E5818" s="32"/>
      <c r="H5818" s="105"/>
      <c r="J5818" s="102"/>
      <c r="K5818" s="102"/>
      <c r="L5818" s="108"/>
      <c r="R5818" s="31"/>
      <c r="S5818" s="112"/>
    </row>
    <row r="5819">
      <c r="A5819" s="105"/>
      <c r="C5819" s="88"/>
      <c r="D5819" s="86"/>
      <c r="E5819" s="32"/>
      <c r="H5819" s="105"/>
      <c r="J5819" s="102"/>
      <c r="K5819" s="102"/>
      <c r="L5819" s="108"/>
      <c r="R5819" s="31"/>
      <c r="S5819" s="112"/>
    </row>
    <row r="5820">
      <c r="A5820" s="105"/>
      <c r="C5820" s="88"/>
      <c r="D5820" s="86"/>
      <c r="E5820" s="32"/>
      <c r="H5820" s="105"/>
      <c r="J5820" s="102"/>
      <c r="K5820" s="102"/>
      <c r="L5820" s="108"/>
      <c r="R5820" s="31"/>
      <c r="S5820" s="112"/>
    </row>
    <row r="5821">
      <c r="A5821" s="105"/>
      <c r="C5821" s="88"/>
      <c r="D5821" s="86"/>
      <c r="E5821" s="32"/>
      <c r="H5821" s="105"/>
      <c r="J5821" s="102"/>
      <c r="K5821" s="102"/>
      <c r="L5821" s="108"/>
      <c r="R5821" s="31"/>
      <c r="S5821" s="112"/>
    </row>
    <row r="5822">
      <c r="A5822" s="105"/>
      <c r="C5822" s="88"/>
      <c r="D5822" s="86"/>
      <c r="E5822" s="32"/>
      <c r="H5822" s="105"/>
      <c r="J5822" s="102"/>
      <c r="K5822" s="102"/>
      <c r="L5822" s="108"/>
      <c r="R5822" s="31"/>
      <c r="S5822" s="112"/>
    </row>
    <row r="5823">
      <c r="A5823" s="105"/>
      <c r="C5823" s="88"/>
      <c r="D5823" s="86"/>
      <c r="E5823" s="32"/>
      <c r="H5823" s="105"/>
      <c r="J5823" s="102"/>
      <c r="K5823" s="102"/>
      <c r="L5823" s="108"/>
      <c r="R5823" s="31"/>
      <c r="S5823" s="112"/>
    </row>
    <row r="5824">
      <c r="A5824" s="105"/>
      <c r="C5824" s="88"/>
      <c r="D5824" s="86"/>
      <c r="E5824" s="32"/>
      <c r="H5824" s="105"/>
      <c r="J5824" s="102"/>
      <c r="K5824" s="102"/>
      <c r="L5824" s="108"/>
      <c r="R5824" s="31"/>
      <c r="S5824" s="112"/>
    </row>
    <row r="5825">
      <c r="A5825" s="105"/>
      <c r="C5825" s="88"/>
      <c r="D5825" s="86"/>
      <c r="E5825" s="32"/>
      <c r="H5825" s="105"/>
      <c r="J5825" s="102"/>
      <c r="K5825" s="102"/>
      <c r="L5825" s="108"/>
      <c r="R5825" s="31"/>
      <c r="S5825" s="112"/>
    </row>
    <row r="5826">
      <c r="A5826" s="105"/>
      <c r="C5826" s="88"/>
      <c r="D5826" s="86"/>
      <c r="E5826" s="32"/>
      <c r="H5826" s="105"/>
      <c r="J5826" s="102"/>
      <c r="K5826" s="102"/>
      <c r="L5826" s="108"/>
      <c r="R5826" s="31"/>
      <c r="S5826" s="112"/>
    </row>
    <row r="5827">
      <c r="A5827" s="105"/>
      <c r="C5827" s="88"/>
      <c r="D5827" s="86"/>
      <c r="E5827" s="32"/>
      <c r="H5827" s="105"/>
      <c r="J5827" s="102"/>
      <c r="K5827" s="102"/>
      <c r="L5827" s="108"/>
      <c r="R5827" s="31"/>
      <c r="S5827" s="112"/>
    </row>
    <row r="5828">
      <c r="A5828" s="105"/>
      <c r="C5828" s="88"/>
      <c r="D5828" s="86"/>
      <c r="E5828" s="32"/>
      <c r="H5828" s="105"/>
      <c r="J5828" s="102"/>
      <c r="K5828" s="102"/>
      <c r="L5828" s="108"/>
      <c r="R5828" s="31"/>
      <c r="S5828" s="112"/>
    </row>
    <row r="5829">
      <c r="A5829" s="105"/>
      <c r="C5829" s="88"/>
      <c r="D5829" s="86"/>
      <c r="E5829" s="32"/>
      <c r="H5829" s="105"/>
      <c r="J5829" s="102"/>
      <c r="K5829" s="102"/>
      <c r="L5829" s="108"/>
      <c r="R5829" s="31"/>
      <c r="S5829" s="112"/>
    </row>
    <row r="5830">
      <c r="A5830" s="105"/>
      <c r="C5830" s="88"/>
      <c r="D5830" s="86"/>
      <c r="E5830" s="32"/>
      <c r="H5830" s="105"/>
      <c r="J5830" s="102"/>
      <c r="K5830" s="102"/>
      <c r="L5830" s="108"/>
      <c r="R5830" s="31"/>
      <c r="S5830" s="112"/>
    </row>
    <row r="5831">
      <c r="A5831" s="105"/>
      <c r="C5831" s="88"/>
      <c r="D5831" s="86"/>
      <c r="E5831" s="32"/>
      <c r="H5831" s="105"/>
      <c r="J5831" s="102"/>
      <c r="K5831" s="102"/>
      <c r="L5831" s="108"/>
      <c r="R5831" s="31"/>
      <c r="S5831" s="112"/>
    </row>
    <row r="5832">
      <c r="A5832" s="105"/>
      <c r="C5832" s="88"/>
      <c r="D5832" s="86"/>
      <c r="E5832" s="32"/>
      <c r="H5832" s="105"/>
      <c r="J5832" s="102"/>
      <c r="K5832" s="102"/>
      <c r="L5832" s="108"/>
      <c r="R5832" s="31"/>
      <c r="S5832" s="112"/>
    </row>
    <row r="5833">
      <c r="A5833" s="105"/>
      <c r="C5833" s="88"/>
      <c r="D5833" s="86"/>
      <c r="E5833" s="32"/>
      <c r="H5833" s="105"/>
      <c r="J5833" s="102"/>
      <c r="K5833" s="102"/>
      <c r="L5833" s="108"/>
      <c r="R5833" s="31"/>
      <c r="S5833" s="112"/>
    </row>
    <row r="5834">
      <c r="A5834" s="105"/>
      <c r="C5834" s="88"/>
      <c r="D5834" s="86"/>
      <c r="E5834" s="32"/>
      <c r="H5834" s="105"/>
      <c r="J5834" s="102"/>
      <c r="K5834" s="102"/>
      <c r="L5834" s="108"/>
      <c r="R5834" s="31"/>
      <c r="S5834" s="112"/>
    </row>
    <row r="5835">
      <c r="A5835" s="105"/>
      <c r="C5835" s="88"/>
      <c r="D5835" s="86"/>
      <c r="E5835" s="32"/>
      <c r="H5835" s="105"/>
      <c r="J5835" s="102"/>
      <c r="K5835" s="102"/>
      <c r="L5835" s="108"/>
      <c r="R5835" s="31"/>
      <c r="S5835" s="112"/>
    </row>
    <row r="5836">
      <c r="A5836" s="105"/>
      <c r="C5836" s="88"/>
      <c r="D5836" s="86"/>
      <c r="E5836" s="32"/>
      <c r="H5836" s="105"/>
      <c r="J5836" s="102"/>
      <c r="K5836" s="102"/>
      <c r="L5836" s="108"/>
      <c r="R5836" s="31"/>
      <c r="S5836" s="112"/>
    </row>
    <row r="5837">
      <c r="A5837" s="105"/>
      <c r="C5837" s="88"/>
      <c r="D5837" s="86"/>
      <c r="E5837" s="32"/>
      <c r="H5837" s="105"/>
      <c r="J5837" s="102"/>
      <c r="K5837" s="102"/>
      <c r="L5837" s="108"/>
      <c r="R5837" s="31"/>
      <c r="S5837" s="112"/>
    </row>
    <row r="5838">
      <c r="A5838" s="105"/>
      <c r="C5838" s="88"/>
      <c r="D5838" s="86"/>
      <c r="E5838" s="32"/>
      <c r="H5838" s="105"/>
      <c r="J5838" s="102"/>
      <c r="K5838" s="102"/>
      <c r="L5838" s="108"/>
      <c r="R5838" s="31"/>
      <c r="S5838" s="112"/>
    </row>
    <row r="5839">
      <c r="A5839" s="105"/>
      <c r="C5839" s="88"/>
      <c r="D5839" s="86"/>
      <c r="E5839" s="32"/>
      <c r="H5839" s="105"/>
      <c r="J5839" s="102"/>
      <c r="K5839" s="102"/>
      <c r="L5839" s="108"/>
      <c r="R5839" s="31"/>
      <c r="S5839" s="112"/>
    </row>
    <row r="5840">
      <c r="A5840" s="105"/>
      <c r="C5840" s="88"/>
      <c r="D5840" s="86"/>
      <c r="E5840" s="32"/>
      <c r="H5840" s="105"/>
      <c r="J5840" s="102"/>
      <c r="K5840" s="102"/>
      <c r="L5840" s="108"/>
      <c r="R5840" s="31"/>
      <c r="S5840" s="112"/>
    </row>
    <row r="5841">
      <c r="A5841" s="105"/>
      <c r="C5841" s="88"/>
      <c r="D5841" s="86"/>
      <c r="E5841" s="32"/>
      <c r="H5841" s="105"/>
      <c r="J5841" s="102"/>
      <c r="K5841" s="102"/>
      <c r="L5841" s="108"/>
      <c r="R5841" s="31"/>
      <c r="S5841" s="112"/>
    </row>
    <row r="5842">
      <c r="A5842" s="105"/>
      <c r="C5842" s="88"/>
      <c r="D5842" s="86"/>
      <c r="E5842" s="32"/>
      <c r="H5842" s="105"/>
      <c r="J5842" s="102"/>
      <c r="K5842" s="102"/>
      <c r="L5842" s="108"/>
      <c r="R5842" s="31"/>
      <c r="S5842" s="112"/>
    </row>
    <row r="5843">
      <c r="A5843" s="105"/>
      <c r="C5843" s="88"/>
      <c r="D5843" s="86"/>
      <c r="E5843" s="32"/>
      <c r="H5843" s="105"/>
      <c r="J5843" s="102"/>
      <c r="K5843" s="102"/>
      <c r="L5843" s="108"/>
      <c r="R5843" s="31"/>
      <c r="S5843" s="112"/>
    </row>
    <row r="5844">
      <c r="A5844" s="105"/>
      <c r="C5844" s="88"/>
      <c r="D5844" s="86"/>
      <c r="E5844" s="32"/>
      <c r="H5844" s="105"/>
      <c r="J5844" s="102"/>
      <c r="K5844" s="102"/>
      <c r="L5844" s="108"/>
      <c r="R5844" s="31"/>
      <c r="S5844" s="112"/>
    </row>
    <row r="5845">
      <c r="A5845" s="105"/>
      <c r="C5845" s="88"/>
      <c r="D5845" s="86"/>
      <c r="E5845" s="32"/>
      <c r="H5845" s="105"/>
      <c r="J5845" s="102"/>
      <c r="K5845" s="102"/>
      <c r="L5845" s="108"/>
      <c r="R5845" s="31"/>
      <c r="S5845" s="112"/>
    </row>
    <row r="5846">
      <c r="A5846" s="105"/>
      <c r="C5846" s="88"/>
      <c r="D5846" s="86"/>
      <c r="E5846" s="32"/>
      <c r="H5846" s="105"/>
      <c r="J5846" s="102"/>
      <c r="K5846" s="102"/>
      <c r="L5846" s="108"/>
      <c r="R5846" s="31"/>
      <c r="S5846" s="112"/>
    </row>
    <row r="5847">
      <c r="A5847" s="105"/>
      <c r="C5847" s="88"/>
      <c r="D5847" s="86"/>
      <c r="E5847" s="32"/>
      <c r="H5847" s="105"/>
      <c r="J5847" s="102"/>
      <c r="K5847" s="102"/>
      <c r="L5847" s="108"/>
      <c r="R5847" s="31"/>
      <c r="S5847" s="112"/>
    </row>
    <row r="5848">
      <c r="A5848" s="105"/>
      <c r="C5848" s="88"/>
      <c r="D5848" s="86"/>
      <c r="E5848" s="32"/>
      <c r="H5848" s="105"/>
      <c r="J5848" s="102"/>
      <c r="K5848" s="102"/>
      <c r="L5848" s="108"/>
      <c r="R5848" s="31"/>
      <c r="S5848" s="112"/>
    </row>
    <row r="5849">
      <c r="A5849" s="105"/>
      <c r="C5849" s="88"/>
      <c r="D5849" s="86"/>
      <c r="E5849" s="32"/>
      <c r="H5849" s="105"/>
      <c r="J5849" s="102"/>
      <c r="K5849" s="102"/>
      <c r="L5849" s="108"/>
      <c r="R5849" s="31"/>
      <c r="S5849" s="112"/>
    </row>
    <row r="5850">
      <c r="A5850" s="105"/>
      <c r="C5850" s="88"/>
      <c r="D5850" s="86"/>
      <c r="E5850" s="32"/>
      <c r="H5850" s="105"/>
      <c r="J5850" s="102"/>
      <c r="K5850" s="102"/>
      <c r="L5850" s="108"/>
      <c r="R5850" s="31"/>
      <c r="S5850" s="112"/>
    </row>
    <row r="5851">
      <c r="A5851" s="105"/>
      <c r="C5851" s="88"/>
      <c r="D5851" s="86"/>
      <c r="E5851" s="32"/>
      <c r="H5851" s="105"/>
      <c r="J5851" s="102"/>
      <c r="K5851" s="102"/>
      <c r="L5851" s="108"/>
      <c r="R5851" s="31"/>
      <c r="S5851" s="112"/>
    </row>
    <row r="5852">
      <c r="A5852" s="105"/>
      <c r="C5852" s="88"/>
      <c r="D5852" s="86"/>
      <c r="E5852" s="32"/>
      <c r="H5852" s="105"/>
      <c r="J5852" s="102"/>
      <c r="K5852" s="102"/>
      <c r="L5852" s="108"/>
      <c r="R5852" s="31"/>
      <c r="S5852" s="112"/>
    </row>
    <row r="5853">
      <c r="A5853" s="105"/>
      <c r="C5853" s="88"/>
      <c r="D5853" s="86"/>
      <c r="E5853" s="32"/>
      <c r="H5853" s="105"/>
      <c r="J5853" s="102"/>
      <c r="K5853" s="102"/>
      <c r="L5853" s="108"/>
      <c r="R5853" s="31"/>
      <c r="S5853" s="112"/>
    </row>
    <row r="5854">
      <c r="A5854" s="105"/>
      <c r="C5854" s="88"/>
      <c r="D5854" s="86"/>
      <c r="E5854" s="32"/>
      <c r="H5854" s="105"/>
      <c r="J5854" s="102"/>
      <c r="K5854" s="102"/>
      <c r="L5854" s="108"/>
      <c r="R5854" s="31"/>
      <c r="S5854" s="112"/>
    </row>
    <row r="5855">
      <c r="A5855" s="105"/>
      <c r="C5855" s="88"/>
      <c r="D5855" s="86"/>
      <c r="E5855" s="32"/>
      <c r="H5855" s="105"/>
      <c r="J5855" s="102"/>
      <c r="K5855" s="102"/>
      <c r="L5855" s="108"/>
      <c r="R5855" s="31"/>
      <c r="S5855" s="112"/>
    </row>
    <row r="5856">
      <c r="A5856" s="105"/>
      <c r="C5856" s="88"/>
      <c r="D5856" s="86"/>
      <c r="E5856" s="32"/>
      <c r="H5856" s="105"/>
      <c r="J5856" s="102"/>
      <c r="K5856" s="102"/>
      <c r="L5856" s="108"/>
      <c r="R5856" s="31"/>
      <c r="S5856" s="112"/>
    </row>
    <row r="5857">
      <c r="A5857" s="105"/>
      <c r="C5857" s="88"/>
      <c r="D5857" s="86"/>
      <c r="E5857" s="32"/>
      <c r="H5857" s="105"/>
      <c r="J5857" s="102"/>
      <c r="K5857" s="102"/>
      <c r="L5857" s="108"/>
      <c r="R5857" s="31"/>
      <c r="S5857" s="112"/>
    </row>
    <row r="5858">
      <c r="A5858" s="105"/>
      <c r="C5858" s="88"/>
      <c r="D5858" s="86"/>
      <c r="E5858" s="32"/>
      <c r="H5858" s="105"/>
      <c r="J5858" s="102"/>
      <c r="K5858" s="102"/>
      <c r="L5858" s="108"/>
      <c r="R5858" s="31"/>
      <c r="S5858" s="112"/>
    </row>
    <row r="5859">
      <c r="A5859" s="105"/>
      <c r="C5859" s="88"/>
      <c r="D5859" s="86"/>
      <c r="E5859" s="32"/>
      <c r="H5859" s="105"/>
      <c r="J5859" s="102"/>
      <c r="K5859" s="102"/>
      <c r="L5859" s="108"/>
      <c r="R5859" s="31"/>
      <c r="S5859" s="112"/>
    </row>
    <row r="5860">
      <c r="A5860" s="105"/>
      <c r="C5860" s="88"/>
      <c r="D5860" s="86"/>
      <c r="E5860" s="32"/>
      <c r="H5860" s="105"/>
      <c r="J5860" s="102"/>
      <c r="K5860" s="102"/>
      <c r="L5860" s="108"/>
      <c r="R5860" s="31"/>
      <c r="S5860" s="112"/>
    </row>
    <row r="5861">
      <c r="A5861" s="105"/>
      <c r="C5861" s="88"/>
      <c r="D5861" s="86"/>
      <c r="E5861" s="32"/>
      <c r="H5861" s="105"/>
      <c r="J5861" s="102"/>
      <c r="K5861" s="102"/>
      <c r="L5861" s="108"/>
      <c r="R5861" s="31"/>
      <c r="S5861" s="112"/>
    </row>
    <row r="5862">
      <c r="A5862" s="105"/>
      <c r="C5862" s="88"/>
      <c r="D5862" s="86"/>
      <c r="E5862" s="32"/>
      <c r="H5862" s="105"/>
      <c r="J5862" s="102"/>
      <c r="K5862" s="102"/>
      <c r="L5862" s="108"/>
      <c r="R5862" s="31"/>
      <c r="S5862" s="112"/>
    </row>
    <row r="5863">
      <c r="A5863" s="105"/>
      <c r="C5863" s="88"/>
      <c r="D5863" s="86"/>
      <c r="E5863" s="32"/>
      <c r="H5863" s="105"/>
      <c r="J5863" s="102"/>
      <c r="K5863" s="102"/>
      <c r="L5863" s="108"/>
      <c r="R5863" s="31"/>
      <c r="S5863" s="112"/>
    </row>
    <row r="5864">
      <c r="A5864" s="105"/>
      <c r="C5864" s="88"/>
      <c r="D5864" s="86"/>
      <c r="E5864" s="32"/>
      <c r="H5864" s="105"/>
      <c r="J5864" s="102"/>
      <c r="K5864" s="102"/>
      <c r="L5864" s="108"/>
      <c r="R5864" s="31"/>
      <c r="S5864" s="112"/>
    </row>
    <row r="5865">
      <c r="A5865" s="105"/>
      <c r="C5865" s="88"/>
      <c r="D5865" s="86"/>
      <c r="E5865" s="32"/>
      <c r="H5865" s="105"/>
      <c r="J5865" s="102"/>
      <c r="K5865" s="102"/>
      <c r="L5865" s="108"/>
      <c r="R5865" s="31"/>
      <c r="S5865" s="112"/>
    </row>
    <row r="5866">
      <c r="A5866" s="105"/>
      <c r="C5866" s="88"/>
      <c r="D5866" s="86"/>
      <c r="E5866" s="32"/>
      <c r="H5866" s="105"/>
      <c r="J5866" s="102"/>
      <c r="K5866" s="102"/>
      <c r="L5866" s="108"/>
      <c r="R5866" s="31"/>
      <c r="S5866" s="112"/>
    </row>
    <row r="5867">
      <c r="A5867" s="105"/>
      <c r="C5867" s="88"/>
      <c r="D5867" s="86"/>
      <c r="E5867" s="32"/>
      <c r="H5867" s="105"/>
      <c r="J5867" s="102"/>
      <c r="K5867" s="102"/>
      <c r="L5867" s="108"/>
      <c r="R5867" s="31"/>
      <c r="S5867" s="112"/>
    </row>
    <row r="5868">
      <c r="A5868" s="105"/>
      <c r="C5868" s="88"/>
      <c r="D5868" s="86"/>
      <c r="E5868" s="32"/>
      <c r="H5868" s="105"/>
      <c r="J5868" s="102"/>
      <c r="K5868" s="102"/>
      <c r="L5868" s="108"/>
      <c r="R5868" s="31"/>
      <c r="S5868" s="112"/>
    </row>
    <row r="5869">
      <c r="A5869" s="105"/>
      <c r="C5869" s="88"/>
      <c r="D5869" s="86"/>
      <c r="E5869" s="32"/>
      <c r="H5869" s="105"/>
      <c r="J5869" s="102"/>
      <c r="K5869" s="102"/>
      <c r="L5869" s="108"/>
      <c r="R5869" s="31"/>
      <c r="S5869" s="112"/>
    </row>
    <row r="5870">
      <c r="A5870" s="105"/>
      <c r="C5870" s="88"/>
      <c r="D5870" s="86"/>
      <c r="E5870" s="32"/>
      <c r="H5870" s="105"/>
      <c r="J5870" s="102"/>
      <c r="K5870" s="102"/>
      <c r="L5870" s="108"/>
      <c r="R5870" s="31"/>
      <c r="S5870" s="112"/>
    </row>
    <row r="5871">
      <c r="A5871" s="105"/>
      <c r="C5871" s="88"/>
      <c r="D5871" s="86"/>
      <c r="E5871" s="32"/>
      <c r="H5871" s="105"/>
      <c r="J5871" s="102"/>
      <c r="K5871" s="102"/>
      <c r="L5871" s="108"/>
      <c r="R5871" s="31"/>
      <c r="S5871" s="112"/>
    </row>
    <row r="5872">
      <c r="A5872" s="105"/>
      <c r="C5872" s="88"/>
      <c r="D5872" s="86"/>
      <c r="E5872" s="32"/>
      <c r="H5872" s="105"/>
      <c r="J5872" s="102"/>
      <c r="K5872" s="102"/>
      <c r="L5872" s="108"/>
      <c r="R5872" s="31"/>
      <c r="S5872" s="112"/>
    </row>
    <row r="5873">
      <c r="A5873" s="105"/>
      <c r="C5873" s="88"/>
      <c r="D5873" s="86"/>
      <c r="E5873" s="32"/>
      <c r="H5873" s="105"/>
      <c r="J5873" s="102"/>
      <c r="K5873" s="102"/>
      <c r="L5873" s="108"/>
      <c r="R5873" s="31"/>
      <c r="S5873" s="112"/>
    </row>
    <row r="5874">
      <c r="A5874" s="105"/>
      <c r="C5874" s="88"/>
      <c r="D5874" s="86"/>
      <c r="E5874" s="32"/>
      <c r="H5874" s="105"/>
      <c r="J5874" s="102"/>
      <c r="K5874" s="102"/>
      <c r="L5874" s="108"/>
      <c r="R5874" s="31"/>
      <c r="S5874" s="112"/>
    </row>
    <row r="5875">
      <c r="A5875" s="105"/>
      <c r="C5875" s="88"/>
      <c r="D5875" s="86"/>
      <c r="E5875" s="32"/>
      <c r="H5875" s="105"/>
      <c r="J5875" s="102"/>
      <c r="K5875" s="102"/>
      <c r="L5875" s="108"/>
      <c r="R5875" s="31"/>
      <c r="S5875" s="112"/>
    </row>
    <row r="5876">
      <c r="A5876" s="105"/>
      <c r="C5876" s="88"/>
      <c r="D5876" s="86"/>
      <c r="E5876" s="32"/>
      <c r="H5876" s="105"/>
      <c r="J5876" s="102"/>
      <c r="K5876" s="102"/>
      <c r="L5876" s="108"/>
      <c r="R5876" s="31"/>
      <c r="S5876" s="112"/>
    </row>
    <row r="5877">
      <c r="A5877" s="105"/>
      <c r="C5877" s="88"/>
      <c r="D5877" s="86"/>
      <c r="E5877" s="32"/>
      <c r="H5877" s="105"/>
      <c r="J5877" s="102"/>
      <c r="K5877" s="102"/>
      <c r="L5877" s="108"/>
      <c r="R5877" s="31"/>
      <c r="S5877" s="112"/>
    </row>
    <row r="5878">
      <c r="A5878" s="105"/>
      <c r="C5878" s="88"/>
      <c r="D5878" s="86"/>
      <c r="E5878" s="32"/>
      <c r="H5878" s="105"/>
      <c r="J5878" s="102"/>
      <c r="K5878" s="102"/>
      <c r="L5878" s="108"/>
      <c r="R5878" s="31"/>
      <c r="S5878" s="112"/>
    </row>
    <row r="5879">
      <c r="A5879" s="105"/>
      <c r="C5879" s="88"/>
      <c r="D5879" s="86"/>
      <c r="E5879" s="32"/>
      <c r="H5879" s="105"/>
      <c r="J5879" s="102"/>
      <c r="K5879" s="102"/>
      <c r="L5879" s="108"/>
      <c r="R5879" s="31"/>
      <c r="S5879" s="112"/>
    </row>
    <row r="5880">
      <c r="A5880" s="105"/>
      <c r="C5880" s="88"/>
      <c r="D5880" s="86"/>
      <c r="E5880" s="32"/>
      <c r="H5880" s="105"/>
      <c r="J5880" s="102"/>
      <c r="K5880" s="102"/>
      <c r="L5880" s="108"/>
      <c r="R5880" s="31"/>
      <c r="S5880" s="112"/>
    </row>
    <row r="5881">
      <c r="A5881" s="105"/>
      <c r="C5881" s="88"/>
      <c r="D5881" s="86"/>
      <c r="E5881" s="32"/>
      <c r="H5881" s="105"/>
      <c r="J5881" s="102"/>
      <c r="K5881" s="102"/>
      <c r="L5881" s="108"/>
      <c r="R5881" s="31"/>
      <c r="S5881" s="112"/>
    </row>
    <row r="5882">
      <c r="A5882" s="105"/>
      <c r="C5882" s="88"/>
      <c r="D5882" s="86"/>
      <c r="E5882" s="32"/>
      <c r="H5882" s="105"/>
      <c r="J5882" s="102"/>
      <c r="K5882" s="102"/>
      <c r="L5882" s="108"/>
      <c r="R5882" s="31"/>
      <c r="S5882" s="112"/>
    </row>
    <row r="5883">
      <c r="A5883" s="105"/>
      <c r="C5883" s="88"/>
      <c r="D5883" s="86"/>
      <c r="E5883" s="32"/>
      <c r="H5883" s="105"/>
      <c r="J5883" s="102"/>
      <c r="K5883" s="102"/>
      <c r="L5883" s="108"/>
      <c r="R5883" s="31"/>
      <c r="S5883" s="112"/>
    </row>
    <row r="5884">
      <c r="A5884" s="105"/>
      <c r="C5884" s="88"/>
      <c r="D5884" s="86"/>
      <c r="E5884" s="32"/>
      <c r="H5884" s="105"/>
      <c r="J5884" s="102"/>
      <c r="K5884" s="102"/>
      <c r="L5884" s="108"/>
      <c r="R5884" s="31"/>
      <c r="S5884" s="112"/>
    </row>
    <row r="5885">
      <c r="A5885" s="105"/>
      <c r="C5885" s="88"/>
      <c r="D5885" s="86"/>
      <c r="E5885" s="32"/>
      <c r="H5885" s="105"/>
      <c r="J5885" s="102"/>
      <c r="K5885" s="102"/>
      <c r="L5885" s="108"/>
      <c r="R5885" s="31"/>
      <c r="S5885" s="112"/>
    </row>
    <row r="5886">
      <c r="A5886" s="105"/>
      <c r="C5886" s="88"/>
      <c r="D5886" s="86"/>
      <c r="E5886" s="32"/>
      <c r="H5886" s="105"/>
      <c r="J5886" s="102"/>
      <c r="K5886" s="102"/>
      <c r="L5886" s="108"/>
      <c r="R5886" s="31"/>
      <c r="S5886" s="112"/>
    </row>
    <row r="5887">
      <c r="A5887" s="105"/>
      <c r="C5887" s="88"/>
      <c r="D5887" s="86"/>
      <c r="E5887" s="32"/>
      <c r="H5887" s="105"/>
      <c r="J5887" s="102"/>
      <c r="K5887" s="102"/>
      <c r="L5887" s="108"/>
      <c r="R5887" s="31"/>
      <c r="S5887" s="112"/>
    </row>
    <row r="5888">
      <c r="A5888" s="105"/>
      <c r="C5888" s="88"/>
      <c r="D5888" s="86"/>
      <c r="E5888" s="32"/>
      <c r="H5888" s="105"/>
      <c r="J5888" s="102"/>
      <c r="K5888" s="102"/>
      <c r="L5888" s="108"/>
      <c r="R5888" s="31"/>
      <c r="S5888" s="112"/>
    </row>
    <row r="5889">
      <c r="A5889" s="105"/>
      <c r="C5889" s="88"/>
      <c r="D5889" s="86"/>
      <c r="E5889" s="32"/>
      <c r="H5889" s="105"/>
      <c r="J5889" s="102"/>
      <c r="K5889" s="102"/>
      <c r="L5889" s="108"/>
      <c r="R5889" s="31"/>
      <c r="S5889" s="112"/>
    </row>
    <row r="5890">
      <c r="A5890" s="105"/>
      <c r="C5890" s="88"/>
      <c r="D5890" s="86"/>
      <c r="E5890" s="32"/>
      <c r="H5890" s="105"/>
      <c r="J5890" s="102"/>
      <c r="K5890" s="102"/>
      <c r="L5890" s="108"/>
      <c r="R5890" s="31"/>
      <c r="S5890" s="112"/>
    </row>
    <row r="5891">
      <c r="A5891" s="105"/>
      <c r="C5891" s="88"/>
      <c r="D5891" s="86"/>
      <c r="E5891" s="32"/>
      <c r="H5891" s="105"/>
      <c r="J5891" s="102"/>
      <c r="K5891" s="102"/>
      <c r="L5891" s="108"/>
      <c r="R5891" s="31"/>
      <c r="S5891" s="112"/>
    </row>
    <row r="5892">
      <c r="A5892" s="105"/>
      <c r="C5892" s="88"/>
      <c r="D5892" s="86"/>
      <c r="E5892" s="32"/>
      <c r="H5892" s="105"/>
      <c r="J5892" s="102"/>
      <c r="K5892" s="102"/>
      <c r="L5892" s="108"/>
      <c r="R5892" s="31"/>
      <c r="S5892" s="112"/>
    </row>
    <row r="5893">
      <c r="A5893" s="105"/>
      <c r="C5893" s="88"/>
      <c r="D5893" s="86"/>
      <c r="E5893" s="32"/>
      <c r="H5893" s="105"/>
      <c r="J5893" s="102"/>
      <c r="K5893" s="102"/>
      <c r="L5893" s="108"/>
      <c r="R5893" s="31"/>
      <c r="S5893" s="112"/>
    </row>
    <row r="5894">
      <c r="A5894" s="105"/>
      <c r="C5894" s="88"/>
      <c r="D5894" s="86"/>
      <c r="E5894" s="32"/>
      <c r="H5894" s="105"/>
      <c r="J5894" s="102"/>
      <c r="K5894" s="102"/>
      <c r="L5894" s="108"/>
      <c r="R5894" s="31"/>
      <c r="S5894" s="112"/>
    </row>
    <row r="5895">
      <c r="A5895" s="105"/>
      <c r="C5895" s="88"/>
      <c r="D5895" s="86"/>
      <c r="E5895" s="32"/>
      <c r="H5895" s="105"/>
      <c r="J5895" s="102"/>
      <c r="K5895" s="102"/>
      <c r="L5895" s="108"/>
      <c r="R5895" s="31"/>
      <c r="S5895" s="112"/>
    </row>
    <row r="5896">
      <c r="A5896" s="105"/>
      <c r="C5896" s="88"/>
      <c r="D5896" s="86"/>
      <c r="E5896" s="32"/>
      <c r="H5896" s="105"/>
      <c r="J5896" s="102"/>
      <c r="K5896" s="102"/>
      <c r="L5896" s="108"/>
      <c r="R5896" s="31"/>
      <c r="S5896" s="112"/>
    </row>
    <row r="5897">
      <c r="A5897" s="105"/>
      <c r="C5897" s="88"/>
      <c r="D5897" s="86"/>
      <c r="E5897" s="32"/>
      <c r="H5897" s="105"/>
      <c r="J5897" s="102"/>
      <c r="K5897" s="102"/>
      <c r="L5897" s="108"/>
      <c r="R5897" s="31"/>
      <c r="S5897" s="112"/>
    </row>
    <row r="5898">
      <c r="A5898" s="105"/>
      <c r="C5898" s="88"/>
      <c r="D5898" s="86"/>
      <c r="E5898" s="32"/>
      <c r="H5898" s="105"/>
      <c r="J5898" s="102"/>
      <c r="K5898" s="102"/>
      <c r="L5898" s="108"/>
      <c r="R5898" s="31"/>
      <c r="S5898" s="112"/>
    </row>
    <row r="5899">
      <c r="A5899" s="105"/>
      <c r="C5899" s="88"/>
      <c r="D5899" s="86"/>
      <c r="E5899" s="32"/>
      <c r="H5899" s="105"/>
      <c r="J5899" s="102"/>
      <c r="K5899" s="102"/>
      <c r="L5899" s="108"/>
      <c r="R5899" s="31"/>
      <c r="S5899" s="112"/>
    </row>
    <row r="5900">
      <c r="A5900" s="105"/>
      <c r="C5900" s="88"/>
      <c r="D5900" s="86"/>
      <c r="E5900" s="32"/>
      <c r="H5900" s="105"/>
      <c r="J5900" s="102"/>
      <c r="K5900" s="102"/>
      <c r="L5900" s="108"/>
      <c r="R5900" s="31"/>
      <c r="S5900" s="112"/>
    </row>
    <row r="5901">
      <c r="A5901" s="105"/>
      <c r="C5901" s="88"/>
      <c r="D5901" s="86"/>
      <c r="E5901" s="32"/>
      <c r="H5901" s="105"/>
      <c r="J5901" s="102"/>
      <c r="K5901" s="102"/>
      <c r="L5901" s="108"/>
      <c r="R5901" s="31"/>
      <c r="S5901" s="112"/>
    </row>
    <row r="5902">
      <c r="A5902" s="105"/>
      <c r="C5902" s="88"/>
      <c r="D5902" s="86"/>
      <c r="E5902" s="32"/>
      <c r="H5902" s="105"/>
      <c r="J5902" s="102"/>
      <c r="K5902" s="102"/>
      <c r="L5902" s="108"/>
      <c r="R5902" s="31"/>
      <c r="S5902" s="112"/>
    </row>
    <row r="5903">
      <c r="A5903" s="105"/>
      <c r="C5903" s="88"/>
      <c r="D5903" s="86"/>
      <c r="E5903" s="32"/>
      <c r="H5903" s="105"/>
      <c r="J5903" s="102"/>
      <c r="K5903" s="102"/>
      <c r="L5903" s="108"/>
      <c r="R5903" s="31"/>
      <c r="S5903" s="112"/>
    </row>
    <row r="5904">
      <c r="A5904" s="105"/>
      <c r="C5904" s="88"/>
      <c r="D5904" s="86"/>
      <c r="E5904" s="32"/>
      <c r="H5904" s="105"/>
      <c r="J5904" s="102"/>
      <c r="K5904" s="102"/>
      <c r="L5904" s="108"/>
      <c r="R5904" s="31"/>
      <c r="S5904" s="112"/>
    </row>
    <row r="5905">
      <c r="A5905" s="105"/>
      <c r="C5905" s="88"/>
      <c r="D5905" s="86"/>
      <c r="E5905" s="32"/>
      <c r="H5905" s="105"/>
      <c r="J5905" s="102"/>
      <c r="K5905" s="102"/>
      <c r="L5905" s="108"/>
      <c r="R5905" s="31"/>
      <c r="S5905" s="112"/>
    </row>
    <row r="5906">
      <c r="A5906" s="105"/>
      <c r="C5906" s="88"/>
      <c r="D5906" s="86"/>
      <c r="E5906" s="32"/>
      <c r="H5906" s="105"/>
      <c r="J5906" s="102"/>
      <c r="K5906" s="102"/>
      <c r="L5906" s="108"/>
      <c r="R5906" s="31"/>
      <c r="S5906" s="112"/>
    </row>
    <row r="5907">
      <c r="A5907" s="105"/>
      <c r="C5907" s="88"/>
      <c r="D5907" s="86"/>
      <c r="E5907" s="32"/>
      <c r="H5907" s="105"/>
      <c r="J5907" s="102"/>
      <c r="K5907" s="102"/>
      <c r="L5907" s="108"/>
      <c r="R5907" s="31"/>
      <c r="S5907" s="112"/>
    </row>
    <row r="5908">
      <c r="A5908" s="105"/>
      <c r="C5908" s="88"/>
      <c r="D5908" s="86"/>
      <c r="E5908" s="32"/>
      <c r="H5908" s="105"/>
      <c r="J5908" s="102"/>
      <c r="K5908" s="102"/>
      <c r="L5908" s="108"/>
      <c r="R5908" s="31"/>
      <c r="S5908" s="112"/>
    </row>
    <row r="5909">
      <c r="A5909" s="105"/>
      <c r="C5909" s="88"/>
      <c r="D5909" s="86"/>
      <c r="E5909" s="32"/>
      <c r="H5909" s="105"/>
      <c r="J5909" s="102"/>
      <c r="K5909" s="102"/>
      <c r="L5909" s="108"/>
      <c r="R5909" s="31"/>
      <c r="S5909" s="112"/>
    </row>
    <row r="5910">
      <c r="A5910" s="105"/>
      <c r="C5910" s="88"/>
      <c r="D5910" s="86"/>
      <c r="E5910" s="32"/>
      <c r="H5910" s="105"/>
      <c r="J5910" s="102"/>
      <c r="K5910" s="102"/>
      <c r="L5910" s="108"/>
      <c r="R5910" s="31"/>
      <c r="S5910" s="112"/>
    </row>
    <row r="5911">
      <c r="A5911" s="105"/>
      <c r="C5911" s="88"/>
      <c r="D5911" s="86"/>
      <c r="E5911" s="32"/>
      <c r="H5911" s="105"/>
      <c r="J5911" s="102"/>
      <c r="K5911" s="102"/>
      <c r="L5911" s="108"/>
      <c r="R5911" s="31"/>
      <c r="S5911" s="112"/>
    </row>
    <row r="5912">
      <c r="A5912" s="105"/>
      <c r="C5912" s="88"/>
      <c r="D5912" s="86"/>
      <c r="E5912" s="32"/>
      <c r="H5912" s="105"/>
      <c r="J5912" s="102"/>
      <c r="K5912" s="102"/>
      <c r="L5912" s="108"/>
      <c r="R5912" s="31"/>
      <c r="S5912" s="112"/>
    </row>
    <row r="5913">
      <c r="A5913" s="105"/>
      <c r="C5913" s="88"/>
      <c r="D5913" s="86"/>
      <c r="E5913" s="32"/>
      <c r="H5913" s="105"/>
      <c r="J5913" s="102"/>
      <c r="K5913" s="102"/>
      <c r="L5913" s="108"/>
      <c r="R5913" s="31"/>
      <c r="S5913" s="112"/>
    </row>
    <row r="5914">
      <c r="A5914" s="105"/>
      <c r="C5914" s="88"/>
      <c r="D5914" s="86"/>
      <c r="E5914" s="32"/>
      <c r="H5914" s="105"/>
      <c r="J5914" s="102"/>
      <c r="K5914" s="102"/>
      <c r="L5914" s="108"/>
      <c r="R5914" s="31"/>
      <c r="S5914" s="112"/>
    </row>
    <row r="5915">
      <c r="A5915" s="105"/>
      <c r="C5915" s="88"/>
      <c r="D5915" s="86"/>
      <c r="E5915" s="32"/>
      <c r="H5915" s="105"/>
      <c r="J5915" s="102"/>
      <c r="K5915" s="102"/>
      <c r="L5915" s="108"/>
      <c r="R5915" s="31"/>
      <c r="S5915" s="112"/>
    </row>
    <row r="5916">
      <c r="A5916" s="105"/>
      <c r="C5916" s="88"/>
      <c r="D5916" s="86"/>
      <c r="E5916" s="32"/>
      <c r="H5916" s="105"/>
      <c r="J5916" s="102"/>
      <c r="K5916" s="102"/>
      <c r="L5916" s="108"/>
      <c r="R5916" s="31"/>
      <c r="S5916" s="112"/>
    </row>
    <row r="5917">
      <c r="A5917" s="105"/>
      <c r="C5917" s="88"/>
      <c r="D5917" s="86"/>
      <c r="E5917" s="32"/>
      <c r="H5917" s="105"/>
      <c r="J5917" s="102"/>
      <c r="K5917" s="102"/>
      <c r="L5917" s="108"/>
      <c r="R5917" s="31"/>
      <c r="S5917" s="112"/>
    </row>
    <row r="5918">
      <c r="A5918" s="105"/>
      <c r="C5918" s="88"/>
      <c r="D5918" s="86"/>
      <c r="E5918" s="32"/>
      <c r="H5918" s="105"/>
      <c r="J5918" s="102"/>
      <c r="K5918" s="102"/>
      <c r="L5918" s="108"/>
      <c r="R5918" s="31"/>
      <c r="S5918" s="112"/>
    </row>
    <row r="5919">
      <c r="A5919" s="105"/>
      <c r="C5919" s="88"/>
      <c r="D5919" s="86"/>
      <c r="E5919" s="32"/>
      <c r="H5919" s="105"/>
      <c r="J5919" s="102"/>
      <c r="K5919" s="102"/>
      <c r="L5919" s="108"/>
      <c r="R5919" s="31"/>
      <c r="S5919" s="112"/>
    </row>
    <row r="5920">
      <c r="A5920" s="105"/>
      <c r="C5920" s="88"/>
      <c r="D5920" s="86"/>
      <c r="E5920" s="32"/>
      <c r="H5920" s="105"/>
      <c r="J5920" s="102"/>
      <c r="K5920" s="102"/>
      <c r="L5920" s="108"/>
      <c r="R5920" s="31"/>
      <c r="S5920" s="112"/>
    </row>
    <row r="5921">
      <c r="A5921" s="105"/>
      <c r="C5921" s="88"/>
      <c r="D5921" s="86"/>
      <c r="E5921" s="32"/>
      <c r="H5921" s="105"/>
      <c r="J5921" s="102"/>
      <c r="K5921" s="102"/>
      <c r="L5921" s="108"/>
      <c r="R5921" s="31"/>
      <c r="S5921" s="112"/>
    </row>
    <row r="5922">
      <c r="A5922" s="105"/>
      <c r="C5922" s="88"/>
      <c r="D5922" s="86"/>
      <c r="E5922" s="32"/>
      <c r="H5922" s="105"/>
      <c r="J5922" s="102"/>
      <c r="K5922" s="102"/>
      <c r="L5922" s="108"/>
      <c r="R5922" s="31"/>
      <c r="S5922" s="112"/>
    </row>
    <row r="5923">
      <c r="A5923" s="105"/>
      <c r="C5923" s="88"/>
      <c r="D5923" s="86"/>
      <c r="E5923" s="32"/>
      <c r="H5923" s="105"/>
      <c r="J5923" s="102"/>
      <c r="K5923" s="102"/>
      <c r="L5923" s="108"/>
      <c r="R5923" s="31"/>
      <c r="S5923" s="112"/>
    </row>
    <row r="5924">
      <c r="A5924" s="105"/>
      <c r="C5924" s="88"/>
      <c r="D5924" s="86"/>
      <c r="E5924" s="32"/>
      <c r="H5924" s="105"/>
      <c r="J5924" s="102"/>
      <c r="K5924" s="102"/>
      <c r="L5924" s="108"/>
      <c r="R5924" s="31"/>
      <c r="S5924" s="112"/>
    </row>
    <row r="5925">
      <c r="A5925" s="105"/>
      <c r="C5925" s="88"/>
      <c r="D5925" s="86"/>
      <c r="E5925" s="32"/>
      <c r="H5925" s="105"/>
      <c r="J5925" s="102"/>
      <c r="K5925" s="102"/>
      <c r="L5925" s="108"/>
      <c r="R5925" s="31"/>
      <c r="S5925" s="112"/>
    </row>
    <row r="5926">
      <c r="A5926" s="105"/>
      <c r="C5926" s="88"/>
      <c r="D5926" s="86"/>
      <c r="E5926" s="32"/>
      <c r="H5926" s="105"/>
      <c r="J5926" s="102"/>
      <c r="K5926" s="102"/>
      <c r="L5926" s="108"/>
      <c r="R5926" s="31"/>
      <c r="S5926" s="112"/>
    </row>
    <row r="5927">
      <c r="A5927" s="105"/>
      <c r="C5927" s="88"/>
      <c r="D5927" s="86"/>
      <c r="E5927" s="32"/>
      <c r="H5927" s="105"/>
      <c r="J5927" s="102"/>
      <c r="K5927" s="102"/>
      <c r="L5927" s="108"/>
      <c r="R5927" s="31"/>
      <c r="S5927" s="112"/>
    </row>
    <row r="5928">
      <c r="A5928" s="105"/>
      <c r="C5928" s="88"/>
      <c r="D5928" s="86"/>
      <c r="E5928" s="32"/>
      <c r="H5928" s="105"/>
      <c r="J5928" s="102"/>
      <c r="K5928" s="102"/>
      <c r="L5928" s="108"/>
      <c r="R5928" s="31"/>
      <c r="S5928" s="112"/>
    </row>
    <row r="5929">
      <c r="A5929" s="105"/>
      <c r="C5929" s="88"/>
      <c r="D5929" s="86"/>
      <c r="E5929" s="32"/>
      <c r="H5929" s="105"/>
      <c r="J5929" s="102"/>
      <c r="K5929" s="102"/>
      <c r="L5929" s="108"/>
      <c r="R5929" s="31"/>
      <c r="S5929" s="112"/>
    </row>
    <row r="5930">
      <c r="A5930" s="105"/>
      <c r="C5930" s="88"/>
      <c r="D5930" s="86"/>
      <c r="E5930" s="32"/>
      <c r="H5930" s="105"/>
      <c r="J5930" s="102"/>
      <c r="K5930" s="102"/>
      <c r="L5930" s="108"/>
      <c r="R5930" s="31"/>
      <c r="S5930" s="112"/>
    </row>
    <row r="5931">
      <c r="A5931" s="105"/>
      <c r="C5931" s="88"/>
      <c r="D5931" s="86"/>
      <c r="E5931" s="32"/>
      <c r="H5931" s="105"/>
      <c r="J5931" s="102"/>
      <c r="K5931" s="102"/>
      <c r="L5931" s="108"/>
      <c r="R5931" s="31"/>
      <c r="S5931" s="112"/>
    </row>
    <row r="5932">
      <c r="A5932" s="105"/>
      <c r="C5932" s="88"/>
      <c r="D5932" s="86"/>
      <c r="E5932" s="32"/>
      <c r="H5932" s="105"/>
      <c r="J5932" s="102"/>
      <c r="K5932" s="102"/>
      <c r="L5932" s="108"/>
      <c r="R5932" s="31"/>
      <c r="S5932" s="112"/>
    </row>
    <row r="5933">
      <c r="A5933" s="105"/>
      <c r="C5933" s="88"/>
      <c r="D5933" s="86"/>
      <c r="E5933" s="32"/>
      <c r="H5933" s="105"/>
      <c r="J5933" s="102"/>
      <c r="K5933" s="102"/>
      <c r="L5933" s="108"/>
      <c r="R5933" s="31"/>
      <c r="S5933" s="112"/>
    </row>
    <row r="5934">
      <c r="A5934" s="105"/>
      <c r="C5934" s="88"/>
      <c r="D5934" s="86"/>
      <c r="E5934" s="32"/>
      <c r="H5934" s="105"/>
      <c r="J5934" s="102"/>
      <c r="K5934" s="102"/>
      <c r="L5934" s="108"/>
      <c r="R5934" s="31"/>
      <c r="S5934" s="112"/>
    </row>
    <row r="5935">
      <c r="A5935" s="105"/>
      <c r="C5935" s="88"/>
      <c r="D5935" s="86"/>
      <c r="E5935" s="32"/>
      <c r="H5935" s="105"/>
      <c r="J5935" s="102"/>
      <c r="K5935" s="102"/>
      <c r="L5935" s="108"/>
      <c r="R5935" s="31"/>
      <c r="S5935" s="112"/>
    </row>
    <row r="5936">
      <c r="A5936" s="105"/>
      <c r="C5936" s="88"/>
      <c r="D5936" s="86"/>
      <c r="E5936" s="32"/>
      <c r="H5936" s="105"/>
      <c r="J5936" s="102"/>
      <c r="K5936" s="102"/>
      <c r="L5936" s="108"/>
      <c r="R5936" s="31"/>
      <c r="S5936" s="112"/>
    </row>
    <row r="5937">
      <c r="A5937" s="105"/>
      <c r="C5937" s="88"/>
      <c r="D5937" s="86"/>
      <c r="E5937" s="32"/>
      <c r="H5937" s="105"/>
      <c r="J5937" s="102"/>
      <c r="K5937" s="102"/>
      <c r="L5937" s="108"/>
      <c r="R5937" s="31"/>
      <c r="S5937" s="112"/>
    </row>
    <row r="5938">
      <c r="A5938" s="105"/>
      <c r="C5938" s="88"/>
      <c r="D5938" s="86"/>
      <c r="E5938" s="32"/>
      <c r="H5938" s="105"/>
      <c r="J5938" s="102"/>
      <c r="K5938" s="102"/>
      <c r="L5938" s="108"/>
      <c r="R5938" s="31"/>
      <c r="S5938" s="112"/>
    </row>
    <row r="5939">
      <c r="A5939" s="105"/>
      <c r="C5939" s="88"/>
      <c r="D5939" s="86"/>
      <c r="E5939" s="32"/>
      <c r="H5939" s="105"/>
      <c r="J5939" s="102"/>
      <c r="K5939" s="102"/>
      <c r="L5939" s="108"/>
      <c r="R5939" s="31"/>
      <c r="S5939" s="112"/>
    </row>
    <row r="5940">
      <c r="A5940" s="105"/>
      <c r="C5940" s="88"/>
      <c r="D5940" s="86"/>
      <c r="E5940" s="32"/>
      <c r="H5940" s="105"/>
      <c r="J5940" s="102"/>
      <c r="K5940" s="102"/>
      <c r="L5940" s="108"/>
      <c r="R5940" s="31"/>
      <c r="S5940" s="112"/>
    </row>
    <row r="5941">
      <c r="A5941" s="105"/>
      <c r="C5941" s="88"/>
      <c r="D5941" s="86"/>
      <c r="E5941" s="32"/>
      <c r="H5941" s="105"/>
      <c r="J5941" s="102"/>
      <c r="K5941" s="102"/>
      <c r="L5941" s="108"/>
      <c r="R5941" s="31"/>
      <c r="S5941" s="112"/>
    </row>
    <row r="5942">
      <c r="A5942" s="105"/>
      <c r="C5942" s="88"/>
      <c r="D5942" s="86"/>
      <c r="E5942" s="32"/>
      <c r="H5942" s="105"/>
      <c r="J5942" s="102"/>
      <c r="K5942" s="102"/>
      <c r="L5942" s="108"/>
      <c r="R5942" s="31"/>
      <c r="S5942" s="112"/>
    </row>
    <row r="5943">
      <c r="A5943" s="105"/>
      <c r="C5943" s="88"/>
      <c r="D5943" s="86"/>
      <c r="E5943" s="32"/>
      <c r="H5943" s="105"/>
      <c r="J5943" s="102"/>
      <c r="K5943" s="102"/>
      <c r="L5943" s="108"/>
      <c r="R5943" s="31"/>
      <c r="S5943" s="112"/>
    </row>
    <row r="5944">
      <c r="A5944" s="105"/>
      <c r="C5944" s="88"/>
      <c r="D5944" s="86"/>
      <c r="E5944" s="32"/>
      <c r="H5944" s="105"/>
      <c r="J5944" s="102"/>
      <c r="K5944" s="102"/>
      <c r="L5944" s="108"/>
      <c r="R5944" s="31"/>
      <c r="S5944" s="112"/>
    </row>
    <row r="5945">
      <c r="A5945" s="105"/>
      <c r="C5945" s="88"/>
      <c r="D5945" s="86"/>
      <c r="E5945" s="32"/>
      <c r="H5945" s="105"/>
      <c r="J5945" s="102"/>
      <c r="K5945" s="102"/>
      <c r="L5945" s="108"/>
      <c r="R5945" s="31"/>
      <c r="S5945" s="112"/>
    </row>
    <row r="5946">
      <c r="A5946" s="105"/>
      <c r="C5946" s="88"/>
      <c r="D5946" s="86"/>
      <c r="E5946" s="32"/>
      <c r="H5946" s="105"/>
      <c r="J5946" s="102"/>
      <c r="K5946" s="102"/>
      <c r="L5946" s="108"/>
      <c r="R5946" s="31"/>
      <c r="S5946" s="112"/>
    </row>
    <row r="5947">
      <c r="A5947" s="105"/>
      <c r="C5947" s="88"/>
      <c r="D5947" s="86"/>
      <c r="E5947" s="32"/>
      <c r="H5947" s="105"/>
      <c r="J5947" s="102"/>
      <c r="K5947" s="102"/>
      <c r="L5947" s="108"/>
      <c r="R5947" s="31"/>
      <c r="S5947" s="112"/>
    </row>
    <row r="5948">
      <c r="A5948" s="105"/>
      <c r="C5948" s="88"/>
      <c r="D5948" s="86"/>
      <c r="E5948" s="32"/>
      <c r="H5948" s="105"/>
      <c r="J5948" s="102"/>
      <c r="K5948" s="102"/>
      <c r="L5948" s="108"/>
      <c r="R5948" s="31"/>
      <c r="S5948" s="112"/>
    </row>
    <row r="5949">
      <c r="A5949" s="105"/>
      <c r="C5949" s="88"/>
      <c r="D5949" s="86"/>
      <c r="E5949" s="32"/>
      <c r="H5949" s="105"/>
      <c r="J5949" s="102"/>
      <c r="K5949" s="102"/>
      <c r="L5949" s="108"/>
      <c r="R5949" s="31"/>
      <c r="S5949" s="112"/>
    </row>
    <row r="5950">
      <c r="A5950" s="105"/>
      <c r="C5950" s="88"/>
      <c r="D5950" s="86"/>
      <c r="E5950" s="32"/>
      <c r="H5950" s="105"/>
      <c r="J5950" s="102"/>
      <c r="K5950" s="102"/>
      <c r="L5950" s="108"/>
      <c r="R5950" s="31"/>
      <c r="S5950" s="112"/>
    </row>
    <row r="5951">
      <c r="A5951" s="105"/>
      <c r="C5951" s="88"/>
      <c r="D5951" s="86"/>
      <c r="E5951" s="32"/>
      <c r="H5951" s="105"/>
      <c r="J5951" s="102"/>
      <c r="K5951" s="102"/>
      <c r="L5951" s="108"/>
      <c r="R5951" s="31"/>
      <c r="S5951" s="112"/>
    </row>
    <row r="5952">
      <c r="A5952" s="105"/>
      <c r="C5952" s="88"/>
      <c r="D5952" s="86"/>
      <c r="E5952" s="32"/>
      <c r="H5952" s="105"/>
      <c r="J5952" s="102"/>
      <c r="K5952" s="102"/>
      <c r="L5952" s="108"/>
      <c r="R5952" s="31"/>
      <c r="S5952" s="112"/>
    </row>
    <row r="5953">
      <c r="A5953" s="105"/>
      <c r="C5953" s="88"/>
      <c r="D5953" s="86"/>
      <c r="E5953" s="32"/>
      <c r="H5953" s="105"/>
      <c r="J5953" s="102"/>
      <c r="K5953" s="102"/>
      <c r="L5953" s="108"/>
      <c r="R5953" s="31"/>
      <c r="S5953" s="112"/>
    </row>
    <row r="5954">
      <c r="A5954" s="105"/>
      <c r="C5954" s="88"/>
      <c r="D5954" s="86"/>
      <c r="E5954" s="32"/>
      <c r="H5954" s="105"/>
      <c r="J5954" s="102"/>
      <c r="K5954" s="102"/>
      <c r="L5954" s="108"/>
      <c r="R5954" s="31"/>
      <c r="S5954" s="112"/>
    </row>
    <row r="5955">
      <c r="A5955" s="105"/>
      <c r="C5955" s="88"/>
      <c r="D5955" s="86"/>
      <c r="E5955" s="32"/>
      <c r="H5955" s="105"/>
      <c r="J5955" s="102"/>
      <c r="K5955" s="102"/>
      <c r="L5955" s="108"/>
      <c r="R5955" s="31"/>
      <c r="S5955" s="112"/>
    </row>
    <row r="5956">
      <c r="A5956" s="105"/>
      <c r="C5956" s="88"/>
      <c r="D5956" s="86"/>
      <c r="E5956" s="32"/>
      <c r="H5956" s="105"/>
      <c r="J5956" s="102"/>
      <c r="K5956" s="102"/>
      <c r="L5956" s="108"/>
      <c r="R5956" s="31"/>
      <c r="S5956" s="112"/>
    </row>
    <row r="5957">
      <c r="A5957" s="105"/>
      <c r="C5957" s="88"/>
      <c r="D5957" s="86"/>
      <c r="E5957" s="32"/>
      <c r="H5957" s="105"/>
      <c r="J5957" s="102"/>
      <c r="K5957" s="102"/>
      <c r="L5957" s="108"/>
      <c r="R5957" s="31"/>
      <c r="S5957" s="112"/>
    </row>
    <row r="5958">
      <c r="A5958" s="105"/>
      <c r="C5958" s="88"/>
      <c r="D5958" s="86"/>
      <c r="E5958" s="32"/>
      <c r="H5958" s="105"/>
      <c r="J5958" s="102"/>
      <c r="K5958" s="102"/>
      <c r="L5958" s="108"/>
      <c r="R5958" s="31"/>
      <c r="S5958" s="112"/>
    </row>
    <row r="5959">
      <c r="A5959" s="105"/>
      <c r="C5959" s="88"/>
      <c r="D5959" s="86"/>
      <c r="E5959" s="32"/>
      <c r="H5959" s="105"/>
      <c r="J5959" s="102"/>
      <c r="K5959" s="102"/>
      <c r="L5959" s="108"/>
      <c r="R5959" s="31"/>
      <c r="S5959" s="112"/>
    </row>
    <row r="5960">
      <c r="A5960" s="105"/>
      <c r="C5960" s="88"/>
      <c r="D5960" s="86"/>
      <c r="E5960" s="32"/>
      <c r="H5960" s="105"/>
      <c r="J5960" s="102"/>
      <c r="K5960" s="102"/>
      <c r="L5960" s="108"/>
      <c r="R5960" s="31"/>
      <c r="S5960" s="112"/>
    </row>
    <row r="5961">
      <c r="A5961" s="105"/>
      <c r="C5961" s="88"/>
      <c r="D5961" s="86"/>
      <c r="E5961" s="32"/>
      <c r="H5961" s="105"/>
      <c r="J5961" s="102"/>
      <c r="K5961" s="102"/>
      <c r="L5961" s="108"/>
      <c r="R5961" s="31"/>
      <c r="S5961" s="112"/>
    </row>
    <row r="5962">
      <c r="A5962" s="105"/>
      <c r="C5962" s="88"/>
      <c r="D5962" s="86"/>
      <c r="E5962" s="32"/>
      <c r="H5962" s="105"/>
      <c r="J5962" s="102"/>
      <c r="K5962" s="102"/>
      <c r="L5962" s="108"/>
      <c r="R5962" s="31"/>
      <c r="S5962" s="112"/>
    </row>
    <row r="5963">
      <c r="A5963" s="105"/>
      <c r="C5963" s="88"/>
      <c r="D5963" s="86"/>
      <c r="E5963" s="32"/>
      <c r="H5963" s="105"/>
      <c r="J5963" s="102"/>
      <c r="K5963" s="102"/>
      <c r="L5963" s="108"/>
      <c r="R5963" s="31"/>
      <c r="S5963" s="112"/>
    </row>
    <row r="5964">
      <c r="A5964" s="105"/>
      <c r="C5964" s="88"/>
      <c r="D5964" s="86"/>
      <c r="E5964" s="32"/>
      <c r="H5964" s="105"/>
      <c r="J5964" s="102"/>
      <c r="K5964" s="102"/>
      <c r="L5964" s="108"/>
      <c r="R5964" s="31"/>
      <c r="S5964" s="112"/>
    </row>
    <row r="5965">
      <c r="A5965" s="105"/>
      <c r="C5965" s="88"/>
      <c r="D5965" s="86"/>
      <c r="E5965" s="32"/>
      <c r="H5965" s="105"/>
      <c r="J5965" s="102"/>
      <c r="K5965" s="102"/>
      <c r="L5965" s="108"/>
      <c r="R5965" s="31"/>
      <c r="S5965" s="112"/>
    </row>
    <row r="5966">
      <c r="A5966" s="105"/>
      <c r="C5966" s="88"/>
      <c r="D5966" s="86"/>
      <c r="E5966" s="32"/>
      <c r="H5966" s="105"/>
      <c r="J5966" s="102"/>
      <c r="K5966" s="102"/>
      <c r="L5966" s="108"/>
      <c r="R5966" s="31"/>
      <c r="S5966" s="112"/>
    </row>
    <row r="5967">
      <c r="A5967" s="105"/>
      <c r="C5967" s="88"/>
      <c r="D5967" s="86"/>
      <c r="E5967" s="32"/>
      <c r="H5967" s="105"/>
      <c r="J5967" s="102"/>
      <c r="K5967" s="102"/>
      <c r="L5967" s="108"/>
      <c r="R5967" s="31"/>
      <c r="S5967" s="112"/>
    </row>
    <row r="5968">
      <c r="A5968" s="105"/>
      <c r="C5968" s="88"/>
      <c r="D5968" s="86"/>
      <c r="E5968" s="32"/>
      <c r="H5968" s="105"/>
      <c r="J5968" s="102"/>
      <c r="K5968" s="102"/>
      <c r="L5968" s="108"/>
      <c r="R5968" s="31"/>
      <c r="S5968" s="112"/>
    </row>
    <row r="5969">
      <c r="A5969" s="105"/>
      <c r="C5969" s="88"/>
      <c r="D5969" s="86"/>
      <c r="E5969" s="32"/>
      <c r="H5969" s="105"/>
      <c r="J5969" s="102"/>
      <c r="K5969" s="102"/>
      <c r="L5969" s="108"/>
      <c r="R5969" s="31"/>
      <c r="S5969" s="112"/>
    </row>
    <row r="5970">
      <c r="A5970" s="105"/>
      <c r="C5970" s="88"/>
      <c r="D5970" s="86"/>
      <c r="E5970" s="32"/>
      <c r="H5970" s="105"/>
      <c r="J5970" s="102"/>
      <c r="K5970" s="102"/>
      <c r="L5970" s="108"/>
      <c r="R5970" s="31"/>
      <c r="S5970" s="112"/>
    </row>
    <row r="5971">
      <c r="A5971" s="105"/>
      <c r="C5971" s="88"/>
      <c r="D5971" s="86"/>
      <c r="E5971" s="32"/>
      <c r="H5971" s="105"/>
      <c r="J5971" s="102"/>
      <c r="K5971" s="102"/>
      <c r="L5971" s="108"/>
      <c r="R5971" s="31"/>
      <c r="S5971" s="112"/>
    </row>
    <row r="5972">
      <c r="A5972" s="105"/>
      <c r="C5972" s="88"/>
      <c r="D5972" s="86"/>
      <c r="E5972" s="32"/>
      <c r="H5972" s="105"/>
      <c r="J5972" s="102"/>
      <c r="K5972" s="102"/>
      <c r="L5972" s="108"/>
      <c r="R5972" s="31"/>
      <c r="S5972" s="112"/>
    </row>
    <row r="5973">
      <c r="A5973" s="105"/>
      <c r="C5973" s="88"/>
      <c r="D5973" s="86"/>
      <c r="E5973" s="32"/>
      <c r="H5973" s="105"/>
      <c r="J5973" s="102"/>
      <c r="K5973" s="102"/>
      <c r="L5973" s="108"/>
      <c r="R5973" s="31"/>
      <c r="S5973" s="112"/>
    </row>
    <row r="5974">
      <c r="A5974" s="105"/>
      <c r="C5974" s="88"/>
      <c r="D5974" s="86"/>
      <c r="E5974" s="32"/>
      <c r="H5974" s="105"/>
      <c r="J5974" s="102"/>
      <c r="K5974" s="102"/>
      <c r="L5974" s="108"/>
      <c r="R5974" s="31"/>
      <c r="S5974" s="112"/>
    </row>
    <row r="5975">
      <c r="A5975" s="105"/>
      <c r="C5975" s="88"/>
      <c r="D5975" s="86"/>
      <c r="E5975" s="32"/>
      <c r="H5975" s="105"/>
      <c r="J5975" s="102"/>
      <c r="K5975" s="102"/>
      <c r="L5975" s="108"/>
      <c r="R5975" s="31"/>
      <c r="S5975" s="112"/>
    </row>
    <row r="5976">
      <c r="A5976" s="105"/>
      <c r="C5976" s="88"/>
      <c r="D5976" s="86"/>
      <c r="E5976" s="32"/>
      <c r="H5976" s="105"/>
      <c r="J5976" s="102"/>
      <c r="K5976" s="102"/>
      <c r="L5976" s="108"/>
      <c r="R5976" s="31"/>
      <c r="S5976" s="112"/>
    </row>
    <row r="5977">
      <c r="A5977" s="105"/>
      <c r="C5977" s="88"/>
      <c r="D5977" s="86"/>
      <c r="E5977" s="32"/>
      <c r="H5977" s="105"/>
      <c r="J5977" s="102"/>
      <c r="K5977" s="102"/>
      <c r="L5977" s="108"/>
      <c r="R5977" s="31"/>
      <c r="S5977" s="112"/>
    </row>
    <row r="5978">
      <c r="A5978" s="105"/>
      <c r="C5978" s="88"/>
      <c r="D5978" s="86"/>
      <c r="E5978" s="32"/>
      <c r="H5978" s="105"/>
      <c r="J5978" s="102"/>
      <c r="K5978" s="102"/>
      <c r="L5978" s="108"/>
      <c r="R5978" s="31"/>
      <c r="S5978" s="112"/>
    </row>
    <row r="5979">
      <c r="A5979" s="105"/>
      <c r="C5979" s="88"/>
      <c r="D5979" s="86"/>
      <c r="E5979" s="32"/>
      <c r="H5979" s="105"/>
      <c r="J5979" s="102"/>
      <c r="K5979" s="102"/>
      <c r="L5979" s="108"/>
      <c r="R5979" s="31"/>
      <c r="S5979" s="112"/>
    </row>
    <row r="5980">
      <c r="A5980" s="105"/>
      <c r="C5980" s="88"/>
      <c r="D5980" s="86"/>
      <c r="E5980" s="32"/>
      <c r="H5980" s="105"/>
      <c r="J5980" s="102"/>
      <c r="K5980" s="102"/>
      <c r="L5980" s="108"/>
      <c r="R5980" s="31"/>
      <c r="S5980" s="112"/>
    </row>
    <row r="5981">
      <c r="A5981" s="105"/>
      <c r="C5981" s="88"/>
      <c r="D5981" s="86"/>
      <c r="E5981" s="32"/>
      <c r="H5981" s="105"/>
      <c r="J5981" s="102"/>
      <c r="K5981" s="102"/>
      <c r="L5981" s="108"/>
      <c r="R5981" s="31"/>
      <c r="S5981" s="112"/>
    </row>
    <row r="5982">
      <c r="A5982" s="105"/>
      <c r="C5982" s="88"/>
      <c r="D5982" s="86"/>
      <c r="E5982" s="32"/>
      <c r="H5982" s="105"/>
      <c r="J5982" s="102"/>
      <c r="K5982" s="102"/>
      <c r="L5982" s="108"/>
      <c r="R5982" s="31"/>
      <c r="S5982" s="112"/>
    </row>
    <row r="5983">
      <c r="A5983" s="105"/>
      <c r="C5983" s="88"/>
      <c r="D5983" s="86"/>
      <c r="E5983" s="32"/>
      <c r="H5983" s="105"/>
      <c r="J5983" s="102"/>
      <c r="K5983" s="102"/>
      <c r="L5983" s="108"/>
      <c r="R5983" s="31"/>
      <c r="S5983" s="112"/>
    </row>
    <row r="5984">
      <c r="A5984" s="105"/>
      <c r="C5984" s="88"/>
      <c r="D5984" s="86"/>
      <c r="E5984" s="32"/>
      <c r="H5984" s="105"/>
      <c r="J5984" s="102"/>
      <c r="K5984" s="102"/>
      <c r="L5984" s="108"/>
      <c r="R5984" s="31"/>
      <c r="S5984" s="112"/>
    </row>
    <row r="5985">
      <c r="A5985" s="105"/>
      <c r="C5985" s="88"/>
      <c r="D5985" s="86"/>
      <c r="E5985" s="32"/>
      <c r="H5985" s="105"/>
      <c r="J5985" s="102"/>
      <c r="K5985" s="102"/>
      <c r="L5985" s="108"/>
      <c r="R5985" s="31"/>
      <c r="S5985" s="112"/>
    </row>
    <row r="5986">
      <c r="A5986" s="105"/>
      <c r="C5986" s="88"/>
      <c r="D5986" s="86"/>
      <c r="E5986" s="32"/>
      <c r="H5986" s="105"/>
      <c r="J5986" s="102"/>
      <c r="K5986" s="102"/>
      <c r="L5986" s="108"/>
      <c r="R5986" s="31"/>
      <c r="S5986" s="112"/>
    </row>
    <row r="5987">
      <c r="A5987" s="105"/>
      <c r="C5987" s="88"/>
      <c r="D5987" s="86"/>
      <c r="E5987" s="32"/>
      <c r="H5987" s="105"/>
      <c r="J5987" s="102"/>
      <c r="K5987" s="102"/>
      <c r="L5987" s="108"/>
      <c r="R5987" s="31"/>
      <c r="S5987" s="112"/>
    </row>
    <row r="5988">
      <c r="A5988" s="105"/>
      <c r="C5988" s="88"/>
      <c r="D5988" s="86"/>
      <c r="E5988" s="32"/>
      <c r="H5988" s="105"/>
      <c r="J5988" s="102"/>
      <c r="K5988" s="102"/>
      <c r="L5988" s="108"/>
      <c r="R5988" s="31"/>
      <c r="S5988" s="112"/>
    </row>
    <row r="5989">
      <c r="A5989" s="105"/>
      <c r="C5989" s="88"/>
      <c r="D5989" s="86"/>
      <c r="E5989" s="32"/>
      <c r="H5989" s="105"/>
      <c r="J5989" s="102"/>
      <c r="K5989" s="102"/>
      <c r="L5989" s="108"/>
      <c r="R5989" s="31"/>
      <c r="S5989" s="112"/>
    </row>
    <row r="5990">
      <c r="A5990" s="105"/>
      <c r="C5990" s="88"/>
      <c r="D5990" s="86"/>
      <c r="E5990" s="32"/>
      <c r="H5990" s="105"/>
      <c r="J5990" s="102"/>
      <c r="K5990" s="102"/>
      <c r="L5990" s="108"/>
      <c r="R5990" s="31"/>
      <c r="S5990" s="112"/>
    </row>
    <row r="5991">
      <c r="A5991" s="105"/>
      <c r="C5991" s="88"/>
      <c r="D5991" s="86"/>
      <c r="E5991" s="32"/>
      <c r="H5991" s="105"/>
      <c r="J5991" s="102"/>
      <c r="K5991" s="102"/>
      <c r="L5991" s="108"/>
      <c r="R5991" s="31"/>
      <c r="S5991" s="112"/>
    </row>
    <row r="5992">
      <c r="A5992" s="105"/>
      <c r="C5992" s="88"/>
      <c r="D5992" s="86"/>
      <c r="E5992" s="32"/>
      <c r="H5992" s="105"/>
      <c r="J5992" s="102"/>
      <c r="K5992" s="102"/>
      <c r="L5992" s="108"/>
      <c r="R5992" s="31"/>
      <c r="S5992" s="112"/>
    </row>
    <row r="5993">
      <c r="A5993" s="105"/>
      <c r="C5993" s="88"/>
      <c r="D5993" s="86"/>
      <c r="E5993" s="32"/>
      <c r="H5993" s="105"/>
      <c r="J5993" s="102"/>
      <c r="K5993" s="102"/>
      <c r="L5993" s="108"/>
      <c r="R5993" s="31"/>
      <c r="S5993" s="112"/>
    </row>
    <row r="5994">
      <c r="A5994" s="105"/>
      <c r="C5994" s="88"/>
      <c r="D5994" s="86"/>
      <c r="E5994" s="32"/>
      <c r="H5994" s="105"/>
      <c r="J5994" s="102"/>
      <c r="K5994" s="102"/>
      <c r="L5994" s="108"/>
      <c r="R5994" s="31"/>
      <c r="S5994" s="112"/>
    </row>
    <row r="5995">
      <c r="A5995" s="105"/>
      <c r="C5995" s="88"/>
      <c r="D5995" s="86"/>
      <c r="E5995" s="32"/>
      <c r="H5995" s="105"/>
      <c r="J5995" s="102"/>
      <c r="K5995" s="102"/>
      <c r="L5995" s="108"/>
      <c r="R5995" s="31"/>
      <c r="S5995" s="112"/>
    </row>
    <row r="5996">
      <c r="A5996" s="105"/>
      <c r="C5996" s="88"/>
      <c r="D5996" s="86"/>
      <c r="E5996" s="32"/>
      <c r="H5996" s="105"/>
      <c r="J5996" s="102"/>
      <c r="K5996" s="102"/>
      <c r="L5996" s="108"/>
      <c r="R5996" s="31"/>
      <c r="S5996" s="112"/>
    </row>
    <row r="5997">
      <c r="A5997" s="105"/>
      <c r="C5997" s="88"/>
      <c r="D5997" s="86"/>
      <c r="E5997" s="32"/>
      <c r="H5997" s="105"/>
      <c r="J5997" s="102"/>
      <c r="K5997" s="102"/>
      <c r="L5997" s="108"/>
      <c r="R5997" s="31"/>
      <c r="S5997" s="112"/>
    </row>
    <row r="5998">
      <c r="A5998" s="105"/>
      <c r="C5998" s="88"/>
      <c r="D5998" s="86"/>
      <c r="E5998" s="32"/>
      <c r="H5998" s="105"/>
      <c r="J5998" s="102"/>
      <c r="K5998" s="102"/>
      <c r="L5998" s="108"/>
      <c r="R5998" s="31"/>
      <c r="S5998" s="112"/>
    </row>
    <row r="5999">
      <c r="A5999" s="105"/>
      <c r="C5999" s="88"/>
      <c r="D5999" s="86"/>
      <c r="E5999" s="32"/>
      <c r="H5999" s="105"/>
      <c r="J5999" s="102"/>
      <c r="K5999" s="102"/>
      <c r="L5999" s="108"/>
      <c r="R5999" s="31"/>
      <c r="S5999" s="112"/>
    </row>
    <row r="6000">
      <c r="A6000" s="105"/>
      <c r="C6000" s="88"/>
      <c r="D6000" s="86"/>
      <c r="E6000" s="32"/>
      <c r="H6000" s="105"/>
      <c r="J6000" s="102"/>
      <c r="K6000" s="102"/>
      <c r="L6000" s="108"/>
      <c r="R6000" s="31"/>
      <c r="S6000" s="112"/>
    </row>
    <row r="6001">
      <c r="A6001" s="105"/>
      <c r="C6001" s="88"/>
      <c r="D6001" s="86"/>
      <c r="E6001" s="32"/>
      <c r="H6001" s="105"/>
      <c r="J6001" s="102"/>
      <c r="K6001" s="102"/>
      <c r="L6001" s="108"/>
      <c r="R6001" s="31"/>
      <c r="S6001" s="112"/>
    </row>
    <row r="6002">
      <c r="A6002" s="105"/>
      <c r="C6002" s="88"/>
      <c r="D6002" s="86"/>
      <c r="E6002" s="32"/>
      <c r="H6002" s="105"/>
      <c r="J6002" s="102"/>
      <c r="K6002" s="102"/>
      <c r="L6002" s="108"/>
      <c r="R6002" s="31"/>
      <c r="S6002" s="112"/>
    </row>
    <row r="6003">
      <c r="A6003" s="105"/>
      <c r="C6003" s="88"/>
      <c r="D6003" s="86"/>
      <c r="E6003" s="32"/>
      <c r="H6003" s="105"/>
      <c r="J6003" s="102"/>
      <c r="K6003" s="102"/>
      <c r="L6003" s="108"/>
      <c r="R6003" s="31"/>
      <c r="S6003" s="112"/>
    </row>
    <row r="6004">
      <c r="A6004" s="105"/>
      <c r="C6004" s="88"/>
      <c r="D6004" s="86"/>
      <c r="E6004" s="32"/>
      <c r="H6004" s="105"/>
      <c r="J6004" s="102"/>
      <c r="K6004" s="102"/>
      <c r="L6004" s="108"/>
      <c r="R6004" s="31"/>
      <c r="S6004" s="112"/>
    </row>
    <row r="6005">
      <c r="A6005" s="105"/>
      <c r="C6005" s="88"/>
      <c r="D6005" s="86"/>
      <c r="E6005" s="32"/>
      <c r="H6005" s="105"/>
      <c r="J6005" s="102"/>
      <c r="K6005" s="102"/>
      <c r="L6005" s="108"/>
      <c r="R6005" s="31"/>
      <c r="S6005" s="112"/>
    </row>
    <row r="6006">
      <c r="A6006" s="105"/>
      <c r="C6006" s="88"/>
      <c r="D6006" s="86"/>
      <c r="E6006" s="32"/>
      <c r="H6006" s="105"/>
      <c r="J6006" s="102"/>
      <c r="K6006" s="102"/>
      <c r="L6006" s="108"/>
      <c r="R6006" s="31"/>
      <c r="S6006" s="112"/>
    </row>
    <row r="6007">
      <c r="A6007" s="105"/>
      <c r="C6007" s="88"/>
      <c r="D6007" s="86"/>
      <c r="E6007" s="32"/>
      <c r="H6007" s="105"/>
      <c r="J6007" s="102"/>
      <c r="K6007" s="102"/>
      <c r="L6007" s="108"/>
      <c r="R6007" s="31"/>
      <c r="S6007" s="112"/>
    </row>
    <row r="6008">
      <c r="A6008" s="105"/>
      <c r="C6008" s="88"/>
      <c r="D6008" s="86"/>
      <c r="E6008" s="32"/>
      <c r="H6008" s="105"/>
      <c r="J6008" s="102"/>
      <c r="K6008" s="102"/>
      <c r="L6008" s="108"/>
      <c r="R6008" s="31"/>
      <c r="S6008" s="112"/>
    </row>
    <row r="6009">
      <c r="A6009" s="105"/>
      <c r="C6009" s="88"/>
      <c r="D6009" s="86"/>
      <c r="E6009" s="32"/>
      <c r="H6009" s="105"/>
      <c r="J6009" s="102"/>
      <c r="K6009" s="102"/>
      <c r="L6009" s="108"/>
      <c r="R6009" s="31"/>
      <c r="S6009" s="112"/>
    </row>
    <row r="6010">
      <c r="A6010" s="105"/>
      <c r="C6010" s="88"/>
      <c r="D6010" s="86"/>
      <c r="E6010" s="32"/>
      <c r="H6010" s="105"/>
      <c r="J6010" s="102"/>
      <c r="K6010" s="102"/>
      <c r="L6010" s="108"/>
      <c r="R6010" s="31"/>
      <c r="S6010" s="112"/>
    </row>
    <row r="6011">
      <c r="A6011" s="105"/>
      <c r="C6011" s="88"/>
      <c r="D6011" s="86"/>
      <c r="E6011" s="32"/>
      <c r="H6011" s="105"/>
      <c r="J6011" s="102"/>
      <c r="K6011" s="102"/>
      <c r="L6011" s="108"/>
      <c r="R6011" s="31"/>
      <c r="S6011" s="112"/>
    </row>
    <row r="6012">
      <c r="A6012" s="105"/>
      <c r="C6012" s="88"/>
      <c r="D6012" s="86"/>
      <c r="E6012" s="32"/>
      <c r="H6012" s="105"/>
      <c r="J6012" s="102"/>
      <c r="K6012" s="102"/>
      <c r="L6012" s="108"/>
      <c r="R6012" s="31"/>
      <c r="S6012" s="112"/>
    </row>
    <row r="6013">
      <c r="A6013" s="105"/>
      <c r="C6013" s="88"/>
      <c r="D6013" s="86"/>
      <c r="E6013" s="32"/>
      <c r="H6013" s="105"/>
      <c r="J6013" s="102"/>
      <c r="K6013" s="102"/>
      <c r="L6013" s="108"/>
      <c r="R6013" s="31"/>
      <c r="S6013" s="112"/>
    </row>
    <row r="6014">
      <c r="A6014" s="105"/>
      <c r="C6014" s="88"/>
      <c r="D6014" s="86"/>
      <c r="E6014" s="32"/>
      <c r="H6014" s="105"/>
      <c r="J6014" s="102"/>
      <c r="K6014" s="102"/>
      <c r="L6014" s="108"/>
      <c r="R6014" s="31"/>
      <c r="S6014" s="112"/>
    </row>
    <row r="6015">
      <c r="A6015" s="105"/>
      <c r="C6015" s="88"/>
      <c r="D6015" s="86"/>
      <c r="E6015" s="32"/>
      <c r="H6015" s="105"/>
      <c r="J6015" s="102"/>
      <c r="K6015" s="102"/>
      <c r="L6015" s="108"/>
      <c r="R6015" s="31"/>
      <c r="S6015" s="112"/>
    </row>
    <row r="6016">
      <c r="A6016" s="105"/>
      <c r="C6016" s="88"/>
      <c r="D6016" s="86"/>
      <c r="E6016" s="32"/>
      <c r="H6016" s="105"/>
      <c r="J6016" s="102"/>
      <c r="K6016" s="102"/>
      <c r="L6016" s="108"/>
      <c r="R6016" s="31"/>
      <c r="S6016" s="112"/>
    </row>
    <row r="6017">
      <c r="A6017" s="105"/>
      <c r="C6017" s="88"/>
      <c r="D6017" s="86"/>
      <c r="E6017" s="32"/>
      <c r="H6017" s="105"/>
      <c r="J6017" s="102"/>
      <c r="K6017" s="102"/>
      <c r="L6017" s="108"/>
      <c r="R6017" s="31"/>
      <c r="S6017" s="112"/>
    </row>
    <row r="6018">
      <c r="A6018" s="105"/>
      <c r="C6018" s="88"/>
      <c r="D6018" s="86"/>
      <c r="E6018" s="32"/>
      <c r="H6018" s="105"/>
      <c r="J6018" s="102"/>
      <c r="K6018" s="102"/>
      <c r="L6018" s="108"/>
      <c r="R6018" s="31"/>
      <c r="S6018" s="112"/>
    </row>
    <row r="6019">
      <c r="A6019" s="105"/>
      <c r="C6019" s="88"/>
      <c r="D6019" s="86"/>
      <c r="E6019" s="32"/>
      <c r="H6019" s="105"/>
      <c r="J6019" s="102"/>
      <c r="K6019" s="102"/>
      <c r="L6019" s="108"/>
      <c r="R6019" s="31"/>
      <c r="S6019" s="112"/>
    </row>
    <row r="6020">
      <c r="A6020" s="105"/>
      <c r="C6020" s="88"/>
      <c r="D6020" s="86"/>
      <c r="E6020" s="32"/>
      <c r="H6020" s="105"/>
      <c r="J6020" s="102"/>
      <c r="K6020" s="102"/>
      <c r="L6020" s="108"/>
      <c r="R6020" s="31"/>
      <c r="S6020" s="112"/>
    </row>
    <row r="6021">
      <c r="A6021" s="105"/>
      <c r="C6021" s="88"/>
      <c r="D6021" s="86"/>
      <c r="E6021" s="32"/>
      <c r="H6021" s="105"/>
      <c r="J6021" s="102"/>
      <c r="K6021" s="102"/>
      <c r="L6021" s="108"/>
      <c r="R6021" s="31"/>
      <c r="S6021" s="112"/>
    </row>
    <row r="6022">
      <c r="A6022" s="105"/>
      <c r="C6022" s="88"/>
      <c r="D6022" s="86"/>
      <c r="E6022" s="32"/>
      <c r="H6022" s="105"/>
      <c r="J6022" s="102"/>
      <c r="K6022" s="102"/>
      <c r="L6022" s="108"/>
      <c r="R6022" s="31"/>
      <c r="S6022" s="112"/>
    </row>
    <row r="6023">
      <c r="A6023" s="105"/>
      <c r="C6023" s="88"/>
      <c r="D6023" s="86"/>
      <c r="E6023" s="32"/>
      <c r="H6023" s="105"/>
      <c r="J6023" s="102"/>
      <c r="K6023" s="102"/>
      <c r="L6023" s="108"/>
      <c r="R6023" s="31"/>
      <c r="S6023" s="112"/>
    </row>
    <row r="6024">
      <c r="A6024" s="105"/>
      <c r="C6024" s="88"/>
      <c r="D6024" s="86"/>
      <c r="E6024" s="32"/>
      <c r="H6024" s="105"/>
      <c r="J6024" s="102"/>
      <c r="K6024" s="102"/>
      <c r="L6024" s="108"/>
      <c r="R6024" s="31"/>
      <c r="S6024" s="112"/>
    </row>
    <row r="6025">
      <c r="A6025" s="105"/>
      <c r="C6025" s="88"/>
      <c r="D6025" s="86"/>
      <c r="E6025" s="32"/>
      <c r="H6025" s="105"/>
      <c r="J6025" s="102"/>
      <c r="K6025" s="102"/>
      <c r="L6025" s="108"/>
      <c r="R6025" s="31"/>
      <c r="S6025" s="112"/>
    </row>
    <row r="6026">
      <c r="A6026" s="105"/>
      <c r="C6026" s="88"/>
      <c r="D6026" s="86"/>
      <c r="E6026" s="32"/>
      <c r="H6026" s="105"/>
      <c r="J6026" s="102"/>
      <c r="K6026" s="102"/>
      <c r="L6026" s="108"/>
      <c r="R6026" s="31"/>
      <c r="S6026" s="112"/>
    </row>
    <row r="6027">
      <c r="A6027" s="105"/>
      <c r="C6027" s="88"/>
      <c r="D6027" s="86"/>
      <c r="E6027" s="32"/>
      <c r="H6027" s="105"/>
      <c r="J6027" s="102"/>
      <c r="K6027" s="102"/>
      <c r="L6027" s="108"/>
      <c r="R6027" s="31"/>
      <c r="S6027" s="112"/>
    </row>
    <row r="6028">
      <c r="A6028" s="105"/>
      <c r="C6028" s="88"/>
      <c r="D6028" s="86"/>
      <c r="E6028" s="32"/>
      <c r="H6028" s="105"/>
      <c r="J6028" s="102"/>
      <c r="K6028" s="102"/>
      <c r="L6028" s="108"/>
      <c r="R6028" s="31"/>
      <c r="S6028" s="112"/>
    </row>
    <row r="6029">
      <c r="A6029" s="105"/>
      <c r="C6029" s="88"/>
      <c r="D6029" s="86"/>
      <c r="E6029" s="32"/>
      <c r="H6029" s="105"/>
      <c r="J6029" s="102"/>
      <c r="K6029" s="102"/>
      <c r="L6029" s="108"/>
      <c r="R6029" s="31"/>
      <c r="S6029" s="112"/>
    </row>
    <row r="6030">
      <c r="A6030" s="105"/>
      <c r="C6030" s="88"/>
      <c r="D6030" s="86"/>
      <c r="E6030" s="32"/>
      <c r="H6030" s="105"/>
      <c r="J6030" s="102"/>
      <c r="K6030" s="102"/>
      <c r="L6030" s="108"/>
      <c r="R6030" s="31"/>
      <c r="S6030" s="112"/>
    </row>
    <row r="6031">
      <c r="A6031" s="105"/>
      <c r="C6031" s="88"/>
      <c r="D6031" s="86"/>
      <c r="E6031" s="32"/>
      <c r="H6031" s="105"/>
      <c r="J6031" s="102"/>
      <c r="K6031" s="102"/>
      <c r="L6031" s="108"/>
      <c r="R6031" s="31"/>
      <c r="S6031" s="112"/>
    </row>
    <row r="6032">
      <c r="A6032" s="105"/>
      <c r="C6032" s="88"/>
      <c r="D6032" s="86"/>
      <c r="E6032" s="32"/>
      <c r="H6032" s="105"/>
      <c r="J6032" s="102"/>
      <c r="K6032" s="102"/>
      <c r="L6032" s="108"/>
      <c r="R6032" s="31"/>
      <c r="S6032" s="112"/>
    </row>
    <row r="6033">
      <c r="A6033" s="105"/>
      <c r="C6033" s="88"/>
      <c r="D6033" s="86"/>
      <c r="E6033" s="32"/>
      <c r="H6033" s="105"/>
      <c r="J6033" s="102"/>
      <c r="K6033" s="102"/>
      <c r="L6033" s="108"/>
      <c r="R6033" s="31"/>
      <c r="S6033" s="112"/>
    </row>
    <row r="6034">
      <c r="A6034" s="105"/>
      <c r="C6034" s="88"/>
      <c r="D6034" s="86"/>
      <c r="E6034" s="32"/>
      <c r="H6034" s="105"/>
      <c r="J6034" s="102"/>
      <c r="K6034" s="102"/>
      <c r="L6034" s="108"/>
      <c r="R6034" s="31"/>
      <c r="S6034" s="112"/>
    </row>
    <row r="6035">
      <c r="A6035" s="105"/>
      <c r="C6035" s="88"/>
      <c r="D6035" s="86"/>
      <c r="E6035" s="32"/>
      <c r="H6035" s="105"/>
      <c r="J6035" s="102"/>
      <c r="K6035" s="102"/>
      <c r="L6035" s="108"/>
      <c r="R6035" s="31"/>
      <c r="S6035" s="112"/>
    </row>
    <row r="6036">
      <c r="A6036" s="105"/>
      <c r="C6036" s="88"/>
      <c r="D6036" s="86"/>
      <c r="E6036" s="32"/>
      <c r="H6036" s="105"/>
      <c r="J6036" s="102"/>
      <c r="K6036" s="102"/>
      <c r="L6036" s="108"/>
      <c r="R6036" s="31"/>
      <c r="S6036" s="112"/>
    </row>
    <row r="6037">
      <c r="A6037" s="105"/>
      <c r="C6037" s="88"/>
      <c r="D6037" s="86"/>
      <c r="E6037" s="32"/>
      <c r="H6037" s="105"/>
      <c r="J6037" s="102"/>
      <c r="K6037" s="102"/>
      <c r="L6037" s="108"/>
      <c r="R6037" s="31"/>
      <c r="S6037" s="112"/>
    </row>
    <row r="6038">
      <c r="A6038" s="105"/>
      <c r="C6038" s="88"/>
      <c r="D6038" s="86"/>
      <c r="E6038" s="32"/>
      <c r="H6038" s="105"/>
      <c r="J6038" s="102"/>
      <c r="K6038" s="102"/>
      <c r="L6038" s="108"/>
      <c r="R6038" s="31"/>
      <c r="S6038" s="112"/>
    </row>
    <row r="6039">
      <c r="A6039" s="105"/>
      <c r="C6039" s="88"/>
      <c r="D6039" s="86"/>
      <c r="E6039" s="32"/>
      <c r="H6039" s="105"/>
      <c r="J6039" s="102"/>
      <c r="K6039" s="102"/>
      <c r="L6039" s="108"/>
      <c r="R6039" s="31"/>
      <c r="S6039" s="112"/>
    </row>
    <row r="6040">
      <c r="A6040" s="105"/>
      <c r="C6040" s="88"/>
      <c r="D6040" s="86"/>
      <c r="E6040" s="32"/>
      <c r="H6040" s="105"/>
      <c r="J6040" s="102"/>
      <c r="K6040" s="102"/>
      <c r="L6040" s="108"/>
      <c r="R6040" s="31"/>
      <c r="S6040" s="112"/>
    </row>
    <row r="6041">
      <c r="A6041" s="105"/>
      <c r="C6041" s="88"/>
      <c r="D6041" s="86"/>
      <c r="E6041" s="32"/>
      <c r="H6041" s="105"/>
      <c r="J6041" s="102"/>
      <c r="K6041" s="102"/>
      <c r="L6041" s="108"/>
      <c r="R6041" s="31"/>
      <c r="S6041" s="112"/>
    </row>
    <row r="6042">
      <c r="A6042" s="105"/>
      <c r="C6042" s="88"/>
      <c r="D6042" s="86"/>
      <c r="E6042" s="32"/>
      <c r="H6042" s="105"/>
      <c r="J6042" s="102"/>
      <c r="K6042" s="102"/>
      <c r="L6042" s="108"/>
      <c r="R6042" s="31"/>
      <c r="S6042" s="112"/>
    </row>
    <row r="6043">
      <c r="A6043" s="105"/>
      <c r="C6043" s="88"/>
      <c r="D6043" s="86"/>
      <c r="E6043" s="32"/>
      <c r="H6043" s="105"/>
      <c r="J6043" s="102"/>
      <c r="K6043" s="102"/>
      <c r="L6043" s="108"/>
      <c r="R6043" s="31"/>
      <c r="S6043" s="112"/>
    </row>
    <row r="6044">
      <c r="A6044" s="105"/>
      <c r="C6044" s="88"/>
      <c r="D6044" s="86"/>
      <c r="E6044" s="32"/>
      <c r="H6044" s="105"/>
      <c r="J6044" s="102"/>
      <c r="K6044" s="102"/>
      <c r="L6044" s="108"/>
      <c r="R6044" s="31"/>
      <c r="S6044" s="112"/>
    </row>
    <row r="6045">
      <c r="A6045" s="105"/>
      <c r="C6045" s="88"/>
      <c r="D6045" s="86"/>
      <c r="E6045" s="32"/>
      <c r="H6045" s="105"/>
      <c r="J6045" s="102"/>
      <c r="K6045" s="102"/>
      <c r="L6045" s="108"/>
      <c r="R6045" s="31"/>
      <c r="S6045" s="112"/>
    </row>
    <row r="6046">
      <c r="A6046" s="105"/>
      <c r="C6046" s="88"/>
      <c r="D6046" s="86"/>
      <c r="E6046" s="32"/>
      <c r="H6046" s="105"/>
      <c r="J6046" s="102"/>
      <c r="K6046" s="102"/>
      <c r="L6046" s="108"/>
      <c r="R6046" s="31"/>
      <c r="S6046" s="112"/>
    </row>
    <row r="6047">
      <c r="A6047" s="105"/>
      <c r="C6047" s="88"/>
      <c r="D6047" s="86"/>
      <c r="E6047" s="32"/>
      <c r="H6047" s="105"/>
      <c r="J6047" s="102"/>
      <c r="K6047" s="102"/>
      <c r="L6047" s="108"/>
      <c r="R6047" s="31"/>
      <c r="S6047" s="112"/>
    </row>
    <row r="6048">
      <c r="A6048" s="105"/>
      <c r="C6048" s="88"/>
      <c r="D6048" s="86"/>
      <c r="E6048" s="32"/>
      <c r="H6048" s="105"/>
      <c r="J6048" s="102"/>
      <c r="K6048" s="102"/>
      <c r="L6048" s="108"/>
      <c r="R6048" s="31"/>
      <c r="S6048" s="112"/>
    </row>
    <row r="6049">
      <c r="A6049" s="105"/>
      <c r="C6049" s="88"/>
      <c r="D6049" s="86"/>
      <c r="E6049" s="32"/>
      <c r="H6049" s="105"/>
      <c r="J6049" s="102"/>
      <c r="K6049" s="102"/>
      <c r="L6049" s="108"/>
      <c r="R6049" s="31"/>
      <c r="S6049" s="112"/>
    </row>
    <row r="6050">
      <c r="A6050" s="105"/>
      <c r="C6050" s="88"/>
      <c r="D6050" s="86"/>
      <c r="E6050" s="32"/>
      <c r="H6050" s="105"/>
      <c r="J6050" s="102"/>
      <c r="K6050" s="102"/>
      <c r="L6050" s="108"/>
      <c r="R6050" s="31"/>
      <c r="S6050" s="112"/>
    </row>
    <row r="6051">
      <c r="A6051" s="105"/>
      <c r="C6051" s="88"/>
      <c r="D6051" s="86"/>
      <c r="E6051" s="32"/>
      <c r="H6051" s="105"/>
      <c r="J6051" s="102"/>
      <c r="K6051" s="102"/>
      <c r="L6051" s="108"/>
      <c r="R6051" s="31"/>
      <c r="S6051" s="112"/>
    </row>
    <row r="6052">
      <c r="A6052" s="105"/>
      <c r="C6052" s="88"/>
      <c r="D6052" s="86"/>
      <c r="E6052" s="32"/>
      <c r="H6052" s="105"/>
      <c r="J6052" s="102"/>
      <c r="K6052" s="102"/>
      <c r="L6052" s="108"/>
      <c r="R6052" s="31"/>
      <c r="S6052" s="112"/>
    </row>
    <row r="6053">
      <c r="A6053" s="105"/>
      <c r="C6053" s="88"/>
      <c r="D6053" s="86"/>
      <c r="E6053" s="32"/>
      <c r="H6053" s="105"/>
      <c r="J6053" s="102"/>
      <c r="K6053" s="102"/>
      <c r="L6053" s="108"/>
      <c r="R6053" s="31"/>
      <c r="S6053" s="112"/>
    </row>
    <row r="6054">
      <c r="A6054" s="105"/>
      <c r="C6054" s="88"/>
      <c r="D6054" s="86"/>
      <c r="E6054" s="32"/>
      <c r="H6054" s="105"/>
      <c r="J6054" s="102"/>
      <c r="K6054" s="102"/>
      <c r="L6054" s="108"/>
      <c r="R6054" s="31"/>
      <c r="S6054" s="112"/>
    </row>
    <row r="6055">
      <c r="A6055" s="105"/>
      <c r="C6055" s="88"/>
      <c r="D6055" s="86"/>
      <c r="E6055" s="32"/>
      <c r="H6055" s="105"/>
      <c r="J6055" s="102"/>
      <c r="K6055" s="102"/>
      <c r="L6055" s="108"/>
      <c r="R6055" s="31"/>
      <c r="S6055" s="112"/>
    </row>
    <row r="6056">
      <c r="A6056" s="105"/>
      <c r="C6056" s="88"/>
      <c r="D6056" s="86"/>
      <c r="E6056" s="32"/>
      <c r="H6056" s="105"/>
      <c r="J6056" s="102"/>
      <c r="K6056" s="102"/>
      <c r="L6056" s="108"/>
      <c r="R6056" s="31"/>
      <c r="S6056" s="112"/>
    </row>
    <row r="6057">
      <c r="A6057" s="105"/>
      <c r="C6057" s="88"/>
      <c r="D6057" s="86"/>
      <c r="E6057" s="32"/>
      <c r="H6057" s="105"/>
      <c r="J6057" s="102"/>
      <c r="K6057" s="102"/>
      <c r="L6057" s="108"/>
      <c r="R6057" s="31"/>
      <c r="S6057" s="112"/>
    </row>
    <row r="6058">
      <c r="A6058" s="105"/>
      <c r="C6058" s="88"/>
      <c r="D6058" s="86"/>
      <c r="E6058" s="32"/>
      <c r="H6058" s="105"/>
      <c r="J6058" s="102"/>
      <c r="K6058" s="102"/>
      <c r="L6058" s="108"/>
      <c r="R6058" s="31"/>
      <c r="S6058" s="112"/>
    </row>
    <row r="6059">
      <c r="A6059" s="105"/>
      <c r="C6059" s="88"/>
      <c r="D6059" s="86"/>
      <c r="E6059" s="32"/>
      <c r="H6059" s="105"/>
      <c r="J6059" s="102"/>
      <c r="K6059" s="102"/>
      <c r="L6059" s="108"/>
      <c r="R6059" s="31"/>
      <c r="S6059" s="112"/>
    </row>
    <row r="6060">
      <c r="A6060" s="105"/>
      <c r="C6060" s="88"/>
      <c r="D6060" s="86"/>
      <c r="E6060" s="32"/>
      <c r="H6060" s="105"/>
      <c r="J6060" s="102"/>
      <c r="K6060" s="102"/>
      <c r="L6060" s="108"/>
      <c r="R6060" s="31"/>
      <c r="S6060" s="112"/>
    </row>
    <row r="6061">
      <c r="A6061" s="105"/>
      <c r="C6061" s="88"/>
      <c r="D6061" s="86"/>
      <c r="E6061" s="32"/>
      <c r="H6061" s="105"/>
      <c r="J6061" s="102"/>
      <c r="K6061" s="102"/>
      <c r="L6061" s="108"/>
      <c r="R6061" s="31"/>
      <c r="S6061" s="112"/>
    </row>
    <row r="6062">
      <c r="A6062" s="105"/>
      <c r="C6062" s="88"/>
      <c r="D6062" s="86"/>
      <c r="E6062" s="32"/>
      <c r="H6062" s="105"/>
      <c r="J6062" s="102"/>
      <c r="K6062" s="102"/>
      <c r="L6062" s="108"/>
      <c r="R6062" s="31"/>
      <c r="S6062" s="112"/>
    </row>
    <row r="6063">
      <c r="A6063" s="105"/>
      <c r="C6063" s="88"/>
      <c r="D6063" s="86"/>
      <c r="E6063" s="32"/>
      <c r="H6063" s="105"/>
      <c r="J6063" s="102"/>
      <c r="K6063" s="102"/>
      <c r="L6063" s="108"/>
      <c r="R6063" s="31"/>
      <c r="S6063" s="112"/>
    </row>
    <row r="6064">
      <c r="A6064" s="105"/>
      <c r="C6064" s="88"/>
      <c r="D6064" s="86"/>
      <c r="E6064" s="32"/>
      <c r="H6064" s="105"/>
      <c r="J6064" s="102"/>
      <c r="K6064" s="102"/>
      <c r="L6064" s="108"/>
      <c r="R6064" s="31"/>
      <c r="S6064" s="112"/>
    </row>
    <row r="6065">
      <c r="A6065" s="105"/>
      <c r="C6065" s="88"/>
      <c r="D6065" s="86"/>
      <c r="E6065" s="32"/>
      <c r="H6065" s="105"/>
      <c r="J6065" s="102"/>
      <c r="K6065" s="102"/>
      <c r="L6065" s="108"/>
      <c r="R6065" s="31"/>
      <c r="S6065" s="112"/>
    </row>
    <row r="6066">
      <c r="A6066" s="105"/>
      <c r="C6066" s="88"/>
      <c r="D6066" s="86"/>
      <c r="E6066" s="32"/>
      <c r="H6066" s="105"/>
      <c r="J6066" s="102"/>
      <c r="K6066" s="102"/>
      <c r="L6066" s="108"/>
      <c r="R6066" s="31"/>
      <c r="S6066" s="112"/>
    </row>
    <row r="6067">
      <c r="A6067" s="105"/>
      <c r="C6067" s="88"/>
      <c r="D6067" s="86"/>
      <c r="E6067" s="32"/>
      <c r="H6067" s="105"/>
      <c r="J6067" s="102"/>
      <c r="K6067" s="102"/>
      <c r="L6067" s="108"/>
      <c r="R6067" s="31"/>
      <c r="S6067" s="112"/>
    </row>
    <row r="6068">
      <c r="A6068" s="105"/>
      <c r="C6068" s="88"/>
      <c r="D6068" s="86"/>
      <c r="E6068" s="32"/>
      <c r="H6068" s="105"/>
      <c r="J6068" s="102"/>
      <c r="K6068" s="102"/>
      <c r="L6068" s="108"/>
      <c r="R6068" s="31"/>
      <c r="S6068" s="112"/>
    </row>
    <row r="6069">
      <c r="A6069" s="105"/>
      <c r="C6069" s="88"/>
      <c r="D6069" s="86"/>
      <c r="E6069" s="32"/>
      <c r="H6069" s="105"/>
      <c r="J6069" s="102"/>
      <c r="K6069" s="102"/>
      <c r="L6069" s="108"/>
      <c r="R6069" s="31"/>
      <c r="S6069" s="112"/>
    </row>
    <row r="6070">
      <c r="A6070" s="105"/>
      <c r="C6070" s="88"/>
      <c r="D6070" s="86"/>
      <c r="E6070" s="32"/>
      <c r="H6070" s="105"/>
      <c r="J6070" s="102"/>
      <c r="K6070" s="102"/>
      <c r="L6070" s="108"/>
      <c r="R6070" s="31"/>
      <c r="S6070" s="112"/>
    </row>
    <row r="6071">
      <c r="A6071" s="105"/>
      <c r="C6071" s="88"/>
      <c r="D6071" s="86"/>
      <c r="E6071" s="32"/>
      <c r="H6071" s="105"/>
      <c r="J6071" s="102"/>
      <c r="K6071" s="102"/>
      <c r="L6071" s="108"/>
      <c r="R6071" s="31"/>
      <c r="S6071" s="112"/>
    </row>
    <row r="6072">
      <c r="A6072" s="105"/>
      <c r="C6072" s="88"/>
      <c r="D6072" s="86"/>
      <c r="E6072" s="32"/>
      <c r="H6072" s="105"/>
      <c r="J6072" s="102"/>
      <c r="K6072" s="102"/>
      <c r="L6072" s="108"/>
      <c r="R6072" s="31"/>
      <c r="S6072" s="112"/>
    </row>
    <row r="6073">
      <c r="A6073" s="105"/>
      <c r="C6073" s="88"/>
      <c r="D6073" s="86"/>
      <c r="E6073" s="32"/>
      <c r="H6073" s="105"/>
      <c r="J6073" s="102"/>
      <c r="K6073" s="102"/>
      <c r="L6073" s="108"/>
      <c r="R6073" s="31"/>
      <c r="S6073" s="112"/>
    </row>
    <row r="6074">
      <c r="A6074" s="105"/>
      <c r="C6074" s="88"/>
      <c r="D6074" s="86"/>
      <c r="E6074" s="32"/>
      <c r="H6074" s="105"/>
      <c r="J6074" s="102"/>
      <c r="K6074" s="102"/>
      <c r="L6074" s="108"/>
      <c r="R6074" s="31"/>
      <c r="S6074" s="112"/>
    </row>
    <row r="6075">
      <c r="A6075" s="105"/>
      <c r="C6075" s="88"/>
      <c r="D6075" s="86"/>
      <c r="E6075" s="32"/>
      <c r="H6075" s="105"/>
      <c r="J6075" s="102"/>
      <c r="K6075" s="102"/>
      <c r="L6075" s="108"/>
      <c r="R6075" s="31"/>
      <c r="S6075" s="112"/>
    </row>
    <row r="6076">
      <c r="A6076" s="105"/>
      <c r="C6076" s="88"/>
      <c r="D6076" s="86"/>
      <c r="E6076" s="32"/>
      <c r="H6076" s="105"/>
      <c r="J6076" s="102"/>
      <c r="K6076" s="102"/>
      <c r="L6076" s="108"/>
      <c r="R6076" s="31"/>
      <c r="S6076" s="112"/>
    </row>
    <row r="6077">
      <c r="A6077" s="105"/>
      <c r="C6077" s="88"/>
      <c r="D6077" s="86"/>
      <c r="E6077" s="32"/>
      <c r="H6077" s="105"/>
      <c r="J6077" s="102"/>
      <c r="K6077" s="102"/>
      <c r="L6077" s="108"/>
      <c r="R6077" s="31"/>
      <c r="S6077" s="112"/>
    </row>
    <row r="6078">
      <c r="A6078" s="105"/>
      <c r="C6078" s="88"/>
      <c r="D6078" s="86"/>
      <c r="E6078" s="32"/>
      <c r="H6078" s="105"/>
      <c r="J6078" s="102"/>
      <c r="K6078" s="102"/>
      <c r="L6078" s="108"/>
      <c r="R6078" s="31"/>
      <c r="S6078" s="112"/>
    </row>
    <row r="6079">
      <c r="A6079" s="105"/>
      <c r="C6079" s="88"/>
      <c r="D6079" s="86"/>
      <c r="E6079" s="32"/>
      <c r="H6079" s="105"/>
      <c r="J6079" s="102"/>
      <c r="K6079" s="102"/>
      <c r="L6079" s="108"/>
      <c r="R6079" s="31"/>
      <c r="S6079" s="112"/>
    </row>
    <row r="6080">
      <c r="A6080" s="105"/>
      <c r="C6080" s="88"/>
      <c r="D6080" s="86"/>
      <c r="E6080" s="32"/>
      <c r="H6080" s="105"/>
      <c r="J6080" s="102"/>
      <c r="K6080" s="102"/>
      <c r="L6080" s="108"/>
      <c r="R6080" s="31"/>
      <c r="S6080" s="112"/>
    </row>
    <row r="6081">
      <c r="A6081" s="105"/>
      <c r="C6081" s="88"/>
      <c r="D6081" s="86"/>
      <c r="E6081" s="32"/>
      <c r="H6081" s="105"/>
      <c r="J6081" s="102"/>
      <c r="K6081" s="102"/>
      <c r="L6081" s="108"/>
      <c r="R6081" s="31"/>
      <c r="S6081" s="112"/>
    </row>
    <row r="6082">
      <c r="A6082" s="105"/>
      <c r="C6082" s="88"/>
      <c r="D6082" s="86"/>
      <c r="E6082" s="32"/>
      <c r="H6082" s="105"/>
      <c r="J6082" s="102"/>
      <c r="K6082" s="102"/>
      <c r="L6082" s="108"/>
      <c r="R6082" s="31"/>
      <c r="S6082" s="112"/>
    </row>
    <row r="6083">
      <c r="A6083" s="105"/>
      <c r="C6083" s="88"/>
      <c r="D6083" s="86"/>
      <c r="E6083" s="32"/>
      <c r="H6083" s="105"/>
      <c r="J6083" s="102"/>
      <c r="K6083" s="102"/>
      <c r="L6083" s="108"/>
      <c r="R6083" s="31"/>
      <c r="S6083" s="112"/>
    </row>
    <row r="6084">
      <c r="A6084" s="105"/>
      <c r="C6084" s="88"/>
      <c r="D6084" s="86"/>
      <c r="E6084" s="32"/>
      <c r="H6084" s="105"/>
      <c r="J6084" s="102"/>
      <c r="K6084" s="102"/>
      <c r="L6084" s="108"/>
      <c r="R6084" s="31"/>
      <c r="S6084" s="112"/>
    </row>
    <row r="6085">
      <c r="A6085" s="105"/>
      <c r="C6085" s="88"/>
      <c r="D6085" s="86"/>
      <c r="E6085" s="32"/>
      <c r="H6085" s="105"/>
      <c r="J6085" s="102"/>
      <c r="K6085" s="102"/>
      <c r="L6085" s="108"/>
      <c r="R6085" s="31"/>
      <c r="S6085" s="112"/>
    </row>
    <row r="6086">
      <c r="A6086" s="105"/>
      <c r="C6086" s="88"/>
      <c r="D6086" s="86"/>
      <c r="E6086" s="32"/>
      <c r="H6086" s="105"/>
      <c r="J6086" s="102"/>
      <c r="K6086" s="102"/>
      <c r="L6086" s="108"/>
      <c r="R6086" s="31"/>
      <c r="S6086" s="112"/>
    </row>
    <row r="6087">
      <c r="A6087" s="105"/>
      <c r="C6087" s="88"/>
      <c r="D6087" s="86"/>
      <c r="E6087" s="32"/>
      <c r="H6087" s="105"/>
      <c r="J6087" s="102"/>
      <c r="K6087" s="102"/>
      <c r="L6087" s="108"/>
      <c r="R6087" s="31"/>
      <c r="S6087" s="112"/>
    </row>
    <row r="6088">
      <c r="A6088" s="105"/>
      <c r="C6088" s="88"/>
      <c r="D6088" s="86"/>
      <c r="E6088" s="32"/>
      <c r="H6088" s="105"/>
      <c r="J6088" s="102"/>
      <c r="K6088" s="102"/>
      <c r="L6088" s="108"/>
      <c r="R6088" s="31"/>
      <c r="S6088" s="112"/>
    </row>
    <row r="6089">
      <c r="A6089" s="105"/>
      <c r="C6089" s="88"/>
      <c r="D6089" s="86"/>
      <c r="E6089" s="32"/>
      <c r="H6089" s="105"/>
      <c r="J6089" s="102"/>
      <c r="K6089" s="102"/>
      <c r="L6089" s="108"/>
      <c r="R6089" s="31"/>
      <c r="S6089" s="112"/>
    </row>
    <row r="6090">
      <c r="A6090" s="105"/>
      <c r="C6090" s="88"/>
      <c r="D6090" s="86"/>
      <c r="E6090" s="32"/>
      <c r="H6090" s="105"/>
      <c r="J6090" s="102"/>
      <c r="K6090" s="102"/>
      <c r="L6090" s="108"/>
      <c r="R6090" s="31"/>
      <c r="S6090" s="112"/>
    </row>
    <row r="6091">
      <c r="A6091" s="105"/>
      <c r="C6091" s="88"/>
      <c r="D6091" s="86"/>
      <c r="E6091" s="32"/>
      <c r="H6091" s="105"/>
      <c r="J6091" s="102"/>
      <c r="K6091" s="102"/>
      <c r="L6091" s="108"/>
      <c r="R6091" s="31"/>
      <c r="S6091" s="112"/>
    </row>
    <row r="6092">
      <c r="A6092" s="105"/>
      <c r="C6092" s="88"/>
      <c r="D6092" s="86"/>
      <c r="E6092" s="32"/>
      <c r="H6092" s="105"/>
      <c r="J6092" s="102"/>
      <c r="K6092" s="102"/>
      <c r="L6092" s="108"/>
      <c r="R6092" s="31"/>
      <c r="S6092" s="112"/>
    </row>
    <row r="6093">
      <c r="A6093" s="105"/>
      <c r="C6093" s="88"/>
      <c r="D6093" s="86"/>
      <c r="E6093" s="32"/>
      <c r="H6093" s="105"/>
      <c r="J6093" s="102"/>
      <c r="K6093" s="102"/>
      <c r="L6093" s="108"/>
      <c r="R6093" s="31"/>
      <c r="S6093" s="112"/>
    </row>
    <row r="6094">
      <c r="A6094" s="105"/>
      <c r="C6094" s="88"/>
      <c r="D6094" s="86"/>
      <c r="E6094" s="32"/>
      <c r="H6094" s="105"/>
      <c r="J6094" s="102"/>
      <c r="K6094" s="102"/>
      <c r="L6094" s="108"/>
      <c r="R6094" s="31"/>
      <c r="S6094" s="112"/>
    </row>
    <row r="6095">
      <c r="A6095" s="105"/>
      <c r="C6095" s="88"/>
      <c r="D6095" s="86"/>
      <c r="E6095" s="32"/>
      <c r="H6095" s="105"/>
      <c r="J6095" s="102"/>
      <c r="K6095" s="102"/>
      <c r="L6095" s="108"/>
      <c r="R6095" s="31"/>
      <c r="S6095" s="112"/>
    </row>
    <row r="6096">
      <c r="A6096" s="105"/>
      <c r="C6096" s="88"/>
      <c r="D6096" s="86"/>
      <c r="E6096" s="32"/>
      <c r="H6096" s="105"/>
      <c r="J6096" s="102"/>
      <c r="K6096" s="102"/>
      <c r="L6096" s="108"/>
      <c r="R6096" s="31"/>
      <c r="S6096" s="112"/>
    </row>
    <row r="6097">
      <c r="A6097" s="105"/>
      <c r="C6097" s="88"/>
      <c r="D6097" s="86"/>
      <c r="E6097" s="32"/>
      <c r="H6097" s="105"/>
      <c r="J6097" s="102"/>
      <c r="K6097" s="102"/>
      <c r="L6097" s="108"/>
      <c r="R6097" s="31"/>
      <c r="S6097" s="112"/>
    </row>
    <row r="6098">
      <c r="A6098" s="105"/>
      <c r="C6098" s="88"/>
      <c r="D6098" s="86"/>
      <c r="E6098" s="32"/>
      <c r="H6098" s="105"/>
      <c r="J6098" s="102"/>
      <c r="K6098" s="102"/>
      <c r="L6098" s="108"/>
      <c r="R6098" s="31"/>
      <c r="S6098" s="112"/>
    </row>
    <row r="6099">
      <c r="A6099" s="105"/>
      <c r="C6099" s="88"/>
      <c r="D6099" s="86"/>
      <c r="E6099" s="32"/>
      <c r="H6099" s="105"/>
      <c r="J6099" s="102"/>
      <c r="K6099" s="102"/>
      <c r="L6099" s="108"/>
      <c r="R6099" s="31"/>
      <c r="S6099" s="112"/>
    </row>
    <row r="6100">
      <c r="A6100" s="105"/>
      <c r="C6100" s="88"/>
      <c r="D6100" s="86"/>
      <c r="E6100" s="32"/>
      <c r="H6100" s="105"/>
      <c r="J6100" s="102"/>
      <c r="K6100" s="102"/>
      <c r="L6100" s="108"/>
      <c r="R6100" s="31"/>
      <c r="S6100" s="112"/>
    </row>
    <row r="6101">
      <c r="A6101" s="105"/>
      <c r="C6101" s="88"/>
      <c r="D6101" s="86"/>
      <c r="E6101" s="32"/>
      <c r="H6101" s="105"/>
      <c r="J6101" s="102"/>
      <c r="K6101" s="102"/>
      <c r="L6101" s="108"/>
      <c r="R6101" s="31"/>
      <c r="S6101" s="112"/>
    </row>
    <row r="6102">
      <c r="A6102" s="105"/>
      <c r="C6102" s="88"/>
      <c r="D6102" s="86"/>
      <c r="E6102" s="32"/>
      <c r="H6102" s="105"/>
      <c r="J6102" s="102"/>
      <c r="K6102" s="102"/>
      <c r="L6102" s="108"/>
      <c r="R6102" s="31"/>
      <c r="S6102" s="112"/>
    </row>
    <row r="6103">
      <c r="A6103" s="105"/>
      <c r="C6103" s="88"/>
      <c r="D6103" s="86"/>
      <c r="E6103" s="32"/>
      <c r="H6103" s="105"/>
      <c r="J6103" s="102"/>
      <c r="K6103" s="102"/>
      <c r="L6103" s="108"/>
      <c r="R6103" s="31"/>
      <c r="S6103" s="112"/>
    </row>
    <row r="6104">
      <c r="A6104" s="105"/>
      <c r="C6104" s="88"/>
      <c r="D6104" s="86"/>
      <c r="E6104" s="32"/>
      <c r="H6104" s="105"/>
      <c r="J6104" s="102"/>
      <c r="K6104" s="102"/>
      <c r="L6104" s="108"/>
      <c r="R6104" s="31"/>
      <c r="S6104" s="112"/>
    </row>
    <row r="6105">
      <c r="A6105" s="105"/>
      <c r="C6105" s="88"/>
      <c r="D6105" s="86"/>
      <c r="E6105" s="32"/>
      <c r="H6105" s="105"/>
      <c r="J6105" s="102"/>
      <c r="K6105" s="102"/>
      <c r="L6105" s="108"/>
      <c r="R6105" s="31"/>
      <c r="S6105" s="112"/>
    </row>
    <row r="6106">
      <c r="A6106" s="105"/>
      <c r="C6106" s="88"/>
      <c r="D6106" s="86"/>
      <c r="E6106" s="32"/>
      <c r="H6106" s="105"/>
      <c r="J6106" s="102"/>
      <c r="K6106" s="102"/>
      <c r="L6106" s="108"/>
      <c r="R6106" s="31"/>
      <c r="S6106" s="112"/>
    </row>
    <row r="6107">
      <c r="A6107" s="105"/>
      <c r="C6107" s="88"/>
      <c r="D6107" s="86"/>
      <c r="E6107" s="32"/>
      <c r="H6107" s="105"/>
      <c r="J6107" s="102"/>
      <c r="K6107" s="102"/>
      <c r="L6107" s="108"/>
      <c r="R6107" s="31"/>
      <c r="S6107" s="112"/>
    </row>
    <row r="6108">
      <c r="A6108" s="105"/>
      <c r="C6108" s="88"/>
      <c r="D6108" s="86"/>
      <c r="E6108" s="32"/>
      <c r="H6108" s="105"/>
      <c r="J6108" s="102"/>
      <c r="K6108" s="102"/>
      <c r="L6108" s="108"/>
      <c r="R6108" s="31"/>
      <c r="S6108" s="112"/>
    </row>
    <row r="6109">
      <c r="A6109" s="105"/>
      <c r="C6109" s="88"/>
      <c r="D6109" s="86"/>
      <c r="E6109" s="32"/>
      <c r="H6109" s="105"/>
      <c r="J6109" s="102"/>
      <c r="K6109" s="102"/>
      <c r="L6109" s="108"/>
      <c r="R6109" s="31"/>
      <c r="S6109" s="112"/>
    </row>
    <row r="6110">
      <c r="A6110" s="105"/>
      <c r="C6110" s="88"/>
      <c r="D6110" s="86"/>
      <c r="E6110" s="32"/>
      <c r="H6110" s="105"/>
      <c r="J6110" s="102"/>
      <c r="K6110" s="102"/>
      <c r="L6110" s="108"/>
      <c r="R6110" s="31"/>
      <c r="S6110" s="112"/>
    </row>
    <row r="6111">
      <c r="A6111" s="105"/>
      <c r="C6111" s="88"/>
      <c r="D6111" s="86"/>
      <c r="E6111" s="32"/>
      <c r="H6111" s="105"/>
      <c r="J6111" s="102"/>
      <c r="K6111" s="102"/>
      <c r="L6111" s="108"/>
      <c r="R6111" s="31"/>
      <c r="S6111" s="112"/>
    </row>
    <row r="6112">
      <c r="A6112" s="105"/>
      <c r="C6112" s="88"/>
      <c r="D6112" s="86"/>
      <c r="E6112" s="32"/>
      <c r="H6112" s="105"/>
      <c r="J6112" s="102"/>
      <c r="K6112" s="102"/>
      <c r="L6112" s="108"/>
      <c r="R6112" s="31"/>
      <c r="S6112" s="112"/>
    </row>
    <row r="6113">
      <c r="A6113" s="105"/>
      <c r="C6113" s="88"/>
      <c r="D6113" s="86"/>
      <c r="E6113" s="32"/>
      <c r="H6113" s="105"/>
      <c r="J6113" s="102"/>
      <c r="K6113" s="102"/>
      <c r="L6113" s="108"/>
      <c r="R6113" s="31"/>
      <c r="S6113" s="112"/>
    </row>
    <row r="6114">
      <c r="A6114" s="105"/>
      <c r="C6114" s="88"/>
      <c r="D6114" s="86"/>
      <c r="E6114" s="32"/>
      <c r="H6114" s="105"/>
      <c r="J6114" s="102"/>
      <c r="K6114" s="102"/>
      <c r="L6114" s="108"/>
      <c r="R6114" s="31"/>
      <c r="S6114" s="112"/>
    </row>
    <row r="6115">
      <c r="A6115" s="105"/>
      <c r="C6115" s="88"/>
      <c r="D6115" s="86"/>
      <c r="E6115" s="32"/>
      <c r="H6115" s="105"/>
      <c r="J6115" s="102"/>
      <c r="K6115" s="102"/>
      <c r="L6115" s="108"/>
      <c r="R6115" s="31"/>
      <c r="S6115" s="112"/>
    </row>
    <row r="6116">
      <c r="A6116" s="105"/>
      <c r="C6116" s="88"/>
      <c r="D6116" s="86"/>
      <c r="E6116" s="32"/>
      <c r="H6116" s="105"/>
      <c r="J6116" s="102"/>
      <c r="K6116" s="102"/>
      <c r="L6116" s="108"/>
      <c r="R6116" s="31"/>
      <c r="S6116" s="112"/>
    </row>
    <row r="6117">
      <c r="A6117" s="105"/>
      <c r="C6117" s="88"/>
      <c r="D6117" s="86"/>
      <c r="E6117" s="32"/>
      <c r="H6117" s="105"/>
      <c r="J6117" s="102"/>
      <c r="K6117" s="102"/>
      <c r="L6117" s="108"/>
      <c r="R6117" s="31"/>
      <c r="S6117" s="112"/>
    </row>
    <row r="6118">
      <c r="A6118" s="105"/>
      <c r="C6118" s="88"/>
      <c r="D6118" s="86"/>
      <c r="E6118" s="32"/>
      <c r="H6118" s="105"/>
      <c r="J6118" s="102"/>
      <c r="K6118" s="102"/>
      <c r="L6118" s="108"/>
      <c r="R6118" s="31"/>
      <c r="S6118" s="112"/>
    </row>
    <row r="6119">
      <c r="A6119" s="105"/>
      <c r="C6119" s="88"/>
      <c r="D6119" s="86"/>
      <c r="E6119" s="32"/>
      <c r="H6119" s="105"/>
      <c r="J6119" s="102"/>
      <c r="K6119" s="102"/>
      <c r="L6119" s="108"/>
      <c r="R6119" s="31"/>
      <c r="S6119" s="112"/>
    </row>
    <row r="6120">
      <c r="A6120" s="105"/>
      <c r="C6120" s="88"/>
      <c r="D6120" s="86"/>
      <c r="E6120" s="32"/>
      <c r="H6120" s="105"/>
      <c r="J6120" s="102"/>
      <c r="K6120" s="102"/>
      <c r="L6120" s="108"/>
      <c r="R6120" s="31"/>
      <c r="S6120" s="112"/>
    </row>
    <row r="6121">
      <c r="A6121" s="105"/>
      <c r="C6121" s="88"/>
      <c r="D6121" s="86"/>
      <c r="E6121" s="32"/>
      <c r="H6121" s="105"/>
      <c r="J6121" s="102"/>
      <c r="K6121" s="102"/>
      <c r="L6121" s="108"/>
      <c r="R6121" s="31"/>
      <c r="S6121" s="112"/>
    </row>
    <row r="6122">
      <c r="A6122" s="105"/>
      <c r="C6122" s="88"/>
      <c r="D6122" s="86"/>
      <c r="E6122" s="32"/>
      <c r="H6122" s="105"/>
      <c r="J6122" s="102"/>
      <c r="K6122" s="102"/>
      <c r="L6122" s="108"/>
      <c r="R6122" s="31"/>
      <c r="S6122" s="112"/>
    </row>
    <row r="6123">
      <c r="A6123" s="105"/>
      <c r="C6123" s="88"/>
      <c r="D6123" s="86"/>
      <c r="E6123" s="32"/>
      <c r="H6123" s="105"/>
      <c r="J6123" s="102"/>
      <c r="K6123" s="102"/>
      <c r="L6123" s="108"/>
      <c r="R6123" s="31"/>
      <c r="S6123" s="112"/>
    </row>
    <row r="6124">
      <c r="A6124" s="105"/>
      <c r="C6124" s="88"/>
      <c r="D6124" s="86"/>
      <c r="E6124" s="32"/>
      <c r="H6124" s="105"/>
      <c r="J6124" s="102"/>
      <c r="K6124" s="102"/>
      <c r="L6124" s="108"/>
      <c r="R6124" s="31"/>
      <c r="S6124" s="112"/>
    </row>
    <row r="6125">
      <c r="A6125" s="105"/>
      <c r="C6125" s="88"/>
      <c r="D6125" s="86"/>
      <c r="E6125" s="32"/>
      <c r="H6125" s="105"/>
      <c r="J6125" s="102"/>
      <c r="K6125" s="102"/>
      <c r="L6125" s="108"/>
      <c r="R6125" s="31"/>
      <c r="S6125" s="112"/>
    </row>
    <row r="6126">
      <c r="A6126" s="105"/>
      <c r="C6126" s="88"/>
      <c r="D6126" s="86"/>
      <c r="E6126" s="32"/>
      <c r="H6126" s="105"/>
      <c r="J6126" s="102"/>
      <c r="K6126" s="102"/>
      <c r="L6126" s="108"/>
      <c r="R6126" s="31"/>
      <c r="S6126" s="112"/>
    </row>
    <row r="6127">
      <c r="A6127" s="105"/>
      <c r="C6127" s="88"/>
      <c r="D6127" s="86"/>
      <c r="E6127" s="32"/>
      <c r="H6127" s="105"/>
      <c r="J6127" s="102"/>
      <c r="K6127" s="102"/>
      <c r="L6127" s="108"/>
      <c r="R6127" s="31"/>
      <c r="S6127" s="112"/>
    </row>
    <row r="6128">
      <c r="A6128" s="105"/>
      <c r="C6128" s="88"/>
      <c r="D6128" s="86"/>
      <c r="E6128" s="32"/>
      <c r="H6128" s="105"/>
      <c r="J6128" s="102"/>
      <c r="K6128" s="102"/>
      <c r="L6128" s="108"/>
      <c r="R6128" s="31"/>
      <c r="S6128" s="112"/>
    </row>
    <row r="6129">
      <c r="A6129" s="105"/>
      <c r="C6129" s="88"/>
      <c r="D6129" s="86"/>
      <c r="E6129" s="32"/>
      <c r="H6129" s="105"/>
      <c r="J6129" s="102"/>
      <c r="K6129" s="102"/>
      <c r="L6129" s="108"/>
      <c r="R6129" s="31"/>
      <c r="S6129" s="112"/>
    </row>
    <row r="6130">
      <c r="A6130" s="105"/>
      <c r="C6130" s="88"/>
      <c r="D6130" s="86"/>
      <c r="E6130" s="32"/>
      <c r="H6130" s="105"/>
      <c r="J6130" s="102"/>
      <c r="K6130" s="102"/>
      <c r="L6130" s="108"/>
      <c r="R6130" s="31"/>
      <c r="S6130" s="112"/>
    </row>
    <row r="6131">
      <c r="A6131" s="105"/>
      <c r="C6131" s="88"/>
      <c r="D6131" s="86"/>
      <c r="E6131" s="32"/>
      <c r="H6131" s="105"/>
      <c r="J6131" s="102"/>
      <c r="K6131" s="102"/>
      <c r="L6131" s="108"/>
      <c r="R6131" s="31"/>
      <c r="S6131" s="112"/>
    </row>
    <row r="6132">
      <c r="A6132" s="105"/>
      <c r="C6132" s="88"/>
      <c r="D6132" s="86"/>
      <c r="E6132" s="32"/>
      <c r="H6132" s="105"/>
      <c r="J6132" s="102"/>
      <c r="K6132" s="102"/>
      <c r="L6132" s="108"/>
      <c r="R6132" s="31"/>
      <c r="S6132" s="112"/>
    </row>
    <row r="6133">
      <c r="A6133" s="105"/>
      <c r="C6133" s="88"/>
      <c r="D6133" s="86"/>
      <c r="E6133" s="32"/>
      <c r="H6133" s="105"/>
      <c r="J6133" s="102"/>
      <c r="K6133" s="102"/>
      <c r="L6133" s="108"/>
      <c r="R6133" s="31"/>
      <c r="S6133" s="112"/>
    </row>
    <row r="6134">
      <c r="A6134" s="105"/>
      <c r="C6134" s="88"/>
      <c r="D6134" s="86"/>
      <c r="E6134" s="32"/>
      <c r="H6134" s="105"/>
      <c r="J6134" s="102"/>
      <c r="K6134" s="102"/>
      <c r="L6134" s="108"/>
      <c r="R6134" s="31"/>
      <c r="S6134" s="112"/>
    </row>
    <row r="6135">
      <c r="A6135" s="105"/>
      <c r="C6135" s="88"/>
      <c r="D6135" s="86"/>
      <c r="E6135" s="32"/>
      <c r="H6135" s="105"/>
      <c r="J6135" s="102"/>
      <c r="K6135" s="102"/>
      <c r="L6135" s="108"/>
      <c r="R6135" s="31"/>
      <c r="S6135" s="112"/>
    </row>
    <row r="6136">
      <c r="A6136" s="105"/>
      <c r="C6136" s="88"/>
      <c r="D6136" s="86"/>
      <c r="E6136" s="32"/>
      <c r="H6136" s="105"/>
      <c r="J6136" s="102"/>
      <c r="K6136" s="102"/>
      <c r="L6136" s="108"/>
      <c r="R6136" s="31"/>
      <c r="S6136" s="112"/>
    </row>
    <row r="6137">
      <c r="A6137" s="105"/>
      <c r="C6137" s="88"/>
      <c r="D6137" s="86"/>
      <c r="E6137" s="32"/>
      <c r="H6137" s="105"/>
      <c r="J6137" s="102"/>
      <c r="K6137" s="102"/>
      <c r="L6137" s="108"/>
      <c r="R6137" s="31"/>
      <c r="S6137" s="112"/>
    </row>
    <row r="6138">
      <c r="A6138" s="105"/>
      <c r="C6138" s="88"/>
      <c r="D6138" s="86"/>
      <c r="E6138" s="32"/>
      <c r="H6138" s="105"/>
      <c r="J6138" s="102"/>
      <c r="K6138" s="102"/>
      <c r="L6138" s="108"/>
      <c r="R6138" s="31"/>
      <c r="S6138" s="112"/>
    </row>
    <row r="6139">
      <c r="A6139" s="105"/>
      <c r="C6139" s="88"/>
      <c r="D6139" s="86"/>
      <c r="E6139" s="32"/>
      <c r="H6139" s="105"/>
      <c r="J6139" s="102"/>
      <c r="K6139" s="102"/>
      <c r="L6139" s="108"/>
      <c r="R6139" s="31"/>
      <c r="S6139" s="112"/>
    </row>
    <row r="6140">
      <c r="A6140" s="105"/>
      <c r="C6140" s="88"/>
      <c r="D6140" s="86"/>
      <c r="E6140" s="32"/>
      <c r="H6140" s="105"/>
      <c r="J6140" s="102"/>
      <c r="K6140" s="102"/>
      <c r="L6140" s="108"/>
      <c r="R6140" s="31"/>
      <c r="S6140" s="112"/>
    </row>
    <row r="6141">
      <c r="A6141" s="105"/>
      <c r="C6141" s="88"/>
      <c r="D6141" s="86"/>
      <c r="E6141" s="32"/>
      <c r="H6141" s="105"/>
      <c r="J6141" s="102"/>
      <c r="K6141" s="102"/>
      <c r="L6141" s="108"/>
      <c r="R6141" s="31"/>
      <c r="S6141" s="112"/>
    </row>
    <row r="6142">
      <c r="A6142" s="105"/>
      <c r="C6142" s="88"/>
      <c r="D6142" s="86"/>
      <c r="E6142" s="32"/>
      <c r="H6142" s="105"/>
      <c r="J6142" s="102"/>
      <c r="K6142" s="102"/>
      <c r="L6142" s="108"/>
      <c r="R6142" s="31"/>
      <c r="S6142" s="112"/>
    </row>
    <row r="6143">
      <c r="A6143" s="105"/>
      <c r="C6143" s="88"/>
      <c r="D6143" s="86"/>
      <c r="E6143" s="32"/>
      <c r="H6143" s="105"/>
      <c r="J6143" s="102"/>
      <c r="K6143" s="102"/>
      <c r="L6143" s="108"/>
      <c r="R6143" s="31"/>
      <c r="S6143" s="112"/>
    </row>
    <row r="6144">
      <c r="A6144" s="105"/>
      <c r="C6144" s="88"/>
      <c r="D6144" s="86"/>
      <c r="E6144" s="32"/>
      <c r="H6144" s="105"/>
      <c r="J6144" s="102"/>
      <c r="K6144" s="102"/>
      <c r="L6144" s="108"/>
      <c r="R6144" s="31"/>
      <c r="S6144" s="112"/>
    </row>
    <row r="6145">
      <c r="A6145" s="105"/>
      <c r="C6145" s="88"/>
      <c r="D6145" s="86"/>
      <c r="E6145" s="32"/>
      <c r="H6145" s="105"/>
      <c r="J6145" s="102"/>
      <c r="K6145" s="102"/>
      <c r="L6145" s="108"/>
      <c r="R6145" s="31"/>
      <c r="S6145" s="112"/>
    </row>
    <row r="6146">
      <c r="A6146" s="105"/>
      <c r="C6146" s="88"/>
      <c r="D6146" s="86"/>
      <c r="E6146" s="32"/>
      <c r="H6146" s="105"/>
      <c r="J6146" s="102"/>
      <c r="K6146" s="102"/>
      <c r="L6146" s="108"/>
      <c r="R6146" s="31"/>
      <c r="S6146" s="112"/>
    </row>
    <row r="6147">
      <c r="A6147" s="105"/>
      <c r="C6147" s="88"/>
      <c r="D6147" s="86"/>
      <c r="E6147" s="32"/>
      <c r="H6147" s="105"/>
      <c r="J6147" s="102"/>
      <c r="K6147" s="102"/>
      <c r="L6147" s="108"/>
      <c r="R6147" s="31"/>
      <c r="S6147" s="112"/>
    </row>
    <row r="6148">
      <c r="A6148" s="105"/>
      <c r="C6148" s="88"/>
      <c r="D6148" s="86"/>
      <c r="E6148" s="32"/>
      <c r="H6148" s="105"/>
      <c r="J6148" s="102"/>
      <c r="K6148" s="102"/>
      <c r="L6148" s="108"/>
      <c r="R6148" s="31"/>
      <c r="S6148" s="112"/>
    </row>
    <row r="6149">
      <c r="A6149" s="105"/>
      <c r="C6149" s="88"/>
      <c r="D6149" s="86"/>
      <c r="E6149" s="32"/>
      <c r="H6149" s="105"/>
      <c r="J6149" s="102"/>
      <c r="K6149" s="102"/>
      <c r="L6149" s="108"/>
      <c r="R6149" s="31"/>
      <c r="S6149" s="112"/>
    </row>
    <row r="6150">
      <c r="A6150" s="105"/>
      <c r="C6150" s="88"/>
      <c r="D6150" s="86"/>
      <c r="E6150" s="32"/>
      <c r="H6150" s="105"/>
      <c r="J6150" s="102"/>
      <c r="K6150" s="102"/>
      <c r="L6150" s="108"/>
      <c r="R6150" s="31"/>
      <c r="S6150" s="112"/>
    </row>
    <row r="6151">
      <c r="A6151" s="105"/>
      <c r="C6151" s="88"/>
      <c r="D6151" s="86"/>
      <c r="E6151" s="32"/>
      <c r="H6151" s="105"/>
      <c r="J6151" s="102"/>
      <c r="K6151" s="102"/>
      <c r="L6151" s="108"/>
      <c r="R6151" s="31"/>
      <c r="S6151" s="112"/>
    </row>
    <row r="6152">
      <c r="A6152" s="105"/>
      <c r="C6152" s="88"/>
      <c r="D6152" s="86"/>
      <c r="E6152" s="32"/>
      <c r="H6152" s="105"/>
      <c r="J6152" s="102"/>
      <c r="K6152" s="102"/>
      <c r="L6152" s="108"/>
      <c r="R6152" s="31"/>
      <c r="S6152" s="112"/>
    </row>
    <row r="6153">
      <c r="A6153" s="105"/>
      <c r="C6153" s="88"/>
      <c r="D6153" s="86"/>
      <c r="E6153" s="32"/>
      <c r="H6153" s="105"/>
      <c r="J6153" s="102"/>
      <c r="K6153" s="102"/>
      <c r="L6153" s="108"/>
      <c r="R6153" s="31"/>
      <c r="S6153" s="112"/>
    </row>
    <row r="6154">
      <c r="A6154" s="105"/>
      <c r="C6154" s="88"/>
      <c r="D6154" s="86"/>
      <c r="E6154" s="32"/>
      <c r="H6154" s="105"/>
      <c r="J6154" s="102"/>
      <c r="K6154" s="102"/>
      <c r="L6154" s="108"/>
      <c r="R6154" s="31"/>
      <c r="S6154" s="112"/>
    </row>
    <row r="6155">
      <c r="A6155" s="105"/>
      <c r="C6155" s="88"/>
      <c r="D6155" s="86"/>
      <c r="E6155" s="32"/>
      <c r="H6155" s="105"/>
      <c r="J6155" s="102"/>
      <c r="K6155" s="102"/>
      <c r="L6155" s="108"/>
      <c r="R6155" s="31"/>
      <c r="S6155" s="112"/>
    </row>
    <row r="6156">
      <c r="A6156" s="105"/>
      <c r="C6156" s="88"/>
      <c r="D6156" s="86"/>
      <c r="E6156" s="32"/>
      <c r="H6156" s="105"/>
      <c r="J6156" s="102"/>
      <c r="K6156" s="102"/>
      <c r="L6156" s="108"/>
      <c r="R6156" s="31"/>
      <c r="S6156" s="112"/>
    </row>
    <row r="6157">
      <c r="A6157" s="105"/>
      <c r="C6157" s="88"/>
      <c r="D6157" s="86"/>
      <c r="E6157" s="32"/>
      <c r="H6157" s="105"/>
      <c r="J6157" s="102"/>
      <c r="K6157" s="102"/>
      <c r="L6157" s="108"/>
      <c r="R6157" s="31"/>
      <c r="S6157" s="112"/>
    </row>
    <row r="6158">
      <c r="A6158" s="105"/>
      <c r="C6158" s="88"/>
      <c r="D6158" s="86"/>
      <c r="E6158" s="32"/>
      <c r="H6158" s="105"/>
      <c r="J6158" s="102"/>
      <c r="K6158" s="102"/>
      <c r="L6158" s="108"/>
      <c r="R6158" s="31"/>
      <c r="S6158" s="112"/>
    </row>
    <row r="6159">
      <c r="A6159" s="105"/>
      <c r="C6159" s="88"/>
      <c r="D6159" s="86"/>
      <c r="E6159" s="32"/>
      <c r="H6159" s="105"/>
      <c r="J6159" s="102"/>
      <c r="K6159" s="102"/>
      <c r="L6159" s="108"/>
      <c r="R6159" s="31"/>
      <c r="S6159" s="112"/>
    </row>
    <row r="6160">
      <c r="A6160" s="105"/>
      <c r="C6160" s="88"/>
      <c r="D6160" s="86"/>
      <c r="E6160" s="32"/>
      <c r="H6160" s="105"/>
      <c r="J6160" s="102"/>
      <c r="K6160" s="102"/>
      <c r="L6160" s="108"/>
      <c r="R6160" s="31"/>
      <c r="S6160" s="112"/>
    </row>
    <row r="6161">
      <c r="A6161" s="105"/>
      <c r="C6161" s="88"/>
      <c r="D6161" s="86"/>
      <c r="E6161" s="32"/>
      <c r="H6161" s="105"/>
      <c r="J6161" s="102"/>
      <c r="K6161" s="102"/>
      <c r="L6161" s="108"/>
      <c r="R6161" s="31"/>
      <c r="S6161" s="112"/>
    </row>
    <row r="6162">
      <c r="A6162" s="105"/>
      <c r="C6162" s="88"/>
      <c r="D6162" s="86"/>
      <c r="E6162" s="32"/>
      <c r="H6162" s="105"/>
      <c r="J6162" s="102"/>
      <c r="K6162" s="102"/>
      <c r="L6162" s="108"/>
      <c r="R6162" s="31"/>
      <c r="S6162" s="112"/>
    </row>
    <row r="6163">
      <c r="A6163" s="105"/>
      <c r="C6163" s="88"/>
      <c r="D6163" s="86"/>
      <c r="E6163" s="32"/>
      <c r="H6163" s="105"/>
      <c r="J6163" s="102"/>
      <c r="K6163" s="102"/>
      <c r="L6163" s="108"/>
      <c r="R6163" s="31"/>
      <c r="S6163" s="112"/>
    </row>
    <row r="6164">
      <c r="A6164" s="105"/>
      <c r="C6164" s="88"/>
      <c r="D6164" s="86"/>
      <c r="E6164" s="32"/>
      <c r="H6164" s="105"/>
      <c r="J6164" s="102"/>
      <c r="K6164" s="102"/>
      <c r="L6164" s="108"/>
      <c r="R6164" s="31"/>
      <c r="S6164" s="112"/>
    </row>
    <row r="6165">
      <c r="A6165" s="105"/>
      <c r="C6165" s="88"/>
      <c r="D6165" s="86"/>
      <c r="E6165" s="32"/>
      <c r="H6165" s="105"/>
      <c r="J6165" s="102"/>
      <c r="K6165" s="102"/>
      <c r="L6165" s="108"/>
      <c r="R6165" s="31"/>
      <c r="S6165" s="112"/>
    </row>
    <row r="6166">
      <c r="A6166" s="105"/>
      <c r="C6166" s="88"/>
      <c r="D6166" s="86"/>
      <c r="E6166" s="32"/>
      <c r="H6166" s="105"/>
      <c r="J6166" s="102"/>
      <c r="K6166" s="102"/>
      <c r="L6166" s="108"/>
      <c r="R6166" s="31"/>
      <c r="S6166" s="112"/>
    </row>
    <row r="6167">
      <c r="A6167" s="105"/>
      <c r="C6167" s="88"/>
      <c r="D6167" s="86"/>
      <c r="E6167" s="32"/>
      <c r="H6167" s="105"/>
      <c r="J6167" s="102"/>
      <c r="K6167" s="102"/>
      <c r="L6167" s="108"/>
      <c r="R6167" s="31"/>
      <c r="S6167" s="112"/>
    </row>
    <row r="6168">
      <c r="A6168" s="105"/>
      <c r="C6168" s="88"/>
      <c r="D6168" s="86"/>
      <c r="E6168" s="32"/>
      <c r="H6168" s="105"/>
      <c r="J6168" s="102"/>
      <c r="K6168" s="102"/>
      <c r="L6168" s="108"/>
      <c r="R6168" s="31"/>
      <c r="S6168" s="112"/>
    </row>
    <row r="6169">
      <c r="A6169" s="105"/>
      <c r="C6169" s="88"/>
      <c r="D6169" s="86"/>
      <c r="E6169" s="32"/>
      <c r="H6169" s="105"/>
      <c r="J6169" s="102"/>
      <c r="K6169" s="102"/>
      <c r="L6169" s="108"/>
      <c r="R6169" s="31"/>
      <c r="S6169" s="112"/>
    </row>
    <row r="6170">
      <c r="A6170" s="105"/>
      <c r="C6170" s="88"/>
      <c r="D6170" s="86"/>
      <c r="E6170" s="32"/>
      <c r="H6170" s="105"/>
      <c r="J6170" s="102"/>
      <c r="K6170" s="102"/>
      <c r="L6170" s="108"/>
      <c r="R6170" s="31"/>
      <c r="S6170" s="112"/>
    </row>
    <row r="6171">
      <c r="A6171" s="105"/>
      <c r="C6171" s="88"/>
      <c r="D6171" s="86"/>
      <c r="E6171" s="32"/>
      <c r="H6171" s="105"/>
      <c r="J6171" s="102"/>
      <c r="K6171" s="102"/>
      <c r="L6171" s="108"/>
      <c r="R6171" s="31"/>
      <c r="S6171" s="112"/>
    </row>
    <row r="6172">
      <c r="A6172" s="105"/>
      <c r="C6172" s="88"/>
      <c r="D6172" s="86"/>
      <c r="E6172" s="32"/>
      <c r="H6172" s="105"/>
      <c r="J6172" s="102"/>
      <c r="K6172" s="102"/>
      <c r="L6172" s="108"/>
      <c r="R6172" s="31"/>
      <c r="S6172" s="112"/>
    </row>
    <row r="6173">
      <c r="A6173" s="105"/>
      <c r="C6173" s="88"/>
      <c r="D6173" s="86"/>
      <c r="E6173" s="32"/>
      <c r="H6173" s="105"/>
      <c r="J6173" s="102"/>
      <c r="K6173" s="102"/>
      <c r="L6173" s="108"/>
      <c r="R6173" s="31"/>
      <c r="S6173" s="112"/>
    </row>
    <row r="6174">
      <c r="A6174" s="105"/>
      <c r="C6174" s="88"/>
      <c r="D6174" s="86"/>
      <c r="E6174" s="32"/>
      <c r="H6174" s="105"/>
      <c r="J6174" s="102"/>
      <c r="K6174" s="102"/>
      <c r="L6174" s="108"/>
      <c r="R6174" s="31"/>
      <c r="S6174" s="112"/>
    </row>
    <row r="6175">
      <c r="A6175" s="105"/>
      <c r="C6175" s="88"/>
      <c r="D6175" s="86"/>
      <c r="E6175" s="32"/>
      <c r="H6175" s="105"/>
      <c r="J6175" s="102"/>
      <c r="K6175" s="102"/>
      <c r="L6175" s="108"/>
      <c r="R6175" s="31"/>
      <c r="S6175" s="112"/>
    </row>
    <row r="6176">
      <c r="A6176" s="105"/>
      <c r="C6176" s="88"/>
      <c r="D6176" s="86"/>
      <c r="E6176" s="32"/>
      <c r="H6176" s="105"/>
      <c r="J6176" s="102"/>
      <c r="K6176" s="102"/>
      <c r="L6176" s="108"/>
      <c r="R6176" s="31"/>
      <c r="S6176" s="112"/>
    </row>
    <row r="6177">
      <c r="A6177" s="105"/>
      <c r="C6177" s="88"/>
      <c r="D6177" s="86"/>
      <c r="E6177" s="32"/>
      <c r="H6177" s="105"/>
      <c r="J6177" s="102"/>
      <c r="K6177" s="102"/>
      <c r="L6177" s="108"/>
      <c r="R6177" s="31"/>
      <c r="S6177" s="112"/>
    </row>
    <row r="6178">
      <c r="A6178" s="105"/>
      <c r="C6178" s="88"/>
      <c r="D6178" s="86"/>
      <c r="E6178" s="32"/>
      <c r="H6178" s="105"/>
      <c r="J6178" s="102"/>
      <c r="K6178" s="102"/>
      <c r="L6178" s="108"/>
      <c r="R6178" s="31"/>
      <c r="S6178" s="112"/>
    </row>
    <row r="6179">
      <c r="A6179" s="105"/>
      <c r="C6179" s="88"/>
      <c r="D6179" s="86"/>
      <c r="E6179" s="32"/>
      <c r="H6179" s="105"/>
      <c r="J6179" s="102"/>
      <c r="K6179" s="102"/>
      <c r="L6179" s="108"/>
      <c r="R6179" s="31"/>
      <c r="S6179" s="112"/>
    </row>
    <row r="6180">
      <c r="A6180" s="105"/>
      <c r="C6180" s="88"/>
      <c r="D6180" s="86"/>
      <c r="E6180" s="32"/>
      <c r="H6180" s="105"/>
      <c r="J6180" s="102"/>
      <c r="K6180" s="102"/>
      <c r="L6180" s="108"/>
      <c r="R6180" s="31"/>
      <c r="S6180" s="112"/>
    </row>
    <row r="6181">
      <c r="A6181" s="105"/>
      <c r="C6181" s="88"/>
      <c r="D6181" s="86"/>
      <c r="E6181" s="32"/>
      <c r="H6181" s="105"/>
      <c r="J6181" s="102"/>
      <c r="K6181" s="102"/>
      <c r="L6181" s="108"/>
      <c r="R6181" s="31"/>
      <c r="S6181" s="112"/>
    </row>
    <row r="6182">
      <c r="A6182" s="105"/>
      <c r="C6182" s="88"/>
      <c r="D6182" s="86"/>
      <c r="E6182" s="32"/>
      <c r="H6182" s="105"/>
      <c r="J6182" s="102"/>
      <c r="K6182" s="102"/>
      <c r="L6182" s="108"/>
      <c r="R6182" s="31"/>
      <c r="S6182" s="112"/>
    </row>
    <row r="6183">
      <c r="A6183" s="105"/>
      <c r="C6183" s="88"/>
      <c r="D6183" s="86"/>
      <c r="E6183" s="32"/>
      <c r="H6183" s="105"/>
      <c r="J6183" s="102"/>
      <c r="K6183" s="102"/>
      <c r="L6183" s="108"/>
      <c r="R6183" s="31"/>
      <c r="S6183" s="112"/>
    </row>
    <row r="6184">
      <c r="A6184" s="105"/>
      <c r="C6184" s="88"/>
      <c r="D6184" s="86"/>
      <c r="E6184" s="32"/>
      <c r="H6184" s="105"/>
      <c r="J6184" s="102"/>
      <c r="K6184" s="102"/>
      <c r="L6184" s="108"/>
      <c r="R6184" s="31"/>
      <c r="S6184" s="112"/>
    </row>
    <row r="6185">
      <c r="A6185" s="105"/>
      <c r="C6185" s="88"/>
      <c r="D6185" s="86"/>
      <c r="E6185" s="32"/>
      <c r="H6185" s="105"/>
      <c r="J6185" s="102"/>
      <c r="K6185" s="102"/>
      <c r="L6185" s="108"/>
      <c r="R6185" s="31"/>
      <c r="S6185" s="112"/>
    </row>
    <row r="6186">
      <c r="A6186" s="105"/>
      <c r="C6186" s="88"/>
      <c r="D6186" s="86"/>
      <c r="E6186" s="32"/>
      <c r="H6186" s="105"/>
      <c r="J6186" s="102"/>
      <c r="K6186" s="102"/>
      <c r="L6186" s="108"/>
      <c r="R6186" s="31"/>
      <c r="S6186" s="112"/>
    </row>
    <row r="6187">
      <c r="A6187" s="105"/>
      <c r="C6187" s="88"/>
      <c r="D6187" s="86"/>
      <c r="E6187" s="32"/>
      <c r="H6187" s="105"/>
      <c r="J6187" s="102"/>
      <c r="K6187" s="102"/>
      <c r="L6187" s="108"/>
      <c r="R6187" s="31"/>
      <c r="S6187" s="112"/>
    </row>
    <row r="6188">
      <c r="A6188" s="105"/>
      <c r="C6188" s="88"/>
      <c r="D6188" s="86"/>
      <c r="E6188" s="32"/>
      <c r="H6188" s="105"/>
      <c r="J6188" s="102"/>
      <c r="K6188" s="102"/>
      <c r="L6188" s="108"/>
      <c r="R6188" s="31"/>
      <c r="S6188" s="112"/>
    </row>
    <row r="6189">
      <c r="A6189" s="105"/>
      <c r="C6189" s="88"/>
      <c r="D6189" s="86"/>
      <c r="E6189" s="32"/>
      <c r="H6189" s="105"/>
      <c r="J6189" s="102"/>
      <c r="K6189" s="102"/>
      <c r="L6189" s="108"/>
      <c r="R6189" s="31"/>
      <c r="S6189" s="112"/>
    </row>
    <row r="6190">
      <c r="A6190" s="105"/>
      <c r="C6190" s="88"/>
      <c r="D6190" s="86"/>
      <c r="E6190" s="32"/>
      <c r="H6190" s="105"/>
      <c r="J6190" s="102"/>
      <c r="K6190" s="102"/>
      <c r="L6190" s="108"/>
      <c r="R6190" s="31"/>
      <c r="S6190" s="112"/>
    </row>
    <row r="6191">
      <c r="A6191" s="105"/>
      <c r="C6191" s="88"/>
      <c r="D6191" s="86"/>
      <c r="E6191" s="32"/>
      <c r="H6191" s="105"/>
      <c r="J6191" s="102"/>
      <c r="K6191" s="102"/>
      <c r="L6191" s="108"/>
      <c r="R6191" s="31"/>
      <c r="S6191" s="112"/>
    </row>
    <row r="6192">
      <c r="A6192" s="105"/>
      <c r="C6192" s="88"/>
      <c r="D6192" s="86"/>
      <c r="E6192" s="32"/>
      <c r="H6192" s="105"/>
      <c r="J6192" s="102"/>
      <c r="K6192" s="102"/>
      <c r="L6192" s="108"/>
      <c r="R6192" s="31"/>
      <c r="S6192" s="112"/>
    </row>
    <row r="6193">
      <c r="A6193" s="105"/>
      <c r="C6193" s="88"/>
      <c r="D6193" s="86"/>
      <c r="E6193" s="32"/>
      <c r="H6193" s="105"/>
      <c r="J6193" s="102"/>
      <c r="K6193" s="102"/>
      <c r="L6193" s="108"/>
      <c r="R6193" s="31"/>
      <c r="S6193" s="112"/>
    </row>
    <row r="6194">
      <c r="A6194" s="105"/>
      <c r="C6194" s="88"/>
      <c r="D6194" s="86"/>
      <c r="E6194" s="32"/>
      <c r="H6194" s="105"/>
      <c r="J6194" s="102"/>
      <c r="K6194" s="102"/>
      <c r="L6194" s="108"/>
      <c r="R6194" s="31"/>
      <c r="S6194" s="112"/>
    </row>
    <row r="6195">
      <c r="A6195" s="105"/>
      <c r="C6195" s="88"/>
      <c r="D6195" s="86"/>
      <c r="E6195" s="32"/>
      <c r="H6195" s="105"/>
      <c r="J6195" s="102"/>
      <c r="K6195" s="102"/>
      <c r="L6195" s="108"/>
      <c r="R6195" s="31"/>
      <c r="S6195" s="112"/>
    </row>
    <row r="6196">
      <c r="A6196" s="105"/>
      <c r="C6196" s="88"/>
      <c r="D6196" s="86"/>
      <c r="E6196" s="32"/>
      <c r="H6196" s="105"/>
      <c r="J6196" s="102"/>
      <c r="K6196" s="102"/>
      <c r="L6196" s="108"/>
      <c r="R6196" s="31"/>
      <c r="S6196" s="112"/>
    </row>
    <row r="6197">
      <c r="A6197" s="105"/>
      <c r="C6197" s="88"/>
      <c r="D6197" s="86"/>
      <c r="E6197" s="32"/>
      <c r="H6197" s="105"/>
      <c r="J6197" s="102"/>
      <c r="K6197" s="102"/>
      <c r="L6197" s="108"/>
      <c r="R6197" s="31"/>
      <c r="S6197" s="112"/>
    </row>
    <row r="6198">
      <c r="A6198" s="105"/>
      <c r="C6198" s="88"/>
      <c r="D6198" s="86"/>
      <c r="E6198" s="32"/>
      <c r="H6198" s="105"/>
      <c r="J6198" s="102"/>
      <c r="K6198" s="102"/>
      <c r="L6198" s="108"/>
      <c r="R6198" s="31"/>
      <c r="S6198" s="112"/>
    </row>
    <row r="6199">
      <c r="A6199" s="105"/>
      <c r="C6199" s="88"/>
      <c r="D6199" s="86"/>
      <c r="E6199" s="32"/>
      <c r="H6199" s="105"/>
      <c r="J6199" s="102"/>
      <c r="K6199" s="102"/>
      <c r="L6199" s="108"/>
      <c r="R6199" s="31"/>
      <c r="S6199" s="112"/>
    </row>
    <row r="6200">
      <c r="A6200" s="105"/>
      <c r="C6200" s="88"/>
      <c r="D6200" s="86"/>
      <c r="E6200" s="32"/>
      <c r="H6200" s="105"/>
      <c r="J6200" s="102"/>
      <c r="K6200" s="102"/>
      <c r="L6200" s="108"/>
      <c r="R6200" s="31"/>
      <c r="S6200" s="112"/>
    </row>
    <row r="6201">
      <c r="A6201" s="105"/>
      <c r="C6201" s="88"/>
      <c r="D6201" s="86"/>
      <c r="E6201" s="32"/>
      <c r="H6201" s="105"/>
      <c r="J6201" s="102"/>
      <c r="K6201" s="102"/>
      <c r="L6201" s="108"/>
      <c r="R6201" s="31"/>
      <c r="S6201" s="112"/>
    </row>
    <row r="6202">
      <c r="A6202" s="105"/>
      <c r="C6202" s="88"/>
      <c r="D6202" s="86"/>
      <c r="E6202" s="32"/>
      <c r="H6202" s="105"/>
      <c r="J6202" s="102"/>
      <c r="K6202" s="102"/>
      <c r="L6202" s="108"/>
      <c r="R6202" s="31"/>
      <c r="S6202" s="112"/>
    </row>
    <row r="6203">
      <c r="A6203" s="105"/>
      <c r="C6203" s="88"/>
      <c r="D6203" s="86"/>
      <c r="E6203" s="32"/>
      <c r="H6203" s="105"/>
      <c r="J6203" s="102"/>
      <c r="K6203" s="102"/>
      <c r="L6203" s="108"/>
      <c r="R6203" s="31"/>
      <c r="S6203" s="112"/>
    </row>
    <row r="6204">
      <c r="A6204" s="105"/>
      <c r="C6204" s="88"/>
      <c r="D6204" s="86"/>
      <c r="E6204" s="32"/>
      <c r="H6204" s="105"/>
      <c r="J6204" s="102"/>
      <c r="K6204" s="102"/>
      <c r="L6204" s="108"/>
      <c r="R6204" s="31"/>
      <c r="S6204" s="112"/>
    </row>
    <row r="6205">
      <c r="A6205" s="105"/>
      <c r="C6205" s="88"/>
      <c r="D6205" s="86"/>
      <c r="E6205" s="32"/>
      <c r="H6205" s="105"/>
      <c r="J6205" s="102"/>
      <c r="K6205" s="102"/>
      <c r="L6205" s="108"/>
      <c r="R6205" s="31"/>
      <c r="S6205" s="112"/>
    </row>
    <row r="6206">
      <c r="A6206" s="105"/>
      <c r="C6206" s="88"/>
      <c r="D6206" s="86"/>
      <c r="E6206" s="32"/>
      <c r="H6206" s="105"/>
      <c r="J6206" s="102"/>
      <c r="K6206" s="102"/>
      <c r="L6206" s="108"/>
      <c r="R6206" s="31"/>
      <c r="S6206" s="112"/>
    </row>
    <row r="6207">
      <c r="A6207" s="105"/>
      <c r="C6207" s="88"/>
      <c r="D6207" s="86"/>
      <c r="E6207" s="32"/>
      <c r="H6207" s="105"/>
      <c r="J6207" s="102"/>
      <c r="K6207" s="102"/>
      <c r="L6207" s="108"/>
      <c r="R6207" s="31"/>
      <c r="S6207" s="112"/>
    </row>
    <row r="6208">
      <c r="A6208" s="105"/>
      <c r="C6208" s="88"/>
      <c r="D6208" s="86"/>
      <c r="E6208" s="32"/>
      <c r="H6208" s="105"/>
      <c r="J6208" s="102"/>
      <c r="K6208" s="102"/>
      <c r="L6208" s="108"/>
      <c r="R6208" s="31"/>
      <c r="S6208" s="112"/>
    </row>
    <row r="6209">
      <c r="A6209" s="105"/>
      <c r="C6209" s="88"/>
      <c r="D6209" s="86"/>
      <c r="E6209" s="32"/>
      <c r="H6209" s="105"/>
      <c r="J6209" s="102"/>
      <c r="K6209" s="102"/>
      <c r="L6209" s="108"/>
      <c r="R6209" s="31"/>
      <c r="S6209" s="112"/>
    </row>
    <row r="6210">
      <c r="A6210" s="105"/>
      <c r="C6210" s="88"/>
      <c r="D6210" s="86"/>
      <c r="E6210" s="32"/>
      <c r="H6210" s="105"/>
      <c r="J6210" s="102"/>
      <c r="K6210" s="102"/>
      <c r="L6210" s="108"/>
      <c r="R6210" s="31"/>
      <c r="S6210" s="112"/>
    </row>
    <row r="6211">
      <c r="A6211" s="105"/>
      <c r="C6211" s="88"/>
      <c r="D6211" s="86"/>
      <c r="E6211" s="32"/>
      <c r="H6211" s="105"/>
      <c r="J6211" s="102"/>
      <c r="K6211" s="102"/>
      <c r="L6211" s="108"/>
      <c r="R6211" s="31"/>
      <c r="S6211" s="112"/>
    </row>
    <row r="6212">
      <c r="A6212" s="105"/>
      <c r="C6212" s="88"/>
      <c r="D6212" s="86"/>
      <c r="E6212" s="32"/>
      <c r="H6212" s="105"/>
      <c r="J6212" s="102"/>
      <c r="K6212" s="102"/>
      <c r="L6212" s="108"/>
      <c r="R6212" s="31"/>
      <c r="S6212" s="112"/>
    </row>
    <row r="6213">
      <c r="A6213" s="105"/>
      <c r="C6213" s="88"/>
      <c r="D6213" s="86"/>
      <c r="E6213" s="32"/>
      <c r="H6213" s="105"/>
      <c r="J6213" s="102"/>
      <c r="K6213" s="102"/>
      <c r="L6213" s="108"/>
      <c r="R6213" s="31"/>
      <c r="S6213" s="112"/>
    </row>
    <row r="6214">
      <c r="A6214" s="105"/>
      <c r="C6214" s="88"/>
      <c r="D6214" s="86"/>
      <c r="E6214" s="32"/>
      <c r="H6214" s="105"/>
      <c r="J6214" s="102"/>
      <c r="K6214" s="102"/>
      <c r="L6214" s="108"/>
      <c r="R6214" s="31"/>
      <c r="S6214" s="112"/>
    </row>
    <row r="6215">
      <c r="A6215" s="105"/>
      <c r="C6215" s="88"/>
      <c r="D6215" s="86"/>
      <c r="E6215" s="32"/>
      <c r="H6215" s="105"/>
      <c r="J6215" s="102"/>
      <c r="K6215" s="102"/>
      <c r="L6215" s="108"/>
      <c r="R6215" s="31"/>
      <c r="S6215" s="112"/>
    </row>
    <row r="6216">
      <c r="A6216" s="105"/>
      <c r="C6216" s="88"/>
      <c r="D6216" s="86"/>
      <c r="E6216" s="32"/>
      <c r="H6216" s="105"/>
      <c r="J6216" s="102"/>
      <c r="K6216" s="102"/>
      <c r="L6216" s="108"/>
      <c r="R6216" s="31"/>
      <c r="S6216" s="112"/>
    </row>
    <row r="6217">
      <c r="A6217" s="105"/>
      <c r="C6217" s="88"/>
      <c r="D6217" s="86"/>
      <c r="E6217" s="32"/>
      <c r="H6217" s="105"/>
      <c r="J6217" s="102"/>
      <c r="K6217" s="102"/>
      <c r="L6217" s="108"/>
      <c r="R6217" s="31"/>
      <c r="S6217" s="112"/>
    </row>
    <row r="6218">
      <c r="A6218" s="105"/>
      <c r="C6218" s="88"/>
      <c r="D6218" s="86"/>
      <c r="E6218" s="32"/>
      <c r="H6218" s="105"/>
      <c r="J6218" s="102"/>
      <c r="K6218" s="102"/>
      <c r="L6218" s="108"/>
      <c r="R6218" s="31"/>
      <c r="S6218" s="112"/>
    </row>
    <row r="6219">
      <c r="A6219" s="105"/>
      <c r="C6219" s="88"/>
      <c r="D6219" s="86"/>
      <c r="E6219" s="32"/>
      <c r="H6219" s="105"/>
      <c r="J6219" s="102"/>
      <c r="K6219" s="102"/>
      <c r="L6219" s="108"/>
      <c r="R6219" s="31"/>
      <c r="S6219" s="112"/>
    </row>
    <row r="6220">
      <c r="A6220" s="105"/>
      <c r="C6220" s="88"/>
      <c r="D6220" s="86"/>
      <c r="E6220" s="32"/>
      <c r="H6220" s="105"/>
      <c r="J6220" s="102"/>
      <c r="K6220" s="102"/>
      <c r="L6220" s="108"/>
      <c r="R6220" s="31"/>
      <c r="S6220" s="112"/>
    </row>
    <row r="6221">
      <c r="A6221" s="105"/>
      <c r="C6221" s="88"/>
      <c r="D6221" s="86"/>
      <c r="E6221" s="32"/>
      <c r="H6221" s="105"/>
      <c r="J6221" s="102"/>
      <c r="K6221" s="102"/>
      <c r="L6221" s="108"/>
      <c r="R6221" s="31"/>
      <c r="S6221" s="112"/>
    </row>
    <row r="6222">
      <c r="A6222" s="105"/>
      <c r="C6222" s="88"/>
      <c r="D6222" s="86"/>
      <c r="E6222" s="32"/>
      <c r="H6222" s="105"/>
      <c r="J6222" s="102"/>
      <c r="K6222" s="102"/>
      <c r="L6222" s="108"/>
      <c r="R6222" s="31"/>
      <c r="S6222" s="112"/>
    </row>
    <row r="6223">
      <c r="A6223" s="105"/>
      <c r="C6223" s="88"/>
      <c r="D6223" s="86"/>
      <c r="E6223" s="32"/>
      <c r="H6223" s="105"/>
      <c r="J6223" s="102"/>
      <c r="K6223" s="102"/>
      <c r="L6223" s="108"/>
      <c r="R6223" s="31"/>
      <c r="S6223" s="112"/>
    </row>
    <row r="6224">
      <c r="A6224" s="105"/>
      <c r="C6224" s="88"/>
      <c r="D6224" s="86"/>
      <c r="E6224" s="32"/>
      <c r="H6224" s="105"/>
      <c r="J6224" s="102"/>
      <c r="K6224" s="102"/>
      <c r="L6224" s="108"/>
      <c r="R6224" s="31"/>
      <c r="S6224" s="112"/>
    </row>
    <row r="6225">
      <c r="A6225" s="105"/>
      <c r="C6225" s="88"/>
      <c r="D6225" s="86"/>
      <c r="E6225" s="32"/>
      <c r="H6225" s="105"/>
      <c r="J6225" s="102"/>
      <c r="K6225" s="102"/>
      <c r="L6225" s="108"/>
      <c r="R6225" s="31"/>
      <c r="S6225" s="112"/>
    </row>
    <row r="6226">
      <c r="A6226" s="105"/>
      <c r="C6226" s="88"/>
      <c r="D6226" s="86"/>
      <c r="E6226" s="32"/>
      <c r="H6226" s="105"/>
      <c r="J6226" s="102"/>
      <c r="K6226" s="102"/>
      <c r="L6226" s="108"/>
      <c r="R6226" s="31"/>
      <c r="S6226" s="112"/>
    </row>
    <row r="6227">
      <c r="A6227" s="105"/>
      <c r="C6227" s="88"/>
      <c r="D6227" s="86"/>
      <c r="E6227" s="32"/>
      <c r="H6227" s="105"/>
      <c r="J6227" s="102"/>
      <c r="K6227" s="102"/>
      <c r="L6227" s="108"/>
      <c r="R6227" s="31"/>
      <c r="S6227" s="112"/>
    </row>
    <row r="6228">
      <c r="A6228" s="105"/>
      <c r="C6228" s="88"/>
      <c r="D6228" s="86"/>
      <c r="E6228" s="32"/>
      <c r="H6228" s="105"/>
      <c r="J6228" s="102"/>
      <c r="K6228" s="102"/>
      <c r="L6228" s="108"/>
      <c r="R6228" s="31"/>
      <c r="S6228" s="112"/>
    </row>
    <row r="6229">
      <c r="A6229" s="105"/>
      <c r="C6229" s="88"/>
      <c r="D6229" s="86"/>
      <c r="E6229" s="32"/>
      <c r="H6229" s="105"/>
      <c r="J6229" s="102"/>
      <c r="K6229" s="102"/>
      <c r="L6229" s="108"/>
      <c r="R6229" s="31"/>
      <c r="S6229" s="112"/>
    </row>
    <row r="6230">
      <c r="A6230" s="105"/>
      <c r="C6230" s="88"/>
      <c r="D6230" s="86"/>
      <c r="E6230" s="32"/>
      <c r="H6230" s="105"/>
      <c r="J6230" s="102"/>
      <c r="K6230" s="102"/>
      <c r="L6230" s="108"/>
      <c r="R6230" s="31"/>
      <c r="S6230" s="112"/>
    </row>
    <row r="6231">
      <c r="A6231" s="105"/>
      <c r="C6231" s="88"/>
      <c r="D6231" s="86"/>
      <c r="E6231" s="32"/>
      <c r="H6231" s="105"/>
      <c r="J6231" s="102"/>
      <c r="K6231" s="102"/>
      <c r="L6231" s="108"/>
      <c r="R6231" s="31"/>
      <c r="S6231" s="112"/>
    </row>
    <row r="6232">
      <c r="A6232" s="105"/>
      <c r="C6232" s="88"/>
      <c r="D6232" s="86"/>
      <c r="E6232" s="32"/>
      <c r="H6232" s="105"/>
      <c r="J6232" s="102"/>
      <c r="K6232" s="102"/>
      <c r="L6232" s="108"/>
      <c r="R6232" s="31"/>
      <c r="S6232" s="112"/>
    </row>
    <row r="6233">
      <c r="A6233" s="105"/>
      <c r="C6233" s="88"/>
      <c r="D6233" s="86"/>
      <c r="E6233" s="32"/>
      <c r="H6233" s="105"/>
      <c r="J6233" s="102"/>
      <c r="K6233" s="102"/>
      <c r="L6233" s="108"/>
      <c r="R6233" s="31"/>
      <c r="S6233" s="112"/>
    </row>
    <row r="6234">
      <c r="A6234" s="105"/>
      <c r="C6234" s="88"/>
      <c r="D6234" s="86"/>
      <c r="E6234" s="32"/>
      <c r="H6234" s="105"/>
      <c r="J6234" s="102"/>
      <c r="K6234" s="102"/>
      <c r="L6234" s="108"/>
      <c r="R6234" s="31"/>
      <c r="S6234" s="112"/>
    </row>
    <row r="6235">
      <c r="A6235" s="105"/>
      <c r="C6235" s="88"/>
      <c r="D6235" s="86"/>
      <c r="E6235" s="32"/>
      <c r="H6235" s="105"/>
      <c r="J6235" s="102"/>
      <c r="K6235" s="102"/>
      <c r="L6235" s="108"/>
      <c r="R6235" s="31"/>
      <c r="S6235" s="112"/>
    </row>
    <row r="6236">
      <c r="A6236" s="105"/>
      <c r="C6236" s="88"/>
      <c r="D6236" s="86"/>
      <c r="E6236" s="32"/>
      <c r="H6236" s="105"/>
      <c r="J6236" s="102"/>
      <c r="K6236" s="102"/>
      <c r="L6236" s="108"/>
      <c r="R6236" s="31"/>
      <c r="S6236" s="112"/>
    </row>
    <row r="6237">
      <c r="A6237" s="105"/>
      <c r="C6237" s="88"/>
      <c r="D6237" s="86"/>
      <c r="E6237" s="32"/>
      <c r="H6237" s="105"/>
      <c r="J6237" s="102"/>
      <c r="K6237" s="102"/>
      <c r="L6237" s="108"/>
      <c r="R6237" s="31"/>
      <c r="S6237" s="112"/>
    </row>
    <row r="6238">
      <c r="A6238" s="105"/>
      <c r="C6238" s="88"/>
      <c r="D6238" s="86"/>
      <c r="E6238" s="32"/>
      <c r="H6238" s="105"/>
      <c r="J6238" s="102"/>
      <c r="K6238" s="102"/>
      <c r="L6238" s="108"/>
      <c r="R6238" s="31"/>
      <c r="S6238" s="112"/>
    </row>
    <row r="6239">
      <c r="A6239" s="105"/>
      <c r="C6239" s="88"/>
      <c r="D6239" s="86"/>
      <c r="E6239" s="32"/>
      <c r="H6239" s="105"/>
      <c r="J6239" s="102"/>
      <c r="K6239" s="102"/>
      <c r="L6239" s="108"/>
      <c r="R6239" s="31"/>
      <c r="S6239" s="112"/>
    </row>
    <row r="6240">
      <c r="A6240" s="105"/>
      <c r="C6240" s="88"/>
      <c r="D6240" s="86"/>
      <c r="E6240" s="32"/>
      <c r="H6240" s="105"/>
      <c r="J6240" s="102"/>
      <c r="K6240" s="102"/>
      <c r="L6240" s="108"/>
      <c r="R6240" s="31"/>
      <c r="S6240" s="112"/>
    </row>
    <row r="6241">
      <c r="A6241" s="105"/>
      <c r="C6241" s="88"/>
      <c r="D6241" s="86"/>
      <c r="E6241" s="32"/>
      <c r="H6241" s="105"/>
      <c r="J6241" s="102"/>
      <c r="K6241" s="102"/>
      <c r="L6241" s="108"/>
      <c r="R6241" s="31"/>
      <c r="S6241" s="112"/>
    </row>
    <row r="6242">
      <c r="A6242" s="105"/>
      <c r="C6242" s="88"/>
      <c r="D6242" s="86"/>
      <c r="E6242" s="32"/>
      <c r="H6242" s="105"/>
      <c r="J6242" s="102"/>
      <c r="K6242" s="102"/>
      <c r="L6242" s="108"/>
      <c r="R6242" s="31"/>
      <c r="S6242" s="112"/>
    </row>
    <row r="6243">
      <c r="A6243" s="105"/>
      <c r="C6243" s="88"/>
      <c r="D6243" s="86"/>
      <c r="E6243" s="32"/>
      <c r="H6243" s="105"/>
      <c r="J6243" s="102"/>
      <c r="K6243" s="102"/>
      <c r="L6243" s="108"/>
      <c r="R6243" s="31"/>
      <c r="S6243" s="112"/>
    </row>
    <row r="6244">
      <c r="A6244" s="105"/>
      <c r="C6244" s="88"/>
      <c r="D6244" s="86"/>
      <c r="E6244" s="32"/>
      <c r="H6244" s="105"/>
      <c r="J6244" s="102"/>
      <c r="K6244" s="102"/>
      <c r="L6244" s="108"/>
      <c r="R6244" s="31"/>
      <c r="S6244" s="112"/>
    </row>
    <row r="6245">
      <c r="A6245" s="105"/>
      <c r="C6245" s="88"/>
      <c r="D6245" s="86"/>
      <c r="E6245" s="32"/>
      <c r="H6245" s="105"/>
      <c r="J6245" s="102"/>
      <c r="K6245" s="102"/>
      <c r="L6245" s="108"/>
      <c r="R6245" s="31"/>
      <c r="S6245" s="112"/>
    </row>
    <row r="6246">
      <c r="A6246" s="105"/>
      <c r="C6246" s="88"/>
      <c r="D6246" s="86"/>
      <c r="E6246" s="32"/>
      <c r="H6246" s="105"/>
      <c r="J6246" s="102"/>
      <c r="K6246" s="102"/>
      <c r="L6246" s="108"/>
      <c r="R6246" s="31"/>
      <c r="S6246" s="112"/>
    </row>
    <row r="6247">
      <c r="A6247" s="105"/>
      <c r="C6247" s="88"/>
      <c r="D6247" s="86"/>
      <c r="E6247" s="32"/>
      <c r="H6247" s="105"/>
      <c r="J6247" s="102"/>
      <c r="K6247" s="102"/>
      <c r="L6247" s="108"/>
      <c r="R6247" s="31"/>
      <c r="S6247" s="112"/>
    </row>
    <row r="6248">
      <c r="A6248" s="105"/>
      <c r="C6248" s="88"/>
      <c r="D6248" s="86"/>
      <c r="E6248" s="32"/>
      <c r="H6248" s="105"/>
      <c r="J6248" s="102"/>
      <c r="K6248" s="102"/>
      <c r="L6248" s="108"/>
      <c r="R6248" s="31"/>
      <c r="S6248" s="112"/>
    </row>
    <row r="6249">
      <c r="A6249" s="105"/>
      <c r="C6249" s="88"/>
      <c r="D6249" s="86"/>
      <c r="E6249" s="32"/>
      <c r="H6249" s="105"/>
      <c r="J6249" s="102"/>
      <c r="K6249" s="102"/>
      <c r="L6249" s="108"/>
      <c r="R6249" s="31"/>
      <c r="S6249" s="112"/>
    </row>
    <row r="6250">
      <c r="A6250" s="105"/>
      <c r="C6250" s="88"/>
      <c r="D6250" s="86"/>
      <c r="E6250" s="32"/>
      <c r="H6250" s="105"/>
      <c r="J6250" s="102"/>
      <c r="K6250" s="102"/>
      <c r="L6250" s="108"/>
      <c r="R6250" s="31"/>
      <c r="S6250" s="112"/>
    </row>
    <row r="6251">
      <c r="A6251" s="105"/>
      <c r="C6251" s="88"/>
      <c r="D6251" s="86"/>
      <c r="E6251" s="32"/>
      <c r="H6251" s="105"/>
      <c r="J6251" s="102"/>
      <c r="K6251" s="102"/>
      <c r="L6251" s="108"/>
      <c r="R6251" s="31"/>
      <c r="S6251" s="112"/>
    </row>
    <row r="6252">
      <c r="A6252" s="105"/>
      <c r="C6252" s="88"/>
      <c r="D6252" s="86"/>
      <c r="E6252" s="32"/>
      <c r="H6252" s="105"/>
      <c r="J6252" s="102"/>
      <c r="K6252" s="102"/>
      <c r="L6252" s="108"/>
      <c r="R6252" s="31"/>
      <c r="S6252" s="112"/>
    </row>
    <row r="6253">
      <c r="A6253" s="105"/>
      <c r="C6253" s="88"/>
      <c r="D6253" s="86"/>
      <c r="E6253" s="32"/>
      <c r="H6253" s="105"/>
      <c r="J6253" s="102"/>
      <c r="K6253" s="102"/>
      <c r="L6253" s="108"/>
      <c r="R6253" s="31"/>
      <c r="S6253" s="112"/>
    </row>
    <row r="6254">
      <c r="A6254" s="105"/>
      <c r="C6254" s="88"/>
      <c r="D6254" s="86"/>
      <c r="E6254" s="32"/>
      <c r="H6254" s="105"/>
      <c r="J6254" s="102"/>
      <c r="K6254" s="102"/>
      <c r="L6254" s="108"/>
      <c r="R6254" s="31"/>
      <c r="S6254" s="112"/>
    </row>
    <row r="6255">
      <c r="A6255" s="105"/>
      <c r="C6255" s="88"/>
      <c r="D6255" s="86"/>
      <c r="E6255" s="32"/>
      <c r="H6255" s="105"/>
      <c r="J6255" s="102"/>
      <c r="K6255" s="102"/>
      <c r="L6255" s="108"/>
      <c r="R6255" s="31"/>
      <c r="S6255" s="112"/>
    </row>
    <row r="6256">
      <c r="A6256" s="105"/>
      <c r="C6256" s="88"/>
      <c r="D6256" s="86"/>
      <c r="E6256" s="32"/>
      <c r="H6256" s="105"/>
      <c r="J6256" s="102"/>
      <c r="K6256" s="102"/>
      <c r="L6256" s="108"/>
      <c r="R6256" s="31"/>
      <c r="S6256" s="112"/>
    </row>
    <row r="6257">
      <c r="A6257" s="105"/>
      <c r="C6257" s="88"/>
      <c r="D6257" s="86"/>
      <c r="E6257" s="32"/>
      <c r="H6257" s="105"/>
      <c r="J6257" s="102"/>
      <c r="K6257" s="102"/>
      <c r="L6257" s="108"/>
      <c r="R6257" s="31"/>
      <c r="S6257" s="112"/>
    </row>
    <row r="6258">
      <c r="A6258" s="105"/>
      <c r="C6258" s="88"/>
      <c r="D6258" s="86"/>
      <c r="E6258" s="32"/>
      <c r="H6258" s="105"/>
      <c r="J6258" s="102"/>
      <c r="K6258" s="102"/>
      <c r="L6258" s="108"/>
      <c r="R6258" s="31"/>
      <c r="S6258" s="112"/>
    </row>
    <row r="6259">
      <c r="A6259" s="105"/>
      <c r="C6259" s="88"/>
      <c r="D6259" s="86"/>
      <c r="E6259" s="32"/>
      <c r="H6259" s="105"/>
      <c r="J6259" s="102"/>
      <c r="K6259" s="102"/>
      <c r="L6259" s="108"/>
      <c r="R6259" s="31"/>
      <c r="S6259" s="112"/>
    </row>
    <row r="6260">
      <c r="A6260" s="105"/>
      <c r="C6260" s="88"/>
      <c r="D6260" s="86"/>
      <c r="E6260" s="32"/>
      <c r="H6260" s="105"/>
      <c r="J6260" s="102"/>
      <c r="K6260" s="102"/>
      <c r="L6260" s="108"/>
      <c r="R6260" s="31"/>
      <c r="S6260" s="112"/>
    </row>
    <row r="6261">
      <c r="A6261" s="105"/>
      <c r="C6261" s="88"/>
      <c r="D6261" s="86"/>
      <c r="E6261" s="32"/>
      <c r="H6261" s="105"/>
      <c r="J6261" s="102"/>
      <c r="K6261" s="102"/>
      <c r="L6261" s="108"/>
      <c r="R6261" s="31"/>
      <c r="S6261" s="112"/>
    </row>
    <row r="6262">
      <c r="A6262" s="105"/>
      <c r="C6262" s="88"/>
      <c r="D6262" s="86"/>
      <c r="E6262" s="32"/>
      <c r="H6262" s="105"/>
      <c r="J6262" s="102"/>
      <c r="K6262" s="102"/>
      <c r="L6262" s="108"/>
      <c r="R6262" s="31"/>
      <c r="S6262" s="112"/>
    </row>
    <row r="6263">
      <c r="A6263" s="105"/>
      <c r="C6263" s="88"/>
      <c r="D6263" s="86"/>
      <c r="E6263" s="32"/>
      <c r="H6263" s="105"/>
      <c r="J6263" s="102"/>
      <c r="K6263" s="102"/>
      <c r="L6263" s="108"/>
      <c r="R6263" s="31"/>
      <c r="S6263" s="112"/>
    </row>
    <row r="6264">
      <c r="A6264" s="105"/>
      <c r="C6264" s="88"/>
      <c r="D6264" s="86"/>
      <c r="E6264" s="32"/>
      <c r="H6264" s="105"/>
      <c r="J6264" s="102"/>
      <c r="K6264" s="102"/>
      <c r="L6264" s="108"/>
      <c r="R6264" s="31"/>
      <c r="S6264" s="112"/>
    </row>
    <row r="6265">
      <c r="A6265" s="105"/>
      <c r="C6265" s="88"/>
      <c r="D6265" s="86"/>
      <c r="E6265" s="32"/>
      <c r="H6265" s="105"/>
      <c r="J6265" s="102"/>
      <c r="K6265" s="102"/>
      <c r="L6265" s="108"/>
      <c r="R6265" s="31"/>
      <c r="S6265" s="112"/>
    </row>
    <row r="6266">
      <c r="A6266" s="105"/>
      <c r="C6266" s="88"/>
      <c r="D6266" s="86"/>
      <c r="E6266" s="32"/>
      <c r="H6266" s="105"/>
      <c r="J6266" s="102"/>
      <c r="K6266" s="102"/>
      <c r="L6266" s="108"/>
      <c r="R6266" s="31"/>
      <c r="S6266" s="112"/>
    </row>
    <row r="6267">
      <c r="A6267" s="105"/>
      <c r="C6267" s="88"/>
      <c r="D6267" s="86"/>
      <c r="E6267" s="32"/>
      <c r="H6267" s="105"/>
      <c r="J6267" s="102"/>
      <c r="K6267" s="102"/>
      <c r="L6267" s="108"/>
      <c r="R6267" s="31"/>
      <c r="S6267" s="112"/>
    </row>
    <row r="6268">
      <c r="A6268" s="105"/>
      <c r="C6268" s="88"/>
      <c r="D6268" s="86"/>
      <c r="E6268" s="32"/>
      <c r="H6268" s="105"/>
      <c r="J6268" s="102"/>
      <c r="K6268" s="102"/>
      <c r="L6268" s="108"/>
      <c r="R6268" s="31"/>
      <c r="S6268" s="112"/>
    </row>
    <row r="6269">
      <c r="A6269" s="105"/>
      <c r="C6269" s="88"/>
      <c r="D6269" s="86"/>
      <c r="E6269" s="32"/>
      <c r="H6269" s="105"/>
      <c r="J6269" s="102"/>
      <c r="K6269" s="102"/>
      <c r="L6269" s="108"/>
      <c r="R6269" s="31"/>
      <c r="S6269" s="112"/>
    </row>
    <row r="6270">
      <c r="A6270" s="105"/>
      <c r="C6270" s="88"/>
      <c r="D6270" s="86"/>
      <c r="E6270" s="32"/>
      <c r="H6270" s="105"/>
      <c r="J6270" s="102"/>
      <c r="K6270" s="102"/>
      <c r="L6270" s="108"/>
      <c r="R6270" s="31"/>
      <c r="S6270" s="112"/>
    </row>
    <row r="6271">
      <c r="A6271" s="105"/>
      <c r="C6271" s="88"/>
      <c r="D6271" s="86"/>
      <c r="E6271" s="32"/>
      <c r="H6271" s="105"/>
      <c r="J6271" s="102"/>
      <c r="K6271" s="102"/>
      <c r="L6271" s="108"/>
      <c r="R6271" s="31"/>
      <c r="S6271" s="112"/>
    </row>
    <row r="6272">
      <c r="A6272" s="105"/>
      <c r="C6272" s="88"/>
      <c r="D6272" s="86"/>
      <c r="E6272" s="32"/>
      <c r="H6272" s="105"/>
      <c r="J6272" s="102"/>
      <c r="K6272" s="102"/>
      <c r="L6272" s="108"/>
      <c r="R6272" s="31"/>
      <c r="S6272" s="112"/>
    </row>
    <row r="6273">
      <c r="A6273" s="105"/>
      <c r="C6273" s="88"/>
      <c r="D6273" s="86"/>
      <c r="E6273" s="32"/>
      <c r="H6273" s="105"/>
      <c r="J6273" s="102"/>
      <c r="K6273" s="102"/>
      <c r="L6273" s="108"/>
      <c r="R6273" s="31"/>
      <c r="S6273" s="112"/>
    </row>
    <row r="6274">
      <c r="A6274" s="105"/>
      <c r="C6274" s="88"/>
      <c r="D6274" s="86"/>
      <c r="E6274" s="32"/>
      <c r="H6274" s="105"/>
      <c r="J6274" s="102"/>
      <c r="K6274" s="102"/>
      <c r="L6274" s="108"/>
      <c r="R6274" s="31"/>
      <c r="S6274" s="112"/>
    </row>
    <row r="6275">
      <c r="A6275" s="105"/>
      <c r="C6275" s="88"/>
      <c r="D6275" s="86"/>
      <c r="E6275" s="32"/>
      <c r="H6275" s="105"/>
      <c r="J6275" s="102"/>
      <c r="K6275" s="102"/>
      <c r="L6275" s="108"/>
      <c r="R6275" s="31"/>
      <c r="S6275" s="112"/>
    </row>
    <row r="6276">
      <c r="A6276" s="105"/>
      <c r="C6276" s="88"/>
      <c r="D6276" s="86"/>
      <c r="E6276" s="32"/>
      <c r="H6276" s="105"/>
      <c r="J6276" s="102"/>
      <c r="K6276" s="102"/>
      <c r="L6276" s="108"/>
      <c r="R6276" s="31"/>
      <c r="S6276" s="112"/>
    </row>
    <row r="6277">
      <c r="A6277" s="105"/>
      <c r="C6277" s="88"/>
      <c r="D6277" s="86"/>
      <c r="E6277" s="32"/>
      <c r="H6277" s="105"/>
      <c r="J6277" s="102"/>
      <c r="K6277" s="102"/>
      <c r="L6277" s="108"/>
      <c r="R6277" s="31"/>
      <c r="S6277" s="112"/>
    </row>
    <row r="6278">
      <c r="A6278" s="105"/>
      <c r="C6278" s="88"/>
      <c r="D6278" s="86"/>
      <c r="E6278" s="32"/>
      <c r="H6278" s="105"/>
      <c r="J6278" s="102"/>
      <c r="K6278" s="102"/>
      <c r="L6278" s="108"/>
      <c r="R6278" s="31"/>
      <c r="S6278" s="112"/>
    </row>
    <row r="6279">
      <c r="A6279" s="105"/>
      <c r="C6279" s="88"/>
      <c r="D6279" s="86"/>
      <c r="E6279" s="32"/>
      <c r="H6279" s="105"/>
      <c r="J6279" s="102"/>
      <c r="K6279" s="102"/>
      <c r="L6279" s="108"/>
      <c r="R6279" s="31"/>
      <c r="S6279" s="112"/>
    </row>
    <row r="6280">
      <c r="A6280" s="105"/>
      <c r="C6280" s="88"/>
      <c r="D6280" s="86"/>
      <c r="E6280" s="32"/>
      <c r="H6280" s="105"/>
      <c r="J6280" s="102"/>
      <c r="K6280" s="102"/>
      <c r="L6280" s="108"/>
      <c r="R6280" s="31"/>
      <c r="S6280" s="112"/>
    </row>
    <row r="6281">
      <c r="A6281" s="105"/>
      <c r="C6281" s="88"/>
      <c r="D6281" s="86"/>
      <c r="E6281" s="32"/>
      <c r="H6281" s="105"/>
      <c r="J6281" s="102"/>
      <c r="K6281" s="102"/>
      <c r="L6281" s="108"/>
      <c r="R6281" s="31"/>
      <c r="S6281" s="112"/>
    </row>
    <row r="6282">
      <c r="A6282" s="105"/>
      <c r="C6282" s="88"/>
      <c r="D6282" s="86"/>
      <c r="E6282" s="32"/>
      <c r="H6282" s="105"/>
      <c r="J6282" s="102"/>
      <c r="K6282" s="102"/>
      <c r="L6282" s="108"/>
      <c r="R6282" s="31"/>
      <c r="S6282" s="112"/>
    </row>
    <row r="6283">
      <c r="A6283" s="105"/>
      <c r="C6283" s="88"/>
      <c r="D6283" s="86"/>
      <c r="E6283" s="32"/>
      <c r="H6283" s="105"/>
      <c r="J6283" s="102"/>
      <c r="K6283" s="102"/>
      <c r="L6283" s="108"/>
      <c r="R6283" s="31"/>
      <c r="S6283" s="112"/>
    </row>
    <row r="6284">
      <c r="A6284" s="105"/>
      <c r="C6284" s="88"/>
      <c r="D6284" s="86"/>
      <c r="E6284" s="32"/>
      <c r="H6284" s="105"/>
      <c r="J6284" s="102"/>
      <c r="K6284" s="102"/>
      <c r="L6284" s="108"/>
      <c r="R6284" s="31"/>
      <c r="S6284" s="112"/>
    </row>
    <row r="6285">
      <c r="A6285" s="105"/>
      <c r="C6285" s="88"/>
      <c r="D6285" s="86"/>
      <c r="E6285" s="32"/>
      <c r="H6285" s="105"/>
      <c r="J6285" s="102"/>
      <c r="K6285" s="102"/>
      <c r="L6285" s="108"/>
      <c r="R6285" s="31"/>
      <c r="S6285" s="112"/>
    </row>
    <row r="6286">
      <c r="A6286" s="105"/>
      <c r="C6286" s="88"/>
      <c r="D6286" s="86"/>
      <c r="E6286" s="32"/>
      <c r="H6286" s="105"/>
      <c r="J6286" s="102"/>
      <c r="K6286" s="102"/>
      <c r="L6286" s="108"/>
      <c r="R6286" s="31"/>
      <c r="S6286" s="112"/>
    </row>
    <row r="6287">
      <c r="A6287" s="105"/>
      <c r="C6287" s="88"/>
      <c r="D6287" s="86"/>
      <c r="E6287" s="32"/>
      <c r="H6287" s="105"/>
      <c r="J6287" s="102"/>
      <c r="K6287" s="102"/>
      <c r="L6287" s="108"/>
      <c r="R6287" s="31"/>
      <c r="S6287" s="112"/>
    </row>
    <row r="6288">
      <c r="A6288" s="105"/>
      <c r="C6288" s="88"/>
      <c r="D6288" s="86"/>
      <c r="E6288" s="32"/>
      <c r="H6288" s="105"/>
      <c r="J6288" s="102"/>
      <c r="K6288" s="102"/>
      <c r="L6288" s="108"/>
      <c r="R6288" s="31"/>
      <c r="S6288" s="112"/>
    </row>
    <row r="6289">
      <c r="A6289" s="105"/>
      <c r="C6289" s="88"/>
      <c r="D6289" s="86"/>
      <c r="E6289" s="32"/>
      <c r="H6289" s="105"/>
      <c r="J6289" s="102"/>
      <c r="K6289" s="102"/>
      <c r="L6289" s="108"/>
      <c r="R6289" s="31"/>
      <c r="S6289" s="112"/>
    </row>
    <row r="6290">
      <c r="A6290" s="105"/>
      <c r="C6290" s="88"/>
      <c r="D6290" s="86"/>
      <c r="E6290" s="32"/>
      <c r="H6290" s="105"/>
      <c r="J6290" s="102"/>
      <c r="K6290" s="102"/>
      <c r="L6290" s="108"/>
      <c r="R6290" s="31"/>
      <c r="S6290" s="112"/>
    </row>
    <row r="6291">
      <c r="A6291" s="105"/>
      <c r="C6291" s="88"/>
      <c r="D6291" s="86"/>
      <c r="E6291" s="32"/>
      <c r="H6291" s="105"/>
      <c r="J6291" s="102"/>
      <c r="K6291" s="102"/>
      <c r="L6291" s="108"/>
      <c r="R6291" s="31"/>
      <c r="S6291" s="112"/>
    </row>
    <row r="6292">
      <c r="A6292" s="105"/>
      <c r="C6292" s="88"/>
      <c r="D6292" s="86"/>
      <c r="E6292" s="32"/>
      <c r="H6292" s="105"/>
      <c r="J6292" s="102"/>
      <c r="K6292" s="102"/>
      <c r="L6292" s="108"/>
      <c r="R6292" s="31"/>
      <c r="S6292" s="112"/>
    </row>
    <row r="6293">
      <c r="A6293" s="105"/>
      <c r="C6293" s="88"/>
      <c r="D6293" s="86"/>
      <c r="E6293" s="32"/>
      <c r="H6293" s="105"/>
      <c r="J6293" s="102"/>
      <c r="K6293" s="102"/>
      <c r="L6293" s="108"/>
      <c r="R6293" s="31"/>
      <c r="S6293" s="112"/>
    </row>
    <row r="6294">
      <c r="A6294" s="105"/>
      <c r="C6294" s="88"/>
      <c r="D6294" s="86"/>
      <c r="E6294" s="32"/>
      <c r="H6294" s="105"/>
      <c r="J6294" s="102"/>
      <c r="K6294" s="102"/>
      <c r="L6294" s="108"/>
      <c r="R6294" s="31"/>
      <c r="S6294" s="112"/>
    </row>
    <row r="6295">
      <c r="A6295" s="105"/>
      <c r="C6295" s="88"/>
      <c r="D6295" s="86"/>
      <c r="E6295" s="32"/>
      <c r="H6295" s="105"/>
      <c r="J6295" s="102"/>
      <c r="K6295" s="102"/>
      <c r="L6295" s="108"/>
      <c r="R6295" s="31"/>
      <c r="S6295" s="112"/>
    </row>
    <row r="6296">
      <c r="A6296" s="105"/>
      <c r="C6296" s="88"/>
      <c r="D6296" s="86"/>
      <c r="E6296" s="32"/>
      <c r="H6296" s="105"/>
      <c r="J6296" s="102"/>
      <c r="K6296" s="102"/>
      <c r="L6296" s="108"/>
      <c r="R6296" s="31"/>
      <c r="S6296" s="112"/>
    </row>
    <row r="6297">
      <c r="A6297" s="105"/>
      <c r="C6297" s="88"/>
      <c r="D6297" s="86"/>
      <c r="E6297" s="32"/>
      <c r="H6297" s="105"/>
      <c r="J6297" s="102"/>
      <c r="K6297" s="102"/>
      <c r="L6297" s="108"/>
      <c r="R6297" s="31"/>
      <c r="S6297" s="112"/>
    </row>
    <row r="6298">
      <c r="A6298" s="105"/>
      <c r="C6298" s="88"/>
      <c r="D6298" s="86"/>
      <c r="E6298" s="32"/>
      <c r="H6298" s="105"/>
      <c r="J6298" s="102"/>
      <c r="K6298" s="102"/>
      <c r="L6298" s="108"/>
      <c r="R6298" s="31"/>
      <c r="S6298" s="112"/>
    </row>
    <row r="6299">
      <c r="A6299" s="105"/>
      <c r="C6299" s="88"/>
      <c r="D6299" s="86"/>
      <c r="E6299" s="32"/>
      <c r="H6299" s="105"/>
      <c r="J6299" s="102"/>
      <c r="K6299" s="102"/>
      <c r="L6299" s="108"/>
      <c r="R6299" s="31"/>
      <c r="S6299" s="112"/>
    </row>
    <row r="6300">
      <c r="A6300" s="105"/>
      <c r="C6300" s="88"/>
      <c r="D6300" s="86"/>
      <c r="E6300" s="32"/>
      <c r="H6300" s="105"/>
      <c r="J6300" s="102"/>
      <c r="K6300" s="102"/>
      <c r="L6300" s="108"/>
      <c r="R6300" s="31"/>
      <c r="S6300" s="112"/>
    </row>
    <row r="6301">
      <c r="A6301" s="105"/>
      <c r="C6301" s="88"/>
      <c r="D6301" s="86"/>
      <c r="E6301" s="32"/>
      <c r="H6301" s="105"/>
      <c r="J6301" s="102"/>
      <c r="K6301" s="102"/>
      <c r="L6301" s="108"/>
      <c r="R6301" s="31"/>
      <c r="S6301" s="112"/>
    </row>
    <row r="6302">
      <c r="A6302" s="105"/>
      <c r="C6302" s="88"/>
      <c r="D6302" s="86"/>
      <c r="E6302" s="32"/>
      <c r="H6302" s="105"/>
      <c r="J6302" s="102"/>
      <c r="K6302" s="102"/>
      <c r="L6302" s="108"/>
      <c r="R6302" s="31"/>
      <c r="S6302" s="112"/>
    </row>
    <row r="6303">
      <c r="A6303" s="105"/>
      <c r="C6303" s="88"/>
      <c r="D6303" s="86"/>
      <c r="E6303" s="32"/>
      <c r="H6303" s="105"/>
      <c r="J6303" s="102"/>
      <c r="K6303" s="102"/>
      <c r="L6303" s="108"/>
      <c r="R6303" s="31"/>
      <c r="S6303" s="112"/>
    </row>
    <row r="6304">
      <c r="A6304" s="105"/>
      <c r="C6304" s="88"/>
      <c r="D6304" s="86"/>
      <c r="E6304" s="32"/>
      <c r="H6304" s="105"/>
      <c r="J6304" s="102"/>
      <c r="K6304" s="102"/>
      <c r="L6304" s="108"/>
      <c r="R6304" s="31"/>
      <c r="S6304" s="112"/>
    </row>
    <row r="6305">
      <c r="A6305" s="105"/>
      <c r="C6305" s="88"/>
      <c r="D6305" s="86"/>
      <c r="E6305" s="32"/>
      <c r="H6305" s="105"/>
      <c r="J6305" s="102"/>
      <c r="K6305" s="102"/>
      <c r="L6305" s="108"/>
      <c r="R6305" s="31"/>
      <c r="S6305" s="112"/>
    </row>
    <row r="6306">
      <c r="A6306" s="105"/>
      <c r="C6306" s="88"/>
      <c r="D6306" s="86"/>
      <c r="E6306" s="32"/>
      <c r="H6306" s="105"/>
      <c r="J6306" s="102"/>
      <c r="K6306" s="102"/>
      <c r="L6306" s="108"/>
      <c r="R6306" s="31"/>
      <c r="S6306" s="112"/>
    </row>
    <row r="6307">
      <c r="A6307" s="105"/>
      <c r="C6307" s="88"/>
      <c r="D6307" s="86"/>
      <c r="E6307" s="32"/>
      <c r="H6307" s="105"/>
      <c r="J6307" s="102"/>
      <c r="K6307" s="102"/>
      <c r="L6307" s="108"/>
      <c r="R6307" s="31"/>
      <c r="S6307" s="112"/>
    </row>
    <row r="6308">
      <c r="A6308" s="105"/>
      <c r="C6308" s="88"/>
      <c r="D6308" s="86"/>
      <c r="E6308" s="32"/>
      <c r="H6308" s="105"/>
      <c r="J6308" s="102"/>
      <c r="K6308" s="102"/>
      <c r="L6308" s="108"/>
      <c r="R6308" s="31"/>
      <c r="S6308" s="112"/>
    </row>
    <row r="6309">
      <c r="A6309" s="105"/>
      <c r="C6309" s="88"/>
      <c r="D6309" s="86"/>
      <c r="E6309" s="32"/>
      <c r="H6309" s="105"/>
      <c r="J6309" s="102"/>
      <c r="K6309" s="102"/>
      <c r="L6309" s="108"/>
      <c r="R6309" s="31"/>
      <c r="S6309" s="112"/>
    </row>
    <row r="6310">
      <c r="A6310" s="105"/>
      <c r="C6310" s="88"/>
      <c r="D6310" s="86"/>
      <c r="E6310" s="32"/>
      <c r="H6310" s="105"/>
      <c r="J6310" s="102"/>
      <c r="K6310" s="102"/>
      <c r="L6310" s="108"/>
      <c r="R6310" s="31"/>
      <c r="S6310" s="112"/>
    </row>
    <row r="6311">
      <c r="A6311" s="105"/>
      <c r="C6311" s="88"/>
      <c r="D6311" s="86"/>
      <c r="E6311" s="32"/>
      <c r="H6311" s="105"/>
      <c r="J6311" s="102"/>
      <c r="K6311" s="102"/>
      <c r="L6311" s="108"/>
      <c r="R6311" s="31"/>
      <c r="S6311" s="112"/>
    </row>
    <row r="6312">
      <c r="A6312" s="105"/>
      <c r="C6312" s="88"/>
      <c r="D6312" s="86"/>
      <c r="E6312" s="32"/>
      <c r="H6312" s="105"/>
      <c r="J6312" s="102"/>
      <c r="K6312" s="102"/>
      <c r="L6312" s="108"/>
      <c r="R6312" s="31"/>
      <c r="S6312" s="112"/>
    </row>
    <row r="6313">
      <c r="A6313" s="105"/>
      <c r="C6313" s="88"/>
      <c r="D6313" s="86"/>
      <c r="E6313" s="32"/>
      <c r="H6313" s="105"/>
      <c r="J6313" s="102"/>
      <c r="K6313" s="102"/>
      <c r="L6313" s="108"/>
      <c r="R6313" s="31"/>
      <c r="S6313" s="112"/>
    </row>
    <row r="6314">
      <c r="A6314" s="105"/>
      <c r="C6314" s="88"/>
      <c r="D6314" s="86"/>
      <c r="E6314" s="32"/>
      <c r="H6314" s="105"/>
      <c r="J6314" s="102"/>
      <c r="K6314" s="102"/>
      <c r="L6314" s="108"/>
      <c r="R6314" s="31"/>
      <c r="S6314" s="112"/>
    </row>
    <row r="6315">
      <c r="A6315" s="105"/>
      <c r="C6315" s="88"/>
      <c r="D6315" s="86"/>
      <c r="E6315" s="32"/>
      <c r="H6315" s="105"/>
      <c r="J6315" s="102"/>
      <c r="K6315" s="102"/>
      <c r="L6315" s="108"/>
      <c r="R6315" s="31"/>
      <c r="S6315" s="112"/>
    </row>
    <row r="6316">
      <c r="A6316" s="105"/>
      <c r="C6316" s="88"/>
      <c r="D6316" s="86"/>
      <c r="E6316" s="32"/>
      <c r="H6316" s="105"/>
      <c r="J6316" s="102"/>
      <c r="K6316" s="102"/>
      <c r="L6316" s="108"/>
      <c r="R6316" s="31"/>
      <c r="S6316" s="112"/>
    </row>
    <row r="6317">
      <c r="A6317" s="105"/>
      <c r="C6317" s="88"/>
      <c r="D6317" s="86"/>
      <c r="E6317" s="32"/>
      <c r="H6317" s="105"/>
      <c r="J6317" s="102"/>
      <c r="K6317" s="102"/>
      <c r="L6317" s="108"/>
      <c r="R6317" s="31"/>
      <c r="S6317" s="112"/>
    </row>
    <row r="6318">
      <c r="A6318" s="105"/>
      <c r="C6318" s="88"/>
      <c r="D6318" s="86"/>
      <c r="E6318" s="32"/>
      <c r="H6318" s="105"/>
      <c r="J6318" s="102"/>
      <c r="K6318" s="102"/>
      <c r="L6318" s="108"/>
      <c r="R6318" s="31"/>
      <c r="S6318" s="112"/>
    </row>
    <row r="6319">
      <c r="A6319" s="105"/>
      <c r="C6319" s="88"/>
      <c r="D6319" s="86"/>
      <c r="E6319" s="32"/>
      <c r="H6319" s="105"/>
      <c r="J6319" s="102"/>
      <c r="K6319" s="102"/>
      <c r="L6319" s="108"/>
      <c r="R6319" s="31"/>
      <c r="S6319" s="112"/>
    </row>
    <row r="6320">
      <c r="A6320" s="105"/>
      <c r="C6320" s="88"/>
      <c r="D6320" s="86"/>
      <c r="E6320" s="32"/>
      <c r="H6320" s="105"/>
      <c r="J6320" s="102"/>
      <c r="K6320" s="102"/>
      <c r="L6320" s="108"/>
      <c r="R6320" s="31"/>
      <c r="S6320" s="112"/>
    </row>
    <row r="6321">
      <c r="A6321" s="105"/>
      <c r="C6321" s="88"/>
      <c r="D6321" s="86"/>
      <c r="E6321" s="32"/>
      <c r="H6321" s="105"/>
      <c r="J6321" s="102"/>
      <c r="K6321" s="102"/>
      <c r="L6321" s="108"/>
      <c r="R6321" s="31"/>
      <c r="S6321" s="112"/>
    </row>
    <row r="6322">
      <c r="A6322" s="105"/>
      <c r="C6322" s="88"/>
      <c r="D6322" s="86"/>
      <c r="E6322" s="32"/>
      <c r="H6322" s="105"/>
      <c r="J6322" s="102"/>
      <c r="K6322" s="102"/>
      <c r="L6322" s="108"/>
      <c r="R6322" s="31"/>
      <c r="S6322" s="112"/>
    </row>
    <row r="6323">
      <c r="A6323" s="105"/>
      <c r="C6323" s="88"/>
      <c r="D6323" s="86"/>
      <c r="E6323" s="32"/>
      <c r="H6323" s="105"/>
      <c r="J6323" s="102"/>
      <c r="K6323" s="102"/>
      <c r="L6323" s="108"/>
      <c r="R6323" s="31"/>
      <c r="S6323" s="112"/>
    </row>
    <row r="6324">
      <c r="A6324" s="105"/>
      <c r="C6324" s="88"/>
      <c r="D6324" s="86"/>
      <c r="E6324" s="32"/>
      <c r="H6324" s="105"/>
      <c r="J6324" s="102"/>
      <c r="K6324" s="102"/>
      <c r="L6324" s="108"/>
      <c r="R6324" s="31"/>
      <c r="S6324" s="112"/>
    </row>
    <row r="6325">
      <c r="A6325" s="105"/>
      <c r="C6325" s="88"/>
      <c r="D6325" s="86"/>
      <c r="E6325" s="32"/>
      <c r="H6325" s="105"/>
      <c r="J6325" s="102"/>
      <c r="K6325" s="102"/>
      <c r="L6325" s="108"/>
      <c r="R6325" s="31"/>
      <c r="S6325" s="112"/>
    </row>
    <row r="6326">
      <c r="A6326" s="105"/>
      <c r="C6326" s="88"/>
      <c r="D6326" s="86"/>
      <c r="E6326" s="32"/>
      <c r="H6326" s="105"/>
      <c r="J6326" s="102"/>
      <c r="K6326" s="102"/>
      <c r="L6326" s="108"/>
      <c r="R6326" s="31"/>
      <c r="S6326" s="112"/>
    </row>
    <row r="6327">
      <c r="A6327" s="105"/>
      <c r="C6327" s="88"/>
      <c r="D6327" s="86"/>
      <c r="E6327" s="32"/>
      <c r="H6327" s="105"/>
      <c r="J6327" s="102"/>
      <c r="K6327" s="102"/>
      <c r="L6327" s="108"/>
      <c r="R6327" s="31"/>
      <c r="S6327" s="112"/>
    </row>
    <row r="6328">
      <c r="A6328" s="105"/>
      <c r="C6328" s="88"/>
      <c r="D6328" s="86"/>
      <c r="E6328" s="32"/>
      <c r="H6328" s="105"/>
      <c r="J6328" s="102"/>
      <c r="K6328" s="102"/>
      <c r="L6328" s="108"/>
      <c r="R6328" s="31"/>
      <c r="S6328" s="112"/>
    </row>
    <row r="6329">
      <c r="A6329" s="105"/>
      <c r="C6329" s="88"/>
      <c r="D6329" s="86"/>
      <c r="E6329" s="32"/>
      <c r="H6329" s="105"/>
      <c r="J6329" s="102"/>
      <c r="K6329" s="102"/>
      <c r="L6329" s="108"/>
      <c r="R6329" s="31"/>
      <c r="S6329" s="112"/>
    </row>
    <row r="6330">
      <c r="A6330" s="105"/>
      <c r="C6330" s="88"/>
      <c r="D6330" s="86"/>
      <c r="E6330" s="32"/>
      <c r="H6330" s="105"/>
      <c r="J6330" s="102"/>
      <c r="K6330" s="102"/>
      <c r="L6330" s="108"/>
      <c r="R6330" s="31"/>
      <c r="S6330" s="112"/>
    </row>
    <row r="6331">
      <c r="A6331" s="105"/>
      <c r="C6331" s="88"/>
      <c r="D6331" s="86"/>
      <c r="E6331" s="32"/>
      <c r="H6331" s="105"/>
      <c r="J6331" s="102"/>
      <c r="K6331" s="102"/>
      <c r="L6331" s="108"/>
      <c r="R6331" s="31"/>
      <c r="S6331" s="112"/>
    </row>
    <row r="6332">
      <c r="A6332" s="105"/>
      <c r="C6332" s="88"/>
      <c r="D6332" s="86"/>
      <c r="E6332" s="32"/>
      <c r="H6332" s="105"/>
      <c r="J6332" s="102"/>
      <c r="K6332" s="102"/>
      <c r="L6332" s="108"/>
      <c r="R6332" s="31"/>
      <c r="S6332" s="112"/>
    </row>
    <row r="6333">
      <c r="A6333" s="105"/>
      <c r="C6333" s="88"/>
      <c r="D6333" s="86"/>
      <c r="E6333" s="32"/>
      <c r="H6333" s="105"/>
      <c r="J6333" s="102"/>
      <c r="K6333" s="102"/>
      <c r="L6333" s="108"/>
      <c r="R6333" s="31"/>
      <c r="S6333" s="112"/>
    </row>
    <row r="6334">
      <c r="A6334" s="105"/>
      <c r="C6334" s="88"/>
      <c r="D6334" s="86"/>
      <c r="E6334" s="32"/>
      <c r="H6334" s="105"/>
      <c r="J6334" s="102"/>
      <c r="K6334" s="102"/>
      <c r="L6334" s="108"/>
      <c r="R6334" s="31"/>
      <c r="S6334" s="112"/>
    </row>
    <row r="6335">
      <c r="A6335" s="105"/>
      <c r="C6335" s="88"/>
      <c r="D6335" s="86"/>
      <c r="E6335" s="32"/>
      <c r="H6335" s="105"/>
      <c r="J6335" s="102"/>
      <c r="K6335" s="102"/>
      <c r="L6335" s="108"/>
      <c r="R6335" s="31"/>
      <c r="S6335" s="112"/>
    </row>
    <row r="6336">
      <c r="A6336" s="105"/>
      <c r="C6336" s="88"/>
      <c r="D6336" s="86"/>
      <c r="E6336" s="32"/>
      <c r="H6336" s="105"/>
      <c r="J6336" s="102"/>
      <c r="K6336" s="102"/>
      <c r="L6336" s="108"/>
      <c r="R6336" s="31"/>
      <c r="S6336" s="112"/>
    </row>
    <row r="6337">
      <c r="A6337" s="105"/>
      <c r="C6337" s="88"/>
      <c r="D6337" s="86"/>
      <c r="E6337" s="32"/>
      <c r="H6337" s="105"/>
      <c r="J6337" s="102"/>
      <c r="K6337" s="102"/>
      <c r="L6337" s="108"/>
      <c r="R6337" s="31"/>
      <c r="S6337" s="112"/>
    </row>
    <row r="6338">
      <c r="A6338" s="105"/>
      <c r="C6338" s="88"/>
      <c r="D6338" s="86"/>
      <c r="E6338" s="32"/>
      <c r="H6338" s="105"/>
      <c r="J6338" s="102"/>
      <c r="K6338" s="102"/>
      <c r="L6338" s="108"/>
      <c r="R6338" s="31"/>
      <c r="S6338" s="112"/>
    </row>
    <row r="6339">
      <c r="A6339" s="105"/>
      <c r="C6339" s="88"/>
      <c r="D6339" s="86"/>
      <c r="E6339" s="32"/>
      <c r="H6339" s="105"/>
      <c r="J6339" s="102"/>
      <c r="K6339" s="102"/>
      <c r="L6339" s="108"/>
      <c r="R6339" s="31"/>
      <c r="S6339" s="112"/>
    </row>
    <row r="6340">
      <c r="A6340" s="105"/>
      <c r="C6340" s="88"/>
      <c r="D6340" s="86"/>
      <c r="E6340" s="32"/>
      <c r="H6340" s="105"/>
      <c r="J6340" s="102"/>
      <c r="K6340" s="102"/>
      <c r="L6340" s="108"/>
      <c r="R6340" s="31"/>
      <c r="S6340" s="112"/>
    </row>
    <row r="6341">
      <c r="A6341" s="105"/>
      <c r="C6341" s="88"/>
      <c r="D6341" s="86"/>
      <c r="E6341" s="32"/>
      <c r="H6341" s="105"/>
      <c r="J6341" s="102"/>
      <c r="K6341" s="102"/>
      <c r="L6341" s="108"/>
      <c r="R6341" s="31"/>
      <c r="S6341" s="112"/>
    </row>
    <row r="6342">
      <c r="A6342" s="105"/>
      <c r="C6342" s="88"/>
      <c r="D6342" s="86"/>
      <c r="E6342" s="32"/>
      <c r="H6342" s="105"/>
      <c r="J6342" s="102"/>
      <c r="K6342" s="102"/>
      <c r="L6342" s="108"/>
      <c r="R6342" s="31"/>
      <c r="S6342" s="112"/>
    </row>
    <row r="6343">
      <c r="A6343" s="105"/>
      <c r="C6343" s="88"/>
      <c r="D6343" s="86"/>
      <c r="E6343" s="32"/>
      <c r="H6343" s="105"/>
      <c r="J6343" s="102"/>
      <c r="K6343" s="102"/>
      <c r="L6343" s="108"/>
      <c r="R6343" s="31"/>
      <c r="S6343" s="112"/>
    </row>
    <row r="6344">
      <c r="A6344" s="105"/>
      <c r="C6344" s="88"/>
      <c r="D6344" s="86"/>
      <c r="E6344" s="32"/>
      <c r="H6344" s="105"/>
      <c r="J6344" s="102"/>
      <c r="K6344" s="102"/>
      <c r="L6344" s="108"/>
      <c r="R6344" s="31"/>
      <c r="S6344" s="112"/>
    </row>
    <row r="6345">
      <c r="A6345" s="105"/>
      <c r="C6345" s="88"/>
      <c r="D6345" s="86"/>
      <c r="E6345" s="32"/>
      <c r="H6345" s="105"/>
      <c r="J6345" s="102"/>
      <c r="K6345" s="102"/>
      <c r="L6345" s="108"/>
      <c r="R6345" s="31"/>
      <c r="S6345" s="112"/>
    </row>
    <row r="6346">
      <c r="A6346" s="105"/>
      <c r="C6346" s="88"/>
      <c r="D6346" s="86"/>
      <c r="E6346" s="32"/>
      <c r="H6346" s="105"/>
      <c r="J6346" s="102"/>
      <c r="K6346" s="102"/>
      <c r="L6346" s="108"/>
      <c r="R6346" s="31"/>
      <c r="S6346" s="112"/>
    </row>
    <row r="6347">
      <c r="A6347" s="105"/>
      <c r="C6347" s="88"/>
      <c r="D6347" s="86"/>
      <c r="E6347" s="32"/>
      <c r="H6347" s="105"/>
      <c r="J6347" s="102"/>
      <c r="K6347" s="102"/>
      <c r="L6347" s="108"/>
      <c r="R6347" s="31"/>
      <c r="S6347" s="112"/>
    </row>
    <row r="6348">
      <c r="A6348" s="105"/>
      <c r="C6348" s="88"/>
      <c r="D6348" s="86"/>
      <c r="E6348" s="32"/>
      <c r="H6348" s="105"/>
      <c r="J6348" s="102"/>
      <c r="K6348" s="102"/>
      <c r="L6348" s="108"/>
      <c r="R6348" s="31"/>
      <c r="S6348" s="112"/>
    </row>
    <row r="6349">
      <c r="A6349" s="105"/>
      <c r="C6349" s="88"/>
      <c r="D6349" s="86"/>
      <c r="E6349" s="32"/>
      <c r="H6349" s="105"/>
      <c r="J6349" s="102"/>
      <c r="K6349" s="102"/>
      <c r="L6349" s="108"/>
      <c r="R6349" s="31"/>
      <c r="S6349" s="112"/>
    </row>
    <row r="6350">
      <c r="A6350" s="105"/>
      <c r="C6350" s="88"/>
      <c r="D6350" s="86"/>
      <c r="E6350" s="32"/>
      <c r="H6350" s="105"/>
      <c r="J6350" s="102"/>
      <c r="K6350" s="102"/>
      <c r="L6350" s="108"/>
      <c r="R6350" s="31"/>
      <c r="S6350" s="112"/>
    </row>
    <row r="6351">
      <c r="A6351" s="105"/>
      <c r="C6351" s="88"/>
      <c r="D6351" s="86"/>
      <c r="E6351" s="32"/>
      <c r="H6351" s="105"/>
      <c r="J6351" s="102"/>
      <c r="K6351" s="102"/>
      <c r="L6351" s="108"/>
      <c r="R6351" s="31"/>
      <c r="S6351" s="112"/>
    </row>
    <row r="6352">
      <c r="A6352" s="105"/>
      <c r="C6352" s="88"/>
      <c r="D6352" s="86"/>
      <c r="E6352" s="32"/>
      <c r="H6352" s="105"/>
      <c r="J6352" s="102"/>
      <c r="K6352" s="102"/>
      <c r="L6352" s="108"/>
      <c r="R6352" s="31"/>
      <c r="S6352" s="112"/>
    </row>
    <row r="6353">
      <c r="A6353" s="105"/>
      <c r="C6353" s="88"/>
      <c r="D6353" s="86"/>
      <c r="E6353" s="32"/>
      <c r="H6353" s="105"/>
      <c r="J6353" s="102"/>
      <c r="K6353" s="102"/>
      <c r="L6353" s="108"/>
      <c r="R6353" s="31"/>
      <c r="S6353" s="112"/>
    </row>
    <row r="6354">
      <c r="A6354" s="105"/>
      <c r="C6354" s="88"/>
      <c r="D6354" s="86"/>
      <c r="E6354" s="32"/>
      <c r="H6354" s="105"/>
      <c r="J6354" s="102"/>
      <c r="K6354" s="102"/>
      <c r="L6354" s="108"/>
      <c r="R6354" s="31"/>
      <c r="S6354" s="112"/>
    </row>
    <row r="6355">
      <c r="A6355" s="105"/>
      <c r="C6355" s="88"/>
      <c r="D6355" s="86"/>
      <c r="E6355" s="32"/>
      <c r="H6355" s="105"/>
      <c r="J6355" s="102"/>
      <c r="K6355" s="102"/>
      <c r="L6355" s="108"/>
      <c r="R6355" s="31"/>
      <c r="S6355" s="112"/>
    </row>
    <row r="6356">
      <c r="A6356" s="105"/>
      <c r="C6356" s="88"/>
      <c r="D6356" s="86"/>
      <c r="E6356" s="32"/>
      <c r="H6356" s="105"/>
      <c r="J6356" s="102"/>
      <c r="K6356" s="102"/>
      <c r="L6356" s="108"/>
      <c r="R6356" s="31"/>
      <c r="S6356" s="112"/>
    </row>
    <row r="6357">
      <c r="A6357" s="105"/>
      <c r="C6357" s="88"/>
      <c r="D6357" s="86"/>
      <c r="E6357" s="32"/>
      <c r="H6357" s="105"/>
      <c r="J6357" s="102"/>
      <c r="K6357" s="102"/>
      <c r="L6357" s="108"/>
      <c r="R6357" s="31"/>
      <c r="S6357" s="112"/>
    </row>
    <row r="6358">
      <c r="A6358" s="105"/>
      <c r="C6358" s="88"/>
      <c r="D6358" s="86"/>
      <c r="E6358" s="32"/>
      <c r="H6358" s="105"/>
      <c r="J6358" s="102"/>
      <c r="K6358" s="102"/>
      <c r="L6358" s="108"/>
      <c r="R6358" s="31"/>
      <c r="S6358" s="112"/>
    </row>
    <row r="6359">
      <c r="A6359" s="105"/>
      <c r="C6359" s="88"/>
      <c r="D6359" s="86"/>
      <c r="E6359" s="32"/>
      <c r="H6359" s="105"/>
      <c r="J6359" s="102"/>
      <c r="K6359" s="102"/>
      <c r="L6359" s="108"/>
      <c r="R6359" s="31"/>
      <c r="S6359" s="112"/>
    </row>
    <row r="6360">
      <c r="A6360" s="105"/>
      <c r="C6360" s="88"/>
      <c r="D6360" s="86"/>
      <c r="E6360" s="32"/>
      <c r="H6360" s="105"/>
      <c r="J6360" s="102"/>
      <c r="K6360" s="102"/>
      <c r="L6360" s="108"/>
      <c r="R6360" s="31"/>
      <c r="S6360" s="112"/>
    </row>
    <row r="6361">
      <c r="A6361" s="105"/>
      <c r="C6361" s="88"/>
      <c r="D6361" s="86"/>
      <c r="E6361" s="32"/>
      <c r="H6361" s="105"/>
      <c r="J6361" s="102"/>
      <c r="K6361" s="102"/>
      <c r="L6361" s="108"/>
      <c r="R6361" s="31"/>
      <c r="S6361" s="112"/>
    </row>
    <row r="6362">
      <c r="A6362" s="105"/>
      <c r="C6362" s="88"/>
      <c r="D6362" s="86"/>
      <c r="E6362" s="32"/>
      <c r="H6362" s="105"/>
      <c r="J6362" s="102"/>
      <c r="K6362" s="102"/>
      <c r="L6362" s="108"/>
      <c r="R6362" s="31"/>
      <c r="S6362" s="112"/>
    </row>
    <row r="6363">
      <c r="A6363" s="105"/>
      <c r="C6363" s="88"/>
      <c r="D6363" s="86"/>
      <c r="E6363" s="32"/>
      <c r="H6363" s="105"/>
      <c r="J6363" s="102"/>
      <c r="K6363" s="102"/>
      <c r="L6363" s="108"/>
      <c r="R6363" s="31"/>
      <c r="S6363" s="112"/>
    </row>
    <row r="6364">
      <c r="A6364" s="105"/>
      <c r="C6364" s="88"/>
      <c r="D6364" s="86"/>
      <c r="E6364" s="32"/>
      <c r="H6364" s="105"/>
      <c r="J6364" s="102"/>
      <c r="K6364" s="102"/>
      <c r="L6364" s="108"/>
      <c r="R6364" s="31"/>
      <c r="S6364" s="112"/>
    </row>
    <row r="6365">
      <c r="A6365" s="105"/>
      <c r="C6365" s="88"/>
      <c r="D6365" s="86"/>
      <c r="E6365" s="32"/>
      <c r="H6365" s="105"/>
      <c r="J6365" s="102"/>
      <c r="K6365" s="102"/>
      <c r="L6365" s="108"/>
      <c r="R6365" s="31"/>
      <c r="S6365" s="112"/>
    </row>
    <row r="6366">
      <c r="A6366" s="105"/>
      <c r="C6366" s="88"/>
      <c r="D6366" s="86"/>
      <c r="E6366" s="32"/>
      <c r="H6366" s="105"/>
      <c r="J6366" s="102"/>
      <c r="K6366" s="102"/>
      <c r="L6366" s="108"/>
      <c r="R6366" s="31"/>
      <c r="S6366" s="112"/>
    </row>
    <row r="6367">
      <c r="A6367" s="105"/>
      <c r="C6367" s="88"/>
      <c r="D6367" s="86"/>
      <c r="E6367" s="32"/>
      <c r="H6367" s="105"/>
      <c r="J6367" s="102"/>
      <c r="K6367" s="102"/>
      <c r="L6367" s="108"/>
      <c r="R6367" s="31"/>
      <c r="S6367" s="112"/>
    </row>
    <row r="6368">
      <c r="A6368" s="105"/>
      <c r="C6368" s="88"/>
      <c r="D6368" s="86"/>
      <c r="E6368" s="32"/>
      <c r="H6368" s="105"/>
      <c r="J6368" s="102"/>
      <c r="K6368" s="102"/>
      <c r="L6368" s="108"/>
      <c r="R6368" s="31"/>
      <c r="S6368" s="112"/>
    </row>
    <row r="6369">
      <c r="A6369" s="105"/>
      <c r="C6369" s="88"/>
      <c r="D6369" s="86"/>
      <c r="E6369" s="32"/>
      <c r="H6369" s="105"/>
      <c r="J6369" s="102"/>
      <c r="K6369" s="102"/>
      <c r="L6369" s="108"/>
      <c r="R6369" s="31"/>
      <c r="S6369" s="112"/>
    </row>
    <row r="6370">
      <c r="A6370" s="105"/>
      <c r="C6370" s="88"/>
      <c r="D6370" s="86"/>
      <c r="E6370" s="32"/>
      <c r="H6370" s="105"/>
      <c r="J6370" s="102"/>
      <c r="K6370" s="102"/>
      <c r="L6370" s="108"/>
      <c r="R6370" s="31"/>
      <c r="S6370" s="112"/>
    </row>
    <row r="6371">
      <c r="A6371" s="105"/>
      <c r="C6371" s="88"/>
      <c r="D6371" s="86"/>
      <c r="E6371" s="32"/>
      <c r="H6371" s="105"/>
      <c r="J6371" s="102"/>
      <c r="K6371" s="102"/>
      <c r="L6371" s="108"/>
      <c r="R6371" s="31"/>
      <c r="S6371" s="112"/>
    </row>
    <row r="6372">
      <c r="A6372" s="105"/>
      <c r="C6372" s="88"/>
      <c r="D6372" s="86"/>
      <c r="E6372" s="32"/>
      <c r="H6372" s="105"/>
      <c r="J6372" s="102"/>
      <c r="K6372" s="102"/>
      <c r="L6372" s="108"/>
      <c r="R6372" s="31"/>
      <c r="S6372" s="112"/>
    </row>
    <row r="6373">
      <c r="A6373" s="105"/>
      <c r="C6373" s="88"/>
      <c r="D6373" s="86"/>
      <c r="E6373" s="32"/>
      <c r="H6373" s="105"/>
      <c r="J6373" s="102"/>
      <c r="K6373" s="102"/>
      <c r="L6373" s="108"/>
      <c r="R6373" s="31"/>
      <c r="S6373" s="112"/>
    </row>
    <row r="6374">
      <c r="A6374" s="105"/>
      <c r="C6374" s="88"/>
      <c r="D6374" s="86"/>
      <c r="E6374" s="32"/>
      <c r="H6374" s="105"/>
      <c r="J6374" s="102"/>
      <c r="K6374" s="102"/>
      <c r="L6374" s="108"/>
      <c r="R6374" s="31"/>
      <c r="S6374" s="112"/>
    </row>
    <row r="6375">
      <c r="A6375" s="105"/>
      <c r="C6375" s="88"/>
      <c r="D6375" s="86"/>
      <c r="E6375" s="32"/>
      <c r="H6375" s="105"/>
      <c r="J6375" s="102"/>
      <c r="K6375" s="102"/>
      <c r="L6375" s="108"/>
      <c r="R6375" s="31"/>
      <c r="S6375" s="112"/>
    </row>
    <row r="6376">
      <c r="A6376" s="105"/>
      <c r="C6376" s="88"/>
      <c r="D6376" s="86"/>
      <c r="E6376" s="32"/>
      <c r="H6376" s="105"/>
      <c r="J6376" s="102"/>
      <c r="K6376" s="102"/>
      <c r="L6376" s="108"/>
      <c r="R6376" s="31"/>
      <c r="S6376" s="112"/>
    </row>
    <row r="6377">
      <c r="A6377" s="105"/>
      <c r="C6377" s="88"/>
      <c r="D6377" s="86"/>
      <c r="E6377" s="32"/>
      <c r="H6377" s="105"/>
      <c r="J6377" s="102"/>
      <c r="K6377" s="102"/>
      <c r="L6377" s="108"/>
      <c r="R6377" s="31"/>
      <c r="S6377" s="112"/>
    </row>
    <row r="6378">
      <c r="A6378" s="105"/>
      <c r="C6378" s="88"/>
      <c r="D6378" s="86"/>
      <c r="E6378" s="32"/>
      <c r="H6378" s="105"/>
      <c r="J6378" s="102"/>
      <c r="K6378" s="102"/>
      <c r="L6378" s="108"/>
      <c r="R6378" s="31"/>
      <c r="S6378" s="112"/>
    </row>
    <row r="6379">
      <c r="A6379" s="105"/>
      <c r="C6379" s="88"/>
      <c r="D6379" s="86"/>
      <c r="E6379" s="32"/>
      <c r="H6379" s="105"/>
      <c r="J6379" s="102"/>
      <c r="K6379" s="102"/>
      <c r="L6379" s="108"/>
      <c r="R6379" s="31"/>
      <c r="S6379" s="112"/>
    </row>
    <row r="6380">
      <c r="A6380" s="105"/>
      <c r="C6380" s="88"/>
      <c r="D6380" s="86"/>
      <c r="E6380" s="32"/>
      <c r="H6380" s="105"/>
      <c r="J6380" s="102"/>
      <c r="K6380" s="102"/>
      <c r="L6380" s="108"/>
      <c r="R6380" s="31"/>
      <c r="S6380" s="112"/>
    </row>
    <row r="6381">
      <c r="A6381" s="105"/>
      <c r="C6381" s="88"/>
      <c r="D6381" s="86"/>
      <c r="E6381" s="32"/>
      <c r="H6381" s="105"/>
      <c r="J6381" s="102"/>
      <c r="K6381" s="102"/>
      <c r="L6381" s="108"/>
      <c r="R6381" s="31"/>
      <c r="S6381" s="112"/>
    </row>
    <row r="6382">
      <c r="A6382" s="105"/>
      <c r="C6382" s="88"/>
      <c r="D6382" s="86"/>
      <c r="E6382" s="32"/>
      <c r="H6382" s="105"/>
      <c r="J6382" s="102"/>
      <c r="K6382" s="102"/>
      <c r="L6382" s="108"/>
      <c r="R6382" s="31"/>
      <c r="S6382" s="112"/>
    </row>
    <row r="6383">
      <c r="A6383" s="105"/>
      <c r="C6383" s="88"/>
      <c r="D6383" s="86"/>
      <c r="E6383" s="32"/>
      <c r="H6383" s="105"/>
      <c r="J6383" s="102"/>
      <c r="K6383" s="102"/>
      <c r="L6383" s="108"/>
      <c r="R6383" s="31"/>
      <c r="S6383" s="112"/>
    </row>
    <row r="6384">
      <c r="A6384" s="105"/>
      <c r="C6384" s="88"/>
      <c r="D6384" s="86"/>
      <c r="E6384" s="32"/>
      <c r="H6384" s="105"/>
      <c r="J6384" s="102"/>
      <c r="K6384" s="102"/>
      <c r="L6384" s="108"/>
      <c r="R6384" s="31"/>
      <c r="S6384" s="112"/>
    </row>
    <row r="6385">
      <c r="A6385" s="105"/>
      <c r="C6385" s="88"/>
      <c r="D6385" s="86"/>
      <c r="E6385" s="32"/>
      <c r="H6385" s="105"/>
      <c r="J6385" s="102"/>
      <c r="K6385" s="102"/>
      <c r="L6385" s="108"/>
      <c r="R6385" s="31"/>
      <c r="S6385" s="112"/>
    </row>
    <row r="6386">
      <c r="A6386" s="105"/>
      <c r="C6386" s="88"/>
      <c r="D6386" s="86"/>
      <c r="E6386" s="32"/>
      <c r="H6386" s="105"/>
      <c r="J6386" s="102"/>
      <c r="K6386" s="102"/>
      <c r="L6386" s="108"/>
      <c r="R6386" s="31"/>
      <c r="S6386" s="112"/>
    </row>
    <row r="6387">
      <c r="A6387" s="105"/>
      <c r="C6387" s="88"/>
      <c r="D6387" s="86"/>
      <c r="E6387" s="32"/>
      <c r="H6387" s="105"/>
      <c r="J6387" s="102"/>
      <c r="K6387" s="102"/>
      <c r="L6387" s="108"/>
      <c r="R6387" s="31"/>
      <c r="S6387" s="112"/>
    </row>
    <row r="6388">
      <c r="A6388" s="105"/>
      <c r="C6388" s="88"/>
      <c r="D6388" s="86"/>
      <c r="E6388" s="32"/>
      <c r="H6388" s="105"/>
      <c r="J6388" s="102"/>
      <c r="K6388" s="102"/>
      <c r="L6388" s="108"/>
      <c r="R6388" s="31"/>
      <c r="S6388" s="112"/>
    </row>
    <row r="6389">
      <c r="A6389" s="105"/>
      <c r="C6389" s="88"/>
      <c r="D6389" s="86"/>
      <c r="E6389" s="32"/>
      <c r="H6389" s="105"/>
      <c r="J6389" s="102"/>
      <c r="K6389" s="102"/>
      <c r="L6389" s="108"/>
      <c r="R6389" s="31"/>
      <c r="S6389" s="112"/>
    </row>
    <row r="6390">
      <c r="A6390" s="105"/>
      <c r="C6390" s="88"/>
      <c r="D6390" s="86"/>
      <c r="E6390" s="32"/>
      <c r="H6390" s="105"/>
      <c r="J6390" s="102"/>
      <c r="K6390" s="102"/>
      <c r="L6390" s="108"/>
      <c r="R6390" s="31"/>
      <c r="S6390" s="112"/>
    </row>
    <row r="6391">
      <c r="A6391" s="105"/>
      <c r="C6391" s="88"/>
      <c r="D6391" s="86"/>
      <c r="E6391" s="32"/>
      <c r="H6391" s="105"/>
      <c r="J6391" s="102"/>
      <c r="K6391" s="102"/>
      <c r="L6391" s="108"/>
      <c r="R6391" s="31"/>
      <c r="S6391" s="112"/>
    </row>
    <row r="6392">
      <c r="A6392" s="105"/>
      <c r="C6392" s="88"/>
      <c r="D6392" s="86"/>
      <c r="E6392" s="32"/>
      <c r="H6392" s="105"/>
      <c r="J6392" s="102"/>
      <c r="K6392" s="102"/>
      <c r="L6392" s="108"/>
      <c r="R6392" s="31"/>
      <c r="S6392" s="112"/>
    </row>
    <row r="6393">
      <c r="A6393" s="105"/>
      <c r="C6393" s="88"/>
      <c r="D6393" s="86"/>
      <c r="E6393" s="32"/>
      <c r="H6393" s="105"/>
      <c r="J6393" s="102"/>
      <c r="K6393" s="102"/>
      <c r="L6393" s="108"/>
      <c r="R6393" s="31"/>
      <c r="S6393" s="112"/>
    </row>
    <row r="6394">
      <c r="A6394" s="105"/>
      <c r="C6394" s="88"/>
      <c r="D6394" s="86"/>
      <c r="E6394" s="32"/>
      <c r="H6394" s="105"/>
      <c r="J6394" s="102"/>
      <c r="K6394" s="102"/>
      <c r="L6394" s="108"/>
      <c r="R6394" s="31"/>
      <c r="S6394" s="112"/>
    </row>
    <row r="6395">
      <c r="A6395" s="105"/>
      <c r="C6395" s="88"/>
      <c r="D6395" s="86"/>
      <c r="E6395" s="32"/>
      <c r="H6395" s="105"/>
      <c r="J6395" s="102"/>
      <c r="K6395" s="102"/>
      <c r="L6395" s="108"/>
      <c r="R6395" s="31"/>
      <c r="S6395" s="112"/>
    </row>
    <row r="6396">
      <c r="A6396" s="105"/>
      <c r="C6396" s="88"/>
      <c r="D6396" s="86"/>
      <c r="E6396" s="32"/>
      <c r="H6396" s="105"/>
      <c r="J6396" s="102"/>
      <c r="K6396" s="102"/>
      <c r="L6396" s="108"/>
      <c r="R6396" s="31"/>
      <c r="S6396" s="112"/>
    </row>
    <row r="6397">
      <c r="A6397" s="105"/>
      <c r="C6397" s="88"/>
      <c r="D6397" s="86"/>
      <c r="E6397" s="32"/>
      <c r="H6397" s="105"/>
      <c r="J6397" s="102"/>
      <c r="K6397" s="102"/>
      <c r="L6397" s="108"/>
      <c r="R6397" s="31"/>
      <c r="S6397" s="112"/>
    </row>
    <row r="6398">
      <c r="A6398" s="105"/>
      <c r="C6398" s="88"/>
      <c r="D6398" s="86"/>
      <c r="E6398" s="32"/>
      <c r="H6398" s="105"/>
      <c r="J6398" s="102"/>
      <c r="K6398" s="102"/>
      <c r="L6398" s="108"/>
      <c r="R6398" s="31"/>
      <c r="S6398" s="112"/>
    </row>
    <row r="6399">
      <c r="A6399" s="105"/>
      <c r="C6399" s="88"/>
      <c r="D6399" s="86"/>
      <c r="E6399" s="32"/>
      <c r="H6399" s="105"/>
      <c r="J6399" s="102"/>
      <c r="K6399" s="102"/>
      <c r="L6399" s="108"/>
      <c r="R6399" s="31"/>
      <c r="S6399" s="112"/>
    </row>
    <row r="6400">
      <c r="A6400" s="105"/>
      <c r="C6400" s="88"/>
      <c r="D6400" s="86"/>
      <c r="E6400" s="32"/>
      <c r="H6400" s="105"/>
      <c r="J6400" s="102"/>
      <c r="K6400" s="102"/>
      <c r="L6400" s="108"/>
      <c r="R6400" s="31"/>
      <c r="S6400" s="112"/>
    </row>
    <row r="6401">
      <c r="A6401" s="105"/>
      <c r="C6401" s="88"/>
      <c r="D6401" s="86"/>
      <c r="E6401" s="32"/>
      <c r="H6401" s="105"/>
      <c r="J6401" s="102"/>
      <c r="K6401" s="102"/>
      <c r="L6401" s="108"/>
      <c r="R6401" s="31"/>
      <c r="S6401" s="112"/>
    </row>
    <row r="6402">
      <c r="A6402" s="105"/>
      <c r="C6402" s="88"/>
      <c r="D6402" s="86"/>
      <c r="E6402" s="32"/>
      <c r="H6402" s="105"/>
      <c r="J6402" s="102"/>
      <c r="K6402" s="102"/>
      <c r="L6402" s="108"/>
      <c r="R6402" s="31"/>
      <c r="S6402" s="112"/>
    </row>
    <row r="6403">
      <c r="A6403" s="105"/>
      <c r="C6403" s="88"/>
      <c r="D6403" s="86"/>
      <c r="E6403" s="32"/>
      <c r="H6403" s="105"/>
      <c r="J6403" s="102"/>
      <c r="K6403" s="102"/>
      <c r="L6403" s="108"/>
      <c r="R6403" s="31"/>
      <c r="S6403" s="112"/>
    </row>
    <row r="6404">
      <c r="A6404" s="105"/>
      <c r="C6404" s="88"/>
      <c r="D6404" s="86"/>
      <c r="E6404" s="32"/>
      <c r="H6404" s="105"/>
      <c r="J6404" s="102"/>
      <c r="K6404" s="102"/>
      <c r="L6404" s="108"/>
      <c r="R6404" s="31"/>
      <c r="S6404" s="112"/>
    </row>
    <row r="6405">
      <c r="A6405" s="105"/>
      <c r="C6405" s="88"/>
      <c r="D6405" s="86"/>
      <c r="E6405" s="32"/>
      <c r="H6405" s="105"/>
      <c r="J6405" s="102"/>
      <c r="K6405" s="102"/>
      <c r="L6405" s="108"/>
      <c r="R6405" s="31"/>
      <c r="S6405" s="112"/>
    </row>
    <row r="6406">
      <c r="A6406" s="105"/>
      <c r="C6406" s="88"/>
      <c r="D6406" s="86"/>
      <c r="E6406" s="32"/>
      <c r="H6406" s="105"/>
      <c r="J6406" s="102"/>
      <c r="K6406" s="102"/>
      <c r="L6406" s="108"/>
      <c r="R6406" s="31"/>
      <c r="S6406" s="112"/>
    </row>
    <row r="6407">
      <c r="A6407" s="105"/>
      <c r="C6407" s="88"/>
      <c r="D6407" s="86"/>
      <c r="E6407" s="32"/>
      <c r="H6407" s="105"/>
      <c r="J6407" s="102"/>
      <c r="K6407" s="102"/>
      <c r="L6407" s="108"/>
      <c r="R6407" s="31"/>
      <c r="S6407" s="112"/>
    </row>
    <row r="6408">
      <c r="A6408" s="105"/>
      <c r="C6408" s="88"/>
      <c r="D6408" s="86"/>
      <c r="E6408" s="32"/>
      <c r="H6408" s="105"/>
      <c r="J6408" s="102"/>
      <c r="K6408" s="102"/>
      <c r="L6408" s="108"/>
      <c r="R6408" s="31"/>
      <c r="S6408" s="112"/>
    </row>
    <row r="6409">
      <c r="A6409" s="105"/>
      <c r="C6409" s="88"/>
      <c r="D6409" s="86"/>
      <c r="E6409" s="32"/>
      <c r="H6409" s="105"/>
      <c r="J6409" s="102"/>
      <c r="K6409" s="102"/>
      <c r="L6409" s="108"/>
      <c r="R6409" s="31"/>
      <c r="S6409" s="112"/>
    </row>
    <row r="6410">
      <c r="A6410" s="105"/>
      <c r="C6410" s="88"/>
      <c r="D6410" s="86"/>
      <c r="E6410" s="32"/>
      <c r="H6410" s="105"/>
      <c r="J6410" s="102"/>
      <c r="K6410" s="102"/>
      <c r="L6410" s="108"/>
      <c r="R6410" s="31"/>
      <c r="S6410" s="112"/>
    </row>
    <row r="6411">
      <c r="A6411" s="105"/>
      <c r="C6411" s="88"/>
      <c r="D6411" s="86"/>
      <c r="E6411" s="32"/>
      <c r="H6411" s="105"/>
      <c r="J6411" s="102"/>
      <c r="K6411" s="102"/>
      <c r="L6411" s="108"/>
      <c r="R6411" s="31"/>
      <c r="S6411" s="112"/>
    </row>
    <row r="6412">
      <c r="A6412" s="105"/>
      <c r="C6412" s="88"/>
      <c r="D6412" s="86"/>
      <c r="E6412" s="32"/>
      <c r="H6412" s="105"/>
      <c r="J6412" s="102"/>
      <c r="K6412" s="102"/>
      <c r="L6412" s="108"/>
      <c r="R6412" s="31"/>
      <c r="S6412" s="112"/>
    </row>
    <row r="6413">
      <c r="A6413" s="105"/>
      <c r="C6413" s="88"/>
      <c r="D6413" s="86"/>
      <c r="E6413" s="32"/>
      <c r="H6413" s="105"/>
      <c r="J6413" s="102"/>
      <c r="K6413" s="102"/>
      <c r="L6413" s="108"/>
      <c r="R6413" s="31"/>
      <c r="S6413" s="112"/>
    </row>
    <row r="6414">
      <c r="A6414" s="105"/>
      <c r="C6414" s="88"/>
      <c r="D6414" s="86"/>
      <c r="E6414" s="32"/>
      <c r="H6414" s="105"/>
      <c r="J6414" s="102"/>
      <c r="K6414" s="102"/>
      <c r="L6414" s="108"/>
      <c r="R6414" s="31"/>
      <c r="S6414" s="112"/>
    </row>
    <row r="6415">
      <c r="A6415" s="105"/>
      <c r="C6415" s="88"/>
      <c r="D6415" s="86"/>
      <c r="E6415" s="32"/>
      <c r="H6415" s="105"/>
      <c r="J6415" s="102"/>
      <c r="K6415" s="102"/>
      <c r="L6415" s="108"/>
      <c r="R6415" s="31"/>
      <c r="S6415" s="112"/>
    </row>
    <row r="6416">
      <c r="A6416" s="105"/>
      <c r="C6416" s="88"/>
      <c r="D6416" s="86"/>
      <c r="E6416" s="32"/>
      <c r="H6416" s="105"/>
      <c r="J6416" s="102"/>
      <c r="K6416" s="102"/>
      <c r="L6416" s="108"/>
      <c r="R6416" s="31"/>
      <c r="S6416" s="112"/>
    </row>
    <row r="6417">
      <c r="A6417" s="105"/>
      <c r="C6417" s="88"/>
      <c r="D6417" s="86"/>
      <c r="E6417" s="32"/>
      <c r="H6417" s="105"/>
      <c r="J6417" s="102"/>
      <c r="K6417" s="102"/>
      <c r="L6417" s="108"/>
      <c r="R6417" s="31"/>
      <c r="S6417" s="112"/>
    </row>
    <row r="6418">
      <c r="A6418" s="105"/>
      <c r="C6418" s="88"/>
      <c r="D6418" s="86"/>
      <c r="E6418" s="32"/>
      <c r="H6418" s="105"/>
      <c r="J6418" s="102"/>
      <c r="K6418" s="102"/>
      <c r="L6418" s="108"/>
      <c r="R6418" s="31"/>
      <c r="S6418" s="112"/>
    </row>
    <row r="6419">
      <c r="A6419" s="105"/>
      <c r="C6419" s="88"/>
      <c r="D6419" s="86"/>
      <c r="E6419" s="32"/>
      <c r="H6419" s="105"/>
      <c r="J6419" s="102"/>
      <c r="K6419" s="102"/>
      <c r="L6419" s="108"/>
      <c r="R6419" s="31"/>
      <c r="S6419" s="112"/>
    </row>
    <row r="6420">
      <c r="A6420" s="105"/>
      <c r="C6420" s="88"/>
      <c r="D6420" s="86"/>
      <c r="E6420" s="32"/>
      <c r="H6420" s="105"/>
      <c r="J6420" s="102"/>
      <c r="K6420" s="102"/>
      <c r="L6420" s="108"/>
      <c r="R6420" s="31"/>
      <c r="S6420" s="112"/>
    </row>
    <row r="6421">
      <c r="A6421" s="105"/>
      <c r="C6421" s="88"/>
      <c r="D6421" s="86"/>
      <c r="E6421" s="32"/>
      <c r="H6421" s="105"/>
      <c r="J6421" s="102"/>
      <c r="K6421" s="102"/>
      <c r="L6421" s="108"/>
      <c r="R6421" s="31"/>
      <c r="S6421" s="112"/>
    </row>
    <row r="6422">
      <c r="A6422" s="105"/>
      <c r="C6422" s="88"/>
      <c r="D6422" s="86"/>
      <c r="E6422" s="32"/>
      <c r="H6422" s="105"/>
      <c r="J6422" s="102"/>
      <c r="K6422" s="102"/>
      <c r="L6422" s="108"/>
      <c r="R6422" s="31"/>
      <c r="S6422" s="112"/>
    </row>
    <row r="6423">
      <c r="A6423" s="105"/>
      <c r="C6423" s="88"/>
      <c r="D6423" s="86"/>
      <c r="E6423" s="32"/>
      <c r="H6423" s="105"/>
      <c r="J6423" s="102"/>
      <c r="K6423" s="102"/>
      <c r="L6423" s="108"/>
      <c r="R6423" s="31"/>
      <c r="S6423" s="112"/>
    </row>
    <row r="6424">
      <c r="A6424" s="105"/>
      <c r="C6424" s="88"/>
      <c r="D6424" s="86"/>
      <c r="E6424" s="32"/>
      <c r="H6424" s="105"/>
      <c r="J6424" s="102"/>
      <c r="K6424" s="102"/>
      <c r="L6424" s="108"/>
      <c r="R6424" s="31"/>
      <c r="S6424" s="112"/>
    </row>
    <row r="6425">
      <c r="A6425" s="105"/>
      <c r="C6425" s="88"/>
      <c r="D6425" s="86"/>
      <c r="E6425" s="32"/>
      <c r="H6425" s="105"/>
      <c r="J6425" s="102"/>
      <c r="K6425" s="102"/>
      <c r="L6425" s="108"/>
      <c r="R6425" s="31"/>
      <c r="S6425" s="112"/>
    </row>
    <row r="6426">
      <c r="A6426" s="105"/>
      <c r="C6426" s="88"/>
      <c r="D6426" s="86"/>
      <c r="E6426" s="32"/>
      <c r="H6426" s="105"/>
      <c r="J6426" s="102"/>
      <c r="K6426" s="102"/>
      <c r="L6426" s="108"/>
      <c r="R6426" s="31"/>
      <c r="S6426" s="112"/>
    </row>
    <row r="6427">
      <c r="A6427" s="105"/>
      <c r="C6427" s="88"/>
      <c r="D6427" s="86"/>
      <c r="E6427" s="32"/>
      <c r="H6427" s="105"/>
      <c r="J6427" s="102"/>
      <c r="K6427" s="102"/>
      <c r="L6427" s="108"/>
      <c r="R6427" s="31"/>
      <c r="S6427" s="112"/>
    </row>
    <row r="6428">
      <c r="A6428" s="105"/>
      <c r="C6428" s="88"/>
      <c r="D6428" s="86"/>
      <c r="E6428" s="32"/>
      <c r="H6428" s="105"/>
      <c r="J6428" s="102"/>
      <c r="K6428" s="102"/>
      <c r="L6428" s="108"/>
      <c r="R6428" s="31"/>
      <c r="S6428" s="112"/>
    </row>
    <row r="6429">
      <c r="A6429" s="105"/>
      <c r="C6429" s="88"/>
      <c r="D6429" s="86"/>
      <c r="E6429" s="32"/>
      <c r="H6429" s="105"/>
      <c r="J6429" s="102"/>
      <c r="K6429" s="102"/>
      <c r="L6429" s="108"/>
      <c r="R6429" s="31"/>
      <c r="S6429" s="112"/>
    </row>
    <row r="6430">
      <c r="A6430" s="105"/>
      <c r="C6430" s="88"/>
      <c r="D6430" s="86"/>
      <c r="E6430" s="32"/>
      <c r="H6430" s="105"/>
      <c r="J6430" s="102"/>
      <c r="K6430" s="102"/>
      <c r="L6430" s="108"/>
      <c r="R6430" s="31"/>
      <c r="S6430" s="112"/>
    </row>
    <row r="6431">
      <c r="A6431" s="105"/>
      <c r="C6431" s="88"/>
      <c r="D6431" s="86"/>
      <c r="E6431" s="32"/>
      <c r="H6431" s="105"/>
      <c r="J6431" s="102"/>
      <c r="K6431" s="102"/>
      <c r="L6431" s="108"/>
      <c r="R6431" s="31"/>
      <c r="S6431" s="112"/>
    </row>
    <row r="6432">
      <c r="A6432" s="105"/>
      <c r="C6432" s="88"/>
      <c r="D6432" s="86"/>
      <c r="E6432" s="32"/>
      <c r="H6432" s="105"/>
      <c r="J6432" s="102"/>
      <c r="K6432" s="102"/>
      <c r="L6432" s="108"/>
      <c r="R6432" s="31"/>
      <c r="S6432" s="112"/>
    </row>
    <row r="6433">
      <c r="A6433" s="105"/>
      <c r="C6433" s="88"/>
      <c r="D6433" s="86"/>
      <c r="E6433" s="32"/>
      <c r="H6433" s="105"/>
      <c r="J6433" s="102"/>
      <c r="K6433" s="102"/>
      <c r="L6433" s="108"/>
      <c r="R6433" s="31"/>
      <c r="S6433" s="112"/>
    </row>
    <row r="6434">
      <c r="A6434" s="105"/>
      <c r="C6434" s="88"/>
      <c r="D6434" s="86"/>
      <c r="E6434" s="32"/>
      <c r="H6434" s="105"/>
      <c r="J6434" s="102"/>
      <c r="K6434" s="102"/>
      <c r="L6434" s="108"/>
      <c r="R6434" s="31"/>
      <c r="S6434" s="112"/>
    </row>
    <row r="6435">
      <c r="A6435" s="105"/>
      <c r="C6435" s="88"/>
      <c r="D6435" s="86"/>
      <c r="E6435" s="32"/>
      <c r="H6435" s="105"/>
      <c r="J6435" s="102"/>
      <c r="K6435" s="102"/>
      <c r="L6435" s="108"/>
      <c r="R6435" s="31"/>
      <c r="S6435" s="112"/>
    </row>
    <row r="6436">
      <c r="A6436" s="105"/>
      <c r="C6436" s="88"/>
      <c r="D6436" s="86"/>
      <c r="E6436" s="32"/>
      <c r="H6436" s="105"/>
      <c r="J6436" s="102"/>
      <c r="K6436" s="102"/>
      <c r="L6436" s="108"/>
      <c r="R6436" s="31"/>
      <c r="S6436" s="112"/>
    </row>
    <row r="6437">
      <c r="A6437" s="105"/>
      <c r="C6437" s="88"/>
      <c r="D6437" s="86"/>
      <c r="E6437" s="32"/>
      <c r="H6437" s="105"/>
      <c r="J6437" s="102"/>
      <c r="K6437" s="102"/>
      <c r="L6437" s="108"/>
      <c r="R6437" s="31"/>
      <c r="S6437" s="112"/>
    </row>
    <row r="6438">
      <c r="A6438" s="105"/>
      <c r="C6438" s="88"/>
      <c r="D6438" s="86"/>
      <c r="E6438" s="32"/>
      <c r="H6438" s="105"/>
      <c r="J6438" s="102"/>
      <c r="K6438" s="102"/>
      <c r="L6438" s="108"/>
      <c r="R6438" s="31"/>
      <c r="S6438" s="112"/>
    </row>
    <row r="6439">
      <c r="A6439" s="105"/>
      <c r="C6439" s="88"/>
      <c r="D6439" s="86"/>
      <c r="E6439" s="32"/>
      <c r="H6439" s="105"/>
      <c r="J6439" s="102"/>
      <c r="K6439" s="102"/>
      <c r="L6439" s="108"/>
      <c r="R6439" s="31"/>
      <c r="S6439" s="112"/>
    </row>
    <row r="6440">
      <c r="A6440" s="105"/>
      <c r="C6440" s="88"/>
      <c r="D6440" s="86"/>
      <c r="E6440" s="32"/>
      <c r="H6440" s="105"/>
      <c r="J6440" s="102"/>
      <c r="K6440" s="102"/>
      <c r="L6440" s="108"/>
      <c r="R6440" s="31"/>
      <c r="S6440" s="112"/>
    </row>
    <row r="6441">
      <c r="A6441" s="105"/>
      <c r="C6441" s="88"/>
      <c r="D6441" s="86"/>
      <c r="E6441" s="32"/>
      <c r="H6441" s="105"/>
      <c r="J6441" s="102"/>
      <c r="K6441" s="102"/>
      <c r="L6441" s="108"/>
      <c r="R6441" s="31"/>
      <c r="S6441" s="112"/>
    </row>
    <row r="6442">
      <c r="A6442" s="105"/>
      <c r="C6442" s="88"/>
      <c r="D6442" s="86"/>
      <c r="E6442" s="32"/>
      <c r="H6442" s="105"/>
      <c r="J6442" s="102"/>
      <c r="K6442" s="102"/>
      <c r="L6442" s="108"/>
      <c r="R6442" s="31"/>
      <c r="S6442" s="112"/>
    </row>
    <row r="6443">
      <c r="A6443" s="105"/>
      <c r="C6443" s="88"/>
      <c r="D6443" s="86"/>
      <c r="E6443" s="32"/>
      <c r="H6443" s="105"/>
      <c r="J6443" s="102"/>
      <c r="K6443" s="102"/>
      <c r="L6443" s="108"/>
      <c r="R6443" s="31"/>
      <c r="S6443" s="112"/>
    </row>
    <row r="6444">
      <c r="A6444" s="105"/>
      <c r="C6444" s="88"/>
      <c r="D6444" s="86"/>
      <c r="E6444" s="32"/>
      <c r="H6444" s="105"/>
      <c r="J6444" s="102"/>
      <c r="K6444" s="102"/>
      <c r="L6444" s="108"/>
      <c r="R6444" s="31"/>
      <c r="S6444" s="112"/>
    </row>
    <row r="6445">
      <c r="A6445" s="105"/>
      <c r="C6445" s="88"/>
      <c r="D6445" s="86"/>
      <c r="E6445" s="32"/>
      <c r="H6445" s="105"/>
      <c r="J6445" s="102"/>
      <c r="K6445" s="102"/>
      <c r="L6445" s="108"/>
      <c r="R6445" s="31"/>
      <c r="S6445" s="112"/>
    </row>
    <row r="6446">
      <c r="A6446" s="105"/>
      <c r="C6446" s="88"/>
      <c r="D6446" s="86"/>
      <c r="E6446" s="32"/>
      <c r="H6446" s="105"/>
      <c r="J6446" s="102"/>
      <c r="K6446" s="102"/>
      <c r="L6446" s="108"/>
      <c r="R6446" s="31"/>
      <c r="S6446" s="112"/>
    </row>
    <row r="6447">
      <c r="A6447" s="105"/>
      <c r="C6447" s="88"/>
      <c r="D6447" s="86"/>
      <c r="E6447" s="32"/>
      <c r="H6447" s="105"/>
      <c r="J6447" s="102"/>
      <c r="K6447" s="102"/>
      <c r="L6447" s="108"/>
      <c r="R6447" s="31"/>
      <c r="S6447" s="112"/>
    </row>
    <row r="6448">
      <c r="A6448" s="105"/>
      <c r="C6448" s="88"/>
      <c r="D6448" s="86"/>
      <c r="E6448" s="32"/>
      <c r="H6448" s="105"/>
      <c r="J6448" s="102"/>
      <c r="K6448" s="102"/>
      <c r="L6448" s="108"/>
      <c r="R6448" s="31"/>
      <c r="S6448" s="112"/>
    </row>
    <row r="6449">
      <c r="A6449" s="105"/>
      <c r="C6449" s="88"/>
      <c r="D6449" s="86"/>
      <c r="E6449" s="32"/>
      <c r="H6449" s="105"/>
      <c r="J6449" s="102"/>
      <c r="K6449" s="102"/>
      <c r="L6449" s="108"/>
      <c r="R6449" s="31"/>
      <c r="S6449" s="112"/>
    </row>
    <row r="6450">
      <c r="A6450" s="105"/>
      <c r="C6450" s="88"/>
      <c r="D6450" s="86"/>
      <c r="E6450" s="32"/>
      <c r="H6450" s="105"/>
      <c r="J6450" s="102"/>
      <c r="K6450" s="102"/>
      <c r="L6450" s="108"/>
      <c r="R6450" s="31"/>
      <c r="S6450" s="112"/>
    </row>
    <row r="6451">
      <c r="A6451" s="105"/>
      <c r="C6451" s="88"/>
      <c r="D6451" s="86"/>
      <c r="E6451" s="32"/>
      <c r="H6451" s="105"/>
      <c r="J6451" s="102"/>
      <c r="K6451" s="102"/>
      <c r="L6451" s="108"/>
      <c r="R6451" s="31"/>
      <c r="S6451" s="112"/>
    </row>
    <row r="6452">
      <c r="A6452" s="105"/>
      <c r="C6452" s="88"/>
      <c r="D6452" s="86"/>
      <c r="E6452" s="32"/>
      <c r="H6452" s="105"/>
      <c r="J6452" s="102"/>
      <c r="K6452" s="102"/>
      <c r="L6452" s="108"/>
      <c r="R6452" s="31"/>
      <c r="S6452" s="112"/>
    </row>
    <row r="6453">
      <c r="A6453" s="105"/>
      <c r="C6453" s="88"/>
      <c r="D6453" s="86"/>
      <c r="E6453" s="32"/>
      <c r="H6453" s="105"/>
      <c r="J6453" s="102"/>
      <c r="K6453" s="102"/>
      <c r="L6453" s="108"/>
      <c r="R6453" s="31"/>
      <c r="S6453" s="112"/>
    </row>
    <row r="6454">
      <c r="A6454" s="105"/>
      <c r="C6454" s="88"/>
      <c r="D6454" s="86"/>
      <c r="E6454" s="32"/>
      <c r="H6454" s="105"/>
      <c r="J6454" s="102"/>
      <c r="K6454" s="102"/>
      <c r="L6454" s="108"/>
      <c r="R6454" s="31"/>
      <c r="S6454" s="112"/>
    </row>
    <row r="6455">
      <c r="A6455" s="105"/>
      <c r="C6455" s="88"/>
      <c r="D6455" s="86"/>
      <c r="E6455" s="32"/>
      <c r="H6455" s="105"/>
      <c r="J6455" s="102"/>
      <c r="K6455" s="102"/>
      <c r="L6455" s="108"/>
      <c r="R6455" s="31"/>
      <c r="S6455" s="112"/>
    </row>
    <row r="6456">
      <c r="A6456" s="105"/>
      <c r="C6456" s="88"/>
      <c r="D6456" s="86"/>
      <c r="E6456" s="32"/>
      <c r="H6456" s="105"/>
      <c r="J6456" s="102"/>
      <c r="K6456" s="102"/>
      <c r="L6456" s="108"/>
      <c r="R6456" s="31"/>
      <c r="S6456" s="112"/>
    </row>
    <row r="6457">
      <c r="A6457" s="105"/>
      <c r="C6457" s="88"/>
      <c r="D6457" s="86"/>
      <c r="E6457" s="32"/>
      <c r="H6457" s="105"/>
      <c r="J6457" s="102"/>
      <c r="K6457" s="102"/>
      <c r="L6457" s="108"/>
      <c r="R6457" s="31"/>
      <c r="S6457" s="112"/>
    </row>
    <row r="6458">
      <c r="A6458" s="105"/>
      <c r="C6458" s="88"/>
      <c r="D6458" s="86"/>
      <c r="E6458" s="32"/>
      <c r="H6458" s="105"/>
      <c r="J6458" s="102"/>
      <c r="K6458" s="102"/>
      <c r="L6458" s="108"/>
      <c r="R6458" s="31"/>
      <c r="S6458" s="112"/>
    </row>
    <row r="6459">
      <c r="A6459" s="105"/>
      <c r="C6459" s="88"/>
      <c r="D6459" s="86"/>
      <c r="E6459" s="32"/>
      <c r="H6459" s="105"/>
      <c r="J6459" s="102"/>
      <c r="K6459" s="102"/>
      <c r="L6459" s="108"/>
      <c r="R6459" s="31"/>
      <c r="S6459" s="112"/>
    </row>
    <row r="6460">
      <c r="A6460" s="105"/>
      <c r="C6460" s="88"/>
      <c r="D6460" s="86"/>
      <c r="E6460" s="32"/>
      <c r="H6460" s="105"/>
      <c r="J6460" s="102"/>
      <c r="K6460" s="102"/>
      <c r="L6460" s="108"/>
      <c r="R6460" s="31"/>
      <c r="S6460" s="112"/>
    </row>
    <row r="6461">
      <c r="A6461" s="105"/>
      <c r="C6461" s="88"/>
      <c r="D6461" s="86"/>
      <c r="E6461" s="32"/>
      <c r="H6461" s="105"/>
      <c r="J6461" s="102"/>
      <c r="K6461" s="102"/>
      <c r="L6461" s="108"/>
      <c r="R6461" s="31"/>
      <c r="S6461" s="112"/>
    </row>
    <row r="6462">
      <c r="A6462" s="105"/>
      <c r="C6462" s="88"/>
      <c r="D6462" s="86"/>
      <c r="E6462" s="32"/>
      <c r="H6462" s="105"/>
      <c r="J6462" s="102"/>
      <c r="K6462" s="102"/>
      <c r="L6462" s="108"/>
      <c r="R6462" s="31"/>
      <c r="S6462" s="112"/>
    </row>
    <row r="6463">
      <c r="A6463" s="105"/>
      <c r="C6463" s="88"/>
      <c r="D6463" s="86"/>
      <c r="E6463" s="32"/>
      <c r="H6463" s="105"/>
      <c r="J6463" s="102"/>
      <c r="K6463" s="102"/>
      <c r="L6463" s="108"/>
      <c r="R6463" s="31"/>
      <c r="S6463" s="112"/>
    </row>
    <row r="6464">
      <c r="A6464" s="105"/>
      <c r="C6464" s="88"/>
      <c r="D6464" s="86"/>
      <c r="E6464" s="32"/>
      <c r="H6464" s="105"/>
      <c r="J6464" s="102"/>
      <c r="K6464" s="102"/>
      <c r="L6464" s="108"/>
      <c r="R6464" s="31"/>
      <c r="S6464" s="112"/>
    </row>
    <row r="6465">
      <c r="A6465" s="105"/>
      <c r="C6465" s="88"/>
      <c r="D6465" s="86"/>
      <c r="E6465" s="32"/>
      <c r="H6465" s="105"/>
      <c r="J6465" s="102"/>
      <c r="K6465" s="102"/>
      <c r="L6465" s="108"/>
      <c r="R6465" s="31"/>
      <c r="S6465" s="112"/>
    </row>
    <row r="6466">
      <c r="A6466" s="105"/>
      <c r="C6466" s="88"/>
      <c r="D6466" s="86"/>
      <c r="E6466" s="32"/>
      <c r="H6466" s="105"/>
      <c r="J6466" s="102"/>
      <c r="K6466" s="102"/>
      <c r="L6466" s="108"/>
      <c r="R6466" s="31"/>
      <c r="S6466" s="112"/>
    </row>
    <row r="6467">
      <c r="A6467" s="105"/>
      <c r="C6467" s="88"/>
      <c r="D6467" s="86"/>
      <c r="E6467" s="32"/>
      <c r="H6467" s="105"/>
      <c r="J6467" s="102"/>
      <c r="K6467" s="102"/>
      <c r="L6467" s="108"/>
      <c r="R6467" s="31"/>
      <c r="S6467" s="112"/>
    </row>
    <row r="6468">
      <c r="A6468" s="105"/>
      <c r="C6468" s="88"/>
      <c r="D6468" s="86"/>
      <c r="E6468" s="32"/>
      <c r="H6468" s="105"/>
      <c r="J6468" s="102"/>
      <c r="K6468" s="102"/>
      <c r="L6468" s="108"/>
      <c r="R6468" s="31"/>
      <c r="S6468" s="112"/>
    </row>
    <row r="6469">
      <c r="A6469" s="105"/>
      <c r="C6469" s="88"/>
      <c r="D6469" s="86"/>
      <c r="E6469" s="32"/>
      <c r="H6469" s="105"/>
      <c r="J6469" s="102"/>
      <c r="K6469" s="102"/>
      <c r="L6469" s="108"/>
      <c r="R6469" s="31"/>
      <c r="S6469" s="112"/>
    </row>
    <row r="6470">
      <c r="A6470" s="105"/>
      <c r="C6470" s="88"/>
      <c r="D6470" s="86"/>
      <c r="E6470" s="32"/>
      <c r="H6470" s="105"/>
      <c r="J6470" s="102"/>
      <c r="K6470" s="102"/>
      <c r="L6470" s="108"/>
      <c r="R6470" s="31"/>
      <c r="S6470" s="112"/>
    </row>
    <row r="6471">
      <c r="A6471" s="105"/>
      <c r="C6471" s="88"/>
      <c r="D6471" s="86"/>
      <c r="E6471" s="32"/>
      <c r="H6471" s="105"/>
      <c r="J6471" s="102"/>
      <c r="K6471" s="102"/>
      <c r="L6471" s="108"/>
      <c r="R6471" s="31"/>
      <c r="S6471" s="112"/>
    </row>
    <row r="6472">
      <c r="A6472" s="105"/>
      <c r="C6472" s="88"/>
      <c r="D6472" s="86"/>
      <c r="E6472" s="32"/>
      <c r="H6472" s="105"/>
      <c r="J6472" s="102"/>
      <c r="K6472" s="102"/>
      <c r="L6472" s="108"/>
      <c r="R6472" s="31"/>
      <c r="S6472" s="112"/>
    </row>
    <row r="6473">
      <c r="A6473" s="105"/>
      <c r="C6473" s="88"/>
      <c r="D6473" s="86"/>
      <c r="E6473" s="32"/>
      <c r="H6473" s="105"/>
      <c r="J6473" s="102"/>
      <c r="K6473" s="102"/>
      <c r="L6473" s="108"/>
      <c r="R6473" s="31"/>
      <c r="S6473" s="112"/>
    </row>
    <row r="6474">
      <c r="A6474" s="105"/>
      <c r="C6474" s="88"/>
      <c r="D6474" s="86"/>
      <c r="E6474" s="32"/>
      <c r="H6474" s="105"/>
      <c r="J6474" s="102"/>
      <c r="K6474" s="102"/>
      <c r="L6474" s="108"/>
      <c r="R6474" s="31"/>
      <c r="S6474" s="112"/>
    </row>
    <row r="6475">
      <c r="A6475" s="105"/>
      <c r="C6475" s="88"/>
      <c r="D6475" s="86"/>
      <c r="E6475" s="32"/>
      <c r="H6475" s="105"/>
      <c r="J6475" s="102"/>
      <c r="K6475" s="102"/>
      <c r="L6475" s="108"/>
      <c r="R6475" s="31"/>
      <c r="S6475" s="112"/>
    </row>
    <row r="6476">
      <c r="A6476" s="105"/>
      <c r="C6476" s="88"/>
      <c r="D6476" s="86"/>
      <c r="E6476" s="32"/>
      <c r="H6476" s="105"/>
      <c r="J6476" s="102"/>
      <c r="K6476" s="102"/>
      <c r="L6476" s="108"/>
      <c r="R6476" s="31"/>
      <c r="S6476" s="112"/>
    </row>
    <row r="6477">
      <c r="A6477" s="105"/>
      <c r="C6477" s="88"/>
      <c r="D6477" s="86"/>
      <c r="E6477" s="32"/>
      <c r="H6477" s="105"/>
      <c r="J6477" s="102"/>
      <c r="K6477" s="102"/>
      <c r="L6477" s="108"/>
      <c r="R6477" s="31"/>
      <c r="S6477" s="112"/>
    </row>
    <row r="6478">
      <c r="A6478" s="105"/>
      <c r="C6478" s="88"/>
      <c r="D6478" s="86"/>
      <c r="E6478" s="32"/>
      <c r="H6478" s="105"/>
      <c r="J6478" s="102"/>
      <c r="K6478" s="102"/>
      <c r="L6478" s="108"/>
      <c r="R6478" s="31"/>
      <c r="S6478" s="112"/>
    </row>
    <row r="6479">
      <c r="A6479" s="105"/>
      <c r="C6479" s="88"/>
      <c r="D6479" s="86"/>
      <c r="E6479" s="32"/>
      <c r="H6479" s="105"/>
      <c r="J6479" s="102"/>
      <c r="K6479" s="102"/>
      <c r="L6479" s="108"/>
      <c r="R6479" s="31"/>
      <c r="S6479" s="112"/>
    </row>
    <row r="6480">
      <c r="A6480" s="105"/>
      <c r="C6480" s="88"/>
      <c r="D6480" s="86"/>
      <c r="E6480" s="32"/>
      <c r="H6480" s="105"/>
      <c r="J6480" s="102"/>
      <c r="K6480" s="102"/>
      <c r="L6480" s="108"/>
      <c r="R6480" s="31"/>
      <c r="S6480" s="112"/>
    </row>
    <row r="6481">
      <c r="A6481" s="105"/>
      <c r="C6481" s="88"/>
      <c r="D6481" s="86"/>
      <c r="E6481" s="32"/>
      <c r="H6481" s="105"/>
      <c r="J6481" s="102"/>
      <c r="K6481" s="102"/>
      <c r="L6481" s="108"/>
      <c r="R6481" s="31"/>
      <c r="S6481" s="112"/>
    </row>
    <row r="6482">
      <c r="A6482" s="105"/>
      <c r="C6482" s="88"/>
      <c r="D6482" s="86"/>
      <c r="E6482" s="32"/>
      <c r="H6482" s="105"/>
      <c r="J6482" s="102"/>
      <c r="K6482" s="102"/>
      <c r="L6482" s="108"/>
      <c r="R6482" s="31"/>
      <c r="S6482" s="112"/>
    </row>
    <row r="6483">
      <c r="A6483" s="105"/>
      <c r="C6483" s="88"/>
      <c r="D6483" s="86"/>
      <c r="E6483" s="32"/>
      <c r="H6483" s="105"/>
      <c r="J6483" s="102"/>
      <c r="K6483" s="102"/>
      <c r="L6483" s="108"/>
      <c r="R6483" s="31"/>
      <c r="S6483" s="112"/>
    </row>
    <row r="6484">
      <c r="A6484" s="105"/>
      <c r="C6484" s="88"/>
      <c r="D6484" s="86"/>
      <c r="E6484" s="32"/>
      <c r="H6484" s="105"/>
      <c r="J6484" s="102"/>
      <c r="K6484" s="102"/>
      <c r="L6484" s="108"/>
      <c r="R6484" s="31"/>
      <c r="S6484" s="112"/>
    </row>
    <row r="6485">
      <c r="A6485" s="105"/>
      <c r="C6485" s="88"/>
      <c r="D6485" s="86"/>
      <c r="E6485" s="32"/>
      <c r="H6485" s="105"/>
      <c r="J6485" s="102"/>
      <c r="K6485" s="102"/>
      <c r="L6485" s="108"/>
      <c r="R6485" s="31"/>
      <c r="S6485" s="112"/>
    </row>
    <row r="6486">
      <c r="A6486" s="105"/>
      <c r="C6486" s="88"/>
      <c r="D6486" s="86"/>
      <c r="E6486" s="32"/>
      <c r="H6486" s="105"/>
      <c r="J6486" s="102"/>
      <c r="K6486" s="102"/>
      <c r="L6486" s="108"/>
      <c r="R6486" s="31"/>
      <c r="S6486" s="112"/>
    </row>
    <row r="6487">
      <c r="A6487" s="105"/>
      <c r="C6487" s="88"/>
      <c r="D6487" s="86"/>
      <c r="E6487" s="32"/>
      <c r="H6487" s="105"/>
      <c r="J6487" s="102"/>
      <c r="K6487" s="102"/>
      <c r="L6487" s="108"/>
      <c r="R6487" s="31"/>
      <c r="S6487" s="112"/>
    </row>
    <row r="6488">
      <c r="A6488" s="105"/>
      <c r="C6488" s="88"/>
      <c r="D6488" s="86"/>
      <c r="E6488" s="32"/>
      <c r="H6488" s="105"/>
      <c r="J6488" s="102"/>
      <c r="K6488" s="102"/>
      <c r="L6488" s="108"/>
      <c r="R6488" s="31"/>
      <c r="S6488" s="112"/>
    </row>
    <row r="6489">
      <c r="A6489" s="105"/>
      <c r="C6489" s="88"/>
      <c r="D6489" s="86"/>
      <c r="E6489" s="32"/>
      <c r="H6489" s="105"/>
      <c r="J6489" s="102"/>
      <c r="K6489" s="102"/>
      <c r="L6489" s="108"/>
      <c r="R6489" s="31"/>
      <c r="S6489" s="112"/>
    </row>
    <row r="6490">
      <c r="A6490" s="105"/>
      <c r="C6490" s="88"/>
      <c r="D6490" s="86"/>
      <c r="E6490" s="32"/>
      <c r="H6490" s="105"/>
      <c r="J6490" s="102"/>
      <c r="K6490" s="102"/>
      <c r="L6490" s="108"/>
      <c r="R6490" s="31"/>
      <c r="S6490" s="112"/>
    </row>
    <row r="6491">
      <c r="A6491" s="105"/>
      <c r="C6491" s="88"/>
      <c r="D6491" s="86"/>
      <c r="E6491" s="32"/>
      <c r="H6491" s="105"/>
      <c r="J6491" s="102"/>
      <c r="K6491" s="102"/>
      <c r="L6491" s="108"/>
      <c r="R6491" s="31"/>
      <c r="S6491" s="112"/>
    </row>
    <row r="6492">
      <c r="A6492" s="105"/>
      <c r="C6492" s="88"/>
      <c r="D6492" s="86"/>
      <c r="E6492" s="32"/>
      <c r="H6492" s="105"/>
      <c r="J6492" s="102"/>
      <c r="K6492" s="102"/>
      <c r="L6492" s="108"/>
      <c r="R6492" s="31"/>
      <c r="S6492" s="112"/>
    </row>
    <row r="6493">
      <c r="A6493" s="105"/>
      <c r="C6493" s="88"/>
      <c r="D6493" s="86"/>
      <c r="E6493" s="32"/>
      <c r="H6493" s="105"/>
      <c r="J6493" s="102"/>
      <c r="K6493" s="102"/>
      <c r="L6493" s="108"/>
      <c r="R6493" s="31"/>
      <c r="S6493" s="112"/>
    </row>
    <row r="6494">
      <c r="A6494" s="105"/>
      <c r="C6494" s="88"/>
      <c r="D6494" s="86"/>
      <c r="E6494" s="32"/>
      <c r="H6494" s="105"/>
      <c r="J6494" s="102"/>
      <c r="K6494" s="102"/>
      <c r="L6494" s="108"/>
      <c r="R6494" s="31"/>
      <c r="S6494" s="112"/>
    </row>
    <row r="6495">
      <c r="A6495" s="105"/>
      <c r="C6495" s="88"/>
      <c r="D6495" s="86"/>
      <c r="E6495" s="32"/>
      <c r="H6495" s="105"/>
      <c r="J6495" s="102"/>
      <c r="K6495" s="102"/>
      <c r="L6495" s="108"/>
      <c r="R6495" s="31"/>
      <c r="S6495" s="112"/>
    </row>
    <row r="6496">
      <c r="A6496" s="105"/>
      <c r="C6496" s="88"/>
      <c r="D6496" s="86"/>
      <c r="E6496" s="32"/>
      <c r="H6496" s="105"/>
      <c r="J6496" s="102"/>
      <c r="K6496" s="102"/>
      <c r="L6496" s="108"/>
      <c r="R6496" s="31"/>
      <c r="S6496" s="112"/>
    </row>
    <row r="6497">
      <c r="A6497" s="105"/>
      <c r="C6497" s="88"/>
      <c r="D6497" s="86"/>
      <c r="E6497" s="32"/>
      <c r="H6497" s="105"/>
      <c r="J6497" s="102"/>
      <c r="K6497" s="102"/>
      <c r="L6497" s="108"/>
      <c r="R6497" s="31"/>
      <c r="S6497" s="112"/>
    </row>
    <row r="6498">
      <c r="A6498" s="105"/>
      <c r="C6498" s="88"/>
      <c r="D6498" s="86"/>
      <c r="E6498" s="32"/>
      <c r="H6498" s="105"/>
      <c r="J6498" s="102"/>
      <c r="K6498" s="102"/>
      <c r="L6498" s="108"/>
      <c r="R6498" s="31"/>
      <c r="S6498" s="112"/>
    </row>
    <row r="6499">
      <c r="A6499" s="105"/>
      <c r="C6499" s="88"/>
      <c r="D6499" s="86"/>
      <c r="E6499" s="32"/>
      <c r="H6499" s="105"/>
      <c r="J6499" s="102"/>
      <c r="K6499" s="102"/>
      <c r="L6499" s="108"/>
      <c r="R6499" s="31"/>
      <c r="S6499" s="112"/>
    </row>
    <row r="6500">
      <c r="A6500" s="105"/>
      <c r="C6500" s="88"/>
      <c r="D6500" s="86"/>
      <c r="E6500" s="32"/>
      <c r="H6500" s="105"/>
      <c r="J6500" s="102"/>
      <c r="K6500" s="102"/>
      <c r="L6500" s="108"/>
      <c r="R6500" s="31"/>
      <c r="S6500" s="112"/>
    </row>
    <row r="6501">
      <c r="A6501" s="105"/>
      <c r="C6501" s="88"/>
      <c r="D6501" s="86"/>
      <c r="E6501" s="32"/>
      <c r="H6501" s="105"/>
      <c r="J6501" s="102"/>
      <c r="K6501" s="102"/>
      <c r="L6501" s="108"/>
      <c r="R6501" s="31"/>
      <c r="S6501" s="112"/>
    </row>
    <row r="6502">
      <c r="A6502" s="105"/>
      <c r="C6502" s="88"/>
      <c r="D6502" s="86"/>
      <c r="E6502" s="32"/>
      <c r="H6502" s="105"/>
      <c r="J6502" s="102"/>
      <c r="K6502" s="102"/>
      <c r="L6502" s="108"/>
      <c r="R6502" s="31"/>
      <c r="S6502" s="112"/>
    </row>
    <row r="6503">
      <c r="A6503" s="105"/>
      <c r="C6503" s="88"/>
      <c r="D6503" s="86"/>
      <c r="E6503" s="32"/>
      <c r="H6503" s="105"/>
      <c r="J6503" s="102"/>
      <c r="K6503" s="102"/>
      <c r="L6503" s="108"/>
      <c r="R6503" s="31"/>
      <c r="S6503" s="112"/>
    </row>
    <row r="6504">
      <c r="A6504" s="105"/>
      <c r="C6504" s="88"/>
      <c r="D6504" s="86"/>
      <c r="E6504" s="32"/>
      <c r="H6504" s="105"/>
      <c r="J6504" s="102"/>
      <c r="K6504" s="102"/>
      <c r="L6504" s="108"/>
      <c r="R6504" s="31"/>
      <c r="S6504" s="112"/>
    </row>
    <row r="6505">
      <c r="A6505" s="105"/>
      <c r="C6505" s="88"/>
      <c r="D6505" s="86"/>
      <c r="E6505" s="32"/>
      <c r="H6505" s="105"/>
      <c r="J6505" s="102"/>
      <c r="K6505" s="102"/>
      <c r="L6505" s="108"/>
      <c r="R6505" s="31"/>
      <c r="S6505" s="112"/>
    </row>
    <row r="6506">
      <c r="A6506" s="105"/>
      <c r="C6506" s="88"/>
      <c r="D6506" s="86"/>
      <c r="E6506" s="32"/>
      <c r="H6506" s="105"/>
      <c r="J6506" s="102"/>
      <c r="K6506" s="102"/>
      <c r="L6506" s="108"/>
      <c r="R6506" s="31"/>
      <c r="S6506" s="112"/>
    </row>
    <row r="6507">
      <c r="A6507" s="105"/>
      <c r="C6507" s="88"/>
      <c r="D6507" s="86"/>
      <c r="E6507" s="32"/>
      <c r="H6507" s="105"/>
      <c r="J6507" s="102"/>
      <c r="K6507" s="102"/>
      <c r="L6507" s="108"/>
      <c r="R6507" s="31"/>
      <c r="S6507" s="112"/>
    </row>
    <row r="6508">
      <c r="A6508" s="105"/>
      <c r="C6508" s="88"/>
      <c r="D6508" s="86"/>
      <c r="E6508" s="32"/>
      <c r="H6508" s="105"/>
      <c r="J6508" s="102"/>
      <c r="K6508" s="102"/>
      <c r="L6508" s="108"/>
      <c r="R6508" s="31"/>
      <c r="S6508" s="112"/>
    </row>
    <row r="6509">
      <c r="A6509" s="105"/>
      <c r="C6509" s="88"/>
      <c r="D6509" s="86"/>
      <c r="E6509" s="32"/>
      <c r="H6509" s="105"/>
      <c r="J6509" s="102"/>
      <c r="K6509" s="102"/>
      <c r="L6509" s="108"/>
      <c r="R6509" s="31"/>
      <c r="S6509" s="112"/>
    </row>
    <row r="6510">
      <c r="A6510" s="105"/>
      <c r="C6510" s="88"/>
      <c r="D6510" s="86"/>
      <c r="E6510" s="32"/>
      <c r="H6510" s="105"/>
      <c r="J6510" s="102"/>
      <c r="K6510" s="102"/>
      <c r="L6510" s="108"/>
      <c r="R6510" s="31"/>
      <c r="S6510" s="112"/>
    </row>
    <row r="6511">
      <c r="A6511" s="105"/>
      <c r="C6511" s="88"/>
      <c r="D6511" s="86"/>
      <c r="E6511" s="32"/>
      <c r="H6511" s="105"/>
      <c r="J6511" s="102"/>
      <c r="K6511" s="102"/>
      <c r="L6511" s="108"/>
      <c r="R6511" s="31"/>
      <c r="S6511" s="112"/>
    </row>
    <row r="6512">
      <c r="A6512" s="105"/>
      <c r="C6512" s="88"/>
      <c r="D6512" s="86"/>
      <c r="E6512" s="32"/>
      <c r="H6512" s="105"/>
      <c r="J6512" s="102"/>
      <c r="K6512" s="102"/>
      <c r="L6512" s="108"/>
      <c r="R6512" s="31"/>
      <c r="S6512" s="112"/>
    </row>
    <row r="6513">
      <c r="A6513" s="105"/>
      <c r="C6513" s="88"/>
      <c r="D6513" s="86"/>
      <c r="E6513" s="32"/>
      <c r="H6513" s="105"/>
      <c r="J6513" s="102"/>
      <c r="K6513" s="102"/>
      <c r="L6513" s="108"/>
      <c r="R6513" s="31"/>
      <c r="S6513" s="112"/>
    </row>
    <row r="6514">
      <c r="A6514" s="105"/>
      <c r="C6514" s="88"/>
      <c r="D6514" s="86"/>
      <c r="E6514" s="32"/>
      <c r="H6514" s="105"/>
      <c r="J6514" s="102"/>
      <c r="K6514" s="102"/>
      <c r="L6514" s="108"/>
      <c r="R6514" s="31"/>
      <c r="S6514" s="112"/>
    </row>
    <row r="6515">
      <c r="A6515" s="105"/>
      <c r="C6515" s="88"/>
      <c r="D6515" s="86"/>
      <c r="E6515" s="32"/>
      <c r="H6515" s="105"/>
      <c r="J6515" s="102"/>
      <c r="K6515" s="102"/>
      <c r="L6515" s="108"/>
      <c r="R6515" s="31"/>
      <c r="S6515" s="112"/>
    </row>
    <row r="6516">
      <c r="A6516" s="105"/>
      <c r="C6516" s="88"/>
      <c r="D6516" s="86"/>
      <c r="E6516" s="32"/>
      <c r="H6516" s="105"/>
      <c r="J6516" s="102"/>
      <c r="K6516" s="102"/>
      <c r="L6516" s="108"/>
      <c r="R6516" s="31"/>
      <c r="S6516" s="112"/>
    </row>
    <row r="6517">
      <c r="A6517" s="105"/>
      <c r="C6517" s="88"/>
      <c r="D6517" s="86"/>
      <c r="E6517" s="32"/>
      <c r="H6517" s="105"/>
      <c r="J6517" s="102"/>
      <c r="K6517" s="102"/>
      <c r="L6517" s="108"/>
      <c r="R6517" s="31"/>
      <c r="S6517" s="112"/>
    </row>
    <row r="6518">
      <c r="A6518" s="105"/>
      <c r="C6518" s="88"/>
      <c r="D6518" s="86"/>
      <c r="E6518" s="32"/>
      <c r="H6518" s="105"/>
      <c r="J6518" s="102"/>
      <c r="K6518" s="102"/>
      <c r="L6518" s="108"/>
      <c r="R6518" s="31"/>
      <c r="S6518" s="112"/>
    </row>
    <row r="6519">
      <c r="A6519" s="105"/>
      <c r="C6519" s="88"/>
      <c r="D6519" s="86"/>
      <c r="E6519" s="32"/>
      <c r="H6519" s="105"/>
      <c r="J6519" s="102"/>
      <c r="K6519" s="102"/>
      <c r="L6519" s="108"/>
      <c r="R6519" s="31"/>
      <c r="S6519" s="112"/>
    </row>
    <row r="6520">
      <c r="A6520" s="105"/>
      <c r="C6520" s="88"/>
      <c r="D6520" s="86"/>
      <c r="E6520" s="32"/>
      <c r="H6520" s="105"/>
      <c r="J6520" s="102"/>
      <c r="K6520" s="102"/>
      <c r="L6520" s="108"/>
      <c r="R6520" s="31"/>
      <c r="S6520" s="112"/>
    </row>
    <row r="6521">
      <c r="A6521" s="105"/>
      <c r="C6521" s="88"/>
      <c r="D6521" s="86"/>
      <c r="E6521" s="32"/>
      <c r="H6521" s="105"/>
      <c r="J6521" s="102"/>
      <c r="K6521" s="102"/>
      <c r="L6521" s="108"/>
      <c r="R6521" s="31"/>
      <c r="S6521" s="112"/>
    </row>
    <row r="6522">
      <c r="A6522" s="105"/>
      <c r="C6522" s="88"/>
      <c r="D6522" s="86"/>
      <c r="E6522" s="32"/>
      <c r="H6522" s="105"/>
      <c r="J6522" s="102"/>
      <c r="K6522" s="102"/>
      <c r="L6522" s="108"/>
      <c r="R6522" s="31"/>
      <c r="S6522" s="112"/>
    </row>
    <row r="6523">
      <c r="A6523" s="105"/>
      <c r="C6523" s="88"/>
      <c r="D6523" s="86"/>
      <c r="E6523" s="32"/>
      <c r="H6523" s="105"/>
      <c r="J6523" s="102"/>
      <c r="K6523" s="102"/>
      <c r="L6523" s="108"/>
      <c r="R6523" s="31"/>
      <c r="S6523" s="112"/>
    </row>
    <row r="6524">
      <c r="A6524" s="105"/>
      <c r="C6524" s="88"/>
      <c r="D6524" s="86"/>
      <c r="E6524" s="32"/>
      <c r="H6524" s="105"/>
      <c r="J6524" s="102"/>
      <c r="K6524" s="102"/>
      <c r="L6524" s="108"/>
      <c r="R6524" s="31"/>
      <c r="S6524" s="112"/>
    </row>
    <row r="6525">
      <c r="A6525" s="105"/>
      <c r="C6525" s="88"/>
      <c r="D6525" s="86"/>
      <c r="E6525" s="32"/>
      <c r="H6525" s="105"/>
      <c r="J6525" s="102"/>
      <c r="K6525" s="102"/>
      <c r="L6525" s="108"/>
      <c r="R6525" s="31"/>
      <c r="S6525" s="112"/>
    </row>
    <row r="6526">
      <c r="A6526" s="105"/>
      <c r="C6526" s="88"/>
      <c r="D6526" s="86"/>
      <c r="E6526" s="32"/>
      <c r="H6526" s="105"/>
      <c r="J6526" s="102"/>
      <c r="K6526" s="102"/>
      <c r="L6526" s="108"/>
      <c r="R6526" s="31"/>
      <c r="S6526" s="112"/>
    </row>
    <row r="6527">
      <c r="A6527" s="105"/>
      <c r="C6527" s="88"/>
      <c r="D6527" s="86"/>
      <c r="E6527" s="32"/>
      <c r="H6527" s="105"/>
      <c r="J6527" s="102"/>
      <c r="K6527" s="102"/>
      <c r="L6527" s="108"/>
      <c r="R6527" s="31"/>
      <c r="S6527" s="112"/>
    </row>
    <row r="6528">
      <c r="A6528" s="105"/>
      <c r="C6528" s="88"/>
      <c r="D6528" s="86"/>
      <c r="E6528" s="32"/>
      <c r="H6528" s="105"/>
      <c r="J6528" s="102"/>
      <c r="K6528" s="102"/>
      <c r="L6528" s="108"/>
      <c r="R6528" s="31"/>
      <c r="S6528" s="112"/>
    </row>
    <row r="6529">
      <c r="A6529" s="105"/>
      <c r="C6529" s="88"/>
      <c r="D6529" s="86"/>
      <c r="E6529" s="32"/>
      <c r="H6529" s="105"/>
      <c r="J6529" s="102"/>
      <c r="K6529" s="102"/>
      <c r="L6529" s="108"/>
      <c r="R6529" s="31"/>
      <c r="S6529" s="112"/>
    </row>
    <row r="6530">
      <c r="A6530" s="105"/>
      <c r="C6530" s="88"/>
      <c r="D6530" s="86"/>
      <c r="E6530" s="32"/>
      <c r="H6530" s="105"/>
      <c r="J6530" s="102"/>
      <c r="K6530" s="102"/>
      <c r="L6530" s="108"/>
      <c r="R6530" s="31"/>
      <c r="S6530" s="112"/>
    </row>
    <row r="6531">
      <c r="A6531" s="105"/>
      <c r="C6531" s="88"/>
      <c r="D6531" s="86"/>
      <c r="E6531" s="32"/>
      <c r="H6531" s="105"/>
      <c r="J6531" s="102"/>
      <c r="K6531" s="102"/>
      <c r="L6531" s="108"/>
      <c r="R6531" s="31"/>
      <c r="S6531" s="112"/>
    </row>
    <row r="6532">
      <c r="A6532" s="105"/>
      <c r="C6532" s="88"/>
      <c r="D6532" s="86"/>
      <c r="E6532" s="32"/>
      <c r="H6532" s="105"/>
      <c r="J6532" s="102"/>
      <c r="K6532" s="102"/>
      <c r="L6532" s="108"/>
      <c r="R6532" s="31"/>
      <c r="S6532" s="112"/>
    </row>
    <row r="6533">
      <c r="A6533" s="105"/>
      <c r="C6533" s="88"/>
      <c r="D6533" s="86"/>
      <c r="E6533" s="32"/>
      <c r="H6533" s="105"/>
      <c r="J6533" s="102"/>
      <c r="K6533" s="102"/>
      <c r="L6533" s="108"/>
      <c r="R6533" s="31"/>
      <c r="S6533" s="112"/>
    </row>
    <row r="6534">
      <c r="A6534" s="105"/>
      <c r="C6534" s="88"/>
      <c r="D6534" s="86"/>
      <c r="E6534" s="32"/>
      <c r="H6534" s="105"/>
      <c r="J6534" s="102"/>
      <c r="K6534" s="102"/>
      <c r="L6534" s="108"/>
      <c r="R6534" s="31"/>
      <c r="S6534" s="112"/>
    </row>
    <row r="6535">
      <c r="A6535" s="105"/>
      <c r="C6535" s="88"/>
      <c r="D6535" s="86"/>
      <c r="E6535" s="32"/>
      <c r="H6535" s="105"/>
      <c r="J6535" s="102"/>
      <c r="K6535" s="102"/>
      <c r="L6535" s="108"/>
      <c r="R6535" s="31"/>
      <c r="S6535" s="112"/>
    </row>
    <row r="6536">
      <c r="A6536" s="105"/>
      <c r="C6536" s="88"/>
      <c r="D6536" s="86"/>
      <c r="E6536" s="32"/>
      <c r="H6536" s="105"/>
      <c r="J6536" s="102"/>
      <c r="K6536" s="102"/>
      <c r="L6536" s="108"/>
      <c r="R6536" s="31"/>
      <c r="S6536" s="112"/>
    </row>
    <row r="6537">
      <c r="A6537" s="105"/>
      <c r="C6537" s="88"/>
      <c r="D6537" s="86"/>
      <c r="E6537" s="32"/>
      <c r="H6537" s="105"/>
      <c r="J6537" s="102"/>
      <c r="K6537" s="102"/>
      <c r="L6537" s="108"/>
      <c r="R6537" s="31"/>
      <c r="S6537" s="112"/>
    </row>
    <row r="6538">
      <c r="A6538" s="105"/>
      <c r="C6538" s="88"/>
      <c r="D6538" s="86"/>
      <c r="E6538" s="32"/>
      <c r="H6538" s="105"/>
      <c r="J6538" s="102"/>
      <c r="K6538" s="102"/>
      <c r="L6538" s="108"/>
      <c r="R6538" s="31"/>
      <c r="S6538" s="112"/>
    </row>
    <row r="6539">
      <c r="A6539" s="105"/>
      <c r="C6539" s="88"/>
      <c r="D6539" s="86"/>
      <c r="E6539" s="32"/>
      <c r="H6539" s="105"/>
      <c r="J6539" s="102"/>
      <c r="K6539" s="102"/>
      <c r="L6539" s="108"/>
      <c r="R6539" s="31"/>
      <c r="S6539" s="112"/>
    </row>
    <row r="6540">
      <c r="A6540" s="105"/>
      <c r="C6540" s="88"/>
      <c r="D6540" s="86"/>
      <c r="E6540" s="32"/>
      <c r="H6540" s="105"/>
      <c r="J6540" s="102"/>
      <c r="K6540" s="102"/>
      <c r="L6540" s="108"/>
      <c r="R6540" s="31"/>
      <c r="S6540" s="112"/>
    </row>
    <row r="6541">
      <c r="A6541" s="105"/>
      <c r="C6541" s="88"/>
      <c r="D6541" s="86"/>
      <c r="E6541" s="32"/>
      <c r="H6541" s="105"/>
      <c r="J6541" s="102"/>
      <c r="K6541" s="102"/>
      <c r="L6541" s="108"/>
      <c r="R6541" s="31"/>
      <c r="S6541" s="112"/>
    </row>
    <row r="6542">
      <c r="A6542" s="105"/>
      <c r="C6542" s="88"/>
      <c r="D6542" s="86"/>
      <c r="E6542" s="32"/>
      <c r="H6542" s="105"/>
      <c r="J6542" s="102"/>
      <c r="K6542" s="102"/>
      <c r="L6542" s="108"/>
      <c r="R6542" s="31"/>
      <c r="S6542" s="112"/>
    </row>
    <row r="6543">
      <c r="A6543" s="105"/>
      <c r="C6543" s="88"/>
      <c r="D6543" s="86"/>
      <c r="E6543" s="32"/>
      <c r="H6543" s="105"/>
      <c r="J6543" s="102"/>
      <c r="K6543" s="102"/>
      <c r="L6543" s="108"/>
      <c r="R6543" s="31"/>
      <c r="S6543" s="112"/>
    </row>
    <row r="6544">
      <c r="A6544" s="105"/>
      <c r="C6544" s="88"/>
      <c r="D6544" s="86"/>
      <c r="E6544" s="32"/>
      <c r="H6544" s="105"/>
      <c r="J6544" s="102"/>
      <c r="K6544" s="102"/>
      <c r="L6544" s="108"/>
      <c r="R6544" s="31"/>
      <c r="S6544" s="112"/>
    </row>
    <row r="6545">
      <c r="A6545" s="105"/>
      <c r="C6545" s="88"/>
      <c r="D6545" s="86"/>
      <c r="E6545" s="32"/>
      <c r="H6545" s="105"/>
      <c r="J6545" s="102"/>
      <c r="K6545" s="102"/>
      <c r="L6545" s="108"/>
      <c r="R6545" s="31"/>
      <c r="S6545" s="112"/>
    </row>
    <row r="6546">
      <c r="A6546" s="105"/>
      <c r="C6546" s="88"/>
      <c r="D6546" s="86"/>
      <c r="E6546" s="32"/>
      <c r="H6546" s="105"/>
      <c r="J6546" s="102"/>
      <c r="K6546" s="102"/>
      <c r="L6546" s="108"/>
      <c r="R6546" s="31"/>
      <c r="S6546" s="112"/>
    </row>
    <row r="6547">
      <c r="A6547" s="105"/>
      <c r="C6547" s="88"/>
      <c r="D6547" s="86"/>
      <c r="E6547" s="32"/>
      <c r="H6547" s="105"/>
      <c r="J6547" s="102"/>
      <c r="K6547" s="102"/>
      <c r="L6547" s="108"/>
      <c r="R6547" s="31"/>
      <c r="S6547" s="112"/>
    </row>
    <row r="6548">
      <c r="A6548" s="105"/>
      <c r="C6548" s="88"/>
      <c r="D6548" s="86"/>
      <c r="E6548" s="32"/>
      <c r="H6548" s="105"/>
      <c r="J6548" s="102"/>
      <c r="K6548" s="102"/>
      <c r="L6548" s="108"/>
      <c r="R6548" s="31"/>
      <c r="S6548" s="112"/>
    </row>
    <row r="6549">
      <c r="A6549" s="105"/>
      <c r="C6549" s="88"/>
      <c r="D6549" s="86"/>
      <c r="E6549" s="32"/>
      <c r="H6549" s="105"/>
      <c r="J6549" s="102"/>
      <c r="K6549" s="102"/>
      <c r="L6549" s="108"/>
      <c r="R6549" s="31"/>
      <c r="S6549" s="112"/>
    </row>
    <row r="6550">
      <c r="A6550" s="105"/>
      <c r="C6550" s="88"/>
      <c r="D6550" s="86"/>
      <c r="E6550" s="32"/>
      <c r="H6550" s="105"/>
      <c r="J6550" s="102"/>
      <c r="K6550" s="102"/>
      <c r="L6550" s="108"/>
      <c r="R6550" s="31"/>
      <c r="S6550" s="112"/>
    </row>
    <row r="6551">
      <c r="A6551" s="105"/>
      <c r="C6551" s="88"/>
      <c r="D6551" s="86"/>
      <c r="E6551" s="32"/>
      <c r="H6551" s="105"/>
      <c r="J6551" s="102"/>
      <c r="K6551" s="102"/>
      <c r="L6551" s="108"/>
      <c r="R6551" s="31"/>
      <c r="S6551" s="112"/>
    </row>
    <row r="6552">
      <c r="A6552" s="105"/>
      <c r="C6552" s="88"/>
      <c r="D6552" s="86"/>
      <c r="E6552" s="32"/>
      <c r="H6552" s="105"/>
      <c r="J6552" s="102"/>
      <c r="K6552" s="102"/>
      <c r="L6552" s="108"/>
      <c r="R6552" s="31"/>
      <c r="S6552" s="112"/>
    </row>
    <row r="6553">
      <c r="A6553" s="105"/>
      <c r="C6553" s="88"/>
      <c r="D6553" s="86"/>
      <c r="E6553" s="32"/>
      <c r="H6553" s="105"/>
      <c r="J6553" s="102"/>
      <c r="K6553" s="102"/>
      <c r="L6553" s="108"/>
      <c r="R6553" s="31"/>
      <c r="S6553" s="112"/>
    </row>
    <row r="6554">
      <c r="A6554" s="105"/>
      <c r="C6554" s="88"/>
      <c r="D6554" s="86"/>
      <c r="E6554" s="32"/>
      <c r="H6554" s="105"/>
      <c r="J6554" s="102"/>
      <c r="K6554" s="102"/>
      <c r="L6554" s="108"/>
      <c r="R6554" s="31"/>
      <c r="S6554" s="112"/>
    </row>
    <row r="6555">
      <c r="A6555" s="105"/>
      <c r="C6555" s="88"/>
      <c r="D6555" s="86"/>
      <c r="E6555" s="32"/>
      <c r="H6555" s="105"/>
      <c r="J6555" s="102"/>
      <c r="K6555" s="102"/>
      <c r="L6555" s="108"/>
      <c r="R6555" s="31"/>
      <c r="S6555" s="112"/>
    </row>
    <row r="6556">
      <c r="A6556" s="105"/>
      <c r="C6556" s="88"/>
      <c r="D6556" s="86"/>
      <c r="E6556" s="32"/>
      <c r="H6556" s="105"/>
      <c r="J6556" s="102"/>
      <c r="K6556" s="102"/>
      <c r="L6556" s="108"/>
      <c r="R6556" s="31"/>
      <c r="S6556" s="112"/>
    </row>
    <row r="6557">
      <c r="A6557" s="105"/>
      <c r="C6557" s="88"/>
      <c r="D6557" s="86"/>
      <c r="E6557" s="32"/>
      <c r="H6557" s="105"/>
      <c r="J6557" s="102"/>
      <c r="K6557" s="102"/>
      <c r="L6557" s="108"/>
      <c r="R6557" s="31"/>
      <c r="S6557" s="112"/>
    </row>
    <row r="6558">
      <c r="A6558" s="105"/>
      <c r="C6558" s="88"/>
      <c r="D6558" s="86"/>
      <c r="E6558" s="32"/>
      <c r="H6558" s="105"/>
      <c r="J6558" s="102"/>
      <c r="K6558" s="102"/>
      <c r="L6558" s="108"/>
      <c r="R6558" s="31"/>
      <c r="S6558" s="112"/>
    </row>
    <row r="6559">
      <c r="A6559" s="105"/>
      <c r="C6559" s="88"/>
      <c r="D6559" s="86"/>
      <c r="E6559" s="32"/>
      <c r="H6559" s="105"/>
      <c r="J6559" s="102"/>
      <c r="K6559" s="102"/>
      <c r="L6559" s="108"/>
      <c r="R6559" s="31"/>
      <c r="S6559" s="112"/>
    </row>
    <row r="6560">
      <c r="A6560" s="105"/>
      <c r="C6560" s="88"/>
      <c r="D6560" s="86"/>
      <c r="E6560" s="32"/>
      <c r="H6560" s="105"/>
      <c r="J6560" s="102"/>
      <c r="K6560" s="102"/>
      <c r="L6560" s="108"/>
      <c r="R6560" s="31"/>
      <c r="S6560" s="112"/>
    </row>
    <row r="6561">
      <c r="A6561" s="105"/>
      <c r="C6561" s="88"/>
      <c r="D6561" s="86"/>
      <c r="E6561" s="32"/>
      <c r="H6561" s="105"/>
      <c r="J6561" s="102"/>
      <c r="K6561" s="102"/>
      <c r="L6561" s="108"/>
      <c r="R6561" s="31"/>
      <c r="S6561" s="112"/>
    </row>
    <row r="6562">
      <c r="A6562" s="105"/>
      <c r="C6562" s="88"/>
      <c r="D6562" s="86"/>
      <c r="E6562" s="32"/>
      <c r="H6562" s="105"/>
      <c r="J6562" s="102"/>
      <c r="K6562" s="102"/>
      <c r="L6562" s="108"/>
      <c r="R6562" s="31"/>
      <c r="S6562" s="112"/>
    </row>
    <row r="6563">
      <c r="A6563" s="105"/>
      <c r="C6563" s="88"/>
      <c r="D6563" s="86"/>
      <c r="E6563" s="32"/>
      <c r="H6563" s="105"/>
      <c r="J6563" s="102"/>
      <c r="K6563" s="102"/>
      <c r="L6563" s="108"/>
      <c r="R6563" s="31"/>
      <c r="S6563" s="112"/>
    </row>
    <row r="6564">
      <c r="A6564" s="105"/>
      <c r="C6564" s="88"/>
      <c r="D6564" s="86"/>
      <c r="E6564" s="32"/>
      <c r="H6564" s="105"/>
      <c r="J6564" s="102"/>
      <c r="K6564" s="102"/>
      <c r="L6564" s="108"/>
      <c r="R6564" s="31"/>
      <c r="S6564" s="112"/>
    </row>
    <row r="6565">
      <c r="A6565" s="105"/>
      <c r="C6565" s="88"/>
      <c r="D6565" s="86"/>
      <c r="E6565" s="32"/>
      <c r="H6565" s="105"/>
      <c r="J6565" s="102"/>
      <c r="K6565" s="102"/>
      <c r="L6565" s="108"/>
      <c r="R6565" s="31"/>
      <c r="S6565" s="112"/>
    </row>
    <row r="6566">
      <c r="A6566" s="105"/>
      <c r="C6566" s="88"/>
      <c r="D6566" s="86"/>
      <c r="E6566" s="32"/>
      <c r="H6566" s="105"/>
      <c r="J6566" s="102"/>
      <c r="K6566" s="102"/>
      <c r="L6566" s="108"/>
      <c r="R6566" s="31"/>
      <c r="S6566" s="112"/>
    </row>
    <row r="6567">
      <c r="A6567" s="105"/>
      <c r="C6567" s="88"/>
      <c r="D6567" s="86"/>
      <c r="E6567" s="32"/>
      <c r="H6567" s="105"/>
      <c r="J6567" s="102"/>
      <c r="K6567" s="102"/>
      <c r="L6567" s="108"/>
      <c r="R6567" s="31"/>
      <c r="S6567" s="112"/>
    </row>
    <row r="6568">
      <c r="A6568" s="105"/>
      <c r="C6568" s="88"/>
      <c r="D6568" s="86"/>
      <c r="E6568" s="32"/>
      <c r="H6568" s="105"/>
      <c r="J6568" s="102"/>
      <c r="K6568" s="102"/>
      <c r="L6568" s="108"/>
      <c r="R6568" s="31"/>
      <c r="S6568" s="112"/>
    </row>
    <row r="6569">
      <c r="A6569" s="105"/>
      <c r="C6569" s="88"/>
      <c r="D6569" s="86"/>
      <c r="E6569" s="32"/>
      <c r="H6569" s="105"/>
      <c r="J6569" s="102"/>
      <c r="K6569" s="102"/>
      <c r="L6569" s="108"/>
      <c r="R6569" s="31"/>
      <c r="S6569" s="112"/>
    </row>
    <row r="6570">
      <c r="A6570" s="105"/>
      <c r="C6570" s="88"/>
      <c r="D6570" s="86"/>
      <c r="E6570" s="32"/>
      <c r="H6570" s="105"/>
      <c r="J6570" s="102"/>
      <c r="K6570" s="102"/>
      <c r="L6570" s="108"/>
      <c r="R6570" s="31"/>
      <c r="S6570" s="112"/>
    </row>
    <row r="6571">
      <c r="A6571" s="105"/>
      <c r="C6571" s="88"/>
      <c r="D6571" s="86"/>
      <c r="E6571" s="32"/>
      <c r="H6571" s="105"/>
      <c r="J6571" s="102"/>
      <c r="K6571" s="102"/>
      <c r="L6571" s="108"/>
      <c r="R6571" s="31"/>
      <c r="S6571" s="112"/>
    </row>
    <row r="6572">
      <c r="A6572" s="105"/>
      <c r="C6572" s="88"/>
      <c r="D6572" s="86"/>
      <c r="E6572" s="32"/>
      <c r="H6572" s="105"/>
      <c r="J6572" s="102"/>
      <c r="K6572" s="102"/>
      <c r="L6572" s="108"/>
      <c r="R6572" s="31"/>
      <c r="S6572" s="112"/>
    </row>
    <row r="6573">
      <c r="A6573" s="105"/>
      <c r="C6573" s="88"/>
      <c r="D6573" s="86"/>
      <c r="E6573" s="32"/>
      <c r="H6573" s="105"/>
      <c r="J6573" s="102"/>
      <c r="K6573" s="102"/>
      <c r="L6573" s="108"/>
      <c r="R6573" s="31"/>
      <c r="S6573" s="112"/>
    </row>
    <row r="6574">
      <c r="A6574" s="105"/>
      <c r="C6574" s="88"/>
      <c r="D6574" s="86"/>
      <c r="E6574" s="32"/>
      <c r="H6574" s="105"/>
      <c r="J6574" s="102"/>
      <c r="K6574" s="102"/>
      <c r="L6574" s="108"/>
      <c r="R6574" s="31"/>
      <c r="S6574" s="112"/>
    </row>
    <row r="6575">
      <c r="A6575" s="105"/>
      <c r="C6575" s="88"/>
      <c r="D6575" s="86"/>
      <c r="E6575" s="32"/>
      <c r="H6575" s="105"/>
      <c r="J6575" s="102"/>
      <c r="K6575" s="102"/>
      <c r="L6575" s="108"/>
      <c r="R6575" s="31"/>
      <c r="S6575" s="112"/>
    </row>
    <row r="6576">
      <c r="A6576" s="105"/>
      <c r="C6576" s="88"/>
      <c r="D6576" s="86"/>
      <c r="E6576" s="32"/>
      <c r="H6576" s="105"/>
      <c r="J6576" s="102"/>
      <c r="K6576" s="102"/>
      <c r="L6576" s="108"/>
      <c r="R6576" s="31"/>
      <c r="S6576" s="112"/>
    </row>
    <row r="6577">
      <c r="A6577" s="105"/>
      <c r="C6577" s="88"/>
      <c r="D6577" s="86"/>
      <c r="E6577" s="32"/>
      <c r="H6577" s="105"/>
      <c r="J6577" s="102"/>
      <c r="K6577" s="102"/>
      <c r="L6577" s="108"/>
      <c r="R6577" s="31"/>
      <c r="S6577" s="112"/>
    </row>
    <row r="6578">
      <c r="A6578" s="105"/>
      <c r="C6578" s="88"/>
      <c r="D6578" s="86"/>
      <c r="E6578" s="32"/>
      <c r="H6578" s="105"/>
      <c r="J6578" s="102"/>
      <c r="K6578" s="102"/>
      <c r="L6578" s="108"/>
      <c r="R6578" s="31"/>
      <c r="S6578" s="112"/>
    </row>
    <row r="6579">
      <c r="A6579" s="105"/>
      <c r="C6579" s="88"/>
      <c r="D6579" s="86"/>
      <c r="E6579" s="32"/>
      <c r="H6579" s="105"/>
      <c r="J6579" s="102"/>
      <c r="K6579" s="102"/>
      <c r="L6579" s="108"/>
      <c r="R6579" s="31"/>
      <c r="S6579" s="112"/>
    </row>
    <row r="6580">
      <c r="A6580" s="105"/>
      <c r="C6580" s="88"/>
      <c r="D6580" s="86"/>
      <c r="E6580" s="32"/>
      <c r="H6580" s="105"/>
      <c r="J6580" s="102"/>
      <c r="K6580" s="102"/>
      <c r="L6580" s="108"/>
      <c r="R6580" s="31"/>
      <c r="S6580" s="112"/>
    </row>
    <row r="6581">
      <c r="A6581" s="105"/>
      <c r="C6581" s="88"/>
      <c r="D6581" s="86"/>
      <c r="E6581" s="32"/>
      <c r="H6581" s="105"/>
      <c r="J6581" s="102"/>
      <c r="K6581" s="102"/>
      <c r="L6581" s="108"/>
      <c r="R6581" s="31"/>
      <c r="S6581" s="112"/>
    </row>
    <row r="6582">
      <c r="A6582" s="105"/>
      <c r="C6582" s="88"/>
      <c r="D6582" s="86"/>
      <c r="E6582" s="32"/>
      <c r="H6582" s="105"/>
      <c r="J6582" s="102"/>
      <c r="K6582" s="102"/>
      <c r="L6582" s="108"/>
      <c r="R6582" s="31"/>
      <c r="S6582" s="112"/>
    </row>
    <row r="6583">
      <c r="A6583" s="105"/>
      <c r="C6583" s="88"/>
      <c r="D6583" s="86"/>
      <c r="E6583" s="32"/>
      <c r="H6583" s="105"/>
      <c r="J6583" s="102"/>
      <c r="K6583" s="102"/>
      <c r="L6583" s="108"/>
      <c r="R6583" s="31"/>
      <c r="S6583" s="112"/>
    </row>
    <row r="6584">
      <c r="A6584" s="105"/>
      <c r="C6584" s="88"/>
      <c r="D6584" s="86"/>
      <c r="E6584" s="32"/>
      <c r="H6584" s="105"/>
      <c r="J6584" s="102"/>
      <c r="K6584" s="102"/>
      <c r="L6584" s="108"/>
      <c r="R6584" s="31"/>
      <c r="S6584" s="112"/>
    </row>
    <row r="6585">
      <c r="A6585" s="105"/>
      <c r="C6585" s="88"/>
      <c r="D6585" s="86"/>
      <c r="E6585" s="32"/>
      <c r="H6585" s="105"/>
      <c r="J6585" s="102"/>
      <c r="K6585" s="102"/>
      <c r="L6585" s="108"/>
      <c r="R6585" s="31"/>
      <c r="S6585" s="112"/>
    </row>
    <row r="6586">
      <c r="A6586" s="105"/>
      <c r="C6586" s="88"/>
      <c r="D6586" s="86"/>
      <c r="E6586" s="32"/>
      <c r="H6586" s="105"/>
      <c r="J6586" s="102"/>
      <c r="K6586" s="102"/>
      <c r="L6586" s="108"/>
      <c r="R6586" s="31"/>
      <c r="S6586" s="112"/>
    </row>
    <row r="6587">
      <c r="A6587" s="105"/>
      <c r="C6587" s="88"/>
      <c r="D6587" s="86"/>
      <c r="E6587" s="32"/>
      <c r="H6587" s="105"/>
      <c r="J6587" s="102"/>
      <c r="K6587" s="102"/>
      <c r="L6587" s="108"/>
      <c r="R6587" s="31"/>
      <c r="S6587" s="112"/>
    </row>
    <row r="6588">
      <c r="A6588" s="105"/>
      <c r="C6588" s="88"/>
      <c r="D6588" s="86"/>
      <c r="E6588" s="32"/>
      <c r="H6588" s="105"/>
      <c r="J6588" s="102"/>
      <c r="K6588" s="102"/>
      <c r="L6588" s="108"/>
      <c r="R6588" s="31"/>
      <c r="S6588" s="112"/>
    </row>
    <row r="6589">
      <c r="A6589" s="105"/>
      <c r="C6589" s="88"/>
      <c r="D6589" s="86"/>
      <c r="E6589" s="32"/>
      <c r="H6589" s="105"/>
      <c r="J6589" s="102"/>
      <c r="K6589" s="102"/>
      <c r="L6589" s="108"/>
      <c r="R6589" s="31"/>
      <c r="S6589" s="112"/>
    </row>
    <row r="6590">
      <c r="A6590" s="105"/>
      <c r="C6590" s="88"/>
      <c r="D6590" s="86"/>
      <c r="E6590" s="32"/>
      <c r="H6590" s="105"/>
      <c r="J6590" s="102"/>
      <c r="K6590" s="102"/>
      <c r="L6590" s="108"/>
      <c r="R6590" s="31"/>
      <c r="S6590" s="112"/>
    </row>
    <row r="6591">
      <c r="A6591" s="105"/>
      <c r="C6591" s="88"/>
      <c r="D6591" s="86"/>
      <c r="E6591" s="32"/>
      <c r="H6591" s="105"/>
      <c r="J6591" s="102"/>
      <c r="K6591" s="102"/>
      <c r="L6591" s="108"/>
      <c r="R6591" s="31"/>
      <c r="S6591" s="112"/>
    </row>
    <row r="6592">
      <c r="A6592" s="105"/>
      <c r="C6592" s="88"/>
      <c r="D6592" s="86"/>
      <c r="E6592" s="32"/>
      <c r="H6592" s="105"/>
      <c r="J6592" s="102"/>
      <c r="K6592" s="102"/>
      <c r="L6592" s="108"/>
      <c r="R6592" s="31"/>
      <c r="S6592" s="112"/>
    </row>
    <row r="6593">
      <c r="A6593" s="105"/>
      <c r="C6593" s="88"/>
      <c r="D6593" s="86"/>
      <c r="E6593" s="32"/>
      <c r="H6593" s="105"/>
      <c r="J6593" s="102"/>
      <c r="K6593" s="102"/>
      <c r="L6593" s="108"/>
      <c r="R6593" s="31"/>
      <c r="S6593" s="112"/>
    </row>
    <row r="6594">
      <c r="A6594" s="105"/>
      <c r="C6594" s="88"/>
      <c r="D6594" s="86"/>
      <c r="E6594" s="32"/>
      <c r="H6594" s="105"/>
      <c r="J6594" s="102"/>
      <c r="K6594" s="102"/>
      <c r="L6594" s="108"/>
      <c r="R6594" s="31"/>
      <c r="S6594" s="112"/>
    </row>
    <row r="6595">
      <c r="A6595" s="105"/>
      <c r="C6595" s="88"/>
      <c r="D6595" s="86"/>
      <c r="E6595" s="32"/>
      <c r="H6595" s="105"/>
      <c r="J6595" s="102"/>
      <c r="K6595" s="102"/>
      <c r="L6595" s="108"/>
      <c r="R6595" s="31"/>
      <c r="S6595" s="112"/>
    </row>
    <row r="6596">
      <c r="A6596" s="105"/>
      <c r="C6596" s="88"/>
      <c r="D6596" s="86"/>
      <c r="E6596" s="32"/>
      <c r="H6596" s="105"/>
      <c r="J6596" s="102"/>
      <c r="K6596" s="102"/>
      <c r="L6596" s="108"/>
      <c r="R6596" s="31"/>
      <c r="S6596" s="112"/>
    </row>
    <row r="6597">
      <c r="A6597" s="105"/>
      <c r="C6597" s="88"/>
      <c r="D6597" s="86"/>
      <c r="E6597" s="32"/>
      <c r="H6597" s="105"/>
      <c r="J6597" s="102"/>
      <c r="K6597" s="102"/>
      <c r="L6597" s="108"/>
      <c r="R6597" s="31"/>
      <c r="S6597" s="112"/>
    </row>
    <row r="6598">
      <c r="A6598" s="105"/>
      <c r="C6598" s="88"/>
      <c r="D6598" s="86"/>
      <c r="E6598" s="32"/>
      <c r="H6598" s="105"/>
      <c r="J6598" s="102"/>
      <c r="K6598" s="102"/>
      <c r="L6598" s="108"/>
      <c r="R6598" s="31"/>
      <c r="S6598" s="112"/>
    </row>
    <row r="6599">
      <c r="A6599" s="105"/>
      <c r="C6599" s="88"/>
      <c r="D6599" s="86"/>
      <c r="E6599" s="32"/>
      <c r="H6599" s="105"/>
      <c r="J6599" s="102"/>
      <c r="K6599" s="102"/>
      <c r="L6599" s="108"/>
      <c r="R6599" s="31"/>
      <c r="S6599" s="112"/>
    </row>
    <row r="6600">
      <c r="A6600" s="105"/>
      <c r="C6600" s="88"/>
      <c r="D6600" s="86"/>
      <c r="E6600" s="32"/>
      <c r="H6600" s="105"/>
      <c r="J6600" s="102"/>
      <c r="K6600" s="102"/>
      <c r="L6600" s="108"/>
      <c r="R6600" s="31"/>
      <c r="S6600" s="112"/>
    </row>
    <row r="6601">
      <c r="A6601" s="105"/>
      <c r="C6601" s="88"/>
      <c r="D6601" s="86"/>
      <c r="E6601" s="32"/>
      <c r="H6601" s="105"/>
      <c r="J6601" s="102"/>
      <c r="K6601" s="102"/>
      <c r="L6601" s="108"/>
      <c r="R6601" s="31"/>
      <c r="S6601" s="112"/>
    </row>
    <row r="6602">
      <c r="A6602" s="105"/>
      <c r="C6602" s="88"/>
      <c r="D6602" s="86"/>
      <c r="E6602" s="32"/>
      <c r="H6602" s="105"/>
      <c r="J6602" s="102"/>
      <c r="K6602" s="102"/>
      <c r="L6602" s="108"/>
      <c r="R6602" s="31"/>
      <c r="S6602" s="112"/>
    </row>
    <row r="6603">
      <c r="A6603" s="105"/>
      <c r="C6603" s="88"/>
      <c r="D6603" s="86"/>
      <c r="E6603" s="32"/>
      <c r="H6603" s="105"/>
      <c r="J6603" s="102"/>
      <c r="K6603" s="102"/>
      <c r="L6603" s="108"/>
      <c r="R6603" s="31"/>
      <c r="S6603" s="112"/>
    </row>
    <row r="6604">
      <c r="A6604" s="105"/>
      <c r="C6604" s="88"/>
      <c r="D6604" s="86"/>
      <c r="E6604" s="32"/>
      <c r="H6604" s="105"/>
      <c r="J6604" s="102"/>
      <c r="K6604" s="102"/>
      <c r="L6604" s="108"/>
      <c r="R6604" s="31"/>
      <c r="S6604" s="112"/>
    </row>
    <row r="6605">
      <c r="A6605" s="105"/>
      <c r="C6605" s="88"/>
      <c r="D6605" s="86"/>
      <c r="E6605" s="32"/>
      <c r="H6605" s="105"/>
      <c r="J6605" s="102"/>
      <c r="K6605" s="102"/>
      <c r="L6605" s="108"/>
      <c r="R6605" s="31"/>
      <c r="S6605" s="112"/>
    </row>
    <row r="6606">
      <c r="A6606" s="105"/>
      <c r="C6606" s="88"/>
      <c r="D6606" s="86"/>
      <c r="E6606" s="32"/>
      <c r="H6606" s="105"/>
      <c r="J6606" s="102"/>
      <c r="K6606" s="102"/>
      <c r="L6606" s="108"/>
      <c r="R6606" s="31"/>
      <c r="S6606" s="112"/>
    </row>
    <row r="6607">
      <c r="A6607" s="105"/>
      <c r="C6607" s="88"/>
      <c r="D6607" s="86"/>
      <c r="E6607" s="32"/>
      <c r="H6607" s="105"/>
      <c r="J6607" s="102"/>
      <c r="K6607" s="102"/>
      <c r="L6607" s="108"/>
      <c r="R6607" s="31"/>
      <c r="S6607" s="112"/>
    </row>
    <row r="6608">
      <c r="A6608" s="105"/>
      <c r="C6608" s="88"/>
      <c r="D6608" s="86"/>
      <c r="E6608" s="32"/>
      <c r="H6608" s="105"/>
      <c r="J6608" s="102"/>
      <c r="K6608" s="102"/>
      <c r="L6608" s="108"/>
      <c r="R6608" s="31"/>
      <c r="S6608" s="112"/>
    </row>
    <row r="6609">
      <c r="A6609" s="105"/>
      <c r="C6609" s="88"/>
      <c r="D6609" s="86"/>
      <c r="E6609" s="32"/>
      <c r="H6609" s="105"/>
      <c r="J6609" s="102"/>
      <c r="K6609" s="102"/>
      <c r="L6609" s="108"/>
      <c r="R6609" s="31"/>
      <c r="S6609" s="112"/>
    </row>
    <row r="6610">
      <c r="A6610" s="105"/>
      <c r="C6610" s="88"/>
      <c r="D6610" s="86"/>
      <c r="E6610" s="32"/>
      <c r="H6610" s="105"/>
      <c r="J6610" s="102"/>
      <c r="K6610" s="102"/>
      <c r="L6610" s="108"/>
      <c r="R6610" s="31"/>
      <c r="S6610" s="112"/>
    </row>
    <row r="6611">
      <c r="A6611" s="105"/>
      <c r="C6611" s="88"/>
      <c r="D6611" s="86"/>
      <c r="E6611" s="32"/>
      <c r="H6611" s="105"/>
      <c r="J6611" s="102"/>
      <c r="K6611" s="102"/>
      <c r="L6611" s="108"/>
      <c r="R6611" s="31"/>
      <c r="S6611" s="112"/>
    </row>
    <row r="6612">
      <c r="A6612" s="105"/>
      <c r="C6612" s="88"/>
      <c r="D6612" s="86"/>
      <c r="E6612" s="32"/>
      <c r="H6612" s="105"/>
      <c r="J6612" s="102"/>
      <c r="K6612" s="102"/>
      <c r="L6612" s="108"/>
      <c r="R6612" s="31"/>
      <c r="S6612" s="112"/>
    </row>
    <row r="6613">
      <c r="A6613" s="105"/>
      <c r="C6613" s="88"/>
      <c r="D6613" s="86"/>
      <c r="E6613" s="32"/>
      <c r="H6613" s="105"/>
      <c r="J6613" s="102"/>
      <c r="K6613" s="102"/>
      <c r="L6613" s="108"/>
      <c r="R6613" s="31"/>
      <c r="S6613" s="112"/>
    </row>
    <row r="6614">
      <c r="A6614" s="105"/>
      <c r="C6614" s="88"/>
      <c r="D6614" s="86"/>
      <c r="E6614" s="32"/>
      <c r="H6614" s="105"/>
      <c r="J6614" s="102"/>
      <c r="K6614" s="102"/>
      <c r="L6614" s="108"/>
      <c r="R6614" s="31"/>
      <c r="S6614" s="112"/>
    </row>
    <row r="6615">
      <c r="A6615" s="105"/>
      <c r="C6615" s="88"/>
      <c r="D6615" s="86"/>
      <c r="E6615" s="32"/>
      <c r="H6615" s="105"/>
      <c r="J6615" s="102"/>
      <c r="K6615" s="102"/>
      <c r="L6615" s="108"/>
      <c r="R6615" s="31"/>
      <c r="S6615" s="112"/>
    </row>
    <row r="6616">
      <c r="A6616" s="105"/>
      <c r="C6616" s="88"/>
      <c r="D6616" s="86"/>
      <c r="E6616" s="32"/>
      <c r="H6616" s="105"/>
      <c r="J6616" s="102"/>
      <c r="K6616" s="102"/>
      <c r="L6616" s="108"/>
      <c r="R6616" s="31"/>
      <c r="S6616" s="112"/>
    </row>
    <row r="6617">
      <c r="A6617" s="105"/>
      <c r="C6617" s="88"/>
      <c r="D6617" s="86"/>
      <c r="E6617" s="32"/>
      <c r="H6617" s="105"/>
      <c r="J6617" s="102"/>
      <c r="K6617" s="102"/>
      <c r="L6617" s="108"/>
      <c r="R6617" s="31"/>
      <c r="S6617" s="112"/>
    </row>
    <row r="6618">
      <c r="A6618" s="105"/>
      <c r="C6618" s="88"/>
      <c r="D6618" s="86"/>
      <c r="E6618" s="32"/>
      <c r="H6618" s="105"/>
      <c r="J6618" s="102"/>
      <c r="K6618" s="102"/>
      <c r="L6618" s="108"/>
      <c r="R6618" s="31"/>
      <c r="S6618" s="112"/>
    </row>
    <row r="6619">
      <c r="A6619" s="105"/>
      <c r="C6619" s="88"/>
      <c r="D6619" s="86"/>
      <c r="E6619" s="32"/>
      <c r="H6619" s="105"/>
      <c r="J6619" s="102"/>
      <c r="K6619" s="102"/>
      <c r="L6619" s="108"/>
      <c r="R6619" s="31"/>
      <c r="S6619" s="112"/>
    </row>
    <row r="6620">
      <c r="A6620" s="105"/>
      <c r="C6620" s="88"/>
      <c r="D6620" s="86"/>
      <c r="E6620" s="32"/>
      <c r="H6620" s="105"/>
      <c r="J6620" s="102"/>
      <c r="K6620" s="102"/>
      <c r="L6620" s="108"/>
      <c r="R6620" s="31"/>
      <c r="S6620" s="112"/>
    </row>
    <row r="6621">
      <c r="A6621" s="105"/>
      <c r="C6621" s="88"/>
      <c r="D6621" s="86"/>
      <c r="E6621" s="32"/>
      <c r="H6621" s="105"/>
      <c r="J6621" s="102"/>
      <c r="K6621" s="102"/>
      <c r="L6621" s="108"/>
      <c r="R6621" s="31"/>
      <c r="S6621" s="112"/>
    </row>
    <row r="6622">
      <c r="A6622" s="105"/>
      <c r="C6622" s="88"/>
      <c r="D6622" s="86"/>
      <c r="E6622" s="32"/>
      <c r="H6622" s="105"/>
      <c r="J6622" s="102"/>
      <c r="K6622" s="102"/>
      <c r="L6622" s="108"/>
      <c r="R6622" s="31"/>
      <c r="S6622" s="112"/>
    </row>
    <row r="6623">
      <c r="A6623" s="105"/>
      <c r="C6623" s="88"/>
      <c r="D6623" s="86"/>
      <c r="E6623" s="32"/>
      <c r="H6623" s="105"/>
      <c r="J6623" s="102"/>
      <c r="K6623" s="102"/>
      <c r="L6623" s="108"/>
      <c r="R6623" s="31"/>
      <c r="S6623" s="112"/>
    </row>
    <row r="6624">
      <c r="A6624" s="105"/>
      <c r="C6624" s="88"/>
      <c r="D6624" s="86"/>
      <c r="E6624" s="32"/>
      <c r="H6624" s="105"/>
      <c r="J6624" s="102"/>
      <c r="K6624" s="102"/>
      <c r="L6624" s="108"/>
      <c r="R6624" s="31"/>
      <c r="S6624" s="112"/>
    </row>
    <row r="6625">
      <c r="A6625" s="105"/>
      <c r="C6625" s="88"/>
      <c r="D6625" s="86"/>
      <c r="E6625" s="32"/>
      <c r="H6625" s="105"/>
      <c r="J6625" s="102"/>
      <c r="K6625" s="102"/>
      <c r="L6625" s="108"/>
      <c r="R6625" s="31"/>
      <c r="S6625" s="112"/>
    </row>
    <row r="6626">
      <c r="A6626" s="105"/>
      <c r="C6626" s="88"/>
      <c r="D6626" s="86"/>
      <c r="E6626" s="32"/>
      <c r="H6626" s="105"/>
      <c r="J6626" s="102"/>
      <c r="K6626" s="102"/>
      <c r="L6626" s="108"/>
      <c r="R6626" s="31"/>
      <c r="S6626" s="112"/>
    </row>
    <row r="6627">
      <c r="A6627" s="105"/>
      <c r="C6627" s="88"/>
      <c r="D6627" s="86"/>
      <c r="E6627" s="32"/>
      <c r="H6627" s="105"/>
      <c r="J6627" s="102"/>
      <c r="K6627" s="102"/>
      <c r="L6627" s="108"/>
      <c r="R6627" s="31"/>
      <c r="S6627" s="112"/>
    </row>
    <row r="6628">
      <c r="A6628" s="105"/>
      <c r="C6628" s="88"/>
      <c r="D6628" s="86"/>
      <c r="E6628" s="32"/>
      <c r="H6628" s="105"/>
      <c r="J6628" s="102"/>
      <c r="K6628" s="102"/>
      <c r="L6628" s="108"/>
      <c r="R6628" s="31"/>
      <c r="S6628" s="112"/>
    </row>
    <row r="6629">
      <c r="A6629" s="105"/>
      <c r="C6629" s="88"/>
      <c r="D6629" s="86"/>
      <c r="E6629" s="32"/>
      <c r="H6629" s="105"/>
      <c r="J6629" s="102"/>
      <c r="K6629" s="102"/>
      <c r="L6629" s="108"/>
      <c r="R6629" s="31"/>
      <c r="S6629" s="112"/>
    </row>
    <row r="6630">
      <c r="A6630" s="105"/>
      <c r="C6630" s="88"/>
      <c r="D6630" s="86"/>
      <c r="E6630" s="32"/>
      <c r="H6630" s="105"/>
      <c r="J6630" s="102"/>
      <c r="K6630" s="102"/>
      <c r="L6630" s="108"/>
      <c r="R6630" s="31"/>
      <c r="S6630" s="112"/>
    </row>
    <row r="6631">
      <c r="A6631" s="105"/>
      <c r="C6631" s="88"/>
      <c r="D6631" s="86"/>
      <c r="E6631" s="32"/>
      <c r="H6631" s="105"/>
      <c r="J6631" s="102"/>
      <c r="K6631" s="102"/>
      <c r="L6631" s="108"/>
      <c r="R6631" s="31"/>
      <c r="S6631" s="112"/>
    </row>
    <row r="6632">
      <c r="A6632" s="105"/>
      <c r="C6632" s="88"/>
      <c r="D6632" s="86"/>
      <c r="E6632" s="32"/>
      <c r="H6632" s="105"/>
      <c r="J6632" s="102"/>
      <c r="K6632" s="102"/>
      <c r="L6632" s="108"/>
      <c r="R6632" s="31"/>
      <c r="S6632" s="112"/>
    </row>
    <row r="6633">
      <c r="A6633" s="105"/>
      <c r="C6633" s="88"/>
      <c r="D6633" s="86"/>
      <c r="E6633" s="32"/>
      <c r="H6633" s="105"/>
      <c r="J6633" s="102"/>
      <c r="K6633" s="102"/>
      <c r="L6633" s="108"/>
      <c r="R6633" s="31"/>
      <c r="S6633" s="112"/>
    </row>
    <row r="6634">
      <c r="A6634" s="105"/>
      <c r="C6634" s="88"/>
      <c r="D6634" s="86"/>
      <c r="E6634" s="32"/>
      <c r="H6634" s="105"/>
      <c r="J6634" s="102"/>
      <c r="K6634" s="102"/>
      <c r="L6634" s="108"/>
      <c r="R6634" s="31"/>
      <c r="S6634" s="112"/>
    </row>
    <row r="6635">
      <c r="A6635" s="105"/>
      <c r="C6635" s="88"/>
      <c r="D6635" s="86"/>
      <c r="E6635" s="32"/>
      <c r="H6635" s="105"/>
      <c r="J6635" s="102"/>
      <c r="K6635" s="102"/>
      <c r="L6635" s="108"/>
      <c r="R6635" s="31"/>
      <c r="S6635" s="112"/>
    </row>
    <row r="6636">
      <c r="A6636" s="105"/>
      <c r="C6636" s="88"/>
      <c r="D6636" s="86"/>
      <c r="E6636" s="32"/>
      <c r="H6636" s="105"/>
      <c r="J6636" s="102"/>
      <c r="K6636" s="102"/>
      <c r="L6636" s="108"/>
      <c r="R6636" s="31"/>
      <c r="S6636" s="112"/>
    </row>
    <row r="6637">
      <c r="A6637" s="105"/>
      <c r="C6637" s="88"/>
      <c r="D6637" s="86"/>
      <c r="E6637" s="32"/>
      <c r="H6637" s="105"/>
      <c r="J6637" s="102"/>
      <c r="K6637" s="102"/>
      <c r="L6637" s="108"/>
      <c r="R6637" s="31"/>
      <c r="S6637" s="112"/>
    </row>
    <row r="6638">
      <c r="A6638" s="105"/>
      <c r="C6638" s="88"/>
      <c r="D6638" s="86"/>
      <c r="E6638" s="32"/>
      <c r="H6638" s="105"/>
      <c r="J6638" s="102"/>
      <c r="K6638" s="102"/>
      <c r="L6638" s="108"/>
      <c r="R6638" s="31"/>
      <c r="S6638" s="112"/>
    </row>
    <row r="6639">
      <c r="A6639" s="105"/>
      <c r="C6639" s="88"/>
      <c r="D6639" s="86"/>
      <c r="E6639" s="32"/>
      <c r="H6639" s="105"/>
      <c r="J6639" s="102"/>
      <c r="K6639" s="102"/>
      <c r="L6639" s="108"/>
      <c r="R6639" s="31"/>
      <c r="S6639" s="112"/>
    </row>
    <row r="6640">
      <c r="A6640" s="105"/>
      <c r="C6640" s="88"/>
      <c r="D6640" s="86"/>
      <c r="E6640" s="32"/>
      <c r="H6640" s="105"/>
      <c r="J6640" s="102"/>
      <c r="K6640" s="102"/>
      <c r="L6640" s="108"/>
      <c r="R6640" s="31"/>
      <c r="S6640" s="112"/>
    </row>
    <row r="6641">
      <c r="A6641" s="105"/>
      <c r="C6641" s="88"/>
      <c r="D6641" s="86"/>
      <c r="E6641" s="32"/>
      <c r="H6641" s="105"/>
      <c r="J6641" s="102"/>
      <c r="K6641" s="102"/>
      <c r="L6641" s="108"/>
      <c r="R6641" s="31"/>
      <c r="S6641" s="112"/>
    </row>
    <row r="6642">
      <c r="A6642" s="105"/>
      <c r="C6642" s="88"/>
      <c r="D6642" s="86"/>
      <c r="E6642" s="32"/>
      <c r="H6642" s="105"/>
      <c r="J6642" s="102"/>
      <c r="K6642" s="102"/>
      <c r="L6642" s="108"/>
      <c r="R6642" s="31"/>
      <c r="S6642" s="112"/>
    </row>
    <row r="6643">
      <c r="A6643" s="105"/>
      <c r="C6643" s="88"/>
      <c r="D6643" s="86"/>
      <c r="E6643" s="32"/>
      <c r="H6643" s="105"/>
      <c r="J6643" s="102"/>
      <c r="K6643" s="102"/>
      <c r="L6643" s="108"/>
      <c r="R6643" s="31"/>
      <c r="S6643" s="112"/>
    </row>
    <row r="6644">
      <c r="A6644" s="105"/>
      <c r="C6644" s="88"/>
      <c r="D6644" s="86"/>
      <c r="E6644" s="32"/>
      <c r="H6644" s="105"/>
      <c r="J6644" s="102"/>
      <c r="K6644" s="102"/>
      <c r="L6644" s="108"/>
      <c r="R6644" s="31"/>
      <c r="S6644" s="112"/>
    </row>
    <row r="6645">
      <c r="A6645" s="105"/>
      <c r="C6645" s="88"/>
      <c r="D6645" s="86"/>
      <c r="E6645" s="32"/>
      <c r="H6645" s="105"/>
      <c r="J6645" s="102"/>
      <c r="K6645" s="102"/>
      <c r="L6645" s="108"/>
      <c r="R6645" s="31"/>
      <c r="S6645" s="112"/>
    </row>
    <row r="6646">
      <c r="A6646" s="105"/>
      <c r="C6646" s="88"/>
      <c r="D6646" s="86"/>
      <c r="E6646" s="32"/>
      <c r="H6646" s="105"/>
      <c r="J6646" s="102"/>
      <c r="K6646" s="102"/>
      <c r="L6646" s="108"/>
      <c r="R6646" s="31"/>
      <c r="S6646" s="112"/>
    </row>
    <row r="6647">
      <c r="A6647" s="105"/>
      <c r="C6647" s="88"/>
      <c r="D6647" s="86"/>
      <c r="E6647" s="32"/>
      <c r="H6647" s="105"/>
      <c r="J6647" s="102"/>
      <c r="K6647" s="102"/>
      <c r="L6647" s="108"/>
      <c r="R6647" s="31"/>
      <c r="S6647" s="112"/>
    </row>
    <row r="6648">
      <c r="A6648" s="105"/>
      <c r="C6648" s="88"/>
      <c r="D6648" s="86"/>
      <c r="E6648" s="32"/>
      <c r="H6648" s="105"/>
      <c r="J6648" s="102"/>
      <c r="K6648" s="102"/>
      <c r="L6648" s="108"/>
      <c r="R6648" s="31"/>
      <c r="S6648" s="112"/>
    </row>
    <row r="6649">
      <c r="A6649" s="105"/>
      <c r="C6649" s="88"/>
      <c r="D6649" s="86"/>
      <c r="E6649" s="32"/>
      <c r="H6649" s="105"/>
      <c r="J6649" s="102"/>
      <c r="K6649" s="102"/>
      <c r="L6649" s="108"/>
      <c r="R6649" s="31"/>
      <c r="S6649" s="112"/>
    </row>
    <row r="6650">
      <c r="A6650" s="105"/>
      <c r="C6650" s="88"/>
      <c r="D6650" s="86"/>
      <c r="E6650" s="32"/>
      <c r="H6650" s="105"/>
      <c r="J6650" s="102"/>
      <c r="K6650" s="102"/>
      <c r="L6650" s="108"/>
      <c r="R6650" s="31"/>
      <c r="S6650" s="112"/>
    </row>
    <row r="6651">
      <c r="A6651" s="105"/>
      <c r="C6651" s="88"/>
      <c r="D6651" s="86"/>
      <c r="E6651" s="32"/>
      <c r="H6651" s="105"/>
      <c r="J6651" s="102"/>
      <c r="K6651" s="102"/>
      <c r="L6651" s="108"/>
      <c r="R6651" s="31"/>
      <c r="S6651" s="112"/>
    </row>
    <row r="6652">
      <c r="A6652" s="105"/>
      <c r="C6652" s="88"/>
      <c r="D6652" s="86"/>
      <c r="E6652" s="32"/>
      <c r="H6652" s="105"/>
      <c r="J6652" s="102"/>
      <c r="K6652" s="102"/>
      <c r="L6652" s="108"/>
      <c r="R6652" s="31"/>
      <c r="S6652" s="112"/>
    </row>
    <row r="6653">
      <c r="A6653" s="105"/>
      <c r="C6653" s="88"/>
      <c r="D6653" s="86"/>
      <c r="E6653" s="32"/>
      <c r="H6653" s="105"/>
      <c r="J6653" s="102"/>
      <c r="K6653" s="102"/>
      <c r="L6653" s="108"/>
      <c r="R6653" s="31"/>
      <c r="S6653" s="112"/>
    </row>
    <row r="6654">
      <c r="A6654" s="105"/>
      <c r="C6654" s="88"/>
      <c r="D6654" s="86"/>
      <c r="E6654" s="32"/>
      <c r="H6654" s="105"/>
      <c r="J6654" s="102"/>
      <c r="K6654" s="102"/>
      <c r="L6654" s="108"/>
      <c r="R6654" s="31"/>
      <c r="S6654" s="112"/>
    </row>
    <row r="6655">
      <c r="A6655" s="105"/>
      <c r="C6655" s="88"/>
      <c r="D6655" s="86"/>
      <c r="E6655" s="32"/>
      <c r="H6655" s="105"/>
      <c r="J6655" s="102"/>
      <c r="K6655" s="102"/>
      <c r="L6655" s="108"/>
      <c r="R6655" s="31"/>
      <c r="S6655" s="112"/>
    </row>
    <row r="6656">
      <c r="A6656" s="105"/>
      <c r="C6656" s="88"/>
      <c r="D6656" s="86"/>
      <c r="E6656" s="32"/>
      <c r="H6656" s="105"/>
      <c r="J6656" s="102"/>
      <c r="K6656" s="102"/>
      <c r="L6656" s="108"/>
      <c r="R6656" s="31"/>
      <c r="S6656" s="112"/>
    </row>
    <row r="6657">
      <c r="A6657" s="105"/>
      <c r="C6657" s="88"/>
      <c r="D6657" s="86"/>
      <c r="E6657" s="32"/>
      <c r="H6657" s="105"/>
      <c r="J6657" s="102"/>
      <c r="K6657" s="102"/>
      <c r="L6657" s="108"/>
      <c r="R6657" s="31"/>
      <c r="S6657" s="112"/>
    </row>
    <row r="6658">
      <c r="A6658" s="105"/>
      <c r="C6658" s="88"/>
      <c r="D6658" s="86"/>
      <c r="E6658" s="32"/>
      <c r="H6658" s="105"/>
      <c r="J6658" s="102"/>
      <c r="K6658" s="102"/>
      <c r="L6658" s="108"/>
      <c r="R6658" s="31"/>
      <c r="S6658" s="112"/>
    </row>
    <row r="6659">
      <c r="A6659" s="105"/>
      <c r="C6659" s="88"/>
      <c r="D6659" s="86"/>
      <c r="E6659" s="32"/>
      <c r="H6659" s="105"/>
      <c r="J6659" s="102"/>
      <c r="K6659" s="102"/>
      <c r="L6659" s="108"/>
      <c r="R6659" s="31"/>
      <c r="S6659" s="112"/>
    </row>
    <row r="6660">
      <c r="A6660" s="105"/>
      <c r="C6660" s="88"/>
      <c r="D6660" s="86"/>
      <c r="E6660" s="32"/>
      <c r="H6660" s="105"/>
      <c r="J6660" s="102"/>
      <c r="K6660" s="102"/>
      <c r="L6660" s="108"/>
      <c r="R6660" s="31"/>
      <c r="S6660" s="112"/>
    </row>
    <row r="6661">
      <c r="A6661" s="105"/>
      <c r="C6661" s="88"/>
      <c r="D6661" s="86"/>
      <c r="E6661" s="32"/>
      <c r="H6661" s="105"/>
      <c r="J6661" s="102"/>
      <c r="K6661" s="102"/>
      <c r="L6661" s="108"/>
      <c r="R6661" s="31"/>
      <c r="S6661" s="112"/>
    </row>
    <row r="6662">
      <c r="A6662" s="105"/>
      <c r="C6662" s="88"/>
      <c r="D6662" s="86"/>
      <c r="E6662" s="32"/>
      <c r="H6662" s="105"/>
      <c r="J6662" s="102"/>
      <c r="K6662" s="102"/>
      <c r="L6662" s="108"/>
      <c r="R6662" s="31"/>
      <c r="S6662" s="112"/>
    </row>
    <row r="6663">
      <c r="A6663" s="105"/>
      <c r="C6663" s="88"/>
      <c r="D6663" s="86"/>
      <c r="E6663" s="32"/>
      <c r="H6663" s="105"/>
      <c r="J6663" s="102"/>
      <c r="K6663" s="102"/>
      <c r="L6663" s="108"/>
      <c r="R6663" s="31"/>
      <c r="S6663" s="112"/>
    </row>
    <row r="6664">
      <c r="A6664" s="105"/>
      <c r="C6664" s="88"/>
      <c r="D6664" s="86"/>
      <c r="E6664" s="32"/>
      <c r="H6664" s="105"/>
      <c r="J6664" s="102"/>
      <c r="K6664" s="102"/>
      <c r="L6664" s="108"/>
      <c r="R6664" s="31"/>
      <c r="S6664" s="112"/>
    </row>
    <row r="6665">
      <c r="A6665" s="105"/>
      <c r="C6665" s="88"/>
      <c r="D6665" s="86"/>
      <c r="E6665" s="32"/>
      <c r="H6665" s="105"/>
      <c r="J6665" s="102"/>
      <c r="K6665" s="102"/>
      <c r="L6665" s="108"/>
      <c r="R6665" s="31"/>
      <c r="S6665" s="112"/>
    </row>
    <row r="6666">
      <c r="A6666" s="105"/>
      <c r="C6666" s="88"/>
      <c r="D6666" s="86"/>
      <c r="E6666" s="32"/>
      <c r="H6666" s="105"/>
      <c r="J6666" s="102"/>
      <c r="K6666" s="102"/>
      <c r="L6666" s="108"/>
      <c r="R6666" s="31"/>
      <c r="S6666" s="112"/>
    </row>
    <row r="6667">
      <c r="A6667" s="105"/>
      <c r="C6667" s="88"/>
      <c r="D6667" s="86"/>
      <c r="E6667" s="32"/>
      <c r="H6667" s="105"/>
      <c r="J6667" s="102"/>
      <c r="K6667" s="102"/>
      <c r="L6667" s="108"/>
      <c r="R6667" s="31"/>
      <c r="S6667" s="112"/>
    </row>
    <row r="6668">
      <c r="A6668" s="105"/>
      <c r="C6668" s="88"/>
      <c r="D6668" s="86"/>
      <c r="E6668" s="32"/>
      <c r="H6668" s="105"/>
      <c r="J6668" s="102"/>
      <c r="K6668" s="102"/>
      <c r="L6668" s="108"/>
      <c r="R6668" s="31"/>
      <c r="S6668" s="112"/>
    </row>
    <row r="6669">
      <c r="A6669" s="105"/>
      <c r="C6669" s="88"/>
      <c r="D6669" s="86"/>
      <c r="E6669" s="32"/>
      <c r="H6669" s="105"/>
      <c r="J6669" s="102"/>
      <c r="K6669" s="102"/>
      <c r="L6669" s="108"/>
      <c r="R6669" s="31"/>
      <c r="S6669" s="112"/>
    </row>
    <row r="6670">
      <c r="A6670" s="105"/>
      <c r="C6670" s="88"/>
      <c r="D6670" s="86"/>
      <c r="E6670" s="32"/>
      <c r="H6670" s="105"/>
      <c r="J6670" s="102"/>
      <c r="K6670" s="102"/>
      <c r="L6670" s="108"/>
      <c r="R6670" s="31"/>
      <c r="S6670" s="112"/>
    </row>
    <row r="6671">
      <c r="A6671" s="105"/>
      <c r="C6671" s="88"/>
      <c r="D6671" s="86"/>
      <c r="E6671" s="32"/>
      <c r="H6671" s="105"/>
      <c r="J6671" s="102"/>
      <c r="K6671" s="102"/>
      <c r="L6671" s="108"/>
      <c r="R6671" s="31"/>
      <c r="S6671" s="112"/>
    </row>
    <row r="6672">
      <c r="A6672" s="105"/>
      <c r="C6672" s="88"/>
      <c r="D6672" s="86"/>
      <c r="E6672" s="32"/>
      <c r="H6672" s="105"/>
      <c r="J6672" s="102"/>
      <c r="K6672" s="102"/>
      <c r="L6672" s="108"/>
      <c r="R6672" s="31"/>
      <c r="S6672" s="112"/>
    </row>
    <row r="6673">
      <c r="A6673" s="105"/>
      <c r="C6673" s="88"/>
      <c r="D6673" s="86"/>
      <c r="E6673" s="32"/>
      <c r="H6673" s="105"/>
      <c r="J6673" s="102"/>
      <c r="K6673" s="102"/>
      <c r="L6673" s="108"/>
      <c r="R6673" s="31"/>
      <c r="S6673" s="112"/>
    </row>
    <row r="6674">
      <c r="A6674" s="105"/>
      <c r="C6674" s="88"/>
      <c r="D6674" s="86"/>
      <c r="E6674" s="32"/>
      <c r="H6674" s="105"/>
      <c r="J6674" s="102"/>
      <c r="K6674" s="102"/>
      <c r="L6674" s="108"/>
      <c r="R6674" s="31"/>
      <c r="S6674" s="112"/>
    </row>
    <row r="6675">
      <c r="A6675" s="105"/>
      <c r="C6675" s="88"/>
      <c r="D6675" s="86"/>
      <c r="E6675" s="32"/>
      <c r="H6675" s="105"/>
      <c r="J6675" s="102"/>
      <c r="K6675" s="102"/>
      <c r="L6675" s="108"/>
      <c r="R6675" s="31"/>
      <c r="S6675" s="112"/>
    </row>
    <row r="6676">
      <c r="A6676" s="105"/>
      <c r="C6676" s="88"/>
      <c r="D6676" s="86"/>
      <c r="E6676" s="32"/>
      <c r="H6676" s="105"/>
      <c r="J6676" s="102"/>
      <c r="K6676" s="102"/>
      <c r="L6676" s="108"/>
      <c r="R6676" s="31"/>
      <c r="S6676" s="112"/>
    </row>
    <row r="6677">
      <c r="A6677" s="105"/>
      <c r="C6677" s="88"/>
      <c r="D6677" s="86"/>
      <c r="E6677" s="32"/>
      <c r="H6677" s="105"/>
      <c r="J6677" s="102"/>
      <c r="K6677" s="102"/>
      <c r="L6677" s="108"/>
      <c r="R6677" s="31"/>
      <c r="S6677" s="112"/>
    </row>
    <row r="6678">
      <c r="A6678" s="105"/>
      <c r="C6678" s="88"/>
      <c r="D6678" s="86"/>
      <c r="E6678" s="32"/>
      <c r="H6678" s="105"/>
      <c r="J6678" s="102"/>
      <c r="K6678" s="102"/>
      <c r="L6678" s="108"/>
      <c r="R6678" s="31"/>
      <c r="S6678" s="112"/>
    </row>
    <row r="6679">
      <c r="A6679" s="105"/>
      <c r="C6679" s="88"/>
      <c r="D6679" s="86"/>
      <c r="E6679" s="32"/>
      <c r="H6679" s="105"/>
      <c r="J6679" s="102"/>
      <c r="K6679" s="102"/>
      <c r="L6679" s="108"/>
      <c r="R6679" s="31"/>
      <c r="S6679" s="112"/>
    </row>
    <row r="6680">
      <c r="A6680" s="105"/>
      <c r="C6680" s="88"/>
      <c r="D6680" s="86"/>
      <c r="E6680" s="32"/>
      <c r="H6680" s="105"/>
      <c r="J6680" s="102"/>
      <c r="K6680" s="102"/>
      <c r="L6680" s="108"/>
      <c r="R6680" s="31"/>
      <c r="S6680" s="112"/>
    </row>
    <row r="6681">
      <c r="A6681" s="105"/>
      <c r="C6681" s="88"/>
      <c r="D6681" s="86"/>
      <c r="E6681" s="32"/>
      <c r="H6681" s="105"/>
      <c r="J6681" s="102"/>
      <c r="K6681" s="102"/>
      <c r="L6681" s="108"/>
      <c r="R6681" s="31"/>
      <c r="S6681" s="112"/>
    </row>
    <row r="6682">
      <c r="A6682" s="105"/>
      <c r="C6682" s="88"/>
      <c r="D6682" s="86"/>
      <c r="E6682" s="32"/>
      <c r="H6682" s="105"/>
      <c r="J6682" s="102"/>
      <c r="K6682" s="102"/>
      <c r="L6682" s="108"/>
      <c r="R6682" s="31"/>
      <c r="S6682" s="112"/>
    </row>
    <row r="6683">
      <c r="A6683" s="105"/>
      <c r="C6683" s="88"/>
      <c r="D6683" s="86"/>
      <c r="E6683" s="32"/>
      <c r="H6683" s="105"/>
      <c r="J6683" s="102"/>
      <c r="K6683" s="102"/>
      <c r="L6683" s="108"/>
      <c r="R6683" s="31"/>
      <c r="S6683" s="112"/>
    </row>
    <row r="6684">
      <c r="A6684" s="105"/>
      <c r="C6684" s="88"/>
      <c r="D6684" s="86"/>
      <c r="E6684" s="32"/>
      <c r="H6684" s="105"/>
      <c r="J6684" s="102"/>
      <c r="K6684" s="102"/>
      <c r="L6684" s="108"/>
      <c r="R6684" s="31"/>
      <c r="S6684" s="112"/>
    </row>
    <row r="6685">
      <c r="A6685" s="105"/>
      <c r="C6685" s="88"/>
      <c r="D6685" s="86"/>
      <c r="E6685" s="32"/>
      <c r="H6685" s="105"/>
      <c r="J6685" s="102"/>
      <c r="K6685" s="102"/>
      <c r="L6685" s="108"/>
      <c r="R6685" s="31"/>
      <c r="S6685" s="112"/>
    </row>
    <row r="6686">
      <c r="A6686" s="105"/>
      <c r="C6686" s="88"/>
      <c r="D6686" s="86"/>
      <c r="E6686" s="32"/>
      <c r="H6686" s="105"/>
      <c r="J6686" s="102"/>
      <c r="K6686" s="102"/>
      <c r="L6686" s="108"/>
      <c r="R6686" s="31"/>
      <c r="S6686" s="112"/>
    </row>
    <row r="6687">
      <c r="A6687" s="105"/>
      <c r="C6687" s="88"/>
      <c r="D6687" s="86"/>
      <c r="E6687" s="32"/>
      <c r="H6687" s="105"/>
      <c r="J6687" s="102"/>
      <c r="K6687" s="102"/>
      <c r="L6687" s="108"/>
      <c r="R6687" s="31"/>
      <c r="S6687" s="112"/>
    </row>
    <row r="6688">
      <c r="A6688" s="105"/>
      <c r="C6688" s="88"/>
      <c r="D6688" s="86"/>
      <c r="E6688" s="32"/>
      <c r="H6688" s="105"/>
      <c r="J6688" s="102"/>
      <c r="K6688" s="102"/>
      <c r="L6688" s="108"/>
      <c r="R6688" s="31"/>
      <c r="S6688" s="112"/>
    </row>
    <row r="6689">
      <c r="A6689" s="105"/>
      <c r="C6689" s="88"/>
      <c r="D6689" s="86"/>
      <c r="E6689" s="32"/>
      <c r="H6689" s="105"/>
      <c r="J6689" s="102"/>
      <c r="K6689" s="102"/>
      <c r="L6689" s="108"/>
      <c r="R6689" s="31"/>
      <c r="S6689" s="112"/>
    </row>
    <row r="6690">
      <c r="A6690" s="105"/>
      <c r="C6690" s="88"/>
      <c r="D6690" s="86"/>
      <c r="E6690" s="32"/>
      <c r="H6690" s="105"/>
      <c r="J6690" s="102"/>
      <c r="K6690" s="102"/>
      <c r="L6690" s="108"/>
      <c r="R6690" s="31"/>
      <c r="S6690" s="112"/>
    </row>
    <row r="6691">
      <c r="A6691" s="105"/>
      <c r="C6691" s="88"/>
      <c r="D6691" s="86"/>
      <c r="E6691" s="32"/>
      <c r="H6691" s="105"/>
      <c r="J6691" s="102"/>
      <c r="K6691" s="102"/>
      <c r="L6691" s="108"/>
      <c r="R6691" s="31"/>
      <c r="S6691" s="112"/>
    </row>
    <row r="6692">
      <c r="A6692" s="105"/>
      <c r="C6692" s="88"/>
      <c r="D6692" s="86"/>
      <c r="E6692" s="32"/>
      <c r="H6692" s="105"/>
      <c r="J6692" s="102"/>
      <c r="K6692" s="102"/>
      <c r="L6692" s="108"/>
      <c r="R6692" s="31"/>
      <c r="S6692" s="112"/>
    </row>
    <row r="6693">
      <c r="A6693" s="105"/>
      <c r="C6693" s="88"/>
      <c r="D6693" s="86"/>
      <c r="E6693" s="32"/>
      <c r="H6693" s="105"/>
      <c r="J6693" s="102"/>
      <c r="K6693" s="102"/>
      <c r="L6693" s="108"/>
      <c r="R6693" s="31"/>
      <c r="S6693" s="112"/>
    </row>
    <row r="6694">
      <c r="A6694" s="105"/>
      <c r="C6694" s="88"/>
      <c r="D6694" s="86"/>
      <c r="E6694" s="32"/>
      <c r="H6694" s="105"/>
      <c r="J6694" s="102"/>
      <c r="K6694" s="102"/>
      <c r="L6694" s="108"/>
      <c r="R6694" s="31"/>
      <c r="S6694" s="112"/>
    </row>
    <row r="6695">
      <c r="A6695" s="105"/>
      <c r="C6695" s="88"/>
      <c r="D6695" s="86"/>
      <c r="E6695" s="32"/>
      <c r="H6695" s="105"/>
      <c r="J6695" s="102"/>
      <c r="K6695" s="102"/>
      <c r="L6695" s="108"/>
      <c r="R6695" s="31"/>
      <c r="S6695" s="112"/>
    </row>
    <row r="6696">
      <c r="A6696" s="105"/>
      <c r="C6696" s="88"/>
      <c r="D6696" s="86"/>
      <c r="E6696" s="32"/>
      <c r="H6696" s="105"/>
      <c r="J6696" s="102"/>
      <c r="K6696" s="102"/>
      <c r="L6696" s="108"/>
      <c r="R6696" s="31"/>
      <c r="S6696" s="112"/>
    </row>
    <row r="6697">
      <c r="A6697" s="105"/>
      <c r="C6697" s="88"/>
      <c r="D6697" s="86"/>
      <c r="E6697" s="32"/>
      <c r="H6697" s="105"/>
      <c r="J6697" s="102"/>
      <c r="K6697" s="102"/>
      <c r="L6697" s="108"/>
      <c r="R6697" s="31"/>
      <c r="S6697" s="112"/>
    </row>
    <row r="6698">
      <c r="A6698" s="105"/>
      <c r="C6698" s="88"/>
      <c r="D6698" s="86"/>
      <c r="E6698" s="32"/>
      <c r="H6698" s="105"/>
      <c r="J6698" s="102"/>
      <c r="K6698" s="102"/>
      <c r="L6698" s="108"/>
      <c r="R6698" s="31"/>
      <c r="S6698" s="112"/>
    </row>
    <row r="6699">
      <c r="A6699" s="105"/>
      <c r="C6699" s="88"/>
      <c r="D6699" s="86"/>
      <c r="E6699" s="32"/>
      <c r="H6699" s="105"/>
      <c r="J6699" s="102"/>
      <c r="K6699" s="102"/>
      <c r="L6699" s="108"/>
      <c r="R6699" s="31"/>
      <c r="S6699" s="112"/>
    </row>
    <row r="6700">
      <c r="A6700" s="105"/>
      <c r="C6700" s="88"/>
      <c r="D6700" s="86"/>
      <c r="E6700" s="32"/>
      <c r="H6700" s="105"/>
      <c r="J6700" s="102"/>
      <c r="K6700" s="102"/>
      <c r="L6700" s="108"/>
      <c r="R6700" s="31"/>
      <c r="S6700" s="112"/>
    </row>
    <row r="6701">
      <c r="A6701" s="105"/>
      <c r="C6701" s="88"/>
      <c r="D6701" s="86"/>
      <c r="E6701" s="32"/>
      <c r="H6701" s="105"/>
      <c r="J6701" s="102"/>
      <c r="K6701" s="102"/>
      <c r="L6701" s="108"/>
      <c r="R6701" s="31"/>
      <c r="S6701" s="112"/>
    </row>
    <row r="6702">
      <c r="A6702" s="105"/>
      <c r="C6702" s="88"/>
      <c r="D6702" s="86"/>
      <c r="E6702" s="32"/>
      <c r="H6702" s="105"/>
      <c r="J6702" s="102"/>
      <c r="K6702" s="102"/>
      <c r="L6702" s="108"/>
      <c r="R6702" s="31"/>
      <c r="S6702" s="112"/>
    </row>
    <row r="6703">
      <c r="A6703" s="105"/>
      <c r="C6703" s="88"/>
      <c r="D6703" s="86"/>
      <c r="E6703" s="32"/>
      <c r="H6703" s="105"/>
      <c r="J6703" s="102"/>
      <c r="K6703" s="102"/>
      <c r="L6703" s="108"/>
      <c r="R6703" s="31"/>
      <c r="S6703" s="112"/>
    </row>
    <row r="6704">
      <c r="A6704" s="105"/>
      <c r="C6704" s="88"/>
      <c r="D6704" s="86"/>
      <c r="E6704" s="32"/>
      <c r="H6704" s="105"/>
      <c r="J6704" s="102"/>
      <c r="K6704" s="102"/>
      <c r="L6704" s="108"/>
      <c r="R6704" s="31"/>
      <c r="S6704" s="112"/>
    </row>
    <row r="6705">
      <c r="A6705" s="105"/>
      <c r="C6705" s="88"/>
      <c r="D6705" s="86"/>
      <c r="E6705" s="32"/>
      <c r="H6705" s="105"/>
      <c r="J6705" s="102"/>
      <c r="K6705" s="102"/>
      <c r="L6705" s="108"/>
      <c r="R6705" s="31"/>
      <c r="S6705" s="112"/>
    </row>
    <row r="6706">
      <c r="A6706" s="105"/>
      <c r="C6706" s="88"/>
      <c r="D6706" s="86"/>
      <c r="E6706" s="32"/>
      <c r="H6706" s="105"/>
      <c r="J6706" s="102"/>
      <c r="K6706" s="102"/>
      <c r="L6706" s="108"/>
      <c r="R6706" s="31"/>
      <c r="S6706" s="112"/>
    </row>
    <row r="6707">
      <c r="A6707" s="105"/>
      <c r="C6707" s="88"/>
      <c r="D6707" s="86"/>
      <c r="E6707" s="32"/>
      <c r="H6707" s="105"/>
      <c r="J6707" s="102"/>
      <c r="K6707" s="102"/>
      <c r="L6707" s="108"/>
      <c r="R6707" s="31"/>
      <c r="S6707" s="112"/>
    </row>
    <row r="6708">
      <c r="A6708" s="105"/>
      <c r="C6708" s="88"/>
      <c r="D6708" s="86"/>
      <c r="E6708" s="32"/>
      <c r="H6708" s="105"/>
      <c r="J6708" s="102"/>
      <c r="K6708" s="102"/>
      <c r="L6708" s="108"/>
      <c r="R6708" s="31"/>
      <c r="S6708" s="112"/>
    </row>
    <row r="6709">
      <c r="A6709" s="105"/>
      <c r="C6709" s="88"/>
      <c r="D6709" s="86"/>
      <c r="E6709" s="32"/>
      <c r="H6709" s="105"/>
      <c r="J6709" s="102"/>
      <c r="K6709" s="102"/>
      <c r="L6709" s="108"/>
      <c r="R6709" s="31"/>
      <c r="S6709" s="112"/>
    </row>
    <row r="6710">
      <c r="A6710" s="105"/>
      <c r="C6710" s="88"/>
      <c r="D6710" s="86"/>
      <c r="E6710" s="32"/>
      <c r="H6710" s="105"/>
      <c r="J6710" s="102"/>
      <c r="K6710" s="102"/>
      <c r="L6710" s="108"/>
      <c r="R6710" s="31"/>
      <c r="S6710" s="112"/>
    </row>
    <row r="6711">
      <c r="A6711" s="105"/>
      <c r="C6711" s="88"/>
      <c r="D6711" s="86"/>
      <c r="E6711" s="32"/>
      <c r="H6711" s="105"/>
      <c r="J6711" s="102"/>
      <c r="K6711" s="102"/>
      <c r="L6711" s="108"/>
      <c r="R6711" s="31"/>
      <c r="S6711" s="112"/>
    </row>
    <row r="6712">
      <c r="A6712" s="105"/>
      <c r="C6712" s="88"/>
      <c r="D6712" s="86"/>
      <c r="E6712" s="32"/>
      <c r="H6712" s="105"/>
      <c r="J6712" s="102"/>
      <c r="K6712" s="102"/>
      <c r="L6712" s="108"/>
      <c r="R6712" s="31"/>
      <c r="S6712" s="112"/>
    </row>
    <row r="6713">
      <c r="A6713" s="105"/>
      <c r="C6713" s="88"/>
      <c r="D6713" s="86"/>
      <c r="E6713" s="32"/>
      <c r="H6713" s="105"/>
      <c r="J6713" s="102"/>
      <c r="K6713" s="102"/>
      <c r="L6713" s="108"/>
      <c r="R6713" s="31"/>
      <c r="S6713" s="112"/>
    </row>
    <row r="6714">
      <c r="A6714" s="105"/>
      <c r="C6714" s="88"/>
      <c r="D6714" s="86"/>
      <c r="E6714" s="32"/>
      <c r="H6714" s="105"/>
      <c r="J6714" s="102"/>
      <c r="K6714" s="102"/>
      <c r="L6714" s="108"/>
      <c r="R6714" s="31"/>
      <c r="S6714" s="112"/>
    </row>
    <row r="6715">
      <c r="A6715" s="105"/>
      <c r="C6715" s="88"/>
      <c r="D6715" s="86"/>
      <c r="E6715" s="32"/>
      <c r="H6715" s="105"/>
      <c r="J6715" s="102"/>
      <c r="K6715" s="102"/>
      <c r="L6715" s="108"/>
      <c r="R6715" s="31"/>
      <c r="S6715" s="112"/>
    </row>
    <row r="6716">
      <c r="A6716" s="105"/>
      <c r="C6716" s="88"/>
      <c r="D6716" s="86"/>
      <c r="E6716" s="32"/>
      <c r="H6716" s="105"/>
      <c r="J6716" s="102"/>
      <c r="K6716" s="102"/>
      <c r="L6716" s="108"/>
      <c r="R6716" s="31"/>
      <c r="S6716" s="112"/>
    </row>
    <row r="6717">
      <c r="A6717" s="105"/>
      <c r="C6717" s="88"/>
      <c r="D6717" s="86"/>
      <c r="E6717" s="32"/>
      <c r="H6717" s="105"/>
      <c r="J6717" s="102"/>
      <c r="K6717" s="102"/>
      <c r="L6717" s="108"/>
      <c r="R6717" s="31"/>
      <c r="S6717" s="112"/>
    </row>
    <row r="6718">
      <c r="A6718" s="105"/>
      <c r="C6718" s="88"/>
      <c r="D6718" s="86"/>
      <c r="E6718" s="32"/>
      <c r="H6718" s="105"/>
      <c r="J6718" s="102"/>
      <c r="K6718" s="102"/>
      <c r="L6718" s="108"/>
      <c r="R6718" s="31"/>
      <c r="S6718" s="112"/>
    </row>
    <row r="6719">
      <c r="A6719" s="105"/>
      <c r="C6719" s="88"/>
      <c r="D6719" s="86"/>
      <c r="E6719" s="32"/>
      <c r="H6719" s="105"/>
      <c r="J6719" s="102"/>
      <c r="K6719" s="102"/>
      <c r="L6719" s="108"/>
      <c r="R6719" s="31"/>
      <c r="S6719" s="112"/>
    </row>
    <row r="6720">
      <c r="A6720" s="105"/>
      <c r="C6720" s="88"/>
      <c r="D6720" s="86"/>
      <c r="E6720" s="32"/>
      <c r="H6720" s="105"/>
      <c r="J6720" s="102"/>
      <c r="K6720" s="102"/>
      <c r="L6720" s="108"/>
      <c r="R6720" s="31"/>
      <c r="S6720" s="112"/>
    </row>
    <row r="6721">
      <c r="A6721" s="105"/>
      <c r="C6721" s="88"/>
      <c r="D6721" s="86"/>
      <c r="E6721" s="32"/>
      <c r="H6721" s="105"/>
      <c r="J6721" s="102"/>
      <c r="K6721" s="102"/>
      <c r="L6721" s="108"/>
      <c r="R6721" s="31"/>
      <c r="S6721" s="112"/>
    </row>
    <row r="6722">
      <c r="A6722" s="105"/>
      <c r="C6722" s="88"/>
      <c r="D6722" s="86"/>
      <c r="E6722" s="32"/>
      <c r="H6722" s="105"/>
      <c r="J6722" s="102"/>
      <c r="K6722" s="102"/>
      <c r="L6722" s="108"/>
      <c r="R6722" s="31"/>
      <c r="S6722" s="112"/>
    </row>
    <row r="6723">
      <c r="A6723" s="105"/>
      <c r="C6723" s="88"/>
      <c r="D6723" s="86"/>
      <c r="E6723" s="32"/>
      <c r="H6723" s="105"/>
      <c r="J6723" s="102"/>
      <c r="K6723" s="102"/>
      <c r="L6723" s="108"/>
      <c r="R6723" s="31"/>
      <c r="S6723" s="112"/>
    </row>
    <row r="6724">
      <c r="A6724" s="105"/>
      <c r="C6724" s="88"/>
      <c r="D6724" s="86"/>
      <c r="E6724" s="32"/>
      <c r="H6724" s="105"/>
      <c r="J6724" s="102"/>
      <c r="K6724" s="102"/>
      <c r="L6724" s="108"/>
      <c r="R6724" s="31"/>
      <c r="S6724" s="112"/>
    </row>
    <row r="6725">
      <c r="A6725" s="105"/>
      <c r="C6725" s="88"/>
      <c r="D6725" s="86"/>
      <c r="E6725" s="32"/>
      <c r="H6725" s="105"/>
      <c r="J6725" s="102"/>
      <c r="K6725" s="102"/>
      <c r="L6725" s="108"/>
      <c r="R6725" s="31"/>
      <c r="S6725" s="112"/>
    </row>
    <row r="6726">
      <c r="A6726" s="105"/>
      <c r="C6726" s="88"/>
      <c r="D6726" s="86"/>
      <c r="E6726" s="32"/>
      <c r="H6726" s="105"/>
      <c r="J6726" s="102"/>
      <c r="K6726" s="102"/>
      <c r="L6726" s="108"/>
      <c r="R6726" s="31"/>
      <c r="S6726" s="112"/>
    </row>
    <row r="6727">
      <c r="A6727" s="105"/>
      <c r="C6727" s="88"/>
      <c r="D6727" s="86"/>
      <c r="E6727" s="32"/>
      <c r="H6727" s="105"/>
      <c r="J6727" s="102"/>
      <c r="K6727" s="102"/>
      <c r="L6727" s="108"/>
      <c r="R6727" s="31"/>
      <c r="S6727" s="112"/>
    </row>
    <row r="6728">
      <c r="A6728" s="105"/>
      <c r="C6728" s="88"/>
      <c r="D6728" s="86"/>
      <c r="E6728" s="32"/>
      <c r="H6728" s="105"/>
      <c r="J6728" s="102"/>
      <c r="K6728" s="102"/>
      <c r="L6728" s="108"/>
      <c r="R6728" s="31"/>
      <c r="S6728" s="112"/>
    </row>
    <row r="6729">
      <c r="A6729" s="105"/>
      <c r="C6729" s="88"/>
      <c r="D6729" s="86"/>
      <c r="E6729" s="32"/>
      <c r="H6729" s="105"/>
      <c r="J6729" s="102"/>
      <c r="K6729" s="102"/>
      <c r="L6729" s="108"/>
      <c r="R6729" s="31"/>
      <c r="S6729" s="112"/>
    </row>
    <row r="6730">
      <c r="A6730" s="105"/>
      <c r="C6730" s="88"/>
      <c r="D6730" s="86"/>
      <c r="E6730" s="32"/>
      <c r="H6730" s="105"/>
      <c r="J6730" s="102"/>
      <c r="K6730" s="102"/>
      <c r="L6730" s="108"/>
      <c r="R6730" s="31"/>
      <c r="S6730" s="112"/>
    </row>
    <row r="6731">
      <c r="A6731" s="105"/>
      <c r="C6731" s="88"/>
      <c r="D6731" s="86"/>
      <c r="E6731" s="32"/>
      <c r="H6731" s="105"/>
      <c r="J6731" s="102"/>
      <c r="K6731" s="102"/>
      <c r="L6731" s="108"/>
      <c r="R6731" s="31"/>
      <c r="S6731" s="112"/>
    </row>
    <row r="6732">
      <c r="A6732" s="105"/>
      <c r="C6732" s="88"/>
      <c r="D6732" s="86"/>
      <c r="E6732" s="32"/>
      <c r="H6732" s="105"/>
      <c r="J6732" s="102"/>
      <c r="K6732" s="102"/>
      <c r="L6732" s="108"/>
      <c r="R6732" s="31"/>
      <c r="S6732" s="112"/>
    </row>
    <row r="6733">
      <c r="A6733" s="105"/>
      <c r="C6733" s="88"/>
      <c r="D6733" s="86"/>
      <c r="E6733" s="32"/>
      <c r="H6733" s="105"/>
      <c r="J6733" s="102"/>
      <c r="K6733" s="102"/>
      <c r="L6733" s="108"/>
      <c r="R6733" s="31"/>
      <c r="S6733" s="112"/>
    </row>
    <row r="6734">
      <c r="A6734" s="105"/>
      <c r="C6734" s="88"/>
      <c r="D6734" s="86"/>
      <c r="E6734" s="32"/>
      <c r="H6734" s="105"/>
      <c r="J6734" s="102"/>
      <c r="K6734" s="102"/>
      <c r="L6734" s="108"/>
      <c r="R6734" s="31"/>
      <c r="S6734" s="112"/>
    </row>
    <row r="6735">
      <c r="A6735" s="105"/>
      <c r="C6735" s="88"/>
      <c r="D6735" s="86"/>
      <c r="E6735" s="32"/>
      <c r="H6735" s="105"/>
      <c r="J6735" s="102"/>
      <c r="K6735" s="102"/>
      <c r="L6735" s="108"/>
      <c r="R6735" s="31"/>
      <c r="S6735" s="112"/>
    </row>
    <row r="6736">
      <c r="A6736" s="105"/>
      <c r="C6736" s="88"/>
      <c r="D6736" s="86"/>
      <c r="E6736" s="32"/>
      <c r="H6736" s="105"/>
      <c r="J6736" s="102"/>
      <c r="K6736" s="102"/>
      <c r="L6736" s="108"/>
      <c r="R6736" s="31"/>
      <c r="S6736" s="112"/>
    </row>
    <row r="6737">
      <c r="A6737" s="105"/>
      <c r="C6737" s="88"/>
      <c r="D6737" s="86"/>
      <c r="E6737" s="32"/>
      <c r="H6737" s="105"/>
      <c r="J6737" s="102"/>
      <c r="K6737" s="102"/>
      <c r="L6737" s="108"/>
      <c r="R6737" s="31"/>
      <c r="S6737" s="112"/>
    </row>
    <row r="6738">
      <c r="A6738" s="105"/>
      <c r="C6738" s="88"/>
      <c r="D6738" s="86"/>
      <c r="E6738" s="32"/>
      <c r="H6738" s="105"/>
      <c r="J6738" s="102"/>
      <c r="K6738" s="102"/>
      <c r="L6738" s="108"/>
      <c r="R6738" s="31"/>
      <c r="S6738" s="112"/>
    </row>
    <row r="6739">
      <c r="A6739" s="105"/>
      <c r="C6739" s="88"/>
      <c r="D6739" s="86"/>
      <c r="E6739" s="32"/>
      <c r="H6739" s="105"/>
      <c r="J6739" s="102"/>
      <c r="K6739" s="102"/>
      <c r="L6739" s="108"/>
      <c r="R6739" s="31"/>
      <c r="S6739" s="112"/>
    </row>
    <row r="6740">
      <c r="A6740" s="105"/>
      <c r="C6740" s="88"/>
      <c r="D6740" s="86"/>
      <c r="E6740" s="32"/>
      <c r="H6740" s="105"/>
      <c r="J6740" s="102"/>
      <c r="K6740" s="102"/>
      <c r="L6740" s="108"/>
      <c r="R6740" s="31"/>
      <c r="S6740" s="112"/>
    </row>
    <row r="6741">
      <c r="A6741" s="105"/>
      <c r="C6741" s="88"/>
      <c r="D6741" s="86"/>
      <c r="E6741" s="32"/>
      <c r="H6741" s="105"/>
      <c r="J6741" s="102"/>
      <c r="K6741" s="102"/>
      <c r="L6741" s="108"/>
      <c r="R6741" s="31"/>
      <c r="S6741" s="112"/>
    </row>
    <row r="6742">
      <c r="A6742" s="105"/>
      <c r="C6742" s="88"/>
      <c r="D6742" s="86"/>
      <c r="E6742" s="32"/>
      <c r="H6742" s="105"/>
      <c r="J6742" s="102"/>
      <c r="K6742" s="102"/>
      <c r="L6742" s="108"/>
      <c r="R6742" s="31"/>
      <c r="S6742" s="112"/>
    </row>
    <row r="6743">
      <c r="A6743" s="105"/>
      <c r="C6743" s="88"/>
      <c r="D6743" s="86"/>
      <c r="E6743" s="32"/>
      <c r="H6743" s="105"/>
      <c r="J6743" s="102"/>
      <c r="K6743" s="102"/>
      <c r="L6743" s="108"/>
      <c r="R6743" s="31"/>
      <c r="S6743" s="112"/>
    </row>
    <row r="6744">
      <c r="A6744" s="105"/>
      <c r="C6744" s="88"/>
      <c r="D6744" s="86"/>
      <c r="E6744" s="32"/>
      <c r="H6744" s="105"/>
      <c r="J6744" s="102"/>
      <c r="K6744" s="102"/>
      <c r="L6744" s="108"/>
      <c r="R6744" s="31"/>
      <c r="S6744" s="112"/>
    </row>
    <row r="6745">
      <c r="A6745" s="105"/>
      <c r="C6745" s="88"/>
      <c r="D6745" s="86"/>
      <c r="E6745" s="32"/>
      <c r="H6745" s="105"/>
      <c r="J6745" s="102"/>
      <c r="K6745" s="102"/>
      <c r="L6745" s="108"/>
      <c r="R6745" s="31"/>
      <c r="S6745" s="112"/>
    </row>
    <row r="6746">
      <c r="A6746" s="105"/>
      <c r="C6746" s="88"/>
      <c r="D6746" s="86"/>
      <c r="E6746" s="32"/>
      <c r="H6746" s="105"/>
      <c r="J6746" s="102"/>
      <c r="K6746" s="102"/>
      <c r="L6746" s="108"/>
      <c r="R6746" s="31"/>
      <c r="S6746" s="112"/>
    </row>
    <row r="6747">
      <c r="A6747" s="105"/>
      <c r="C6747" s="88"/>
      <c r="D6747" s="86"/>
      <c r="E6747" s="32"/>
      <c r="H6747" s="105"/>
      <c r="J6747" s="102"/>
      <c r="K6747" s="102"/>
      <c r="L6747" s="108"/>
      <c r="R6747" s="31"/>
      <c r="S6747" s="112"/>
    </row>
    <row r="6748">
      <c r="A6748" s="105"/>
      <c r="C6748" s="88"/>
      <c r="D6748" s="86"/>
      <c r="E6748" s="32"/>
      <c r="H6748" s="105"/>
      <c r="J6748" s="102"/>
      <c r="K6748" s="102"/>
      <c r="L6748" s="108"/>
      <c r="R6748" s="31"/>
      <c r="S6748" s="112"/>
    </row>
    <row r="6749">
      <c r="A6749" s="105"/>
      <c r="C6749" s="88"/>
      <c r="D6749" s="86"/>
      <c r="E6749" s="32"/>
      <c r="H6749" s="105"/>
      <c r="J6749" s="102"/>
      <c r="K6749" s="102"/>
      <c r="L6749" s="108"/>
      <c r="R6749" s="31"/>
      <c r="S6749" s="112"/>
    </row>
    <row r="6750">
      <c r="A6750" s="105"/>
      <c r="C6750" s="88"/>
      <c r="D6750" s="86"/>
      <c r="E6750" s="32"/>
      <c r="H6750" s="105"/>
      <c r="J6750" s="102"/>
      <c r="K6750" s="102"/>
      <c r="L6750" s="108"/>
      <c r="R6750" s="31"/>
      <c r="S6750" s="112"/>
    </row>
    <row r="6751">
      <c r="A6751" s="105"/>
      <c r="C6751" s="88"/>
      <c r="D6751" s="86"/>
      <c r="E6751" s="32"/>
      <c r="H6751" s="105"/>
      <c r="J6751" s="102"/>
      <c r="K6751" s="102"/>
      <c r="L6751" s="108"/>
      <c r="R6751" s="31"/>
      <c r="S6751" s="112"/>
    </row>
    <row r="6752">
      <c r="A6752" s="105"/>
      <c r="C6752" s="88"/>
      <c r="D6752" s="86"/>
      <c r="E6752" s="32"/>
      <c r="H6752" s="105"/>
      <c r="J6752" s="102"/>
      <c r="K6752" s="102"/>
      <c r="L6752" s="108"/>
      <c r="R6752" s="31"/>
      <c r="S6752" s="112"/>
    </row>
    <row r="6753">
      <c r="A6753" s="105"/>
      <c r="C6753" s="88"/>
      <c r="D6753" s="86"/>
      <c r="E6753" s="32"/>
      <c r="H6753" s="105"/>
      <c r="J6753" s="102"/>
      <c r="K6753" s="102"/>
      <c r="L6753" s="108"/>
      <c r="R6753" s="31"/>
      <c r="S6753" s="112"/>
    </row>
    <row r="6754">
      <c r="A6754" s="105"/>
      <c r="C6754" s="88"/>
      <c r="D6754" s="86"/>
      <c r="E6754" s="32"/>
      <c r="H6754" s="105"/>
      <c r="J6754" s="102"/>
      <c r="K6754" s="102"/>
      <c r="L6754" s="108"/>
      <c r="R6754" s="31"/>
      <c r="S6754" s="112"/>
    </row>
    <row r="6755">
      <c r="A6755" s="105"/>
      <c r="C6755" s="88"/>
      <c r="D6755" s="86"/>
      <c r="E6755" s="32"/>
      <c r="H6755" s="105"/>
      <c r="J6755" s="102"/>
      <c r="K6755" s="102"/>
      <c r="L6755" s="108"/>
      <c r="R6755" s="31"/>
      <c r="S6755" s="112"/>
    </row>
    <row r="6756">
      <c r="A6756" s="105"/>
      <c r="C6756" s="88"/>
      <c r="D6756" s="86"/>
      <c r="E6756" s="32"/>
      <c r="H6756" s="105"/>
      <c r="J6756" s="102"/>
      <c r="K6756" s="102"/>
      <c r="L6756" s="108"/>
      <c r="R6756" s="31"/>
      <c r="S6756" s="112"/>
    </row>
    <row r="6757">
      <c r="A6757" s="105"/>
      <c r="C6757" s="88"/>
      <c r="D6757" s="86"/>
      <c r="E6757" s="32"/>
      <c r="H6757" s="105"/>
      <c r="J6757" s="102"/>
      <c r="K6757" s="102"/>
      <c r="L6757" s="108"/>
      <c r="R6757" s="31"/>
      <c r="S6757" s="112"/>
    </row>
    <row r="6758">
      <c r="A6758" s="105"/>
      <c r="C6758" s="88"/>
      <c r="D6758" s="86"/>
      <c r="E6758" s="32"/>
      <c r="H6758" s="105"/>
      <c r="J6758" s="102"/>
      <c r="K6758" s="102"/>
      <c r="L6758" s="108"/>
      <c r="R6758" s="31"/>
      <c r="S6758" s="112"/>
    </row>
    <row r="6759">
      <c r="A6759" s="105"/>
      <c r="C6759" s="88"/>
      <c r="D6759" s="86"/>
      <c r="E6759" s="32"/>
      <c r="H6759" s="105"/>
      <c r="J6759" s="102"/>
      <c r="K6759" s="102"/>
      <c r="L6759" s="108"/>
      <c r="R6759" s="31"/>
      <c r="S6759" s="112"/>
    </row>
    <row r="6760">
      <c r="A6760" s="105"/>
      <c r="C6760" s="88"/>
      <c r="D6760" s="86"/>
      <c r="E6760" s="32"/>
      <c r="H6760" s="105"/>
      <c r="J6760" s="102"/>
      <c r="K6760" s="102"/>
      <c r="L6760" s="108"/>
      <c r="R6760" s="31"/>
      <c r="S6760" s="112"/>
    </row>
    <row r="6761">
      <c r="A6761" s="105"/>
      <c r="C6761" s="88"/>
      <c r="D6761" s="86"/>
      <c r="E6761" s="32"/>
      <c r="H6761" s="105"/>
      <c r="J6761" s="102"/>
      <c r="K6761" s="102"/>
      <c r="L6761" s="108"/>
      <c r="R6761" s="31"/>
      <c r="S6761" s="112"/>
    </row>
    <row r="6762">
      <c r="A6762" s="105"/>
      <c r="C6762" s="88"/>
      <c r="D6762" s="86"/>
      <c r="E6762" s="32"/>
      <c r="H6762" s="105"/>
      <c r="J6762" s="102"/>
      <c r="K6762" s="102"/>
      <c r="L6762" s="108"/>
      <c r="R6762" s="31"/>
      <c r="S6762" s="112"/>
    </row>
    <row r="6763">
      <c r="A6763" s="105"/>
      <c r="C6763" s="88"/>
      <c r="D6763" s="86"/>
      <c r="E6763" s="32"/>
      <c r="H6763" s="105"/>
      <c r="J6763" s="102"/>
      <c r="K6763" s="102"/>
      <c r="L6763" s="108"/>
      <c r="R6763" s="31"/>
      <c r="S6763" s="112"/>
    </row>
    <row r="6764">
      <c r="A6764" s="105"/>
      <c r="C6764" s="88"/>
      <c r="D6764" s="86"/>
      <c r="E6764" s="32"/>
      <c r="H6764" s="105"/>
      <c r="J6764" s="102"/>
      <c r="K6764" s="102"/>
      <c r="L6764" s="108"/>
      <c r="R6764" s="31"/>
      <c r="S6764" s="112"/>
    </row>
    <row r="6765">
      <c r="A6765" s="105"/>
      <c r="C6765" s="88"/>
      <c r="D6765" s="86"/>
      <c r="E6765" s="32"/>
      <c r="H6765" s="105"/>
      <c r="J6765" s="102"/>
      <c r="K6765" s="102"/>
      <c r="L6765" s="108"/>
      <c r="R6765" s="31"/>
      <c r="S6765" s="112"/>
    </row>
    <row r="6766">
      <c r="A6766" s="105"/>
      <c r="C6766" s="88"/>
      <c r="D6766" s="86"/>
      <c r="E6766" s="32"/>
      <c r="H6766" s="105"/>
      <c r="J6766" s="102"/>
      <c r="K6766" s="102"/>
      <c r="L6766" s="108"/>
      <c r="R6766" s="31"/>
      <c r="S6766" s="112"/>
    </row>
    <row r="6767">
      <c r="A6767" s="105"/>
      <c r="C6767" s="88"/>
      <c r="D6767" s="86"/>
      <c r="E6767" s="32"/>
      <c r="H6767" s="105"/>
      <c r="J6767" s="102"/>
      <c r="K6767" s="102"/>
      <c r="L6767" s="108"/>
      <c r="R6767" s="31"/>
      <c r="S6767" s="112"/>
    </row>
    <row r="6768">
      <c r="A6768" s="105"/>
      <c r="C6768" s="88"/>
      <c r="D6768" s="86"/>
      <c r="E6768" s="32"/>
      <c r="H6768" s="105"/>
      <c r="J6768" s="102"/>
      <c r="K6768" s="102"/>
      <c r="L6768" s="108"/>
      <c r="R6768" s="31"/>
      <c r="S6768" s="112"/>
    </row>
    <row r="6769">
      <c r="A6769" s="105"/>
      <c r="C6769" s="88"/>
      <c r="D6769" s="86"/>
      <c r="E6769" s="32"/>
      <c r="H6769" s="105"/>
      <c r="J6769" s="102"/>
      <c r="K6769" s="102"/>
      <c r="L6769" s="108"/>
      <c r="R6769" s="31"/>
      <c r="S6769" s="112"/>
    </row>
    <row r="6770">
      <c r="A6770" s="105"/>
      <c r="C6770" s="88"/>
      <c r="D6770" s="86"/>
      <c r="E6770" s="32"/>
      <c r="H6770" s="105"/>
      <c r="J6770" s="102"/>
      <c r="K6770" s="102"/>
      <c r="L6770" s="108"/>
      <c r="R6770" s="31"/>
      <c r="S6770" s="112"/>
    </row>
    <row r="6771">
      <c r="A6771" s="105"/>
      <c r="C6771" s="88"/>
      <c r="D6771" s="86"/>
      <c r="E6771" s="32"/>
      <c r="H6771" s="105"/>
      <c r="J6771" s="102"/>
      <c r="K6771" s="102"/>
      <c r="L6771" s="108"/>
      <c r="R6771" s="31"/>
      <c r="S6771" s="112"/>
    </row>
    <row r="6772">
      <c r="A6772" s="105"/>
      <c r="C6772" s="88"/>
      <c r="D6772" s="86"/>
      <c r="E6772" s="32"/>
      <c r="H6772" s="105"/>
      <c r="J6772" s="102"/>
      <c r="K6772" s="102"/>
      <c r="L6772" s="108"/>
      <c r="R6772" s="31"/>
      <c r="S6772" s="112"/>
    </row>
    <row r="6773">
      <c r="A6773" s="105"/>
      <c r="C6773" s="88"/>
      <c r="D6773" s="86"/>
      <c r="E6773" s="32"/>
      <c r="H6773" s="105"/>
      <c r="J6773" s="102"/>
      <c r="K6773" s="102"/>
      <c r="L6773" s="108"/>
      <c r="R6773" s="31"/>
      <c r="S6773" s="112"/>
    </row>
    <row r="6774">
      <c r="A6774" s="105"/>
      <c r="C6774" s="88"/>
      <c r="D6774" s="86"/>
      <c r="E6774" s="32"/>
      <c r="H6774" s="105"/>
      <c r="J6774" s="102"/>
      <c r="K6774" s="102"/>
      <c r="L6774" s="108"/>
      <c r="R6774" s="31"/>
      <c r="S6774" s="112"/>
    </row>
    <row r="6775">
      <c r="A6775" s="105"/>
      <c r="C6775" s="88"/>
      <c r="D6775" s="86"/>
      <c r="E6775" s="32"/>
      <c r="H6775" s="105"/>
      <c r="J6775" s="102"/>
      <c r="K6775" s="102"/>
      <c r="L6775" s="108"/>
      <c r="R6775" s="31"/>
      <c r="S6775" s="112"/>
    </row>
    <row r="6776">
      <c r="A6776" s="105"/>
      <c r="C6776" s="88"/>
      <c r="D6776" s="86"/>
      <c r="E6776" s="32"/>
      <c r="H6776" s="105"/>
      <c r="J6776" s="102"/>
      <c r="K6776" s="102"/>
      <c r="L6776" s="108"/>
      <c r="R6776" s="31"/>
      <c r="S6776" s="112"/>
    </row>
    <row r="6777">
      <c r="A6777" s="105"/>
      <c r="C6777" s="88"/>
      <c r="D6777" s="86"/>
      <c r="E6777" s="32"/>
      <c r="H6777" s="105"/>
      <c r="J6777" s="102"/>
      <c r="K6777" s="102"/>
      <c r="L6777" s="108"/>
      <c r="R6777" s="31"/>
      <c r="S6777" s="112"/>
    </row>
    <row r="6778">
      <c r="A6778" s="105"/>
      <c r="C6778" s="88"/>
      <c r="D6778" s="86"/>
      <c r="E6778" s="32"/>
      <c r="H6778" s="105"/>
      <c r="J6778" s="102"/>
      <c r="K6778" s="102"/>
      <c r="L6778" s="108"/>
      <c r="R6778" s="31"/>
      <c r="S6778" s="112"/>
    </row>
    <row r="6779">
      <c r="A6779" s="105"/>
      <c r="C6779" s="88"/>
      <c r="D6779" s="86"/>
      <c r="E6779" s="32"/>
      <c r="H6779" s="105"/>
      <c r="J6779" s="102"/>
      <c r="K6779" s="102"/>
      <c r="L6779" s="108"/>
      <c r="R6779" s="31"/>
      <c r="S6779" s="112"/>
    </row>
    <row r="6780">
      <c r="A6780" s="105"/>
      <c r="C6780" s="88"/>
      <c r="D6780" s="86"/>
      <c r="E6780" s="32"/>
      <c r="H6780" s="105"/>
      <c r="J6780" s="102"/>
      <c r="K6780" s="102"/>
      <c r="L6780" s="108"/>
      <c r="R6780" s="31"/>
      <c r="S6780" s="112"/>
    </row>
    <row r="6781">
      <c r="A6781" s="105"/>
      <c r="C6781" s="88"/>
      <c r="D6781" s="86"/>
      <c r="E6781" s="32"/>
      <c r="H6781" s="105"/>
      <c r="J6781" s="102"/>
      <c r="K6781" s="102"/>
      <c r="L6781" s="108"/>
      <c r="R6781" s="31"/>
      <c r="S6781" s="112"/>
    </row>
    <row r="6782">
      <c r="A6782" s="105"/>
      <c r="C6782" s="88"/>
      <c r="D6782" s="86"/>
      <c r="E6782" s="32"/>
      <c r="H6782" s="105"/>
      <c r="J6782" s="102"/>
      <c r="K6782" s="102"/>
      <c r="L6782" s="108"/>
      <c r="R6782" s="31"/>
      <c r="S6782" s="112"/>
    </row>
    <row r="6783">
      <c r="A6783" s="105"/>
      <c r="C6783" s="88"/>
      <c r="D6783" s="86"/>
      <c r="E6783" s="32"/>
      <c r="H6783" s="105"/>
      <c r="J6783" s="102"/>
      <c r="K6783" s="102"/>
      <c r="L6783" s="108"/>
      <c r="R6783" s="31"/>
      <c r="S6783" s="112"/>
    </row>
    <row r="6784">
      <c r="A6784" s="105"/>
      <c r="C6784" s="88"/>
      <c r="D6784" s="86"/>
      <c r="E6784" s="32"/>
      <c r="H6784" s="105"/>
      <c r="J6784" s="102"/>
      <c r="K6784" s="102"/>
      <c r="L6784" s="108"/>
      <c r="R6784" s="31"/>
      <c r="S6784" s="112"/>
    </row>
    <row r="6785">
      <c r="A6785" s="105"/>
      <c r="C6785" s="88"/>
      <c r="D6785" s="86"/>
      <c r="E6785" s="32"/>
      <c r="H6785" s="105"/>
      <c r="J6785" s="102"/>
      <c r="K6785" s="102"/>
      <c r="L6785" s="108"/>
      <c r="R6785" s="31"/>
      <c r="S6785" s="112"/>
    </row>
    <row r="6786">
      <c r="A6786" s="105"/>
      <c r="C6786" s="88"/>
      <c r="D6786" s="86"/>
      <c r="E6786" s="32"/>
      <c r="H6786" s="105"/>
      <c r="J6786" s="102"/>
      <c r="K6786" s="102"/>
      <c r="L6786" s="108"/>
      <c r="R6786" s="31"/>
      <c r="S6786" s="112"/>
    </row>
    <row r="6787">
      <c r="A6787" s="105"/>
      <c r="C6787" s="88"/>
      <c r="D6787" s="86"/>
      <c r="E6787" s="32"/>
      <c r="H6787" s="105"/>
      <c r="J6787" s="102"/>
      <c r="K6787" s="102"/>
      <c r="L6787" s="108"/>
      <c r="R6787" s="31"/>
      <c r="S6787" s="112"/>
    </row>
    <row r="6788">
      <c r="A6788" s="105"/>
      <c r="C6788" s="88"/>
      <c r="D6788" s="86"/>
      <c r="E6788" s="32"/>
      <c r="H6788" s="105"/>
      <c r="J6788" s="102"/>
      <c r="K6788" s="102"/>
      <c r="L6788" s="108"/>
      <c r="R6788" s="31"/>
      <c r="S6788" s="112"/>
    </row>
    <row r="6789">
      <c r="A6789" s="105"/>
      <c r="C6789" s="88"/>
      <c r="D6789" s="86"/>
      <c r="E6789" s="32"/>
      <c r="H6789" s="105"/>
      <c r="J6789" s="102"/>
      <c r="K6789" s="102"/>
      <c r="L6789" s="108"/>
      <c r="R6789" s="31"/>
      <c r="S6789" s="112"/>
    </row>
    <row r="6790">
      <c r="A6790" s="105"/>
      <c r="C6790" s="88"/>
      <c r="D6790" s="86"/>
      <c r="E6790" s="32"/>
      <c r="H6790" s="105"/>
      <c r="J6790" s="102"/>
      <c r="K6790" s="102"/>
      <c r="L6790" s="108"/>
      <c r="R6790" s="31"/>
      <c r="S6790" s="112"/>
    </row>
    <row r="6791">
      <c r="A6791" s="105"/>
      <c r="C6791" s="88"/>
      <c r="D6791" s="86"/>
      <c r="E6791" s="32"/>
      <c r="H6791" s="105"/>
      <c r="J6791" s="102"/>
      <c r="K6791" s="102"/>
      <c r="L6791" s="108"/>
      <c r="R6791" s="31"/>
      <c r="S6791" s="112"/>
    </row>
    <row r="6792">
      <c r="A6792" s="105"/>
      <c r="C6792" s="88"/>
      <c r="D6792" s="86"/>
      <c r="E6792" s="32"/>
      <c r="H6792" s="105"/>
      <c r="J6792" s="102"/>
      <c r="K6792" s="102"/>
      <c r="L6792" s="108"/>
      <c r="R6792" s="31"/>
      <c r="S6792" s="112"/>
    </row>
    <row r="6793">
      <c r="A6793" s="105"/>
      <c r="C6793" s="88"/>
      <c r="D6793" s="86"/>
      <c r="E6793" s="32"/>
      <c r="H6793" s="105"/>
      <c r="J6793" s="102"/>
      <c r="K6793" s="102"/>
      <c r="L6793" s="108"/>
      <c r="R6793" s="31"/>
      <c r="S6793" s="112"/>
    </row>
    <row r="6794">
      <c r="A6794" s="105"/>
      <c r="C6794" s="88"/>
      <c r="D6794" s="86"/>
      <c r="E6794" s="32"/>
      <c r="H6794" s="105"/>
      <c r="J6794" s="102"/>
      <c r="K6794" s="102"/>
      <c r="L6794" s="108"/>
      <c r="R6794" s="31"/>
      <c r="S6794" s="112"/>
    </row>
    <row r="6795">
      <c r="A6795" s="105"/>
      <c r="C6795" s="88"/>
      <c r="D6795" s="86"/>
      <c r="E6795" s="32"/>
      <c r="H6795" s="105"/>
      <c r="J6795" s="102"/>
      <c r="K6795" s="102"/>
      <c r="L6795" s="108"/>
      <c r="R6795" s="31"/>
      <c r="S6795" s="112"/>
    </row>
    <row r="6796">
      <c r="A6796" s="105"/>
      <c r="C6796" s="88"/>
      <c r="D6796" s="86"/>
      <c r="E6796" s="32"/>
      <c r="H6796" s="105"/>
      <c r="J6796" s="102"/>
      <c r="K6796" s="102"/>
      <c r="L6796" s="108"/>
      <c r="R6796" s="31"/>
      <c r="S6796" s="112"/>
    </row>
    <row r="6797">
      <c r="A6797" s="105"/>
      <c r="C6797" s="88"/>
      <c r="D6797" s="86"/>
      <c r="E6797" s="32"/>
      <c r="H6797" s="105"/>
      <c r="J6797" s="102"/>
      <c r="K6797" s="102"/>
      <c r="L6797" s="108"/>
      <c r="R6797" s="31"/>
      <c r="S6797" s="112"/>
    </row>
    <row r="6798">
      <c r="A6798" s="105"/>
      <c r="C6798" s="88"/>
      <c r="D6798" s="86"/>
      <c r="E6798" s="32"/>
      <c r="H6798" s="105"/>
      <c r="J6798" s="102"/>
      <c r="K6798" s="102"/>
      <c r="L6798" s="108"/>
      <c r="R6798" s="31"/>
      <c r="S6798" s="112"/>
    </row>
    <row r="6799">
      <c r="A6799" s="105"/>
      <c r="C6799" s="88"/>
      <c r="D6799" s="86"/>
      <c r="E6799" s="32"/>
      <c r="H6799" s="105"/>
      <c r="J6799" s="102"/>
      <c r="K6799" s="102"/>
      <c r="L6799" s="108"/>
      <c r="R6799" s="31"/>
      <c r="S6799" s="112"/>
    </row>
    <row r="6800">
      <c r="A6800" s="105"/>
      <c r="C6800" s="88"/>
      <c r="D6800" s="86"/>
      <c r="E6800" s="32"/>
      <c r="H6800" s="105"/>
      <c r="J6800" s="102"/>
      <c r="K6800" s="102"/>
      <c r="L6800" s="108"/>
      <c r="R6800" s="31"/>
      <c r="S6800" s="112"/>
    </row>
    <row r="6801">
      <c r="A6801" s="105"/>
      <c r="C6801" s="88"/>
      <c r="D6801" s="86"/>
      <c r="E6801" s="32"/>
      <c r="H6801" s="105"/>
      <c r="J6801" s="102"/>
      <c r="K6801" s="102"/>
      <c r="L6801" s="108"/>
      <c r="R6801" s="31"/>
      <c r="S6801" s="112"/>
    </row>
    <row r="6802">
      <c r="A6802" s="105"/>
      <c r="C6802" s="88"/>
      <c r="D6802" s="86"/>
      <c r="E6802" s="32"/>
      <c r="H6802" s="105"/>
      <c r="J6802" s="102"/>
      <c r="K6802" s="102"/>
      <c r="L6802" s="108"/>
      <c r="R6802" s="31"/>
      <c r="S6802" s="112"/>
    </row>
    <row r="6803">
      <c r="A6803" s="105"/>
      <c r="C6803" s="88"/>
      <c r="D6803" s="86"/>
      <c r="E6803" s="32"/>
      <c r="H6803" s="105"/>
      <c r="J6803" s="102"/>
      <c r="K6803" s="102"/>
      <c r="L6803" s="108"/>
      <c r="R6803" s="31"/>
      <c r="S6803" s="112"/>
    </row>
    <row r="6804">
      <c r="A6804" s="105"/>
      <c r="C6804" s="88"/>
      <c r="D6804" s="86"/>
      <c r="E6804" s="32"/>
      <c r="H6804" s="105"/>
      <c r="J6804" s="102"/>
      <c r="K6804" s="102"/>
      <c r="L6804" s="108"/>
      <c r="R6804" s="31"/>
      <c r="S6804" s="112"/>
    </row>
    <row r="6805">
      <c r="A6805" s="105"/>
      <c r="C6805" s="88"/>
      <c r="D6805" s="86"/>
      <c r="E6805" s="32"/>
      <c r="H6805" s="105"/>
      <c r="J6805" s="102"/>
      <c r="K6805" s="102"/>
      <c r="L6805" s="108"/>
      <c r="R6805" s="31"/>
      <c r="S6805" s="112"/>
    </row>
    <row r="6806">
      <c r="A6806" s="105"/>
      <c r="C6806" s="88"/>
      <c r="D6806" s="86"/>
      <c r="E6806" s="32"/>
      <c r="H6806" s="105"/>
      <c r="J6806" s="102"/>
      <c r="K6806" s="102"/>
      <c r="L6806" s="108"/>
      <c r="R6806" s="31"/>
      <c r="S6806" s="112"/>
    </row>
    <row r="6807">
      <c r="A6807" s="105"/>
      <c r="C6807" s="88"/>
      <c r="D6807" s="86"/>
      <c r="E6807" s="32"/>
      <c r="H6807" s="105"/>
      <c r="J6807" s="102"/>
      <c r="K6807" s="102"/>
      <c r="L6807" s="108"/>
      <c r="R6807" s="31"/>
      <c r="S6807" s="112"/>
    </row>
    <row r="6808">
      <c r="A6808" s="105"/>
      <c r="C6808" s="88"/>
      <c r="D6808" s="86"/>
      <c r="E6808" s="32"/>
      <c r="H6808" s="105"/>
      <c r="J6808" s="102"/>
      <c r="K6808" s="102"/>
      <c r="L6808" s="108"/>
      <c r="R6808" s="31"/>
      <c r="S6808" s="112"/>
    </row>
    <row r="6809">
      <c r="A6809" s="105"/>
      <c r="C6809" s="88"/>
      <c r="D6809" s="86"/>
      <c r="E6809" s="32"/>
      <c r="H6809" s="105"/>
      <c r="J6809" s="102"/>
      <c r="K6809" s="102"/>
      <c r="L6809" s="108"/>
      <c r="R6809" s="31"/>
      <c r="S6809" s="112"/>
    </row>
    <row r="6810">
      <c r="A6810" s="105"/>
      <c r="C6810" s="88"/>
      <c r="D6810" s="86"/>
      <c r="E6810" s="32"/>
      <c r="H6810" s="105"/>
      <c r="J6810" s="102"/>
      <c r="K6810" s="102"/>
      <c r="L6810" s="108"/>
      <c r="R6810" s="31"/>
      <c r="S6810" s="112"/>
    </row>
    <row r="6811">
      <c r="A6811" s="105"/>
      <c r="C6811" s="88"/>
      <c r="D6811" s="86"/>
      <c r="E6811" s="32"/>
      <c r="H6811" s="105"/>
      <c r="J6811" s="102"/>
      <c r="K6811" s="102"/>
      <c r="L6811" s="108"/>
      <c r="R6811" s="31"/>
      <c r="S6811" s="112"/>
    </row>
    <row r="6812">
      <c r="A6812" s="105"/>
      <c r="C6812" s="88"/>
      <c r="D6812" s="86"/>
      <c r="E6812" s="32"/>
      <c r="H6812" s="105"/>
      <c r="J6812" s="102"/>
      <c r="K6812" s="102"/>
      <c r="L6812" s="108"/>
      <c r="R6812" s="31"/>
      <c r="S6812" s="112"/>
    </row>
    <row r="6813">
      <c r="A6813" s="105"/>
      <c r="C6813" s="88"/>
      <c r="D6813" s="86"/>
      <c r="E6813" s="32"/>
      <c r="H6813" s="105"/>
      <c r="J6813" s="102"/>
      <c r="K6813" s="102"/>
      <c r="L6813" s="108"/>
      <c r="R6813" s="31"/>
      <c r="S6813" s="112"/>
    </row>
    <row r="6814">
      <c r="A6814" s="105"/>
      <c r="C6814" s="88"/>
      <c r="D6814" s="86"/>
      <c r="E6814" s="32"/>
      <c r="H6814" s="105"/>
      <c r="J6814" s="102"/>
      <c r="K6814" s="102"/>
      <c r="L6814" s="108"/>
      <c r="R6814" s="31"/>
      <c r="S6814" s="112"/>
    </row>
    <row r="6815">
      <c r="A6815" s="105"/>
      <c r="C6815" s="88"/>
      <c r="D6815" s="86"/>
      <c r="E6815" s="32"/>
      <c r="H6815" s="105"/>
      <c r="J6815" s="102"/>
      <c r="K6815" s="102"/>
      <c r="L6815" s="108"/>
      <c r="R6815" s="31"/>
      <c r="S6815" s="112"/>
    </row>
    <row r="6816">
      <c r="A6816" s="105"/>
      <c r="C6816" s="88"/>
      <c r="D6816" s="86"/>
      <c r="E6816" s="32"/>
      <c r="H6816" s="105"/>
      <c r="J6816" s="102"/>
      <c r="K6816" s="102"/>
      <c r="L6816" s="108"/>
      <c r="R6816" s="31"/>
      <c r="S6816" s="112"/>
    </row>
    <row r="6817">
      <c r="A6817" s="105"/>
      <c r="C6817" s="88"/>
      <c r="D6817" s="86"/>
      <c r="E6817" s="32"/>
      <c r="H6817" s="105"/>
      <c r="J6817" s="102"/>
      <c r="K6817" s="102"/>
      <c r="L6817" s="108"/>
      <c r="R6817" s="31"/>
      <c r="S6817" s="112"/>
    </row>
    <row r="6818">
      <c r="A6818" s="105"/>
      <c r="C6818" s="88"/>
      <c r="D6818" s="86"/>
      <c r="E6818" s="32"/>
      <c r="H6818" s="105"/>
      <c r="J6818" s="102"/>
      <c r="K6818" s="102"/>
      <c r="L6818" s="108"/>
      <c r="R6818" s="31"/>
      <c r="S6818" s="112"/>
    </row>
    <row r="6819">
      <c r="A6819" s="105"/>
      <c r="C6819" s="88"/>
      <c r="D6819" s="86"/>
      <c r="E6819" s="32"/>
      <c r="H6819" s="105"/>
      <c r="J6819" s="102"/>
      <c r="K6819" s="102"/>
      <c r="L6819" s="108"/>
      <c r="R6819" s="31"/>
      <c r="S6819" s="112"/>
    </row>
    <row r="6820">
      <c r="A6820" s="105"/>
      <c r="C6820" s="88"/>
      <c r="D6820" s="86"/>
      <c r="E6820" s="32"/>
      <c r="H6820" s="105"/>
      <c r="J6820" s="102"/>
      <c r="K6820" s="102"/>
      <c r="L6820" s="108"/>
      <c r="R6820" s="31"/>
      <c r="S6820" s="112"/>
    </row>
    <row r="6821">
      <c r="A6821" s="105"/>
      <c r="C6821" s="88"/>
      <c r="D6821" s="86"/>
      <c r="E6821" s="32"/>
      <c r="H6821" s="105"/>
      <c r="J6821" s="102"/>
      <c r="K6821" s="102"/>
      <c r="L6821" s="108"/>
      <c r="R6821" s="31"/>
      <c r="S6821" s="112"/>
    </row>
    <row r="6822">
      <c r="A6822" s="105"/>
      <c r="C6822" s="88"/>
      <c r="D6822" s="86"/>
      <c r="E6822" s="32"/>
      <c r="H6822" s="105"/>
      <c r="J6822" s="102"/>
      <c r="K6822" s="102"/>
      <c r="L6822" s="108"/>
      <c r="R6822" s="31"/>
      <c r="S6822" s="112"/>
    </row>
    <row r="6823">
      <c r="A6823" s="105"/>
      <c r="C6823" s="88"/>
      <c r="D6823" s="86"/>
      <c r="E6823" s="32"/>
      <c r="H6823" s="105"/>
      <c r="J6823" s="102"/>
      <c r="K6823" s="102"/>
      <c r="L6823" s="108"/>
      <c r="R6823" s="31"/>
      <c r="S6823" s="112"/>
    </row>
    <row r="6824">
      <c r="A6824" s="105"/>
      <c r="C6824" s="88"/>
      <c r="D6824" s="86"/>
      <c r="E6824" s="32"/>
      <c r="H6824" s="105"/>
      <c r="J6824" s="102"/>
      <c r="K6824" s="102"/>
      <c r="L6824" s="108"/>
      <c r="R6824" s="31"/>
      <c r="S6824" s="112"/>
    </row>
    <row r="6825">
      <c r="A6825" s="105"/>
      <c r="C6825" s="88"/>
      <c r="D6825" s="86"/>
      <c r="E6825" s="32"/>
      <c r="H6825" s="105"/>
      <c r="J6825" s="102"/>
      <c r="K6825" s="102"/>
      <c r="L6825" s="108"/>
      <c r="R6825" s="31"/>
      <c r="S6825" s="112"/>
    </row>
    <row r="6826">
      <c r="A6826" s="105"/>
      <c r="C6826" s="88"/>
      <c r="D6826" s="86"/>
      <c r="E6826" s="32"/>
      <c r="H6826" s="105"/>
      <c r="J6826" s="102"/>
      <c r="K6826" s="102"/>
      <c r="L6826" s="108"/>
      <c r="R6826" s="31"/>
      <c r="S6826" s="112"/>
    </row>
    <row r="6827">
      <c r="A6827" s="105"/>
      <c r="C6827" s="88"/>
      <c r="D6827" s="86"/>
      <c r="E6827" s="32"/>
      <c r="H6827" s="105"/>
      <c r="J6827" s="102"/>
      <c r="K6827" s="102"/>
      <c r="L6827" s="108"/>
      <c r="R6827" s="31"/>
      <c r="S6827" s="112"/>
    </row>
    <row r="6828">
      <c r="A6828" s="105"/>
      <c r="C6828" s="88"/>
      <c r="D6828" s="86"/>
      <c r="E6828" s="32"/>
      <c r="H6828" s="105"/>
      <c r="J6828" s="102"/>
      <c r="K6828" s="102"/>
      <c r="L6828" s="108"/>
      <c r="R6828" s="31"/>
      <c r="S6828" s="112"/>
    </row>
    <row r="6829">
      <c r="A6829" s="105"/>
      <c r="C6829" s="88"/>
      <c r="D6829" s="86"/>
      <c r="E6829" s="32"/>
      <c r="H6829" s="105"/>
      <c r="J6829" s="102"/>
      <c r="K6829" s="102"/>
      <c r="L6829" s="108"/>
      <c r="R6829" s="31"/>
      <c r="S6829" s="112"/>
    </row>
    <row r="6830">
      <c r="A6830" s="105"/>
      <c r="C6830" s="88"/>
      <c r="D6830" s="86"/>
      <c r="E6830" s="32"/>
      <c r="H6830" s="105"/>
      <c r="J6830" s="102"/>
      <c r="K6830" s="102"/>
      <c r="L6830" s="108"/>
      <c r="R6830" s="31"/>
      <c r="S6830" s="112"/>
    </row>
    <row r="6831">
      <c r="A6831" s="105"/>
      <c r="C6831" s="88"/>
      <c r="D6831" s="86"/>
      <c r="E6831" s="32"/>
      <c r="H6831" s="105"/>
      <c r="J6831" s="102"/>
      <c r="K6831" s="102"/>
      <c r="L6831" s="108"/>
      <c r="R6831" s="31"/>
      <c r="S6831" s="112"/>
    </row>
    <row r="6832">
      <c r="A6832" s="105"/>
      <c r="C6832" s="88"/>
      <c r="D6832" s="86"/>
      <c r="E6832" s="32"/>
      <c r="H6832" s="105"/>
      <c r="J6832" s="102"/>
      <c r="K6832" s="102"/>
      <c r="L6832" s="108"/>
      <c r="R6832" s="31"/>
      <c r="S6832" s="112"/>
    </row>
    <row r="6833">
      <c r="A6833" s="105"/>
      <c r="C6833" s="88"/>
      <c r="D6833" s="86"/>
      <c r="E6833" s="32"/>
      <c r="H6833" s="105"/>
      <c r="J6833" s="102"/>
      <c r="K6833" s="102"/>
      <c r="L6833" s="108"/>
      <c r="R6833" s="31"/>
      <c r="S6833" s="112"/>
    </row>
    <row r="6834">
      <c r="A6834" s="105"/>
      <c r="C6834" s="88"/>
      <c r="D6834" s="86"/>
      <c r="E6834" s="32"/>
      <c r="H6834" s="105"/>
      <c r="J6834" s="102"/>
      <c r="K6834" s="102"/>
      <c r="L6834" s="108"/>
      <c r="R6834" s="31"/>
      <c r="S6834" s="112"/>
    </row>
    <row r="6835">
      <c r="A6835" s="105"/>
      <c r="C6835" s="88"/>
      <c r="D6835" s="86"/>
      <c r="E6835" s="32"/>
      <c r="H6835" s="105"/>
      <c r="J6835" s="102"/>
      <c r="K6835" s="102"/>
      <c r="L6835" s="108"/>
      <c r="R6835" s="31"/>
      <c r="S6835" s="112"/>
    </row>
    <row r="6836">
      <c r="A6836" s="105"/>
      <c r="C6836" s="88"/>
      <c r="D6836" s="86"/>
      <c r="E6836" s="32"/>
      <c r="H6836" s="105"/>
      <c r="J6836" s="102"/>
      <c r="K6836" s="102"/>
      <c r="L6836" s="108"/>
      <c r="R6836" s="31"/>
      <c r="S6836" s="112"/>
    </row>
    <row r="6837">
      <c r="A6837" s="105"/>
      <c r="C6837" s="88"/>
      <c r="D6837" s="86"/>
      <c r="E6837" s="32"/>
      <c r="H6837" s="105"/>
      <c r="J6837" s="102"/>
      <c r="K6837" s="102"/>
      <c r="L6837" s="108"/>
      <c r="R6837" s="31"/>
      <c r="S6837" s="112"/>
    </row>
    <row r="6838">
      <c r="A6838" s="105"/>
      <c r="C6838" s="88"/>
      <c r="D6838" s="86"/>
      <c r="E6838" s="32"/>
      <c r="H6838" s="105"/>
      <c r="J6838" s="102"/>
      <c r="K6838" s="102"/>
      <c r="L6838" s="108"/>
      <c r="R6838" s="31"/>
      <c r="S6838" s="112"/>
    </row>
    <row r="6839">
      <c r="A6839" s="105"/>
      <c r="C6839" s="88"/>
      <c r="D6839" s="86"/>
      <c r="E6839" s="32"/>
      <c r="H6839" s="105"/>
      <c r="J6839" s="102"/>
      <c r="K6839" s="102"/>
      <c r="L6839" s="108"/>
      <c r="R6839" s="31"/>
      <c r="S6839" s="112"/>
    </row>
    <row r="6840">
      <c r="A6840" s="105"/>
      <c r="C6840" s="88"/>
      <c r="D6840" s="86"/>
      <c r="E6840" s="32"/>
      <c r="H6840" s="105"/>
      <c r="J6840" s="102"/>
      <c r="K6840" s="102"/>
      <c r="L6840" s="108"/>
      <c r="R6840" s="31"/>
      <c r="S6840" s="112"/>
    </row>
    <row r="6841">
      <c r="A6841" s="105"/>
      <c r="C6841" s="88"/>
      <c r="D6841" s="86"/>
      <c r="E6841" s="32"/>
      <c r="H6841" s="105"/>
      <c r="J6841" s="102"/>
      <c r="K6841" s="102"/>
      <c r="L6841" s="108"/>
      <c r="R6841" s="31"/>
      <c r="S6841" s="112"/>
    </row>
    <row r="6842">
      <c r="A6842" s="105"/>
      <c r="C6842" s="88"/>
      <c r="D6842" s="86"/>
      <c r="E6842" s="32"/>
      <c r="H6842" s="105"/>
      <c r="J6842" s="102"/>
      <c r="K6842" s="102"/>
      <c r="L6842" s="108"/>
      <c r="R6842" s="31"/>
      <c r="S6842" s="112"/>
    </row>
    <row r="6843">
      <c r="A6843" s="105"/>
      <c r="C6843" s="88"/>
      <c r="D6843" s="86"/>
      <c r="E6843" s="32"/>
      <c r="H6843" s="105"/>
      <c r="J6843" s="102"/>
      <c r="K6843" s="102"/>
      <c r="L6843" s="108"/>
      <c r="R6843" s="31"/>
      <c r="S6843" s="112"/>
    </row>
    <row r="6844">
      <c r="A6844" s="105"/>
      <c r="C6844" s="88"/>
      <c r="D6844" s="86"/>
      <c r="E6844" s="32"/>
      <c r="H6844" s="105"/>
      <c r="J6844" s="102"/>
      <c r="K6844" s="102"/>
      <c r="L6844" s="108"/>
      <c r="R6844" s="31"/>
      <c r="S6844" s="112"/>
    </row>
    <row r="6845">
      <c r="A6845" s="105"/>
      <c r="C6845" s="88"/>
      <c r="D6845" s="86"/>
      <c r="E6845" s="32"/>
      <c r="H6845" s="105"/>
      <c r="J6845" s="102"/>
      <c r="K6845" s="102"/>
      <c r="L6845" s="108"/>
      <c r="R6845" s="31"/>
      <c r="S6845" s="112"/>
    </row>
    <row r="6846">
      <c r="A6846" s="105"/>
      <c r="C6846" s="88"/>
      <c r="D6846" s="86"/>
      <c r="E6846" s="32"/>
      <c r="H6846" s="105"/>
      <c r="J6846" s="102"/>
      <c r="K6846" s="102"/>
      <c r="L6846" s="108"/>
      <c r="R6846" s="31"/>
      <c r="S6846" s="112"/>
    </row>
    <row r="6847">
      <c r="A6847" s="105"/>
      <c r="C6847" s="88"/>
      <c r="D6847" s="86"/>
      <c r="E6847" s="32"/>
      <c r="H6847" s="105"/>
      <c r="J6847" s="102"/>
      <c r="K6847" s="102"/>
      <c r="L6847" s="108"/>
      <c r="R6847" s="31"/>
      <c r="S6847" s="112"/>
    </row>
    <row r="6848">
      <c r="A6848" s="105"/>
      <c r="C6848" s="88"/>
      <c r="D6848" s="86"/>
      <c r="E6848" s="32"/>
      <c r="H6848" s="105"/>
      <c r="J6848" s="102"/>
      <c r="K6848" s="102"/>
      <c r="L6848" s="108"/>
      <c r="R6848" s="31"/>
      <c r="S6848" s="112"/>
    </row>
    <row r="6849">
      <c r="A6849" s="105"/>
      <c r="C6849" s="88"/>
      <c r="D6849" s="86"/>
      <c r="E6849" s="32"/>
      <c r="H6849" s="105"/>
      <c r="J6849" s="102"/>
      <c r="K6849" s="102"/>
      <c r="L6849" s="108"/>
      <c r="R6849" s="31"/>
      <c r="S6849" s="112"/>
    </row>
    <row r="6850">
      <c r="A6850" s="105"/>
      <c r="C6850" s="88"/>
      <c r="D6850" s="86"/>
      <c r="E6850" s="32"/>
      <c r="H6850" s="105"/>
      <c r="J6850" s="102"/>
      <c r="K6850" s="102"/>
      <c r="L6850" s="108"/>
      <c r="R6850" s="31"/>
      <c r="S6850" s="112"/>
    </row>
    <row r="6851">
      <c r="A6851" s="105"/>
      <c r="C6851" s="88"/>
      <c r="D6851" s="86"/>
      <c r="E6851" s="32"/>
      <c r="H6851" s="105"/>
      <c r="J6851" s="102"/>
      <c r="K6851" s="102"/>
      <c r="L6851" s="108"/>
      <c r="R6851" s="31"/>
      <c r="S6851" s="112"/>
    </row>
    <row r="6852">
      <c r="A6852" s="105"/>
      <c r="C6852" s="88"/>
      <c r="D6852" s="86"/>
      <c r="E6852" s="32"/>
      <c r="H6852" s="105"/>
      <c r="J6852" s="102"/>
      <c r="K6852" s="102"/>
      <c r="L6852" s="108"/>
      <c r="R6852" s="31"/>
      <c r="S6852" s="112"/>
    </row>
    <row r="6853">
      <c r="A6853" s="105"/>
      <c r="C6853" s="88"/>
      <c r="D6853" s="86"/>
      <c r="E6853" s="32"/>
      <c r="H6853" s="105"/>
      <c r="J6853" s="102"/>
      <c r="K6853" s="102"/>
      <c r="L6853" s="108"/>
      <c r="R6853" s="31"/>
      <c r="S6853" s="112"/>
    </row>
    <row r="6854">
      <c r="A6854" s="105"/>
      <c r="C6854" s="88"/>
      <c r="D6854" s="86"/>
      <c r="E6854" s="32"/>
      <c r="H6854" s="105"/>
      <c r="J6854" s="102"/>
      <c r="K6854" s="102"/>
      <c r="L6854" s="108"/>
      <c r="R6854" s="31"/>
      <c r="S6854" s="112"/>
    </row>
    <row r="6855">
      <c r="A6855" s="105"/>
      <c r="C6855" s="88"/>
      <c r="D6855" s="86"/>
      <c r="E6855" s="32"/>
      <c r="H6855" s="105"/>
      <c r="J6855" s="102"/>
      <c r="K6855" s="102"/>
      <c r="L6855" s="108"/>
      <c r="R6855" s="31"/>
      <c r="S6855" s="112"/>
    </row>
    <row r="6856">
      <c r="A6856" s="105"/>
      <c r="C6856" s="88"/>
      <c r="D6856" s="86"/>
      <c r="E6856" s="32"/>
      <c r="H6856" s="105"/>
      <c r="J6856" s="102"/>
      <c r="K6856" s="102"/>
      <c r="L6856" s="108"/>
      <c r="R6856" s="31"/>
      <c r="S6856" s="112"/>
    </row>
    <row r="6857">
      <c r="A6857" s="105"/>
      <c r="C6857" s="88"/>
      <c r="D6857" s="86"/>
      <c r="E6857" s="32"/>
      <c r="H6857" s="105"/>
      <c r="J6857" s="102"/>
      <c r="K6857" s="102"/>
      <c r="L6857" s="108"/>
      <c r="R6857" s="31"/>
      <c r="S6857" s="112"/>
    </row>
    <row r="6858">
      <c r="A6858" s="105"/>
      <c r="C6858" s="88"/>
      <c r="D6858" s="86"/>
      <c r="E6858" s="32"/>
      <c r="H6858" s="105"/>
      <c r="J6858" s="102"/>
      <c r="K6858" s="102"/>
      <c r="L6858" s="108"/>
      <c r="R6858" s="31"/>
      <c r="S6858" s="112"/>
    </row>
    <row r="6859">
      <c r="A6859" s="105"/>
      <c r="C6859" s="88"/>
      <c r="D6859" s="86"/>
      <c r="E6859" s="32"/>
      <c r="H6859" s="105"/>
      <c r="J6859" s="102"/>
      <c r="K6859" s="102"/>
      <c r="L6859" s="108"/>
      <c r="R6859" s="31"/>
      <c r="S6859" s="112"/>
    </row>
    <row r="6860">
      <c r="A6860" s="105"/>
      <c r="C6860" s="88"/>
      <c r="D6860" s="86"/>
      <c r="E6860" s="32"/>
      <c r="H6860" s="105"/>
      <c r="J6860" s="102"/>
      <c r="K6860" s="102"/>
      <c r="L6860" s="108"/>
      <c r="R6860" s="31"/>
      <c r="S6860" s="112"/>
    </row>
    <row r="6861">
      <c r="A6861" s="105"/>
      <c r="C6861" s="88"/>
      <c r="D6861" s="86"/>
      <c r="E6861" s="32"/>
      <c r="H6861" s="105"/>
      <c r="J6861" s="102"/>
      <c r="K6861" s="102"/>
      <c r="L6861" s="108"/>
      <c r="R6861" s="31"/>
      <c r="S6861" s="112"/>
    </row>
    <row r="6862">
      <c r="A6862" s="105"/>
      <c r="C6862" s="88"/>
      <c r="D6862" s="86"/>
      <c r="E6862" s="32"/>
      <c r="H6862" s="105"/>
      <c r="J6862" s="102"/>
      <c r="K6862" s="102"/>
      <c r="L6862" s="108"/>
      <c r="R6862" s="31"/>
      <c r="S6862" s="112"/>
    </row>
    <row r="6863">
      <c r="A6863" s="105"/>
      <c r="C6863" s="88"/>
      <c r="D6863" s="86"/>
      <c r="E6863" s="32"/>
      <c r="H6863" s="105"/>
      <c r="J6863" s="102"/>
      <c r="K6863" s="102"/>
      <c r="L6863" s="108"/>
      <c r="R6863" s="31"/>
      <c r="S6863" s="112"/>
    </row>
    <row r="6864">
      <c r="A6864" s="105"/>
      <c r="C6864" s="88"/>
      <c r="D6864" s="86"/>
      <c r="E6864" s="32"/>
      <c r="H6864" s="105"/>
      <c r="J6864" s="102"/>
      <c r="K6864" s="102"/>
      <c r="L6864" s="108"/>
      <c r="R6864" s="31"/>
      <c r="S6864" s="112"/>
    </row>
    <row r="6865">
      <c r="A6865" s="105"/>
      <c r="C6865" s="88"/>
      <c r="D6865" s="86"/>
      <c r="E6865" s="32"/>
      <c r="H6865" s="105"/>
      <c r="J6865" s="102"/>
      <c r="K6865" s="102"/>
      <c r="L6865" s="108"/>
      <c r="R6865" s="31"/>
      <c r="S6865" s="112"/>
    </row>
    <row r="6866">
      <c r="A6866" s="105"/>
      <c r="C6866" s="88"/>
      <c r="D6866" s="86"/>
      <c r="E6866" s="32"/>
      <c r="H6866" s="105"/>
      <c r="J6866" s="102"/>
      <c r="K6866" s="102"/>
      <c r="L6866" s="108"/>
      <c r="R6866" s="31"/>
      <c r="S6866" s="112"/>
    </row>
    <row r="6867">
      <c r="A6867" s="105"/>
      <c r="C6867" s="88"/>
      <c r="D6867" s="86"/>
      <c r="E6867" s="32"/>
      <c r="H6867" s="105"/>
      <c r="J6867" s="102"/>
      <c r="K6867" s="102"/>
      <c r="L6867" s="108"/>
      <c r="R6867" s="31"/>
      <c r="S6867" s="112"/>
    </row>
    <row r="6868">
      <c r="A6868" s="105"/>
      <c r="C6868" s="88"/>
      <c r="D6868" s="86"/>
      <c r="E6868" s="32"/>
      <c r="H6868" s="105"/>
      <c r="J6868" s="102"/>
      <c r="K6868" s="102"/>
      <c r="L6868" s="108"/>
      <c r="R6868" s="31"/>
      <c r="S6868" s="112"/>
    </row>
    <row r="6869">
      <c r="A6869" s="105"/>
      <c r="C6869" s="88"/>
      <c r="D6869" s="86"/>
      <c r="E6869" s="32"/>
      <c r="H6869" s="105"/>
      <c r="J6869" s="102"/>
      <c r="K6869" s="102"/>
      <c r="L6869" s="108"/>
      <c r="R6869" s="31"/>
      <c r="S6869" s="112"/>
    </row>
    <row r="6870">
      <c r="A6870" s="105"/>
      <c r="C6870" s="88"/>
      <c r="D6870" s="86"/>
      <c r="E6870" s="32"/>
      <c r="H6870" s="105"/>
      <c r="J6870" s="102"/>
      <c r="K6870" s="102"/>
      <c r="L6870" s="108"/>
      <c r="R6870" s="31"/>
      <c r="S6870" s="112"/>
    </row>
    <row r="6871">
      <c r="A6871" s="105"/>
      <c r="C6871" s="88"/>
      <c r="D6871" s="86"/>
      <c r="E6871" s="32"/>
      <c r="H6871" s="105"/>
      <c r="J6871" s="102"/>
      <c r="K6871" s="102"/>
      <c r="L6871" s="108"/>
      <c r="R6871" s="31"/>
      <c r="S6871" s="112"/>
    </row>
    <row r="6872">
      <c r="A6872" s="105"/>
      <c r="C6872" s="88"/>
      <c r="D6872" s="86"/>
      <c r="E6872" s="32"/>
      <c r="H6872" s="105"/>
      <c r="J6872" s="102"/>
      <c r="K6872" s="102"/>
      <c r="L6872" s="108"/>
      <c r="R6872" s="31"/>
      <c r="S6872" s="112"/>
    </row>
    <row r="6873">
      <c r="A6873" s="105"/>
      <c r="C6873" s="88"/>
      <c r="D6873" s="86"/>
      <c r="E6873" s="32"/>
      <c r="H6873" s="105"/>
      <c r="J6873" s="102"/>
      <c r="K6873" s="102"/>
      <c r="L6873" s="108"/>
      <c r="R6873" s="31"/>
      <c r="S6873" s="112"/>
    </row>
    <row r="6874">
      <c r="A6874" s="105"/>
      <c r="C6874" s="88"/>
      <c r="D6874" s="86"/>
      <c r="E6874" s="32"/>
      <c r="H6874" s="105"/>
      <c r="J6874" s="102"/>
      <c r="K6874" s="102"/>
      <c r="L6874" s="108"/>
      <c r="R6874" s="31"/>
      <c r="S6874" s="112"/>
    </row>
    <row r="6875">
      <c r="A6875" s="105"/>
      <c r="C6875" s="88"/>
      <c r="D6875" s="86"/>
      <c r="E6875" s="32"/>
      <c r="H6875" s="105"/>
      <c r="J6875" s="102"/>
      <c r="K6875" s="102"/>
      <c r="L6875" s="108"/>
      <c r="R6875" s="31"/>
      <c r="S6875" s="112"/>
    </row>
    <row r="6876">
      <c r="A6876" s="105"/>
      <c r="C6876" s="88"/>
      <c r="D6876" s="86"/>
      <c r="E6876" s="32"/>
      <c r="H6876" s="105"/>
      <c r="J6876" s="102"/>
      <c r="K6876" s="102"/>
      <c r="L6876" s="108"/>
      <c r="R6876" s="31"/>
      <c r="S6876" s="112"/>
    </row>
    <row r="6877">
      <c r="A6877" s="105"/>
      <c r="C6877" s="88"/>
      <c r="D6877" s="86"/>
      <c r="E6877" s="32"/>
      <c r="H6877" s="105"/>
      <c r="J6877" s="102"/>
      <c r="K6877" s="102"/>
      <c r="L6877" s="108"/>
      <c r="R6877" s="31"/>
      <c r="S6877" s="112"/>
    </row>
    <row r="6878">
      <c r="A6878" s="105"/>
      <c r="C6878" s="88"/>
      <c r="D6878" s="86"/>
      <c r="E6878" s="32"/>
      <c r="H6878" s="105"/>
      <c r="J6878" s="102"/>
      <c r="K6878" s="102"/>
      <c r="L6878" s="108"/>
      <c r="R6878" s="31"/>
      <c r="S6878" s="112"/>
    </row>
    <row r="6879">
      <c r="A6879" s="105"/>
      <c r="C6879" s="88"/>
      <c r="D6879" s="86"/>
      <c r="E6879" s="32"/>
      <c r="H6879" s="105"/>
      <c r="J6879" s="102"/>
      <c r="K6879" s="102"/>
      <c r="L6879" s="108"/>
      <c r="R6879" s="31"/>
      <c r="S6879" s="112"/>
    </row>
    <row r="6880">
      <c r="A6880" s="105"/>
      <c r="C6880" s="88"/>
      <c r="D6880" s="86"/>
      <c r="E6880" s="32"/>
      <c r="H6880" s="105"/>
      <c r="J6880" s="102"/>
      <c r="K6880" s="102"/>
      <c r="L6880" s="108"/>
      <c r="R6880" s="31"/>
      <c r="S6880" s="112"/>
    </row>
    <row r="6881">
      <c r="A6881" s="105"/>
      <c r="C6881" s="88"/>
      <c r="D6881" s="86"/>
      <c r="E6881" s="32"/>
      <c r="H6881" s="105"/>
      <c r="J6881" s="102"/>
      <c r="K6881" s="102"/>
      <c r="L6881" s="108"/>
      <c r="R6881" s="31"/>
      <c r="S6881" s="112"/>
    </row>
    <row r="6882">
      <c r="A6882" s="105"/>
      <c r="C6882" s="88"/>
      <c r="D6882" s="86"/>
      <c r="E6882" s="32"/>
      <c r="H6882" s="105"/>
      <c r="J6882" s="102"/>
      <c r="K6882" s="102"/>
      <c r="L6882" s="108"/>
      <c r="R6882" s="31"/>
      <c r="S6882" s="112"/>
    </row>
    <row r="6883">
      <c r="A6883" s="105"/>
      <c r="C6883" s="88"/>
      <c r="D6883" s="86"/>
      <c r="E6883" s="32"/>
      <c r="H6883" s="105"/>
      <c r="J6883" s="102"/>
      <c r="K6883" s="102"/>
      <c r="L6883" s="108"/>
      <c r="R6883" s="31"/>
      <c r="S6883" s="112"/>
    </row>
    <row r="6884">
      <c r="A6884" s="105"/>
      <c r="C6884" s="88"/>
      <c r="D6884" s="86"/>
      <c r="E6884" s="32"/>
      <c r="H6884" s="105"/>
      <c r="J6884" s="102"/>
      <c r="K6884" s="102"/>
      <c r="L6884" s="108"/>
      <c r="R6884" s="31"/>
      <c r="S6884" s="112"/>
    </row>
    <row r="6885">
      <c r="A6885" s="105"/>
      <c r="C6885" s="88"/>
      <c r="D6885" s="86"/>
      <c r="E6885" s="32"/>
      <c r="H6885" s="105"/>
      <c r="J6885" s="102"/>
      <c r="K6885" s="102"/>
      <c r="L6885" s="108"/>
      <c r="R6885" s="31"/>
      <c r="S6885" s="112"/>
    </row>
    <row r="6886">
      <c r="A6886" s="105"/>
      <c r="C6886" s="88"/>
      <c r="D6886" s="86"/>
      <c r="E6886" s="32"/>
      <c r="H6886" s="105"/>
      <c r="J6886" s="102"/>
      <c r="K6886" s="102"/>
      <c r="L6886" s="108"/>
      <c r="R6886" s="31"/>
      <c r="S6886" s="112"/>
    </row>
    <row r="6887">
      <c r="A6887" s="105"/>
      <c r="C6887" s="88"/>
      <c r="D6887" s="86"/>
      <c r="E6887" s="32"/>
      <c r="H6887" s="105"/>
      <c r="J6887" s="102"/>
      <c r="K6887" s="102"/>
      <c r="L6887" s="108"/>
      <c r="R6887" s="31"/>
      <c r="S6887" s="112"/>
    </row>
    <row r="6888">
      <c r="A6888" s="105"/>
      <c r="C6888" s="88"/>
      <c r="D6888" s="86"/>
      <c r="E6888" s="32"/>
      <c r="H6888" s="105"/>
      <c r="J6888" s="102"/>
      <c r="K6888" s="102"/>
      <c r="L6888" s="108"/>
      <c r="R6888" s="31"/>
      <c r="S6888" s="112"/>
    </row>
    <row r="6889">
      <c r="A6889" s="105"/>
      <c r="C6889" s="88"/>
      <c r="D6889" s="86"/>
      <c r="E6889" s="32"/>
      <c r="H6889" s="105"/>
      <c r="J6889" s="102"/>
      <c r="K6889" s="102"/>
      <c r="L6889" s="108"/>
      <c r="R6889" s="31"/>
      <c r="S6889" s="112"/>
    </row>
    <row r="6890">
      <c r="A6890" s="105"/>
      <c r="C6890" s="88"/>
      <c r="D6890" s="86"/>
      <c r="E6890" s="32"/>
      <c r="H6890" s="105"/>
      <c r="J6890" s="102"/>
      <c r="K6890" s="102"/>
      <c r="L6890" s="108"/>
      <c r="R6890" s="31"/>
      <c r="S6890" s="112"/>
    </row>
    <row r="6891">
      <c r="A6891" s="105"/>
      <c r="C6891" s="88"/>
      <c r="D6891" s="86"/>
      <c r="E6891" s="32"/>
      <c r="H6891" s="105"/>
      <c r="J6891" s="102"/>
      <c r="K6891" s="102"/>
      <c r="L6891" s="108"/>
      <c r="R6891" s="31"/>
      <c r="S6891" s="112"/>
    </row>
    <row r="6892">
      <c r="A6892" s="105"/>
      <c r="C6892" s="88"/>
      <c r="D6892" s="86"/>
      <c r="E6892" s="32"/>
      <c r="H6892" s="105"/>
      <c r="J6892" s="102"/>
      <c r="K6892" s="102"/>
      <c r="L6892" s="108"/>
      <c r="R6892" s="31"/>
      <c r="S6892" s="112"/>
    </row>
    <row r="6893">
      <c r="A6893" s="105"/>
      <c r="C6893" s="88"/>
      <c r="D6893" s="86"/>
      <c r="E6893" s="32"/>
      <c r="H6893" s="105"/>
      <c r="J6893" s="102"/>
      <c r="K6893" s="102"/>
      <c r="L6893" s="108"/>
      <c r="R6893" s="31"/>
      <c r="S6893" s="112"/>
    </row>
    <row r="6894">
      <c r="A6894" s="105"/>
      <c r="C6894" s="88"/>
      <c r="D6894" s="86"/>
      <c r="E6894" s="32"/>
      <c r="H6894" s="105"/>
      <c r="J6894" s="102"/>
      <c r="K6894" s="102"/>
      <c r="L6894" s="108"/>
      <c r="R6894" s="31"/>
      <c r="S6894" s="112"/>
    </row>
    <row r="6895">
      <c r="A6895" s="105"/>
      <c r="C6895" s="88"/>
      <c r="D6895" s="86"/>
      <c r="E6895" s="32"/>
      <c r="H6895" s="105"/>
      <c r="J6895" s="102"/>
      <c r="K6895" s="102"/>
      <c r="L6895" s="108"/>
      <c r="R6895" s="31"/>
      <c r="S6895" s="112"/>
    </row>
    <row r="6896">
      <c r="A6896" s="105"/>
      <c r="C6896" s="88"/>
      <c r="D6896" s="86"/>
      <c r="E6896" s="32"/>
      <c r="H6896" s="105"/>
      <c r="J6896" s="102"/>
      <c r="K6896" s="102"/>
      <c r="L6896" s="108"/>
      <c r="R6896" s="31"/>
      <c r="S6896" s="112"/>
    </row>
    <row r="6897">
      <c r="A6897" s="105"/>
      <c r="C6897" s="88"/>
      <c r="D6897" s="86"/>
      <c r="E6897" s="32"/>
      <c r="H6897" s="105"/>
      <c r="J6897" s="102"/>
      <c r="K6897" s="102"/>
      <c r="L6897" s="108"/>
      <c r="R6897" s="31"/>
      <c r="S6897" s="112"/>
    </row>
    <row r="6898">
      <c r="A6898" s="105"/>
      <c r="C6898" s="88"/>
      <c r="D6898" s="86"/>
      <c r="E6898" s="32"/>
      <c r="H6898" s="105"/>
      <c r="J6898" s="102"/>
      <c r="K6898" s="102"/>
      <c r="L6898" s="108"/>
      <c r="R6898" s="31"/>
      <c r="S6898" s="112"/>
    </row>
    <row r="6899">
      <c r="A6899" s="105"/>
      <c r="C6899" s="88"/>
      <c r="D6899" s="86"/>
      <c r="E6899" s="32"/>
      <c r="H6899" s="105"/>
      <c r="J6899" s="102"/>
      <c r="K6899" s="102"/>
      <c r="L6899" s="108"/>
      <c r="R6899" s="31"/>
      <c r="S6899" s="112"/>
    </row>
    <row r="6900">
      <c r="A6900" s="105"/>
      <c r="C6900" s="88"/>
      <c r="D6900" s="86"/>
      <c r="E6900" s="32"/>
      <c r="H6900" s="105"/>
      <c r="J6900" s="102"/>
      <c r="K6900" s="102"/>
      <c r="L6900" s="108"/>
      <c r="R6900" s="31"/>
      <c r="S6900" s="112"/>
    </row>
    <row r="6901">
      <c r="A6901" s="105"/>
      <c r="C6901" s="88"/>
      <c r="D6901" s="86"/>
      <c r="E6901" s="32"/>
      <c r="H6901" s="105"/>
      <c r="J6901" s="102"/>
      <c r="K6901" s="102"/>
      <c r="L6901" s="108"/>
      <c r="R6901" s="31"/>
      <c r="S6901" s="112"/>
    </row>
    <row r="6902">
      <c r="A6902" s="105"/>
      <c r="C6902" s="88"/>
      <c r="D6902" s="86"/>
      <c r="E6902" s="32"/>
      <c r="H6902" s="105"/>
      <c r="J6902" s="102"/>
      <c r="K6902" s="102"/>
      <c r="L6902" s="108"/>
      <c r="R6902" s="31"/>
      <c r="S6902" s="112"/>
    </row>
    <row r="6903">
      <c r="A6903" s="105"/>
      <c r="C6903" s="88"/>
      <c r="D6903" s="86"/>
      <c r="E6903" s="32"/>
      <c r="H6903" s="105"/>
      <c r="J6903" s="102"/>
      <c r="K6903" s="102"/>
      <c r="L6903" s="108"/>
      <c r="R6903" s="31"/>
      <c r="S6903" s="112"/>
    </row>
    <row r="6904">
      <c r="A6904" s="105"/>
      <c r="C6904" s="88"/>
      <c r="D6904" s="86"/>
      <c r="E6904" s="32"/>
      <c r="H6904" s="105"/>
      <c r="J6904" s="102"/>
      <c r="K6904" s="102"/>
      <c r="L6904" s="108"/>
      <c r="R6904" s="31"/>
      <c r="S6904" s="112"/>
    </row>
    <row r="6905">
      <c r="A6905" s="105"/>
      <c r="C6905" s="88"/>
      <c r="D6905" s="86"/>
      <c r="E6905" s="32"/>
      <c r="H6905" s="105"/>
      <c r="J6905" s="102"/>
      <c r="K6905" s="102"/>
      <c r="L6905" s="108"/>
      <c r="R6905" s="31"/>
      <c r="S6905" s="112"/>
    </row>
    <row r="6906">
      <c r="A6906" s="105"/>
      <c r="C6906" s="88"/>
      <c r="D6906" s="86"/>
      <c r="E6906" s="32"/>
      <c r="H6906" s="105"/>
      <c r="J6906" s="102"/>
      <c r="K6906" s="102"/>
      <c r="L6906" s="108"/>
      <c r="R6906" s="31"/>
      <c r="S6906" s="112"/>
    </row>
    <row r="6907">
      <c r="A6907" s="105"/>
      <c r="C6907" s="88"/>
      <c r="D6907" s="86"/>
      <c r="E6907" s="32"/>
      <c r="H6907" s="105"/>
      <c r="J6907" s="102"/>
      <c r="K6907" s="102"/>
      <c r="L6907" s="108"/>
      <c r="R6907" s="31"/>
      <c r="S6907" s="112"/>
    </row>
    <row r="6908">
      <c r="A6908" s="105"/>
      <c r="C6908" s="88"/>
      <c r="D6908" s="86"/>
      <c r="E6908" s="32"/>
      <c r="H6908" s="105"/>
      <c r="J6908" s="102"/>
      <c r="K6908" s="102"/>
      <c r="L6908" s="108"/>
      <c r="R6908" s="31"/>
      <c r="S6908" s="112"/>
    </row>
    <row r="6909">
      <c r="A6909" s="105"/>
      <c r="C6909" s="88"/>
      <c r="D6909" s="86"/>
      <c r="E6909" s="32"/>
      <c r="H6909" s="105"/>
      <c r="J6909" s="102"/>
      <c r="K6909" s="102"/>
      <c r="L6909" s="108"/>
      <c r="R6909" s="31"/>
      <c r="S6909" s="112"/>
    </row>
    <row r="6910">
      <c r="A6910" s="105"/>
      <c r="C6910" s="88"/>
      <c r="D6910" s="86"/>
      <c r="E6910" s="32"/>
      <c r="H6910" s="105"/>
      <c r="J6910" s="102"/>
      <c r="K6910" s="102"/>
      <c r="L6910" s="108"/>
      <c r="R6910" s="31"/>
      <c r="S6910" s="112"/>
    </row>
    <row r="6911">
      <c r="A6911" s="105"/>
      <c r="C6911" s="88"/>
      <c r="D6911" s="86"/>
      <c r="E6911" s="32"/>
      <c r="H6911" s="105"/>
      <c r="J6911" s="102"/>
      <c r="K6911" s="102"/>
      <c r="L6911" s="108"/>
      <c r="R6911" s="31"/>
      <c r="S6911" s="112"/>
    </row>
    <row r="6912">
      <c r="A6912" s="105"/>
      <c r="C6912" s="88"/>
      <c r="D6912" s="86"/>
      <c r="E6912" s="32"/>
      <c r="H6912" s="105"/>
      <c r="J6912" s="102"/>
      <c r="K6912" s="102"/>
      <c r="L6912" s="108"/>
      <c r="R6912" s="31"/>
      <c r="S6912" s="112"/>
    </row>
    <row r="6913">
      <c r="A6913" s="105"/>
      <c r="C6913" s="88"/>
      <c r="D6913" s="86"/>
      <c r="E6913" s="32"/>
      <c r="H6913" s="105"/>
      <c r="J6913" s="102"/>
      <c r="K6913" s="102"/>
      <c r="L6913" s="108"/>
      <c r="R6913" s="31"/>
      <c r="S6913" s="112"/>
    </row>
    <row r="6914">
      <c r="A6914" s="105"/>
      <c r="C6914" s="88"/>
      <c r="D6914" s="86"/>
      <c r="E6914" s="32"/>
      <c r="H6914" s="105"/>
      <c r="J6914" s="102"/>
      <c r="K6914" s="102"/>
      <c r="L6914" s="108"/>
      <c r="R6914" s="31"/>
      <c r="S6914" s="112"/>
    </row>
    <row r="6915">
      <c r="A6915" s="105"/>
      <c r="C6915" s="88"/>
      <c r="D6915" s="86"/>
      <c r="E6915" s="32"/>
      <c r="H6915" s="105"/>
      <c r="J6915" s="102"/>
      <c r="K6915" s="102"/>
      <c r="L6915" s="108"/>
      <c r="R6915" s="31"/>
      <c r="S6915" s="112"/>
    </row>
    <row r="6916">
      <c r="A6916" s="105"/>
      <c r="C6916" s="88"/>
      <c r="D6916" s="86"/>
      <c r="E6916" s="32"/>
      <c r="H6916" s="105"/>
      <c r="J6916" s="102"/>
      <c r="K6916" s="102"/>
      <c r="L6916" s="108"/>
      <c r="R6916" s="31"/>
      <c r="S6916" s="112"/>
    </row>
    <row r="6917">
      <c r="A6917" s="105"/>
      <c r="C6917" s="88"/>
      <c r="D6917" s="86"/>
      <c r="E6917" s="32"/>
      <c r="H6917" s="105"/>
      <c r="J6917" s="102"/>
      <c r="K6917" s="102"/>
      <c r="L6917" s="108"/>
      <c r="R6917" s="31"/>
      <c r="S6917" s="112"/>
    </row>
    <row r="6918">
      <c r="A6918" s="105"/>
      <c r="C6918" s="88"/>
      <c r="D6918" s="86"/>
      <c r="E6918" s="32"/>
      <c r="H6918" s="105"/>
      <c r="J6918" s="102"/>
      <c r="K6918" s="102"/>
      <c r="L6918" s="108"/>
      <c r="R6918" s="31"/>
      <c r="S6918" s="112"/>
    </row>
    <row r="6919">
      <c r="A6919" s="105"/>
      <c r="C6919" s="88"/>
      <c r="D6919" s="86"/>
      <c r="E6919" s="32"/>
      <c r="H6919" s="105"/>
      <c r="J6919" s="102"/>
      <c r="K6919" s="102"/>
      <c r="L6919" s="108"/>
      <c r="R6919" s="31"/>
      <c r="S6919" s="112"/>
    </row>
    <row r="6920">
      <c r="A6920" s="105"/>
      <c r="C6920" s="88"/>
      <c r="D6920" s="86"/>
      <c r="E6920" s="32"/>
      <c r="H6920" s="105"/>
      <c r="J6920" s="102"/>
      <c r="K6920" s="102"/>
      <c r="L6920" s="108"/>
      <c r="R6920" s="31"/>
      <c r="S6920" s="112"/>
    </row>
    <row r="6921">
      <c r="A6921" s="105"/>
      <c r="C6921" s="88"/>
      <c r="D6921" s="86"/>
      <c r="E6921" s="32"/>
      <c r="H6921" s="105"/>
      <c r="J6921" s="102"/>
      <c r="K6921" s="102"/>
      <c r="L6921" s="108"/>
      <c r="R6921" s="31"/>
      <c r="S6921" s="112"/>
    </row>
    <row r="6922">
      <c r="A6922" s="105"/>
      <c r="C6922" s="88"/>
      <c r="D6922" s="86"/>
      <c r="E6922" s="32"/>
      <c r="H6922" s="105"/>
      <c r="J6922" s="102"/>
      <c r="K6922" s="102"/>
      <c r="L6922" s="108"/>
      <c r="R6922" s="31"/>
      <c r="S6922" s="112"/>
    </row>
    <row r="6923">
      <c r="A6923" s="105"/>
      <c r="C6923" s="88"/>
      <c r="D6923" s="86"/>
      <c r="E6923" s="32"/>
      <c r="H6923" s="105"/>
      <c r="J6923" s="102"/>
      <c r="K6923" s="102"/>
      <c r="L6923" s="108"/>
      <c r="R6923" s="31"/>
      <c r="S6923" s="112"/>
    </row>
    <row r="6924">
      <c r="A6924" s="105"/>
      <c r="C6924" s="88"/>
      <c r="D6924" s="86"/>
      <c r="E6924" s="32"/>
      <c r="H6924" s="105"/>
      <c r="J6924" s="102"/>
      <c r="K6924" s="102"/>
      <c r="L6924" s="108"/>
      <c r="R6924" s="31"/>
      <c r="S6924" s="112"/>
    </row>
    <row r="6925">
      <c r="A6925" s="105"/>
      <c r="C6925" s="88"/>
      <c r="D6925" s="86"/>
      <c r="E6925" s="32"/>
      <c r="H6925" s="105"/>
      <c r="J6925" s="102"/>
      <c r="K6925" s="102"/>
      <c r="L6925" s="108"/>
      <c r="R6925" s="31"/>
      <c r="S6925" s="112"/>
    </row>
    <row r="6926">
      <c r="A6926" s="105"/>
      <c r="C6926" s="88"/>
      <c r="D6926" s="86"/>
      <c r="E6926" s="32"/>
      <c r="H6926" s="105"/>
      <c r="J6926" s="102"/>
      <c r="K6926" s="102"/>
      <c r="L6926" s="108"/>
      <c r="R6926" s="31"/>
      <c r="S6926" s="112"/>
    </row>
    <row r="6927">
      <c r="A6927" s="105"/>
      <c r="C6927" s="88"/>
      <c r="D6927" s="86"/>
      <c r="E6927" s="32"/>
      <c r="H6927" s="105"/>
      <c r="J6927" s="102"/>
      <c r="K6927" s="102"/>
      <c r="L6927" s="108"/>
      <c r="R6927" s="31"/>
      <c r="S6927" s="112"/>
    </row>
    <row r="6928">
      <c r="A6928" s="105"/>
      <c r="C6928" s="88"/>
      <c r="D6928" s="86"/>
      <c r="E6928" s="32"/>
      <c r="H6928" s="105"/>
      <c r="J6928" s="102"/>
      <c r="K6928" s="102"/>
      <c r="L6928" s="108"/>
      <c r="R6928" s="31"/>
      <c r="S6928" s="112"/>
    </row>
    <row r="6929">
      <c r="A6929" s="105"/>
      <c r="C6929" s="88"/>
      <c r="D6929" s="86"/>
      <c r="E6929" s="32"/>
      <c r="H6929" s="105"/>
      <c r="J6929" s="102"/>
      <c r="K6929" s="102"/>
      <c r="L6929" s="108"/>
      <c r="R6929" s="31"/>
      <c r="S6929" s="112"/>
    </row>
    <row r="6930">
      <c r="A6930" s="105"/>
      <c r="C6930" s="88"/>
      <c r="D6930" s="86"/>
      <c r="E6930" s="32"/>
      <c r="H6930" s="105"/>
      <c r="J6930" s="102"/>
      <c r="K6930" s="102"/>
      <c r="L6930" s="108"/>
      <c r="R6930" s="31"/>
      <c r="S6930" s="112"/>
    </row>
    <row r="6931">
      <c r="A6931" s="105"/>
      <c r="C6931" s="88"/>
      <c r="D6931" s="86"/>
      <c r="E6931" s="32"/>
      <c r="H6931" s="105"/>
      <c r="J6931" s="102"/>
      <c r="K6931" s="102"/>
      <c r="L6931" s="108"/>
      <c r="R6931" s="31"/>
      <c r="S6931" s="112"/>
    </row>
    <row r="6932">
      <c r="A6932" s="105"/>
      <c r="C6932" s="88"/>
      <c r="D6932" s="86"/>
      <c r="E6932" s="32"/>
      <c r="H6932" s="105"/>
      <c r="J6932" s="102"/>
      <c r="K6932" s="102"/>
      <c r="L6932" s="108"/>
      <c r="R6932" s="31"/>
      <c r="S6932" s="112"/>
    </row>
    <row r="6933">
      <c r="A6933" s="105"/>
      <c r="C6933" s="88"/>
      <c r="D6933" s="86"/>
      <c r="E6933" s="32"/>
      <c r="H6933" s="105"/>
      <c r="J6933" s="102"/>
      <c r="K6933" s="102"/>
      <c r="L6933" s="108"/>
      <c r="R6933" s="31"/>
      <c r="S6933" s="112"/>
    </row>
    <row r="6934">
      <c r="A6934" s="105"/>
      <c r="C6934" s="88"/>
      <c r="D6934" s="86"/>
      <c r="E6934" s="32"/>
      <c r="H6934" s="105"/>
      <c r="J6934" s="102"/>
      <c r="K6934" s="102"/>
      <c r="L6934" s="108"/>
      <c r="R6934" s="31"/>
      <c r="S6934" s="112"/>
    </row>
    <row r="6935">
      <c r="A6935" s="105"/>
      <c r="C6935" s="88"/>
      <c r="D6935" s="86"/>
      <c r="E6935" s="32"/>
      <c r="H6935" s="105"/>
      <c r="J6935" s="102"/>
      <c r="K6935" s="102"/>
      <c r="L6935" s="108"/>
      <c r="R6935" s="31"/>
      <c r="S6935" s="112"/>
    </row>
    <row r="6936">
      <c r="A6936" s="105"/>
      <c r="C6936" s="88"/>
      <c r="D6936" s="86"/>
      <c r="E6936" s="32"/>
      <c r="H6936" s="105"/>
      <c r="J6936" s="102"/>
      <c r="K6936" s="102"/>
      <c r="L6936" s="108"/>
      <c r="R6936" s="31"/>
      <c r="S6936" s="112"/>
    </row>
    <row r="6937">
      <c r="A6937" s="105"/>
      <c r="C6937" s="88"/>
      <c r="D6937" s="86"/>
      <c r="E6937" s="32"/>
      <c r="H6937" s="105"/>
      <c r="J6937" s="102"/>
      <c r="K6937" s="102"/>
      <c r="L6937" s="108"/>
      <c r="R6937" s="31"/>
      <c r="S6937" s="112"/>
    </row>
    <row r="6938">
      <c r="A6938" s="105"/>
      <c r="C6938" s="88"/>
      <c r="D6938" s="86"/>
      <c r="E6938" s="32"/>
      <c r="H6938" s="105"/>
      <c r="J6938" s="102"/>
      <c r="K6938" s="102"/>
      <c r="L6938" s="108"/>
      <c r="R6938" s="31"/>
      <c r="S6938" s="112"/>
    </row>
    <row r="6939">
      <c r="A6939" s="105"/>
      <c r="C6939" s="88"/>
      <c r="D6939" s="86"/>
      <c r="E6939" s="32"/>
      <c r="H6939" s="105"/>
      <c r="J6939" s="102"/>
      <c r="K6939" s="102"/>
      <c r="L6939" s="108"/>
      <c r="R6939" s="31"/>
      <c r="S6939" s="112"/>
    </row>
    <row r="6940">
      <c r="A6940" s="105"/>
      <c r="C6940" s="88"/>
      <c r="D6940" s="86"/>
      <c r="E6940" s="32"/>
      <c r="H6940" s="105"/>
      <c r="J6940" s="102"/>
      <c r="K6940" s="102"/>
      <c r="L6940" s="108"/>
      <c r="R6940" s="31"/>
      <c r="S6940" s="112"/>
    </row>
    <row r="6941">
      <c r="A6941" s="105"/>
      <c r="C6941" s="88"/>
      <c r="D6941" s="86"/>
      <c r="E6941" s="32"/>
      <c r="H6941" s="105"/>
      <c r="J6941" s="102"/>
      <c r="K6941" s="102"/>
      <c r="L6941" s="108"/>
      <c r="R6941" s="31"/>
      <c r="S6941" s="112"/>
    </row>
    <row r="6942">
      <c r="A6942" s="105"/>
      <c r="C6942" s="88"/>
      <c r="D6942" s="86"/>
      <c r="E6942" s="32"/>
      <c r="H6942" s="105"/>
      <c r="J6942" s="102"/>
      <c r="K6942" s="102"/>
      <c r="L6942" s="108"/>
      <c r="R6942" s="31"/>
      <c r="S6942" s="112"/>
    </row>
    <row r="6943">
      <c r="A6943" s="105"/>
      <c r="C6943" s="88"/>
      <c r="D6943" s="86"/>
      <c r="E6943" s="32"/>
      <c r="H6943" s="105"/>
      <c r="J6943" s="102"/>
      <c r="K6943" s="102"/>
      <c r="L6943" s="108"/>
      <c r="R6943" s="31"/>
      <c r="S6943" s="112"/>
    </row>
    <row r="6944">
      <c r="A6944" s="105"/>
      <c r="C6944" s="88"/>
      <c r="D6944" s="86"/>
      <c r="E6944" s="32"/>
      <c r="H6944" s="105"/>
      <c r="J6944" s="102"/>
      <c r="K6944" s="102"/>
      <c r="L6944" s="108"/>
      <c r="R6944" s="31"/>
      <c r="S6944" s="112"/>
    </row>
    <row r="6945">
      <c r="A6945" s="105"/>
      <c r="C6945" s="88"/>
      <c r="D6945" s="86"/>
      <c r="E6945" s="32"/>
      <c r="H6945" s="105"/>
      <c r="J6945" s="102"/>
      <c r="K6945" s="102"/>
      <c r="L6945" s="108"/>
      <c r="R6945" s="31"/>
      <c r="S6945" s="112"/>
    </row>
    <row r="6946">
      <c r="A6946" s="105"/>
      <c r="C6946" s="88"/>
      <c r="D6946" s="86"/>
      <c r="E6946" s="32"/>
      <c r="H6946" s="105"/>
      <c r="J6946" s="102"/>
      <c r="K6946" s="102"/>
      <c r="L6946" s="108"/>
      <c r="R6946" s="31"/>
      <c r="S6946" s="112"/>
    </row>
    <row r="6947">
      <c r="A6947" s="105"/>
      <c r="C6947" s="88"/>
      <c r="D6947" s="86"/>
      <c r="E6947" s="32"/>
      <c r="H6947" s="105"/>
      <c r="J6947" s="102"/>
      <c r="K6947" s="102"/>
      <c r="L6947" s="108"/>
      <c r="R6947" s="31"/>
      <c r="S6947" s="112"/>
    </row>
    <row r="6948">
      <c r="A6948" s="105"/>
      <c r="C6948" s="88"/>
      <c r="D6948" s="86"/>
      <c r="E6948" s="32"/>
      <c r="H6948" s="105"/>
      <c r="J6948" s="102"/>
      <c r="K6948" s="102"/>
      <c r="L6948" s="108"/>
      <c r="R6948" s="31"/>
      <c r="S6948" s="112"/>
    </row>
    <row r="6949">
      <c r="A6949" s="105"/>
      <c r="C6949" s="88"/>
      <c r="D6949" s="86"/>
      <c r="E6949" s="32"/>
      <c r="H6949" s="105"/>
      <c r="J6949" s="102"/>
      <c r="K6949" s="102"/>
      <c r="L6949" s="108"/>
      <c r="R6949" s="31"/>
      <c r="S6949" s="112"/>
    </row>
    <row r="6950">
      <c r="A6950" s="105"/>
      <c r="C6950" s="88"/>
      <c r="D6950" s="86"/>
      <c r="E6950" s="32"/>
      <c r="H6950" s="105"/>
      <c r="J6950" s="102"/>
      <c r="K6950" s="102"/>
      <c r="L6950" s="108"/>
      <c r="R6950" s="31"/>
      <c r="S6950" s="112"/>
    </row>
    <row r="6951">
      <c r="A6951" s="105"/>
      <c r="C6951" s="88"/>
      <c r="D6951" s="86"/>
      <c r="E6951" s="32"/>
      <c r="H6951" s="105"/>
      <c r="J6951" s="102"/>
      <c r="K6951" s="102"/>
      <c r="L6951" s="108"/>
      <c r="R6951" s="31"/>
      <c r="S6951" s="112"/>
    </row>
    <row r="6952">
      <c r="A6952" s="105"/>
      <c r="C6952" s="88"/>
      <c r="D6952" s="86"/>
      <c r="E6952" s="32"/>
      <c r="H6952" s="105"/>
      <c r="J6952" s="102"/>
      <c r="K6952" s="102"/>
      <c r="L6952" s="108"/>
      <c r="R6952" s="31"/>
      <c r="S6952" s="112"/>
    </row>
    <row r="6953">
      <c r="A6953" s="105"/>
      <c r="C6953" s="88"/>
      <c r="D6953" s="86"/>
      <c r="E6953" s="32"/>
      <c r="H6953" s="105"/>
      <c r="J6953" s="102"/>
      <c r="K6953" s="102"/>
      <c r="L6953" s="108"/>
      <c r="R6953" s="31"/>
      <c r="S6953" s="112"/>
    </row>
    <row r="6954">
      <c r="A6954" s="105"/>
      <c r="C6954" s="88"/>
      <c r="D6954" s="86"/>
      <c r="E6954" s="32"/>
      <c r="H6954" s="105"/>
      <c r="J6954" s="102"/>
      <c r="K6954" s="102"/>
      <c r="L6954" s="108"/>
      <c r="R6954" s="31"/>
      <c r="S6954" s="112"/>
    </row>
    <row r="6955">
      <c r="A6955" s="105"/>
      <c r="C6955" s="88"/>
      <c r="D6955" s="86"/>
      <c r="E6955" s="32"/>
      <c r="H6955" s="105"/>
      <c r="J6955" s="102"/>
      <c r="K6955" s="102"/>
      <c r="L6955" s="108"/>
      <c r="R6955" s="31"/>
      <c r="S6955" s="112"/>
    </row>
    <row r="6956">
      <c r="A6956" s="105"/>
      <c r="C6956" s="88"/>
      <c r="D6956" s="86"/>
      <c r="E6956" s="32"/>
      <c r="H6956" s="105"/>
      <c r="J6956" s="102"/>
      <c r="K6956" s="102"/>
      <c r="L6956" s="108"/>
      <c r="R6956" s="31"/>
      <c r="S6956" s="112"/>
    </row>
    <row r="6957">
      <c r="A6957" s="105"/>
      <c r="C6957" s="88"/>
      <c r="D6957" s="86"/>
      <c r="E6957" s="32"/>
      <c r="H6957" s="105"/>
      <c r="J6957" s="102"/>
      <c r="K6957" s="102"/>
      <c r="L6957" s="108"/>
      <c r="R6957" s="31"/>
      <c r="S6957" s="112"/>
    </row>
    <row r="6958">
      <c r="A6958" s="105"/>
      <c r="C6958" s="88"/>
      <c r="D6958" s="86"/>
      <c r="E6958" s="32"/>
      <c r="H6958" s="105"/>
      <c r="J6958" s="102"/>
      <c r="K6958" s="102"/>
      <c r="L6958" s="108"/>
      <c r="R6958" s="31"/>
      <c r="S6958" s="112"/>
    </row>
    <row r="6959">
      <c r="A6959" s="105"/>
      <c r="C6959" s="88"/>
      <c r="D6959" s="86"/>
      <c r="E6959" s="32"/>
      <c r="H6959" s="105"/>
      <c r="J6959" s="102"/>
      <c r="K6959" s="102"/>
      <c r="L6959" s="108"/>
      <c r="R6959" s="31"/>
      <c r="S6959" s="112"/>
    </row>
    <row r="6960">
      <c r="A6960" s="105"/>
      <c r="C6960" s="88"/>
      <c r="D6960" s="86"/>
      <c r="E6960" s="32"/>
      <c r="H6960" s="105"/>
      <c r="J6960" s="102"/>
      <c r="K6960" s="102"/>
      <c r="L6960" s="108"/>
      <c r="R6960" s="31"/>
      <c r="S6960" s="112"/>
    </row>
    <row r="6961">
      <c r="A6961" s="105"/>
      <c r="C6961" s="88"/>
      <c r="D6961" s="86"/>
      <c r="E6961" s="32"/>
      <c r="H6961" s="105"/>
      <c r="J6961" s="102"/>
      <c r="K6961" s="102"/>
      <c r="L6961" s="108"/>
      <c r="R6961" s="31"/>
      <c r="S6961" s="112"/>
    </row>
    <row r="6962">
      <c r="A6962" s="105"/>
      <c r="C6962" s="88"/>
      <c r="D6962" s="86"/>
      <c r="E6962" s="32"/>
      <c r="H6962" s="105"/>
      <c r="J6962" s="102"/>
      <c r="K6962" s="102"/>
      <c r="L6962" s="108"/>
      <c r="R6962" s="31"/>
      <c r="S6962" s="112"/>
    </row>
    <row r="6963">
      <c r="A6963" s="105"/>
      <c r="C6963" s="88"/>
      <c r="D6963" s="86"/>
      <c r="E6963" s="32"/>
      <c r="H6963" s="105"/>
      <c r="J6963" s="102"/>
      <c r="K6963" s="102"/>
      <c r="L6963" s="108"/>
      <c r="R6963" s="31"/>
      <c r="S6963" s="112"/>
    </row>
    <row r="6964">
      <c r="A6964" s="105"/>
      <c r="C6964" s="88"/>
      <c r="D6964" s="86"/>
      <c r="E6964" s="32"/>
      <c r="H6964" s="105"/>
      <c r="J6964" s="102"/>
      <c r="K6964" s="102"/>
      <c r="L6964" s="108"/>
      <c r="R6964" s="31"/>
      <c r="S6964" s="112"/>
    </row>
    <row r="6965">
      <c r="A6965" s="105"/>
      <c r="C6965" s="88"/>
      <c r="D6965" s="86"/>
      <c r="E6965" s="32"/>
      <c r="H6965" s="105"/>
      <c r="J6965" s="102"/>
      <c r="K6965" s="102"/>
      <c r="L6965" s="108"/>
      <c r="R6965" s="31"/>
      <c r="S6965" s="112"/>
    </row>
    <row r="6966">
      <c r="A6966" s="105"/>
      <c r="C6966" s="88"/>
      <c r="D6966" s="86"/>
      <c r="E6966" s="32"/>
      <c r="H6966" s="105"/>
      <c r="J6966" s="102"/>
      <c r="K6966" s="102"/>
      <c r="L6966" s="108"/>
      <c r="R6966" s="31"/>
      <c r="S6966" s="112"/>
    </row>
    <row r="6967">
      <c r="A6967" s="105"/>
      <c r="C6967" s="88"/>
      <c r="D6967" s="86"/>
      <c r="E6967" s="32"/>
      <c r="H6967" s="105"/>
      <c r="J6967" s="102"/>
      <c r="K6967" s="102"/>
      <c r="L6967" s="108"/>
      <c r="R6967" s="31"/>
      <c r="S6967" s="112"/>
    </row>
    <row r="6968">
      <c r="A6968" s="105"/>
      <c r="C6968" s="88"/>
      <c r="D6968" s="86"/>
      <c r="E6968" s="32"/>
      <c r="H6968" s="105"/>
      <c r="J6968" s="102"/>
      <c r="K6968" s="102"/>
      <c r="L6968" s="108"/>
      <c r="R6968" s="31"/>
      <c r="S6968" s="112"/>
    </row>
    <row r="6969">
      <c r="A6969" s="105"/>
      <c r="C6969" s="88"/>
      <c r="D6969" s="86"/>
      <c r="E6969" s="32"/>
      <c r="H6969" s="105"/>
      <c r="J6969" s="102"/>
      <c r="K6969" s="102"/>
      <c r="L6969" s="108"/>
      <c r="R6969" s="31"/>
      <c r="S6969" s="112"/>
    </row>
    <row r="6970">
      <c r="A6970" s="105"/>
      <c r="C6970" s="88"/>
      <c r="D6970" s="86"/>
      <c r="E6970" s="32"/>
      <c r="H6970" s="105"/>
      <c r="J6970" s="102"/>
      <c r="K6970" s="102"/>
      <c r="L6970" s="108"/>
      <c r="R6970" s="31"/>
      <c r="S6970" s="112"/>
    </row>
    <row r="6971">
      <c r="A6971" s="105"/>
      <c r="C6971" s="88"/>
      <c r="D6971" s="86"/>
      <c r="E6971" s="32"/>
      <c r="H6971" s="105"/>
      <c r="J6971" s="102"/>
      <c r="K6971" s="102"/>
      <c r="L6971" s="108"/>
      <c r="R6971" s="31"/>
      <c r="S6971" s="112"/>
    </row>
    <row r="6972">
      <c r="A6972" s="105"/>
      <c r="C6972" s="88"/>
      <c r="D6972" s="86"/>
      <c r="E6972" s="32"/>
      <c r="H6972" s="105"/>
      <c r="J6972" s="102"/>
      <c r="K6972" s="102"/>
      <c r="L6972" s="108"/>
      <c r="R6972" s="31"/>
      <c r="S6972" s="112"/>
    </row>
    <row r="6973">
      <c r="A6973" s="105"/>
      <c r="C6973" s="88"/>
      <c r="D6973" s="86"/>
      <c r="E6973" s="32"/>
      <c r="H6973" s="105"/>
      <c r="J6973" s="102"/>
      <c r="K6973" s="102"/>
      <c r="L6973" s="108"/>
      <c r="R6973" s="31"/>
      <c r="S6973" s="112"/>
    </row>
    <row r="6974">
      <c r="A6974" s="105"/>
      <c r="C6974" s="88"/>
      <c r="D6974" s="86"/>
      <c r="E6974" s="32"/>
      <c r="H6974" s="105"/>
      <c r="J6974" s="102"/>
      <c r="K6974" s="102"/>
      <c r="L6974" s="108"/>
      <c r="R6974" s="31"/>
      <c r="S6974" s="112"/>
    </row>
    <row r="6975">
      <c r="A6975" s="105"/>
      <c r="C6975" s="88"/>
      <c r="D6975" s="86"/>
      <c r="E6975" s="32"/>
      <c r="H6975" s="105"/>
      <c r="J6975" s="102"/>
      <c r="K6975" s="102"/>
      <c r="L6975" s="108"/>
      <c r="R6975" s="31"/>
      <c r="S6975" s="112"/>
    </row>
    <row r="6976">
      <c r="A6976" s="105"/>
      <c r="C6976" s="88"/>
      <c r="D6976" s="86"/>
      <c r="E6976" s="32"/>
      <c r="H6976" s="105"/>
      <c r="J6976" s="102"/>
      <c r="K6976" s="102"/>
      <c r="L6976" s="108"/>
      <c r="R6976" s="31"/>
      <c r="S6976" s="112"/>
    </row>
    <row r="6977">
      <c r="A6977" s="105"/>
      <c r="C6977" s="88"/>
      <c r="D6977" s="86"/>
      <c r="E6977" s="32"/>
      <c r="H6977" s="105"/>
      <c r="J6977" s="102"/>
      <c r="K6977" s="102"/>
      <c r="L6977" s="108"/>
      <c r="R6977" s="31"/>
      <c r="S6977" s="112"/>
    </row>
    <row r="6978">
      <c r="A6978" s="105"/>
      <c r="C6978" s="88"/>
      <c r="D6978" s="86"/>
      <c r="E6978" s="32"/>
      <c r="H6978" s="105"/>
      <c r="J6978" s="102"/>
      <c r="K6978" s="102"/>
      <c r="L6978" s="108"/>
      <c r="R6978" s="31"/>
      <c r="S6978" s="112"/>
    </row>
    <row r="6979">
      <c r="A6979" s="105"/>
      <c r="C6979" s="88"/>
      <c r="D6979" s="86"/>
      <c r="E6979" s="32"/>
      <c r="H6979" s="105"/>
      <c r="J6979" s="102"/>
      <c r="K6979" s="102"/>
      <c r="L6979" s="108"/>
      <c r="R6979" s="31"/>
      <c r="S6979" s="112"/>
    </row>
    <row r="6980">
      <c r="A6980" s="105"/>
      <c r="C6980" s="88"/>
      <c r="D6980" s="86"/>
      <c r="E6980" s="32"/>
      <c r="H6980" s="105"/>
      <c r="J6980" s="102"/>
      <c r="K6980" s="102"/>
      <c r="L6980" s="108"/>
      <c r="R6980" s="31"/>
      <c r="S6980" s="112"/>
    </row>
    <row r="6981">
      <c r="A6981" s="105"/>
      <c r="C6981" s="88"/>
      <c r="D6981" s="86"/>
      <c r="E6981" s="32"/>
      <c r="H6981" s="105"/>
      <c r="J6981" s="102"/>
      <c r="K6981" s="102"/>
      <c r="L6981" s="108"/>
      <c r="R6981" s="31"/>
      <c r="S6981" s="112"/>
    </row>
    <row r="6982">
      <c r="A6982" s="105"/>
      <c r="C6982" s="88"/>
      <c r="D6982" s="86"/>
      <c r="E6982" s="32"/>
      <c r="H6982" s="105"/>
      <c r="J6982" s="102"/>
      <c r="K6982" s="102"/>
      <c r="L6982" s="108"/>
      <c r="R6982" s="31"/>
      <c r="S6982" s="112"/>
    </row>
    <row r="6983">
      <c r="A6983" s="105"/>
      <c r="C6983" s="88"/>
      <c r="D6983" s="86"/>
      <c r="E6983" s="32"/>
      <c r="H6983" s="105"/>
      <c r="J6983" s="102"/>
      <c r="K6983" s="102"/>
      <c r="L6983" s="108"/>
      <c r="R6983" s="31"/>
      <c r="S6983" s="112"/>
    </row>
    <row r="6984">
      <c r="A6984" s="105"/>
      <c r="C6984" s="88"/>
      <c r="D6984" s="86"/>
      <c r="E6984" s="32"/>
      <c r="H6984" s="105"/>
      <c r="J6984" s="102"/>
      <c r="K6984" s="102"/>
      <c r="L6984" s="108"/>
      <c r="R6984" s="31"/>
      <c r="S6984" s="112"/>
    </row>
    <row r="6985">
      <c r="A6985" s="105"/>
      <c r="C6985" s="88"/>
      <c r="D6985" s="86"/>
      <c r="E6985" s="32"/>
      <c r="H6985" s="105"/>
      <c r="J6985" s="102"/>
      <c r="K6985" s="102"/>
      <c r="L6985" s="108"/>
      <c r="R6985" s="31"/>
      <c r="S6985" s="112"/>
    </row>
    <row r="6986">
      <c r="A6986" s="105"/>
      <c r="C6986" s="88"/>
      <c r="D6986" s="86"/>
      <c r="E6986" s="32"/>
      <c r="H6986" s="105"/>
      <c r="J6986" s="102"/>
      <c r="K6986" s="102"/>
      <c r="L6986" s="108"/>
      <c r="R6986" s="31"/>
      <c r="S6986" s="112"/>
    </row>
    <row r="6987">
      <c r="A6987" s="105"/>
      <c r="C6987" s="88"/>
      <c r="D6987" s="86"/>
      <c r="E6987" s="32"/>
      <c r="H6987" s="105"/>
      <c r="J6987" s="102"/>
      <c r="K6987" s="102"/>
      <c r="L6987" s="108"/>
      <c r="R6987" s="31"/>
      <c r="S6987" s="112"/>
    </row>
    <row r="6988">
      <c r="A6988" s="105"/>
      <c r="C6988" s="88"/>
      <c r="D6988" s="86"/>
      <c r="E6988" s="32"/>
      <c r="H6988" s="105"/>
      <c r="J6988" s="102"/>
      <c r="K6988" s="102"/>
      <c r="L6988" s="108"/>
      <c r="R6988" s="31"/>
      <c r="S6988" s="112"/>
    </row>
    <row r="6989">
      <c r="A6989" s="105"/>
      <c r="C6989" s="88"/>
      <c r="D6989" s="86"/>
      <c r="E6989" s="32"/>
      <c r="H6989" s="105"/>
      <c r="J6989" s="102"/>
      <c r="K6989" s="102"/>
      <c r="L6989" s="108"/>
      <c r="R6989" s="31"/>
      <c r="S6989" s="112"/>
    </row>
    <row r="6990">
      <c r="A6990" s="105"/>
      <c r="C6990" s="88"/>
      <c r="D6990" s="86"/>
      <c r="E6990" s="32"/>
      <c r="H6990" s="105"/>
      <c r="J6990" s="102"/>
      <c r="K6990" s="102"/>
      <c r="L6990" s="108"/>
      <c r="R6990" s="31"/>
      <c r="S6990" s="112"/>
    </row>
    <row r="6991">
      <c r="A6991" s="105"/>
      <c r="C6991" s="88"/>
      <c r="D6991" s="86"/>
      <c r="E6991" s="32"/>
      <c r="H6991" s="105"/>
      <c r="J6991" s="102"/>
      <c r="K6991" s="102"/>
      <c r="L6991" s="108"/>
      <c r="R6991" s="31"/>
      <c r="S6991" s="112"/>
    </row>
    <row r="6992">
      <c r="A6992" s="105"/>
      <c r="C6992" s="88"/>
      <c r="D6992" s="86"/>
      <c r="E6992" s="32"/>
      <c r="H6992" s="105"/>
      <c r="J6992" s="102"/>
      <c r="K6992" s="102"/>
      <c r="L6992" s="108"/>
      <c r="R6992" s="31"/>
      <c r="S6992" s="112"/>
    </row>
    <row r="6993">
      <c r="A6993" s="105"/>
      <c r="C6993" s="88"/>
      <c r="D6993" s="86"/>
      <c r="E6993" s="32"/>
      <c r="H6993" s="105"/>
      <c r="J6993" s="102"/>
      <c r="K6993" s="102"/>
      <c r="L6993" s="108"/>
      <c r="R6993" s="31"/>
      <c r="S6993" s="112"/>
    </row>
    <row r="6994">
      <c r="A6994" s="105"/>
      <c r="C6994" s="88"/>
      <c r="D6994" s="86"/>
      <c r="E6994" s="32"/>
      <c r="H6994" s="105"/>
      <c r="J6994" s="102"/>
      <c r="K6994" s="102"/>
      <c r="L6994" s="108"/>
      <c r="R6994" s="31"/>
      <c r="S6994" s="112"/>
    </row>
    <row r="6995">
      <c r="A6995" s="105"/>
      <c r="C6995" s="88"/>
      <c r="D6995" s="86"/>
      <c r="E6995" s="32"/>
      <c r="H6995" s="105"/>
      <c r="J6995" s="102"/>
      <c r="K6995" s="102"/>
      <c r="L6995" s="108"/>
      <c r="R6995" s="31"/>
      <c r="S6995" s="112"/>
    </row>
    <row r="6996">
      <c r="A6996" s="105"/>
      <c r="C6996" s="88"/>
      <c r="D6996" s="86"/>
      <c r="E6996" s="32"/>
      <c r="H6996" s="105"/>
      <c r="J6996" s="102"/>
      <c r="K6996" s="102"/>
      <c r="L6996" s="108"/>
      <c r="R6996" s="31"/>
      <c r="S6996" s="112"/>
    </row>
    <row r="6997">
      <c r="A6997" s="105"/>
      <c r="C6997" s="88"/>
      <c r="D6997" s="86"/>
      <c r="E6997" s="32"/>
      <c r="H6997" s="105"/>
      <c r="J6997" s="102"/>
      <c r="K6997" s="102"/>
      <c r="L6997" s="108"/>
      <c r="R6997" s="31"/>
      <c r="S6997" s="112"/>
    </row>
    <row r="6998">
      <c r="A6998" s="105"/>
      <c r="C6998" s="88"/>
      <c r="D6998" s="86"/>
      <c r="E6998" s="32"/>
      <c r="H6998" s="105"/>
      <c r="J6998" s="102"/>
      <c r="K6998" s="102"/>
      <c r="L6998" s="108"/>
      <c r="R6998" s="31"/>
      <c r="S6998" s="112"/>
    </row>
    <row r="6999">
      <c r="A6999" s="105"/>
      <c r="C6999" s="88"/>
      <c r="D6999" s="86"/>
      <c r="E6999" s="32"/>
      <c r="H6999" s="105"/>
      <c r="J6999" s="102"/>
      <c r="K6999" s="102"/>
      <c r="L6999" s="108"/>
      <c r="R6999" s="31"/>
      <c r="S6999" s="112"/>
    </row>
    <row r="7000">
      <c r="A7000" s="105"/>
      <c r="C7000" s="88"/>
      <c r="D7000" s="86"/>
      <c r="E7000" s="32"/>
      <c r="H7000" s="105"/>
      <c r="J7000" s="102"/>
      <c r="K7000" s="102"/>
      <c r="L7000" s="108"/>
      <c r="R7000" s="31"/>
      <c r="S7000" s="112"/>
    </row>
    <row r="7001">
      <c r="A7001" s="105"/>
      <c r="C7001" s="88"/>
      <c r="D7001" s="86"/>
      <c r="E7001" s="32"/>
      <c r="H7001" s="105"/>
      <c r="J7001" s="102"/>
      <c r="K7001" s="102"/>
      <c r="L7001" s="108"/>
      <c r="R7001" s="31"/>
      <c r="S7001" s="112"/>
    </row>
    <row r="7002">
      <c r="A7002" s="105"/>
      <c r="C7002" s="88"/>
      <c r="D7002" s="86"/>
      <c r="E7002" s="32"/>
      <c r="H7002" s="105"/>
      <c r="J7002" s="102"/>
      <c r="K7002" s="102"/>
      <c r="L7002" s="108"/>
      <c r="R7002" s="31"/>
      <c r="S7002" s="112"/>
    </row>
    <row r="7003">
      <c r="A7003" s="105"/>
      <c r="C7003" s="88"/>
      <c r="D7003" s="86"/>
      <c r="E7003" s="32"/>
      <c r="H7003" s="105"/>
      <c r="J7003" s="102"/>
      <c r="K7003" s="102"/>
      <c r="L7003" s="108"/>
      <c r="R7003" s="31"/>
      <c r="S7003" s="112"/>
    </row>
    <row r="7004">
      <c r="A7004" s="105"/>
      <c r="C7004" s="88"/>
      <c r="D7004" s="86"/>
      <c r="E7004" s="32"/>
      <c r="H7004" s="105"/>
      <c r="J7004" s="102"/>
      <c r="K7004" s="102"/>
      <c r="L7004" s="108"/>
      <c r="R7004" s="31"/>
      <c r="S7004" s="112"/>
    </row>
    <row r="7005">
      <c r="A7005" s="105"/>
      <c r="C7005" s="88"/>
      <c r="D7005" s="86"/>
      <c r="E7005" s="32"/>
      <c r="H7005" s="105"/>
      <c r="J7005" s="102"/>
      <c r="K7005" s="102"/>
      <c r="L7005" s="108"/>
      <c r="R7005" s="31"/>
      <c r="S7005" s="112"/>
    </row>
    <row r="7006">
      <c r="A7006" s="105"/>
      <c r="C7006" s="88"/>
      <c r="D7006" s="86"/>
      <c r="E7006" s="32"/>
      <c r="H7006" s="105"/>
      <c r="J7006" s="102"/>
      <c r="K7006" s="102"/>
      <c r="L7006" s="108"/>
      <c r="R7006" s="31"/>
      <c r="S7006" s="112"/>
    </row>
    <row r="7007">
      <c r="A7007" s="105"/>
      <c r="C7007" s="88"/>
      <c r="D7007" s="86"/>
      <c r="E7007" s="32"/>
      <c r="H7007" s="105"/>
      <c r="J7007" s="102"/>
      <c r="K7007" s="102"/>
      <c r="L7007" s="108"/>
      <c r="R7007" s="31"/>
      <c r="S7007" s="112"/>
    </row>
    <row r="7008">
      <c r="A7008" s="105"/>
      <c r="C7008" s="88"/>
      <c r="D7008" s="86"/>
      <c r="E7008" s="32"/>
      <c r="H7008" s="105"/>
      <c r="J7008" s="102"/>
      <c r="K7008" s="102"/>
      <c r="L7008" s="108"/>
      <c r="R7008" s="31"/>
      <c r="S7008" s="112"/>
    </row>
    <row r="7009">
      <c r="A7009" s="105"/>
      <c r="C7009" s="88"/>
      <c r="D7009" s="86"/>
      <c r="E7009" s="32"/>
      <c r="H7009" s="105"/>
      <c r="J7009" s="102"/>
      <c r="K7009" s="102"/>
      <c r="L7009" s="108"/>
      <c r="R7009" s="31"/>
      <c r="S7009" s="112"/>
    </row>
    <row r="7010">
      <c r="A7010" s="105"/>
      <c r="C7010" s="88"/>
      <c r="D7010" s="86"/>
      <c r="E7010" s="32"/>
      <c r="H7010" s="105"/>
      <c r="J7010" s="102"/>
      <c r="K7010" s="102"/>
      <c r="L7010" s="108"/>
      <c r="R7010" s="31"/>
      <c r="S7010" s="112"/>
    </row>
    <row r="7011">
      <c r="A7011" s="105"/>
      <c r="C7011" s="88"/>
      <c r="D7011" s="86"/>
      <c r="E7011" s="32"/>
      <c r="H7011" s="105"/>
      <c r="J7011" s="102"/>
      <c r="K7011" s="102"/>
      <c r="L7011" s="108"/>
      <c r="R7011" s="31"/>
      <c r="S7011" s="112"/>
    </row>
    <row r="7012">
      <c r="A7012" s="105"/>
      <c r="C7012" s="88"/>
      <c r="D7012" s="86"/>
      <c r="E7012" s="32"/>
      <c r="H7012" s="105"/>
      <c r="J7012" s="102"/>
      <c r="K7012" s="102"/>
      <c r="L7012" s="108"/>
      <c r="R7012" s="31"/>
      <c r="S7012" s="112"/>
    </row>
    <row r="7013">
      <c r="A7013" s="105"/>
      <c r="C7013" s="88"/>
      <c r="D7013" s="86"/>
      <c r="E7013" s="32"/>
      <c r="H7013" s="105"/>
      <c r="J7013" s="102"/>
      <c r="K7013" s="102"/>
      <c r="L7013" s="108"/>
      <c r="R7013" s="31"/>
      <c r="S7013" s="112"/>
    </row>
    <row r="7014">
      <c r="A7014" s="105"/>
      <c r="C7014" s="88"/>
      <c r="D7014" s="86"/>
      <c r="E7014" s="32"/>
      <c r="H7014" s="105"/>
      <c r="J7014" s="102"/>
      <c r="K7014" s="102"/>
      <c r="L7014" s="108"/>
      <c r="R7014" s="31"/>
      <c r="S7014" s="112"/>
    </row>
    <row r="7015">
      <c r="A7015" s="105"/>
      <c r="C7015" s="88"/>
      <c r="D7015" s="86"/>
      <c r="E7015" s="32"/>
      <c r="H7015" s="105"/>
      <c r="J7015" s="102"/>
      <c r="K7015" s="102"/>
      <c r="L7015" s="108"/>
      <c r="R7015" s="31"/>
      <c r="S7015" s="112"/>
    </row>
    <row r="7016">
      <c r="A7016" s="105"/>
      <c r="C7016" s="88"/>
      <c r="D7016" s="86"/>
      <c r="E7016" s="32"/>
      <c r="H7016" s="105"/>
      <c r="J7016" s="102"/>
      <c r="K7016" s="102"/>
      <c r="L7016" s="108"/>
      <c r="R7016" s="31"/>
      <c r="S7016" s="112"/>
    </row>
    <row r="7017">
      <c r="A7017" s="105"/>
      <c r="C7017" s="88"/>
      <c r="D7017" s="86"/>
      <c r="E7017" s="32"/>
      <c r="H7017" s="105"/>
      <c r="J7017" s="102"/>
      <c r="K7017" s="102"/>
      <c r="L7017" s="108"/>
      <c r="R7017" s="31"/>
      <c r="S7017" s="112"/>
    </row>
    <row r="7018">
      <c r="A7018" s="105"/>
      <c r="C7018" s="88"/>
      <c r="D7018" s="86"/>
      <c r="E7018" s="32"/>
      <c r="H7018" s="105"/>
      <c r="J7018" s="102"/>
      <c r="K7018" s="102"/>
      <c r="L7018" s="108"/>
      <c r="R7018" s="31"/>
      <c r="S7018" s="112"/>
    </row>
    <row r="7019">
      <c r="A7019" s="105"/>
      <c r="C7019" s="88"/>
      <c r="D7019" s="86"/>
      <c r="E7019" s="32"/>
      <c r="H7019" s="105"/>
      <c r="J7019" s="102"/>
      <c r="K7019" s="102"/>
      <c r="L7019" s="108"/>
      <c r="R7019" s="31"/>
      <c r="S7019" s="112"/>
    </row>
    <row r="7020">
      <c r="A7020" s="105"/>
      <c r="C7020" s="88"/>
      <c r="D7020" s="86"/>
      <c r="E7020" s="32"/>
      <c r="H7020" s="105"/>
      <c r="J7020" s="102"/>
      <c r="K7020" s="102"/>
      <c r="L7020" s="108"/>
      <c r="R7020" s="31"/>
      <c r="S7020" s="112"/>
    </row>
    <row r="7021">
      <c r="A7021" s="105"/>
      <c r="C7021" s="88"/>
      <c r="D7021" s="86"/>
      <c r="E7021" s="32"/>
      <c r="H7021" s="105"/>
      <c r="J7021" s="102"/>
      <c r="K7021" s="102"/>
      <c r="L7021" s="108"/>
      <c r="R7021" s="31"/>
      <c r="S7021" s="112"/>
    </row>
    <row r="7022">
      <c r="A7022" s="105"/>
      <c r="C7022" s="88"/>
      <c r="D7022" s="86"/>
      <c r="E7022" s="32"/>
      <c r="H7022" s="105"/>
      <c r="J7022" s="102"/>
      <c r="K7022" s="102"/>
      <c r="L7022" s="108"/>
      <c r="R7022" s="31"/>
      <c r="S7022" s="112"/>
    </row>
    <row r="7023">
      <c r="A7023" s="105"/>
      <c r="C7023" s="88"/>
      <c r="D7023" s="86"/>
      <c r="E7023" s="32"/>
      <c r="H7023" s="105"/>
      <c r="J7023" s="102"/>
      <c r="K7023" s="102"/>
      <c r="L7023" s="108"/>
      <c r="R7023" s="31"/>
      <c r="S7023" s="112"/>
    </row>
    <row r="7024">
      <c r="A7024" s="105"/>
      <c r="C7024" s="88"/>
      <c r="D7024" s="86"/>
      <c r="E7024" s="32"/>
      <c r="H7024" s="105"/>
      <c r="J7024" s="102"/>
      <c r="K7024" s="102"/>
      <c r="L7024" s="108"/>
      <c r="R7024" s="31"/>
      <c r="S7024" s="112"/>
    </row>
    <row r="7025">
      <c r="A7025" s="105"/>
      <c r="C7025" s="88"/>
      <c r="D7025" s="86"/>
      <c r="E7025" s="32"/>
      <c r="H7025" s="105"/>
      <c r="J7025" s="102"/>
      <c r="K7025" s="102"/>
      <c r="L7025" s="108"/>
      <c r="R7025" s="31"/>
      <c r="S7025" s="112"/>
    </row>
    <row r="7026">
      <c r="A7026" s="105"/>
      <c r="C7026" s="88"/>
      <c r="D7026" s="86"/>
      <c r="E7026" s="32"/>
      <c r="H7026" s="105"/>
      <c r="J7026" s="102"/>
      <c r="K7026" s="102"/>
      <c r="L7026" s="108"/>
      <c r="R7026" s="31"/>
      <c r="S7026" s="112"/>
    </row>
    <row r="7027">
      <c r="A7027" s="105"/>
      <c r="C7027" s="88"/>
      <c r="D7027" s="86"/>
      <c r="E7027" s="32"/>
      <c r="H7027" s="105"/>
      <c r="J7027" s="102"/>
      <c r="K7027" s="102"/>
      <c r="L7027" s="108"/>
      <c r="R7027" s="31"/>
      <c r="S7027" s="112"/>
    </row>
    <row r="7028">
      <c r="A7028" s="105"/>
      <c r="C7028" s="88"/>
      <c r="D7028" s="86"/>
      <c r="E7028" s="32"/>
      <c r="H7028" s="105"/>
      <c r="J7028" s="102"/>
      <c r="K7028" s="102"/>
      <c r="L7028" s="108"/>
      <c r="R7028" s="31"/>
      <c r="S7028" s="112"/>
    </row>
    <row r="7029">
      <c r="A7029" s="105"/>
      <c r="C7029" s="88"/>
      <c r="D7029" s="86"/>
      <c r="E7029" s="32"/>
      <c r="H7029" s="105"/>
      <c r="J7029" s="102"/>
      <c r="K7029" s="102"/>
      <c r="L7029" s="108"/>
      <c r="R7029" s="31"/>
      <c r="S7029" s="112"/>
    </row>
    <row r="7030">
      <c r="A7030" s="105"/>
      <c r="C7030" s="88"/>
      <c r="D7030" s="86"/>
      <c r="E7030" s="32"/>
      <c r="H7030" s="105"/>
      <c r="J7030" s="102"/>
      <c r="K7030" s="102"/>
      <c r="L7030" s="108"/>
      <c r="R7030" s="31"/>
      <c r="S7030" s="112"/>
    </row>
    <row r="7031">
      <c r="A7031" s="105"/>
      <c r="C7031" s="88"/>
      <c r="D7031" s="86"/>
      <c r="E7031" s="32"/>
      <c r="H7031" s="105"/>
      <c r="J7031" s="102"/>
      <c r="K7031" s="102"/>
      <c r="L7031" s="108"/>
      <c r="R7031" s="31"/>
      <c r="S7031" s="112"/>
    </row>
    <row r="7032">
      <c r="A7032" s="105"/>
      <c r="C7032" s="88"/>
      <c r="D7032" s="86"/>
      <c r="E7032" s="32"/>
      <c r="H7032" s="105"/>
      <c r="J7032" s="102"/>
      <c r="K7032" s="102"/>
      <c r="L7032" s="108"/>
      <c r="R7032" s="31"/>
      <c r="S7032" s="112"/>
    </row>
    <row r="7033">
      <c r="A7033" s="105"/>
      <c r="C7033" s="88"/>
      <c r="D7033" s="86"/>
      <c r="E7033" s="32"/>
      <c r="H7033" s="105"/>
      <c r="J7033" s="102"/>
      <c r="K7033" s="102"/>
      <c r="L7033" s="108"/>
      <c r="R7033" s="31"/>
      <c r="S7033" s="112"/>
    </row>
    <row r="7034">
      <c r="A7034" s="105"/>
      <c r="C7034" s="88"/>
      <c r="D7034" s="86"/>
      <c r="E7034" s="32"/>
      <c r="H7034" s="105"/>
      <c r="J7034" s="102"/>
      <c r="K7034" s="102"/>
      <c r="L7034" s="108"/>
      <c r="R7034" s="31"/>
      <c r="S7034" s="112"/>
    </row>
    <row r="7035">
      <c r="A7035" s="105"/>
      <c r="C7035" s="88"/>
      <c r="D7035" s="86"/>
      <c r="E7035" s="32"/>
      <c r="H7035" s="105"/>
      <c r="J7035" s="102"/>
      <c r="K7035" s="102"/>
      <c r="L7035" s="108"/>
      <c r="R7035" s="31"/>
      <c r="S7035" s="112"/>
    </row>
    <row r="7036">
      <c r="A7036" s="105"/>
      <c r="C7036" s="88"/>
      <c r="D7036" s="86"/>
      <c r="E7036" s="32"/>
      <c r="H7036" s="105"/>
      <c r="J7036" s="102"/>
      <c r="K7036" s="102"/>
      <c r="L7036" s="108"/>
      <c r="R7036" s="31"/>
      <c r="S7036" s="112"/>
    </row>
    <row r="7037">
      <c r="A7037" s="105"/>
      <c r="C7037" s="88"/>
      <c r="D7037" s="86"/>
      <c r="E7037" s="32"/>
      <c r="H7037" s="105"/>
      <c r="J7037" s="102"/>
      <c r="K7037" s="102"/>
      <c r="L7037" s="108"/>
      <c r="R7037" s="31"/>
      <c r="S7037" s="112"/>
    </row>
    <row r="7038">
      <c r="A7038" s="105"/>
      <c r="C7038" s="88"/>
      <c r="D7038" s="86"/>
      <c r="E7038" s="32"/>
      <c r="H7038" s="105"/>
      <c r="J7038" s="102"/>
      <c r="K7038" s="102"/>
      <c r="L7038" s="108"/>
      <c r="R7038" s="31"/>
      <c r="S7038" s="112"/>
    </row>
    <row r="7039">
      <c r="A7039" s="105"/>
      <c r="C7039" s="88"/>
      <c r="D7039" s="86"/>
      <c r="E7039" s="32"/>
      <c r="H7039" s="105"/>
      <c r="J7039" s="102"/>
      <c r="K7039" s="102"/>
      <c r="L7039" s="108"/>
      <c r="R7039" s="31"/>
      <c r="S7039" s="112"/>
    </row>
    <row r="7040">
      <c r="A7040" s="105"/>
      <c r="C7040" s="88"/>
      <c r="D7040" s="86"/>
      <c r="E7040" s="32"/>
      <c r="H7040" s="105"/>
      <c r="J7040" s="102"/>
      <c r="K7040" s="102"/>
      <c r="L7040" s="108"/>
      <c r="R7040" s="31"/>
      <c r="S7040" s="112"/>
    </row>
    <row r="7041">
      <c r="A7041" s="105"/>
      <c r="C7041" s="88"/>
      <c r="D7041" s="86"/>
      <c r="E7041" s="32"/>
      <c r="H7041" s="105"/>
      <c r="J7041" s="102"/>
      <c r="K7041" s="102"/>
      <c r="L7041" s="108"/>
      <c r="R7041" s="31"/>
      <c r="S7041" s="112"/>
    </row>
    <row r="7042">
      <c r="A7042" s="105"/>
      <c r="C7042" s="88"/>
      <c r="D7042" s="86"/>
      <c r="E7042" s="32"/>
      <c r="H7042" s="105"/>
      <c r="J7042" s="102"/>
      <c r="K7042" s="102"/>
      <c r="L7042" s="108"/>
      <c r="R7042" s="31"/>
      <c r="S7042" s="112"/>
    </row>
    <row r="7043">
      <c r="A7043" s="105"/>
      <c r="C7043" s="88"/>
      <c r="D7043" s="86"/>
      <c r="E7043" s="32"/>
      <c r="H7043" s="105"/>
      <c r="J7043" s="102"/>
      <c r="K7043" s="102"/>
      <c r="L7043" s="108"/>
      <c r="R7043" s="31"/>
      <c r="S7043" s="112"/>
    </row>
    <row r="7044">
      <c r="A7044" s="105"/>
      <c r="C7044" s="88"/>
      <c r="D7044" s="86"/>
      <c r="E7044" s="32"/>
      <c r="H7044" s="105"/>
      <c r="J7044" s="102"/>
      <c r="K7044" s="102"/>
      <c r="L7044" s="108"/>
      <c r="R7044" s="31"/>
      <c r="S7044" s="112"/>
    </row>
    <row r="7045">
      <c r="A7045" s="105"/>
      <c r="C7045" s="88"/>
      <c r="D7045" s="86"/>
      <c r="E7045" s="32"/>
      <c r="H7045" s="105"/>
      <c r="J7045" s="102"/>
      <c r="K7045" s="102"/>
      <c r="L7045" s="108"/>
      <c r="R7045" s="31"/>
      <c r="S7045" s="112"/>
    </row>
    <row r="7046">
      <c r="A7046" s="105"/>
      <c r="C7046" s="88"/>
      <c r="D7046" s="86"/>
      <c r="E7046" s="32"/>
      <c r="H7046" s="105"/>
      <c r="J7046" s="102"/>
      <c r="K7046" s="102"/>
      <c r="L7046" s="108"/>
      <c r="R7046" s="31"/>
      <c r="S7046" s="112"/>
    </row>
    <row r="7047">
      <c r="A7047" s="105"/>
      <c r="C7047" s="88"/>
      <c r="D7047" s="86"/>
      <c r="E7047" s="32"/>
      <c r="H7047" s="105"/>
      <c r="J7047" s="102"/>
      <c r="K7047" s="102"/>
      <c r="L7047" s="108"/>
      <c r="R7047" s="31"/>
      <c r="S7047" s="112"/>
    </row>
    <row r="7048">
      <c r="A7048" s="105"/>
      <c r="C7048" s="88"/>
      <c r="D7048" s="86"/>
      <c r="E7048" s="32"/>
      <c r="H7048" s="105"/>
      <c r="J7048" s="102"/>
      <c r="K7048" s="102"/>
      <c r="L7048" s="108"/>
      <c r="R7048" s="31"/>
      <c r="S7048" s="112"/>
    </row>
    <row r="7049">
      <c r="A7049" s="105"/>
      <c r="C7049" s="88"/>
      <c r="D7049" s="86"/>
      <c r="E7049" s="32"/>
      <c r="H7049" s="105"/>
      <c r="J7049" s="102"/>
      <c r="K7049" s="102"/>
      <c r="L7049" s="108"/>
      <c r="R7049" s="31"/>
      <c r="S7049" s="112"/>
    </row>
    <row r="7050">
      <c r="A7050" s="105"/>
      <c r="C7050" s="88"/>
      <c r="D7050" s="86"/>
      <c r="E7050" s="32"/>
      <c r="H7050" s="105"/>
      <c r="J7050" s="102"/>
      <c r="K7050" s="102"/>
      <c r="L7050" s="108"/>
      <c r="R7050" s="31"/>
      <c r="S7050" s="112"/>
    </row>
    <row r="7051">
      <c r="A7051" s="105"/>
      <c r="C7051" s="88"/>
      <c r="D7051" s="86"/>
      <c r="E7051" s="32"/>
      <c r="H7051" s="105"/>
      <c r="J7051" s="102"/>
      <c r="K7051" s="102"/>
      <c r="L7051" s="108"/>
      <c r="R7051" s="31"/>
      <c r="S7051" s="112"/>
    </row>
    <row r="7052">
      <c r="A7052" s="105"/>
      <c r="C7052" s="88"/>
      <c r="D7052" s="86"/>
      <c r="E7052" s="32"/>
      <c r="H7052" s="105"/>
      <c r="J7052" s="102"/>
      <c r="K7052" s="102"/>
      <c r="L7052" s="108"/>
      <c r="R7052" s="31"/>
      <c r="S7052" s="112"/>
    </row>
    <row r="7053">
      <c r="A7053" s="105"/>
      <c r="C7053" s="88"/>
      <c r="D7053" s="86"/>
      <c r="E7053" s="32"/>
      <c r="H7053" s="105"/>
      <c r="J7053" s="102"/>
      <c r="K7053" s="102"/>
      <c r="L7053" s="108"/>
      <c r="R7053" s="31"/>
      <c r="S7053" s="112"/>
    </row>
    <row r="7054">
      <c r="A7054" s="105"/>
      <c r="C7054" s="88"/>
      <c r="D7054" s="86"/>
      <c r="E7054" s="32"/>
      <c r="H7054" s="105"/>
      <c r="J7054" s="102"/>
      <c r="K7054" s="102"/>
      <c r="L7054" s="108"/>
      <c r="R7054" s="31"/>
      <c r="S7054" s="112"/>
    </row>
    <row r="7055">
      <c r="A7055" s="105"/>
      <c r="C7055" s="88"/>
      <c r="D7055" s="86"/>
      <c r="E7055" s="32"/>
      <c r="H7055" s="105"/>
      <c r="J7055" s="102"/>
      <c r="K7055" s="102"/>
      <c r="L7055" s="108"/>
      <c r="R7055" s="31"/>
      <c r="S7055" s="112"/>
    </row>
    <row r="7056">
      <c r="A7056" s="105"/>
      <c r="C7056" s="88"/>
      <c r="D7056" s="86"/>
      <c r="E7056" s="32"/>
      <c r="H7056" s="105"/>
      <c r="J7056" s="102"/>
      <c r="K7056" s="102"/>
      <c r="L7056" s="108"/>
      <c r="R7056" s="31"/>
      <c r="S7056" s="112"/>
    </row>
    <row r="7057">
      <c r="A7057" s="105"/>
      <c r="C7057" s="88"/>
      <c r="D7057" s="86"/>
      <c r="E7057" s="32"/>
      <c r="H7057" s="105"/>
      <c r="J7057" s="102"/>
      <c r="K7057" s="102"/>
      <c r="L7057" s="108"/>
      <c r="R7057" s="31"/>
      <c r="S7057" s="112"/>
    </row>
    <row r="7058">
      <c r="A7058" s="105"/>
      <c r="C7058" s="88"/>
      <c r="D7058" s="86"/>
      <c r="E7058" s="32"/>
      <c r="H7058" s="105"/>
      <c r="J7058" s="102"/>
      <c r="K7058" s="102"/>
      <c r="L7058" s="108"/>
      <c r="R7058" s="31"/>
      <c r="S7058" s="112"/>
    </row>
    <row r="7059">
      <c r="A7059" s="105"/>
      <c r="C7059" s="88"/>
      <c r="D7059" s="86"/>
      <c r="E7059" s="32"/>
      <c r="H7059" s="105"/>
      <c r="J7059" s="102"/>
      <c r="K7059" s="102"/>
      <c r="L7059" s="108"/>
      <c r="R7059" s="31"/>
      <c r="S7059" s="112"/>
    </row>
    <row r="7060">
      <c r="A7060" s="105"/>
      <c r="C7060" s="88"/>
      <c r="D7060" s="86"/>
      <c r="E7060" s="32"/>
      <c r="H7060" s="105"/>
      <c r="J7060" s="102"/>
      <c r="K7060" s="102"/>
      <c r="L7060" s="108"/>
      <c r="R7060" s="31"/>
      <c r="S7060" s="112"/>
    </row>
    <row r="7061">
      <c r="A7061" s="105"/>
      <c r="C7061" s="88"/>
      <c r="D7061" s="86"/>
      <c r="E7061" s="32"/>
      <c r="H7061" s="105"/>
      <c r="J7061" s="102"/>
      <c r="K7061" s="102"/>
      <c r="L7061" s="108"/>
      <c r="R7061" s="31"/>
      <c r="S7061" s="112"/>
    </row>
    <row r="7062">
      <c r="A7062" s="105"/>
      <c r="C7062" s="88"/>
      <c r="D7062" s="86"/>
      <c r="E7062" s="32"/>
      <c r="H7062" s="105"/>
      <c r="J7062" s="102"/>
      <c r="K7062" s="102"/>
      <c r="L7062" s="108"/>
      <c r="R7062" s="31"/>
      <c r="S7062" s="112"/>
    </row>
    <row r="7063">
      <c r="A7063" s="105"/>
      <c r="C7063" s="88"/>
      <c r="D7063" s="86"/>
      <c r="E7063" s="32"/>
      <c r="H7063" s="105"/>
      <c r="J7063" s="102"/>
      <c r="K7063" s="102"/>
      <c r="L7063" s="108"/>
      <c r="R7063" s="31"/>
      <c r="S7063" s="112"/>
    </row>
    <row r="7064">
      <c r="A7064" s="105"/>
      <c r="C7064" s="88"/>
      <c r="D7064" s="86"/>
      <c r="E7064" s="32"/>
      <c r="H7064" s="105"/>
      <c r="J7064" s="102"/>
      <c r="K7064" s="102"/>
      <c r="L7064" s="108"/>
      <c r="R7064" s="31"/>
      <c r="S7064" s="112"/>
    </row>
    <row r="7065">
      <c r="A7065" s="105"/>
      <c r="C7065" s="88"/>
      <c r="D7065" s="86"/>
      <c r="E7065" s="32"/>
      <c r="H7065" s="105"/>
      <c r="J7065" s="102"/>
      <c r="K7065" s="102"/>
      <c r="L7065" s="108"/>
      <c r="R7065" s="31"/>
      <c r="S7065" s="112"/>
    </row>
    <row r="7066">
      <c r="A7066" s="105"/>
      <c r="C7066" s="88"/>
      <c r="D7066" s="86"/>
      <c r="E7066" s="32"/>
      <c r="H7066" s="105"/>
      <c r="J7066" s="102"/>
      <c r="K7066" s="102"/>
      <c r="L7066" s="108"/>
      <c r="R7066" s="31"/>
      <c r="S7066" s="112"/>
    </row>
    <row r="7067">
      <c r="A7067" s="105"/>
      <c r="C7067" s="88"/>
      <c r="D7067" s="86"/>
      <c r="E7067" s="32"/>
      <c r="H7067" s="105"/>
      <c r="J7067" s="102"/>
      <c r="K7067" s="102"/>
      <c r="L7067" s="108"/>
      <c r="R7067" s="31"/>
      <c r="S7067" s="112"/>
    </row>
    <row r="7068">
      <c r="A7068" s="105"/>
      <c r="C7068" s="88"/>
      <c r="D7068" s="86"/>
      <c r="E7068" s="32"/>
      <c r="H7068" s="105"/>
      <c r="J7068" s="102"/>
      <c r="K7068" s="102"/>
      <c r="L7068" s="108"/>
      <c r="R7068" s="31"/>
      <c r="S7068" s="112"/>
    </row>
    <row r="7069">
      <c r="A7069" s="105"/>
      <c r="C7069" s="88"/>
      <c r="D7069" s="86"/>
      <c r="E7069" s="32"/>
      <c r="H7069" s="105"/>
      <c r="J7069" s="102"/>
      <c r="K7069" s="102"/>
      <c r="L7069" s="108"/>
      <c r="R7069" s="31"/>
      <c r="S7069" s="112"/>
    </row>
    <row r="7070">
      <c r="A7070" s="105"/>
      <c r="C7070" s="88"/>
      <c r="D7070" s="86"/>
      <c r="E7070" s="32"/>
      <c r="H7070" s="105"/>
      <c r="J7070" s="102"/>
      <c r="K7070" s="102"/>
      <c r="L7070" s="108"/>
      <c r="R7070" s="31"/>
      <c r="S7070" s="112"/>
    </row>
    <row r="7071">
      <c r="A7071" s="105"/>
      <c r="C7071" s="88"/>
      <c r="D7071" s="86"/>
      <c r="E7071" s="32"/>
      <c r="H7071" s="105"/>
      <c r="J7071" s="102"/>
      <c r="K7071" s="102"/>
      <c r="L7071" s="108"/>
      <c r="R7071" s="31"/>
      <c r="S7071" s="112"/>
    </row>
    <row r="7072">
      <c r="A7072" s="105"/>
      <c r="C7072" s="88"/>
      <c r="D7072" s="86"/>
      <c r="E7072" s="32"/>
      <c r="H7072" s="105"/>
      <c r="J7072" s="102"/>
      <c r="K7072" s="102"/>
      <c r="L7072" s="108"/>
      <c r="R7072" s="31"/>
      <c r="S7072" s="112"/>
    </row>
    <row r="7073">
      <c r="A7073" s="105"/>
      <c r="C7073" s="88"/>
      <c r="D7073" s="86"/>
      <c r="E7073" s="32"/>
      <c r="H7073" s="105"/>
      <c r="J7073" s="102"/>
      <c r="K7073" s="102"/>
      <c r="L7073" s="108"/>
      <c r="R7073" s="31"/>
      <c r="S7073" s="112"/>
    </row>
    <row r="7074">
      <c r="A7074" s="105"/>
      <c r="C7074" s="88"/>
      <c r="D7074" s="86"/>
      <c r="E7074" s="32"/>
      <c r="H7074" s="105"/>
      <c r="J7074" s="102"/>
      <c r="K7074" s="102"/>
      <c r="L7074" s="108"/>
      <c r="R7074" s="31"/>
      <c r="S7074" s="112"/>
    </row>
    <row r="7075">
      <c r="A7075" s="105"/>
      <c r="C7075" s="88"/>
      <c r="D7075" s="86"/>
      <c r="E7075" s="32"/>
      <c r="H7075" s="105"/>
      <c r="J7075" s="102"/>
      <c r="K7075" s="102"/>
      <c r="L7075" s="108"/>
      <c r="R7075" s="31"/>
      <c r="S7075" s="112"/>
    </row>
    <row r="7076">
      <c r="A7076" s="105"/>
      <c r="C7076" s="88"/>
      <c r="D7076" s="86"/>
      <c r="E7076" s="32"/>
      <c r="H7076" s="105"/>
      <c r="J7076" s="102"/>
      <c r="K7076" s="102"/>
      <c r="L7076" s="108"/>
      <c r="R7076" s="31"/>
      <c r="S7076" s="112"/>
    </row>
    <row r="7077">
      <c r="A7077" s="105"/>
      <c r="C7077" s="88"/>
      <c r="D7077" s="86"/>
      <c r="E7077" s="32"/>
      <c r="H7077" s="105"/>
      <c r="J7077" s="102"/>
      <c r="K7077" s="102"/>
      <c r="L7077" s="108"/>
      <c r="R7077" s="31"/>
      <c r="S7077" s="112"/>
    </row>
    <row r="7078">
      <c r="A7078" s="105"/>
      <c r="C7078" s="88"/>
      <c r="D7078" s="86"/>
      <c r="E7078" s="32"/>
      <c r="H7078" s="105"/>
      <c r="J7078" s="102"/>
      <c r="K7078" s="102"/>
      <c r="L7078" s="108"/>
      <c r="R7078" s="31"/>
      <c r="S7078" s="112"/>
    </row>
    <row r="7079">
      <c r="A7079" s="105"/>
      <c r="C7079" s="88"/>
      <c r="D7079" s="86"/>
      <c r="E7079" s="32"/>
      <c r="H7079" s="105"/>
      <c r="J7079" s="102"/>
      <c r="K7079" s="102"/>
      <c r="L7079" s="108"/>
      <c r="R7079" s="31"/>
      <c r="S7079" s="112"/>
    </row>
    <row r="7080">
      <c r="A7080" s="105"/>
      <c r="C7080" s="88"/>
      <c r="D7080" s="86"/>
      <c r="E7080" s="32"/>
      <c r="H7080" s="105"/>
      <c r="J7080" s="102"/>
      <c r="K7080" s="102"/>
      <c r="L7080" s="108"/>
      <c r="R7080" s="31"/>
      <c r="S7080" s="112"/>
    </row>
    <row r="7081">
      <c r="A7081" s="105"/>
      <c r="C7081" s="88"/>
      <c r="D7081" s="86"/>
      <c r="E7081" s="32"/>
      <c r="H7081" s="105"/>
      <c r="J7081" s="102"/>
      <c r="K7081" s="102"/>
      <c r="L7081" s="108"/>
      <c r="R7081" s="31"/>
      <c r="S7081" s="112"/>
    </row>
    <row r="7082">
      <c r="A7082" s="105"/>
      <c r="C7082" s="88"/>
      <c r="D7082" s="86"/>
      <c r="E7082" s="32"/>
      <c r="H7082" s="105"/>
      <c r="J7082" s="102"/>
      <c r="K7082" s="102"/>
      <c r="L7082" s="108"/>
      <c r="R7082" s="31"/>
      <c r="S7082" s="112"/>
    </row>
    <row r="7083">
      <c r="A7083" s="105"/>
      <c r="C7083" s="88"/>
      <c r="D7083" s="86"/>
      <c r="E7083" s="32"/>
      <c r="H7083" s="105"/>
      <c r="J7083" s="102"/>
      <c r="K7083" s="102"/>
      <c r="L7083" s="108"/>
      <c r="R7083" s="31"/>
      <c r="S7083" s="112"/>
    </row>
    <row r="7084">
      <c r="A7084" s="105"/>
      <c r="C7084" s="88"/>
      <c r="D7084" s="86"/>
      <c r="E7084" s="32"/>
      <c r="H7084" s="105"/>
      <c r="J7084" s="102"/>
      <c r="K7084" s="102"/>
      <c r="L7084" s="108"/>
      <c r="R7084" s="31"/>
      <c r="S7084" s="112"/>
    </row>
    <row r="7085">
      <c r="A7085" s="105"/>
      <c r="C7085" s="88"/>
      <c r="D7085" s="86"/>
      <c r="E7085" s="32"/>
      <c r="H7085" s="105"/>
      <c r="J7085" s="102"/>
      <c r="K7085" s="102"/>
      <c r="L7085" s="108"/>
      <c r="R7085" s="31"/>
      <c r="S7085" s="112"/>
    </row>
    <row r="7086">
      <c r="A7086" s="105"/>
      <c r="C7086" s="88"/>
      <c r="D7086" s="86"/>
      <c r="E7086" s="32"/>
      <c r="H7086" s="105"/>
      <c r="J7086" s="102"/>
      <c r="K7086" s="102"/>
      <c r="L7086" s="108"/>
      <c r="R7086" s="31"/>
      <c r="S7086" s="112"/>
    </row>
    <row r="7087">
      <c r="A7087" s="105"/>
      <c r="C7087" s="88"/>
      <c r="D7087" s="86"/>
      <c r="E7087" s="32"/>
      <c r="H7087" s="105"/>
      <c r="J7087" s="102"/>
      <c r="K7087" s="102"/>
      <c r="L7087" s="108"/>
      <c r="R7087" s="31"/>
      <c r="S7087" s="112"/>
    </row>
    <row r="7088">
      <c r="A7088" s="105"/>
      <c r="C7088" s="88"/>
      <c r="D7088" s="86"/>
      <c r="E7088" s="32"/>
      <c r="H7088" s="105"/>
      <c r="J7088" s="102"/>
      <c r="K7088" s="102"/>
      <c r="L7088" s="108"/>
      <c r="R7088" s="31"/>
      <c r="S7088" s="112"/>
    </row>
    <row r="7089">
      <c r="A7089" s="105"/>
      <c r="C7089" s="88"/>
      <c r="D7089" s="86"/>
      <c r="E7089" s="32"/>
      <c r="H7089" s="105"/>
      <c r="J7089" s="102"/>
      <c r="K7089" s="102"/>
      <c r="L7089" s="108"/>
      <c r="R7089" s="31"/>
      <c r="S7089" s="112"/>
    </row>
    <row r="7090">
      <c r="A7090" s="105"/>
      <c r="C7090" s="88"/>
      <c r="D7090" s="86"/>
      <c r="E7090" s="32"/>
      <c r="H7090" s="105"/>
      <c r="J7090" s="102"/>
      <c r="K7090" s="102"/>
      <c r="L7090" s="108"/>
      <c r="R7090" s="31"/>
      <c r="S7090" s="112"/>
    </row>
    <row r="7091">
      <c r="A7091" s="105"/>
      <c r="C7091" s="88"/>
      <c r="D7091" s="86"/>
      <c r="E7091" s="32"/>
      <c r="H7091" s="105"/>
      <c r="J7091" s="102"/>
      <c r="K7091" s="102"/>
      <c r="L7091" s="108"/>
      <c r="R7091" s="31"/>
      <c r="S7091" s="112"/>
    </row>
    <row r="7092">
      <c r="A7092" s="105"/>
      <c r="C7092" s="88"/>
      <c r="D7092" s="86"/>
      <c r="E7092" s="32"/>
      <c r="H7092" s="105"/>
      <c r="J7092" s="102"/>
      <c r="K7092" s="102"/>
      <c r="L7092" s="108"/>
      <c r="R7092" s="31"/>
      <c r="S7092" s="112"/>
    </row>
    <row r="7093">
      <c r="A7093" s="105"/>
      <c r="C7093" s="88"/>
      <c r="D7093" s="86"/>
      <c r="E7093" s="32"/>
      <c r="H7093" s="105"/>
      <c r="J7093" s="102"/>
      <c r="K7093" s="102"/>
      <c r="L7093" s="108"/>
      <c r="R7093" s="31"/>
      <c r="S7093" s="112"/>
    </row>
    <row r="7094">
      <c r="A7094" s="105"/>
      <c r="C7094" s="88"/>
      <c r="D7094" s="86"/>
      <c r="E7094" s="32"/>
      <c r="H7094" s="105"/>
      <c r="J7094" s="102"/>
      <c r="K7094" s="102"/>
      <c r="L7094" s="108"/>
      <c r="R7094" s="31"/>
      <c r="S7094" s="112"/>
    </row>
    <row r="7095">
      <c r="A7095" s="105"/>
      <c r="C7095" s="88"/>
      <c r="D7095" s="86"/>
      <c r="E7095" s="32"/>
      <c r="H7095" s="105"/>
      <c r="J7095" s="102"/>
      <c r="K7095" s="102"/>
      <c r="L7095" s="108"/>
      <c r="R7095" s="31"/>
      <c r="S7095" s="112"/>
    </row>
    <row r="7096">
      <c r="A7096" s="105"/>
      <c r="C7096" s="88"/>
      <c r="D7096" s="86"/>
      <c r="E7096" s="32"/>
      <c r="H7096" s="105"/>
      <c r="J7096" s="102"/>
      <c r="K7096" s="102"/>
      <c r="L7096" s="108"/>
      <c r="R7096" s="31"/>
      <c r="S7096" s="112"/>
    </row>
    <row r="7097">
      <c r="A7097" s="105"/>
      <c r="C7097" s="88"/>
      <c r="D7097" s="86"/>
      <c r="E7097" s="32"/>
      <c r="H7097" s="105"/>
      <c r="J7097" s="102"/>
      <c r="K7097" s="102"/>
      <c r="L7097" s="108"/>
      <c r="R7097" s="31"/>
      <c r="S7097" s="112"/>
    </row>
    <row r="7098">
      <c r="A7098" s="105"/>
      <c r="C7098" s="88"/>
      <c r="D7098" s="86"/>
      <c r="E7098" s="32"/>
      <c r="H7098" s="105"/>
      <c r="J7098" s="102"/>
      <c r="K7098" s="102"/>
      <c r="L7098" s="108"/>
      <c r="R7098" s="31"/>
      <c r="S7098" s="112"/>
    </row>
    <row r="7099">
      <c r="A7099" s="105"/>
      <c r="C7099" s="88"/>
      <c r="D7099" s="86"/>
      <c r="E7099" s="32"/>
      <c r="H7099" s="105"/>
      <c r="J7099" s="102"/>
      <c r="K7099" s="102"/>
      <c r="L7099" s="108"/>
      <c r="R7099" s="31"/>
      <c r="S7099" s="112"/>
    </row>
    <row r="7100">
      <c r="A7100" s="105"/>
      <c r="C7100" s="88"/>
      <c r="D7100" s="86"/>
      <c r="E7100" s="32"/>
      <c r="H7100" s="105"/>
      <c r="J7100" s="102"/>
      <c r="K7100" s="102"/>
      <c r="L7100" s="108"/>
      <c r="R7100" s="31"/>
      <c r="S7100" s="112"/>
    </row>
    <row r="7101">
      <c r="A7101" s="105"/>
      <c r="C7101" s="88"/>
      <c r="D7101" s="86"/>
      <c r="E7101" s="32"/>
      <c r="H7101" s="105"/>
      <c r="J7101" s="102"/>
      <c r="K7101" s="102"/>
      <c r="L7101" s="108"/>
      <c r="R7101" s="31"/>
      <c r="S7101" s="112"/>
    </row>
    <row r="7102">
      <c r="A7102" s="105"/>
      <c r="C7102" s="88"/>
      <c r="D7102" s="86"/>
      <c r="E7102" s="32"/>
      <c r="H7102" s="105"/>
      <c r="J7102" s="102"/>
      <c r="K7102" s="102"/>
      <c r="L7102" s="108"/>
      <c r="R7102" s="31"/>
      <c r="S7102" s="112"/>
    </row>
    <row r="7103">
      <c r="A7103" s="105"/>
      <c r="C7103" s="88"/>
      <c r="D7103" s="86"/>
      <c r="E7103" s="32"/>
      <c r="H7103" s="105"/>
      <c r="J7103" s="102"/>
      <c r="K7103" s="102"/>
      <c r="L7103" s="108"/>
      <c r="R7103" s="31"/>
      <c r="S7103" s="112"/>
    </row>
    <row r="7104">
      <c r="A7104" s="105"/>
      <c r="C7104" s="88"/>
      <c r="D7104" s="86"/>
      <c r="E7104" s="32"/>
      <c r="H7104" s="105"/>
      <c r="J7104" s="102"/>
      <c r="K7104" s="102"/>
      <c r="L7104" s="108"/>
      <c r="R7104" s="31"/>
      <c r="S7104" s="112"/>
    </row>
    <row r="7105">
      <c r="A7105" s="105"/>
      <c r="C7105" s="88"/>
      <c r="D7105" s="86"/>
      <c r="E7105" s="32"/>
      <c r="H7105" s="105"/>
      <c r="J7105" s="102"/>
      <c r="K7105" s="102"/>
      <c r="L7105" s="108"/>
      <c r="R7105" s="31"/>
      <c r="S7105" s="112"/>
    </row>
    <row r="7106">
      <c r="A7106" s="105"/>
      <c r="C7106" s="88"/>
      <c r="D7106" s="86"/>
      <c r="E7106" s="32"/>
      <c r="H7106" s="105"/>
      <c r="J7106" s="102"/>
      <c r="K7106" s="102"/>
      <c r="L7106" s="108"/>
      <c r="R7106" s="31"/>
      <c r="S7106" s="112"/>
    </row>
    <row r="7107">
      <c r="A7107" s="105"/>
      <c r="C7107" s="88"/>
      <c r="D7107" s="86"/>
      <c r="E7107" s="32"/>
      <c r="H7107" s="105"/>
      <c r="J7107" s="102"/>
      <c r="K7107" s="102"/>
      <c r="L7107" s="108"/>
      <c r="R7107" s="31"/>
      <c r="S7107" s="112"/>
    </row>
    <row r="7108">
      <c r="A7108" s="105"/>
      <c r="C7108" s="88"/>
      <c r="D7108" s="86"/>
      <c r="E7108" s="32"/>
      <c r="H7108" s="105"/>
      <c r="J7108" s="102"/>
      <c r="K7108" s="102"/>
      <c r="L7108" s="108"/>
      <c r="R7108" s="31"/>
      <c r="S7108" s="112"/>
    </row>
    <row r="7109">
      <c r="A7109" s="105"/>
      <c r="C7109" s="88"/>
      <c r="D7109" s="86"/>
      <c r="E7109" s="32"/>
      <c r="H7109" s="105"/>
      <c r="J7109" s="102"/>
      <c r="K7109" s="102"/>
      <c r="L7109" s="108"/>
      <c r="R7109" s="31"/>
      <c r="S7109" s="112"/>
    </row>
    <row r="7110">
      <c r="A7110" s="105"/>
      <c r="C7110" s="88"/>
      <c r="D7110" s="86"/>
      <c r="E7110" s="32"/>
      <c r="H7110" s="105"/>
      <c r="J7110" s="102"/>
      <c r="K7110" s="102"/>
      <c r="L7110" s="108"/>
      <c r="R7110" s="31"/>
      <c r="S7110" s="112"/>
    </row>
    <row r="7111">
      <c r="A7111" s="105"/>
      <c r="C7111" s="88"/>
      <c r="D7111" s="86"/>
      <c r="E7111" s="32"/>
      <c r="H7111" s="105"/>
      <c r="J7111" s="102"/>
      <c r="K7111" s="102"/>
      <c r="L7111" s="108"/>
      <c r="R7111" s="31"/>
      <c r="S7111" s="112"/>
    </row>
    <row r="7112">
      <c r="A7112" s="105"/>
      <c r="C7112" s="88"/>
      <c r="D7112" s="86"/>
      <c r="E7112" s="32"/>
      <c r="H7112" s="105"/>
      <c r="J7112" s="102"/>
      <c r="K7112" s="102"/>
      <c r="L7112" s="108"/>
      <c r="R7112" s="31"/>
      <c r="S7112" s="112"/>
    </row>
    <row r="7113">
      <c r="A7113" s="105"/>
      <c r="C7113" s="88"/>
      <c r="D7113" s="86"/>
      <c r="E7113" s="32"/>
      <c r="H7113" s="105"/>
      <c r="J7113" s="102"/>
      <c r="K7113" s="102"/>
      <c r="L7113" s="108"/>
      <c r="R7113" s="31"/>
      <c r="S7113" s="112"/>
    </row>
    <row r="7114">
      <c r="A7114" s="105"/>
      <c r="C7114" s="88"/>
      <c r="D7114" s="86"/>
      <c r="E7114" s="32"/>
      <c r="H7114" s="105"/>
      <c r="J7114" s="102"/>
      <c r="K7114" s="102"/>
      <c r="L7114" s="108"/>
      <c r="R7114" s="31"/>
      <c r="S7114" s="112"/>
    </row>
    <row r="7115">
      <c r="A7115" s="105"/>
      <c r="C7115" s="88"/>
      <c r="D7115" s="86"/>
      <c r="E7115" s="32"/>
      <c r="H7115" s="105"/>
      <c r="J7115" s="102"/>
      <c r="K7115" s="102"/>
      <c r="L7115" s="108"/>
      <c r="R7115" s="31"/>
      <c r="S7115" s="112"/>
    </row>
    <row r="7116">
      <c r="A7116" s="105"/>
      <c r="C7116" s="88"/>
      <c r="D7116" s="86"/>
      <c r="E7116" s="32"/>
      <c r="H7116" s="105"/>
      <c r="J7116" s="102"/>
      <c r="K7116" s="102"/>
      <c r="L7116" s="108"/>
      <c r="R7116" s="31"/>
      <c r="S7116" s="112"/>
    </row>
    <row r="7117">
      <c r="A7117" s="105"/>
      <c r="C7117" s="88"/>
      <c r="D7117" s="86"/>
      <c r="E7117" s="32"/>
      <c r="H7117" s="105"/>
      <c r="J7117" s="102"/>
      <c r="K7117" s="102"/>
      <c r="L7117" s="108"/>
      <c r="R7117" s="31"/>
      <c r="S7117" s="112"/>
    </row>
    <row r="7118">
      <c r="A7118" s="105"/>
      <c r="C7118" s="88"/>
      <c r="D7118" s="86"/>
      <c r="E7118" s="32"/>
      <c r="H7118" s="105"/>
      <c r="J7118" s="102"/>
      <c r="K7118" s="102"/>
      <c r="L7118" s="108"/>
      <c r="R7118" s="31"/>
      <c r="S7118" s="112"/>
    </row>
    <row r="7119">
      <c r="A7119" s="105"/>
      <c r="C7119" s="88"/>
      <c r="D7119" s="86"/>
      <c r="E7119" s="32"/>
      <c r="H7119" s="105"/>
      <c r="J7119" s="102"/>
      <c r="K7119" s="102"/>
      <c r="L7119" s="108"/>
      <c r="R7119" s="31"/>
      <c r="S7119" s="112"/>
    </row>
    <row r="7120">
      <c r="A7120" s="105"/>
      <c r="C7120" s="88"/>
      <c r="D7120" s="86"/>
      <c r="E7120" s="32"/>
      <c r="H7120" s="105"/>
      <c r="J7120" s="102"/>
      <c r="K7120" s="102"/>
      <c r="L7120" s="108"/>
      <c r="R7120" s="31"/>
      <c r="S7120" s="112"/>
    </row>
    <row r="7121">
      <c r="A7121" s="105"/>
      <c r="C7121" s="88"/>
      <c r="D7121" s="86"/>
      <c r="E7121" s="32"/>
      <c r="H7121" s="105"/>
      <c r="J7121" s="102"/>
      <c r="K7121" s="102"/>
      <c r="L7121" s="108"/>
      <c r="R7121" s="31"/>
      <c r="S7121" s="112"/>
    </row>
    <row r="7122">
      <c r="A7122" s="105"/>
      <c r="C7122" s="88"/>
      <c r="D7122" s="86"/>
      <c r="E7122" s="32"/>
      <c r="H7122" s="105"/>
      <c r="J7122" s="102"/>
      <c r="K7122" s="102"/>
      <c r="L7122" s="108"/>
      <c r="R7122" s="31"/>
      <c r="S7122" s="112"/>
    </row>
    <row r="7123">
      <c r="A7123" s="105"/>
      <c r="C7123" s="88"/>
      <c r="D7123" s="86"/>
      <c r="E7123" s="32"/>
      <c r="H7123" s="105"/>
      <c r="J7123" s="102"/>
      <c r="K7123" s="102"/>
      <c r="L7123" s="108"/>
      <c r="R7123" s="31"/>
      <c r="S7123" s="112"/>
    </row>
    <row r="7124">
      <c r="A7124" s="105"/>
      <c r="C7124" s="88"/>
      <c r="D7124" s="86"/>
      <c r="E7124" s="32"/>
      <c r="H7124" s="105"/>
      <c r="J7124" s="102"/>
      <c r="K7124" s="102"/>
      <c r="L7124" s="108"/>
      <c r="R7124" s="31"/>
      <c r="S7124" s="112"/>
    </row>
    <row r="7125">
      <c r="A7125" s="105"/>
      <c r="C7125" s="88"/>
      <c r="D7125" s="86"/>
      <c r="E7125" s="32"/>
      <c r="H7125" s="105"/>
      <c r="J7125" s="102"/>
      <c r="K7125" s="102"/>
      <c r="L7125" s="108"/>
      <c r="R7125" s="31"/>
      <c r="S7125" s="112"/>
    </row>
    <row r="7126">
      <c r="A7126" s="105"/>
      <c r="C7126" s="88"/>
      <c r="D7126" s="86"/>
      <c r="E7126" s="32"/>
      <c r="H7126" s="105"/>
      <c r="J7126" s="102"/>
      <c r="K7126" s="102"/>
      <c r="L7126" s="108"/>
      <c r="R7126" s="31"/>
      <c r="S7126" s="112"/>
    </row>
    <row r="7127">
      <c r="A7127" s="105"/>
      <c r="C7127" s="88"/>
      <c r="D7127" s="86"/>
      <c r="E7127" s="32"/>
      <c r="H7127" s="105"/>
      <c r="J7127" s="102"/>
      <c r="K7127" s="102"/>
      <c r="L7127" s="108"/>
      <c r="R7127" s="31"/>
      <c r="S7127" s="112"/>
    </row>
    <row r="7128">
      <c r="A7128" s="105"/>
      <c r="C7128" s="88"/>
      <c r="D7128" s="86"/>
      <c r="E7128" s="32"/>
      <c r="H7128" s="105"/>
      <c r="J7128" s="102"/>
      <c r="K7128" s="102"/>
      <c r="L7128" s="108"/>
      <c r="R7128" s="31"/>
      <c r="S7128" s="112"/>
    </row>
    <row r="7129">
      <c r="A7129" s="105"/>
      <c r="C7129" s="88"/>
      <c r="D7129" s="86"/>
      <c r="E7129" s="32"/>
      <c r="H7129" s="105"/>
      <c r="J7129" s="102"/>
      <c r="K7129" s="102"/>
      <c r="L7129" s="108"/>
      <c r="R7129" s="31"/>
      <c r="S7129" s="112"/>
    </row>
    <row r="7130">
      <c r="A7130" s="105"/>
      <c r="C7130" s="88"/>
      <c r="D7130" s="86"/>
      <c r="E7130" s="32"/>
      <c r="H7130" s="105"/>
      <c r="J7130" s="102"/>
      <c r="K7130" s="102"/>
      <c r="L7130" s="108"/>
      <c r="R7130" s="31"/>
      <c r="S7130" s="112"/>
    </row>
    <row r="7131">
      <c r="A7131" s="105"/>
      <c r="C7131" s="88"/>
      <c r="D7131" s="86"/>
      <c r="E7131" s="32"/>
      <c r="H7131" s="105"/>
      <c r="J7131" s="102"/>
      <c r="K7131" s="102"/>
      <c r="L7131" s="108"/>
      <c r="R7131" s="31"/>
      <c r="S7131" s="112"/>
    </row>
    <row r="7132">
      <c r="A7132" s="105"/>
      <c r="C7132" s="88"/>
      <c r="D7132" s="86"/>
      <c r="E7132" s="32"/>
      <c r="H7132" s="105"/>
      <c r="J7132" s="102"/>
      <c r="K7132" s="102"/>
      <c r="L7132" s="108"/>
      <c r="R7132" s="31"/>
      <c r="S7132" s="112"/>
    </row>
    <row r="7133">
      <c r="A7133" s="105"/>
      <c r="C7133" s="88"/>
      <c r="D7133" s="86"/>
      <c r="E7133" s="32"/>
      <c r="H7133" s="105"/>
      <c r="J7133" s="102"/>
      <c r="K7133" s="102"/>
      <c r="L7133" s="108"/>
      <c r="R7133" s="31"/>
      <c r="S7133" s="112"/>
    </row>
    <row r="7134">
      <c r="A7134" s="105"/>
      <c r="C7134" s="88"/>
      <c r="D7134" s="86"/>
      <c r="E7134" s="32"/>
      <c r="H7134" s="105"/>
      <c r="J7134" s="102"/>
      <c r="K7134" s="102"/>
      <c r="L7134" s="108"/>
      <c r="R7134" s="31"/>
      <c r="S7134" s="112"/>
    </row>
    <row r="7135">
      <c r="A7135" s="105"/>
      <c r="C7135" s="88"/>
      <c r="D7135" s="86"/>
      <c r="E7135" s="32"/>
      <c r="H7135" s="105"/>
      <c r="J7135" s="102"/>
      <c r="K7135" s="102"/>
      <c r="L7135" s="108"/>
      <c r="R7135" s="31"/>
      <c r="S7135" s="112"/>
    </row>
    <row r="7136">
      <c r="A7136" s="105"/>
      <c r="C7136" s="88"/>
      <c r="D7136" s="86"/>
      <c r="E7136" s="32"/>
      <c r="H7136" s="105"/>
      <c r="J7136" s="102"/>
      <c r="K7136" s="102"/>
      <c r="L7136" s="108"/>
      <c r="R7136" s="31"/>
      <c r="S7136" s="112"/>
    </row>
    <row r="7137">
      <c r="A7137" s="105"/>
      <c r="C7137" s="88"/>
      <c r="D7137" s="86"/>
      <c r="E7137" s="32"/>
      <c r="H7137" s="105"/>
      <c r="J7137" s="102"/>
      <c r="K7137" s="102"/>
      <c r="L7137" s="108"/>
      <c r="R7137" s="31"/>
      <c r="S7137" s="112"/>
    </row>
    <row r="7138">
      <c r="A7138" s="105"/>
      <c r="C7138" s="88"/>
      <c r="D7138" s="86"/>
      <c r="E7138" s="32"/>
      <c r="H7138" s="105"/>
      <c r="J7138" s="102"/>
      <c r="K7138" s="102"/>
      <c r="L7138" s="108"/>
      <c r="R7138" s="31"/>
      <c r="S7138" s="112"/>
    </row>
    <row r="7139">
      <c r="A7139" s="105"/>
      <c r="C7139" s="88"/>
      <c r="D7139" s="86"/>
      <c r="E7139" s="32"/>
      <c r="H7139" s="105"/>
      <c r="J7139" s="102"/>
      <c r="K7139" s="102"/>
      <c r="L7139" s="108"/>
      <c r="R7139" s="31"/>
      <c r="S7139" s="112"/>
    </row>
    <row r="7140">
      <c r="A7140" s="105"/>
      <c r="C7140" s="88"/>
      <c r="D7140" s="86"/>
      <c r="E7140" s="32"/>
      <c r="H7140" s="105"/>
      <c r="J7140" s="102"/>
      <c r="K7140" s="102"/>
      <c r="L7140" s="108"/>
      <c r="R7140" s="31"/>
      <c r="S7140" s="112"/>
    </row>
    <row r="7141">
      <c r="A7141" s="105"/>
      <c r="C7141" s="88"/>
      <c r="D7141" s="86"/>
      <c r="E7141" s="32"/>
      <c r="H7141" s="105"/>
      <c r="J7141" s="102"/>
      <c r="K7141" s="102"/>
      <c r="L7141" s="108"/>
      <c r="R7141" s="31"/>
      <c r="S7141" s="112"/>
    </row>
    <row r="7142">
      <c r="A7142" s="105"/>
      <c r="C7142" s="88"/>
      <c r="D7142" s="86"/>
      <c r="E7142" s="32"/>
      <c r="H7142" s="105"/>
      <c r="J7142" s="102"/>
      <c r="K7142" s="102"/>
      <c r="L7142" s="108"/>
      <c r="R7142" s="31"/>
      <c r="S7142" s="112"/>
    </row>
    <row r="7143">
      <c r="A7143" s="105"/>
      <c r="C7143" s="88"/>
      <c r="D7143" s="86"/>
      <c r="E7143" s="32"/>
      <c r="H7143" s="105"/>
      <c r="J7143" s="102"/>
      <c r="K7143" s="102"/>
      <c r="L7143" s="108"/>
      <c r="R7143" s="31"/>
      <c r="S7143" s="112"/>
    </row>
    <row r="7144">
      <c r="A7144" s="105"/>
      <c r="C7144" s="88"/>
      <c r="D7144" s="86"/>
      <c r="E7144" s="32"/>
      <c r="H7144" s="105"/>
      <c r="J7144" s="102"/>
      <c r="K7144" s="102"/>
      <c r="L7144" s="108"/>
      <c r="R7144" s="31"/>
      <c r="S7144" s="112"/>
    </row>
    <row r="7145">
      <c r="A7145" s="105"/>
      <c r="C7145" s="88"/>
      <c r="D7145" s="86"/>
      <c r="E7145" s="32"/>
      <c r="H7145" s="105"/>
      <c r="J7145" s="102"/>
      <c r="K7145" s="102"/>
      <c r="L7145" s="108"/>
      <c r="R7145" s="31"/>
      <c r="S7145" s="112"/>
    </row>
    <row r="7146">
      <c r="A7146" s="105"/>
      <c r="C7146" s="88"/>
      <c r="D7146" s="86"/>
      <c r="E7146" s="32"/>
      <c r="H7146" s="105"/>
      <c r="J7146" s="102"/>
      <c r="K7146" s="102"/>
      <c r="L7146" s="108"/>
      <c r="R7146" s="31"/>
      <c r="S7146" s="112"/>
    </row>
    <row r="7147">
      <c r="A7147" s="105"/>
      <c r="C7147" s="88"/>
      <c r="D7147" s="86"/>
      <c r="E7147" s="32"/>
      <c r="H7147" s="105"/>
      <c r="J7147" s="102"/>
      <c r="K7147" s="102"/>
      <c r="L7147" s="108"/>
      <c r="R7147" s="31"/>
      <c r="S7147" s="112"/>
    </row>
    <row r="7148">
      <c r="A7148" s="105"/>
      <c r="C7148" s="88"/>
      <c r="D7148" s="86"/>
      <c r="E7148" s="32"/>
      <c r="H7148" s="105"/>
      <c r="J7148" s="102"/>
      <c r="K7148" s="102"/>
      <c r="L7148" s="108"/>
      <c r="R7148" s="31"/>
      <c r="S7148" s="112"/>
    </row>
    <row r="7149">
      <c r="A7149" s="105"/>
      <c r="C7149" s="88"/>
      <c r="D7149" s="86"/>
      <c r="E7149" s="32"/>
      <c r="H7149" s="105"/>
      <c r="J7149" s="102"/>
      <c r="K7149" s="102"/>
      <c r="L7149" s="108"/>
      <c r="R7149" s="31"/>
      <c r="S7149" s="112"/>
    </row>
    <row r="7150">
      <c r="A7150" s="105"/>
      <c r="C7150" s="88"/>
      <c r="D7150" s="86"/>
      <c r="E7150" s="32"/>
      <c r="H7150" s="105"/>
      <c r="J7150" s="102"/>
      <c r="K7150" s="102"/>
      <c r="L7150" s="108"/>
      <c r="R7150" s="31"/>
      <c r="S7150" s="112"/>
    </row>
    <row r="7151">
      <c r="A7151" s="105"/>
      <c r="C7151" s="88"/>
      <c r="D7151" s="86"/>
      <c r="E7151" s="32"/>
      <c r="H7151" s="105"/>
      <c r="J7151" s="102"/>
      <c r="K7151" s="102"/>
      <c r="L7151" s="108"/>
      <c r="R7151" s="31"/>
      <c r="S7151" s="112"/>
    </row>
    <row r="7152">
      <c r="A7152" s="105"/>
      <c r="C7152" s="88"/>
      <c r="D7152" s="86"/>
      <c r="E7152" s="32"/>
      <c r="H7152" s="105"/>
      <c r="J7152" s="102"/>
      <c r="K7152" s="102"/>
      <c r="L7152" s="108"/>
      <c r="R7152" s="31"/>
      <c r="S7152" s="112"/>
    </row>
    <row r="7153">
      <c r="A7153" s="105"/>
      <c r="C7153" s="88"/>
      <c r="D7153" s="86"/>
      <c r="E7153" s="32"/>
      <c r="H7153" s="105"/>
      <c r="J7153" s="102"/>
      <c r="K7153" s="102"/>
      <c r="L7153" s="108"/>
      <c r="R7153" s="31"/>
      <c r="S7153" s="112"/>
    </row>
    <row r="7154">
      <c r="A7154" s="105"/>
      <c r="C7154" s="88"/>
      <c r="D7154" s="86"/>
      <c r="E7154" s="32"/>
      <c r="H7154" s="105"/>
      <c r="J7154" s="102"/>
      <c r="K7154" s="102"/>
      <c r="L7154" s="108"/>
      <c r="R7154" s="31"/>
      <c r="S7154" s="112"/>
    </row>
    <row r="7155">
      <c r="A7155" s="105"/>
      <c r="C7155" s="88"/>
      <c r="D7155" s="86"/>
      <c r="E7155" s="32"/>
      <c r="H7155" s="105"/>
      <c r="J7155" s="102"/>
      <c r="K7155" s="102"/>
      <c r="L7155" s="108"/>
      <c r="R7155" s="31"/>
      <c r="S7155" s="112"/>
    </row>
    <row r="7156">
      <c r="A7156" s="105"/>
      <c r="C7156" s="88"/>
      <c r="D7156" s="86"/>
      <c r="E7156" s="32"/>
      <c r="H7156" s="105"/>
      <c r="J7156" s="102"/>
      <c r="K7156" s="102"/>
      <c r="L7156" s="108"/>
      <c r="R7156" s="31"/>
      <c r="S7156" s="112"/>
    </row>
    <row r="7157">
      <c r="A7157" s="105"/>
      <c r="C7157" s="88"/>
      <c r="D7157" s="86"/>
      <c r="E7157" s="32"/>
      <c r="H7157" s="105"/>
      <c r="J7157" s="102"/>
      <c r="K7157" s="102"/>
      <c r="L7157" s="108"/>
      <c r="R7157" s="31"/>
      <c r="S7157" s="112"/>
    </row>
    <row r="7158">
      <c r="A7158" s="105"/>
      <c r="C7158" s="88"/>
      <c r="D7158" s="86"/>
      <c r="E7158" s="32"/>
      <c r="H7158" s="105"/>
      <c r="J7158" s="102"/>
      <c r="K7158" s="102"/>
      <c r="L7158" s="108"/>
      <c r="R7158" s="31"/>
      <c r="S7158" s="112"/>
    </row>
    <row r="7159">
      <c r="A7159" s="105"/>
      <c r="C7159" s="88"/>
      <c r="D7159" s="86"/>
      <c r="E7159" s="32"/>
      <c r="H7159" s="105"/>
      <c r="J7159" s="102"/>
      <c r="K7159" s="102"/>
      <c r="L7159" s="108"/>
      <c r="R7159" s="31"/>
      <c r="S7159" s="112"/>
    </row>
    <row r="7160">
      <c r="A7160" s="105"/>
      <c r="C7160" s="88"/>
      <c r="D7160" s="86"/>
      <c r="E7160" s="32"/>
      <c r="H7160" s="105"/>
      <c r="J7160" s="102"/>
      <c r="K7160" s="102"/>
      <c r="L7160" s="108"/>
      <c r="R7160" s="31"/>
      <c r="S7160" s="112"/>
    </row>
    <row r="7161">
      <c r="A7161" s="105"/>
      <c r="C7161" s="88"/>
      <c r="D7161" s="86"/>
      <c r="E7161" s="32"/>
      <c r="H7161" s="105"/>
      <c r="J7161" s="102"/>
      <c r="K7161" s="102"/>
      <c r="L7161" s="108"/>
      <c r="R7161" s="31"/>
      <c r="S7161" s="112"/>
    </row>
    <row r="7162">
      <c r="A7162" s="105"/>
      <c r="C7162" s="88"/>
      <c r="D7162" s="86"/>
      <c r="E7162" s="32"/>
      <c r="H7162" s="105"/>
      <c r="J7162" s="102"/>
      <c r="K7162" s="102"/>
      <c r="L7162" s="108"/>
      <c r="R7162" s="31"/>
      <c r="S7162" s="112"/>
    </row>
    <row r="7163">
      <c r="A7163" s="105"/>
      <c r="C7163" s="88"/>
      <c r="D7163" s="86"/>
      <c r="E7163" s="32"/>
      <c r="H7163" s="105"/>
      <c r="J7163" s="102"/>
      <c r="K7163" s="102"/>
      <c r="L7163" s="108"/>
      <c r="R7163" s="31"/>
      <c r="S7163" s="112"/>
    </row>
    <row r="7164">
      <c r="A7164" s="105"/>
      <c r="C7164" s="88"/>
      <c r="D7164" s="86"/>
      <c r="E7164" s="32"/>
      <c r="H7164" s="105"/>
      <c r="J7164" s="102"/>
      <c r="K7164" s="102"/>
      <c r="L7164" s="108"/>
      <c r="R7164" s="31"/>
      <c r="S7164" s="112"/>
    </row>
    <row r="7165">
      <c r="A7165" s="105"/>
      <c r="C7165" s="88"/>
      <c r="D7165" s="86"/>
      <c r="E7165" s="32"/>
      <c r="H7165" s="105"/>
      <c r="J7165" s="102"/>
      <c r="K7165" s="102"/>
      <c r="L7165" s="108"/>
      <c r="R7165" s="31"/>
      <c r="S7165" s="112"/>
    </row>
    <row r="7166">
      <c r="A7166" s="105"/>
      <c r="C7166" s="88"/>
      <c r="D7166" s="86"/>
      <c r="E7166" s="32"/>
      <c r="H7166" s="105"/>
      <c r="J7166" s="102"/>
      <c r="K7166" s="102"/>
      <c r="L7166" s="108"/>
      <c r="R7166" s="31"/>
      <c r="S7166" s="112"/>
    </row>
    <row r="7167">
      <c r="A7167" s="105"/>
      <c r="C7167" s="88"/>
      <c r="D7167" s="86"/>
      <c r="E7167" s="32"/>
      <c r="H7167" s="105"/>
      <c r="J7167" s="102"/>
      <c r="K7167" s="102"/>
      <c r="L7167" s="108"/>
      <c r="R7167" s="31"/>
      <c r="S7167" s="112"/>
    </row>
    <row r="7168">
      <c r="A7168" s="105"/>
      <c r="C7168" s="88"/>
      <c r="D7168" s="86"/>
      <c r="E7168" s="32"/>
      <c r="H7168" s="105"/>
      <c r="J7168" s="102"/>
      <c r="K7168" s="102"/>
      <c r="L7168" s="108"/>
      <c r="R7168" s="31"/>
      <c r="S7168" s="112"/>
    </row>
    <row r="7169">
      <c r="A7169" s="105"/>
      <c r="C7169" s="88"/>
      <c r="D7169" s="86"/>
      <c r="E7169" s="32"/>
      <c r="H7169" s="105"/>
      <c r="J7169" s="102"/>
      <c r="K7169" s="102"/>
      <c r="L7169" s="108"/>
      <c r="R7169" s="31"/>
      <c r="S7169" s="112"/>
    </row>
    <row r="7170">
      <c r="A7170" s="105"/>
      <c r="C7170" s="88"/>
      <c r="D7170" s="86"/>
      <c r="E7170" s="32"/>
      <c r="H7170" s="105"/>
      <c r="J7170" s="102"/>
      <c r="K7170" s="102"/>
      <c r="L7170" s="108"/>
      <c r="R7170" s="31"/>
      <c r="S7170" s="112"/>
    </row>
    <row r="7171">
      <c r="A7171" s="105"/>
      <c r="C7171" s="88"/>
      <c r="D7171" s="86"/>
      <c r="E7171" s="32"/>
      <c r="H7171" s="105"/>
      <c r="J7171" s="102"/>
      <c r="K7171" s="102"/>
      <c r="L7171" s="108"/>
      <c r="R7171" s="31"/>
      <c r="S7171" s="112"/>
    </row>
    <row r="7172">
      <c r="A7172" s="105"/>
      <c r="C7172" s="88"/>
      <c r="D7172" s="86"/>
      <c r="E7172" s="32"/>
      <c r="H7172" s="105"/>
      <c r="J7172" s="102"/>
      <c r="K7172" s="102"/>
      <c r="L7172" s="108"/>
      <c r="R7172" s="31"/>
      <c r="S7172" s="112"/>
    </row>
    <row r="7173">
      <c r="A7173" s="105"/>
      <c r="C7173" s="88"/>
      <c r="D7173" s="86"/>
      <c r="E7173" s="32"/>
      <c r="H7173" s="105"/>
      <c r="J7173" s="102"/>
      <c r="K7173" s="102"/>
      <c r="L7173" s="108"/>
      <c r="R7173" s="31"/>
      <c r="S7173" s="112"/>
    </row>
    <row r="7174">
      <c r="A7174" s="105"/>
      <c r="C7174" s="88"/>
      <c r="D7174" s="86"/>
      <c r="E7174" s="32"/>
      <c r="H7174" s="105"/>
      <c r="J7174" s="102"/>
      <c r="K7174" s="102"/>
      <c r="L7174" s="108"/>
      <c r="R7174" s="31"/>
      <c r="S7174" s="112"/>
    </row>
    <row r="7175">
      <c r="A7175" s="105"/>
      <c r="C7175" s="88"/>
      <c r="D7175" s="86"/>
      <c r="E7175" s="32"/>
      <c r="H7175" s="105"/>
      <c r="J7175" s="102"/>
      <c r="K7175" s="102"/>
      <c r="L7175" s="108"/>
      <c r="R7175" s="31"/>
      <c r="S7175" s="112"/>
    </row>
    <row r="7176">
      <c r="A7176" s="105"/>
      <c r="C7176" s="88"/>
      <c r="D7176" s="86"/>
      <c r="E7176" s="32"/>
      <c r="H7176" s="105"/>
      <c r="J7176" s="102"/>
      <c r="K7176" s="102"/>
      <c r="L7176" s="108"/>
      <c r="R7176" s="31"/>
      <c r="S7176" s="112"/>
    </row>
    <row r="7177">
      <c r="A7177" s="105"/>
      <c r="C7177" s="88"/>
      <c r="D7177" s="86"/>
      <c r="E7177" s="32"/>
      <c r="H7177" s="105"/>
      <c r="J7177" s="102"/>
      <c r="K7177" s="102"/>
      <c r="L7177" s="108"/>
      <c r="R7177" s="31"/>
      <c r="S7177" s="112"/>
    </row>
    <row r="7178">
      <c r="A7178" s="105"/>
      <c r="C7178" s="88"/>
      <c r="D7178" s="86"/>
      <c r="E7178" s="32"/>
      <c r="H7178" s="105"/>
      <c r="J7178" s="102"/>
      <c r="K7178" s="102"/>
      <c r="L7178" s="108"/>
      <c r="R7178" s="31"/>
      <c r="S7178" s="112"/>
    </row>
    <row r="7179">
      <c r="A7179" s="105"/>
      <c r="C7179" s="88"/>
      <c r="D7179" s="86"/>
      <c r="E7179" s="32"/>
      <c r="H7179" s="105"/>
      <c r="J7179" s="102"/>
      <c r="K7179" s="102"/>
      <c r="L7179" s="108"/>
      <c r="R7179" s="31"/>
      <c r="S7179" s="112"/>
    </row>
    <row r="7180">
      <c r="A7180" s="105"/>
      <c r="C7180" s="88"/>
      <c r="D7180" s="86"/>
      <c r="E7180" s="32"/>
      <c r="H7180" s="105"/>
      <c r="J7180" s="102"/>
      <c r="K7180" s="102"/>
      <c r="L7180" s="108"/>
      <c r="R7180" s="31"/>
      <c r="S7180" s="112"/>
    </row>
    <row r="7181">
      <c r="A7181" s="105"/>
      <c r="C7181" s="88"/>
      <c r="D7181" s="86"/>
      <c r="E7181" s="32"/>
      <c r="H7181" s="105"/>
      <c r="J7181" s="102"/>
      <c r="K7181" s="102"/>
      <c r="L7181" s="108"/>
      <c r="R7181" s="31"/>
      <c r="S7181" s="112"/>
    </row>
    <row r="7182">
      <c r="A7182" s="105"/>
      <c r="C7182" s="88"/>
      <c r="D7182" s="86"/>
      <c r="E7182" s="32"/>
      <c r="H7182" s="105"/>
      <c r="J7182" s="102"/>
      <c r="K7182" s="102"/>
      <c r="L7182" s="108"/>
      <c r="R7182" s="31"/>
      <c r="S7182" s="112"/>
    </row>
    <row r="7183">
      <c r="A7183" s="105"/>
      <c r="C7183" s="88"/>
      <c r="D7183" s="86"/>
      <c r="E7183" s="32"/>
      <c r="H7183" s="105"/>
      <c r="J7183" s="102"/>
      <c r="K7183" s="102"/>
      <c r="L7183" s="108"/>
      <c r="R7183" s="31"/>
      <c r="S7183" s="112"/>
    </row>
    <row r="7184">
      <c r="A7184" s="105"/>
      <c r="C7184" s="88"/>
      <c r="D7184" s="86"/>
      <c r="E7184" s="32"/>
      <c r="H7184" s="105"/>
      <c r="J7184" s="102"/>
      <c r="K7184" s="102"/>
      <c r="L7184" s="108"/>
      <c r="R7184" s="31"/>
      <c r="S7184" s="112"/>
    </row>
    <row r="7185">
      <c r="A7185" s="105"/>
      <c r="C7185" s="88"/>
      <c r="D7185" s="86"/>
      <c r="E7185" s="32"/>
      <c r="H7185" s="105"/>
      <c r="J7185" s="102"/>
      <c r="K7185" s="102"/>
      <c r="L7185" s="108"/>
      <c r="R7185" s="31"/>
      <c r="S7185" s="112"/>
    </row>
    <row r="7186">
      <c r="A7186" s="105"/>
      <c r="C7186" s="88"/>
      <c r="D7186" s="86"/>
      <c r="E7186" s="32"/>
      <c r="H7186" s="105"/>
      <c r="J7186" s="102"/>
      <c r="K7186" s="102"/>
      <c r="L7186" s="108"/>
      <c r="R7186" s="31"/>
      <c r="S7186" s="112"/>
    </row>
    <row r="7187">
      <c r="A7187" s="105"/>
      <c r="C7187" s="88"/>
      <c r="D7187" s="86"/>
      <c r="E7187" s="32"/>
      <c r="H7187" s="105"/>
      <c r="J7187" s="102"/>
      <c r="K7187" s="102"/>
      <c r="L7187" s="108"/>
      <c r="R7187" s="31"/>
      <c r="S7187" s="112"/>
    </row>
    <row r="7188">
      <c r="A7188" s="105"/>
      <c r="C7188" s="88"/>
      <c r="D7188" s="86"/>
      <c r="E7188" s="32"/>
      <c r="H7188" s="105"/>
      <c r="J7188" s="102"/>
      <c r="K7188" s="102"/>
      <c r="L7188" s="108"/>
      <c r="R7188" s="31"/>
      <c r="S7188" s="112"/>
    </row>
    <row r="7189">
      <c r="A7189" s="105"/>
      <c r="C7189" s="88"/>
      <c r="D7189" s="86"/>
      <c r="E7189" s="32"/>
      <c r="H7189" s="105"/>
      <c r="J7189" s="102"/>
      <c r="K7189" s="102"/>
      <c r="L7189" s="108"/>
      <c r="R7189" s="31"/>
      <c r="S7189" s="112"/>
    </row>
    <row r="7190">
      <c r="A7190" s="105"/>
      <c r="C7190" s="88"/>
      <c r="D7190" s="86"/>
      <c r="E7190" s="32"/>
      <c r="H7190" s="105"/>
      <c r="J7190" s="102"/>
      <c r="K7190" s="102"/>
      <c r="L7190" s="108"/>
      <c r="R7190" s="31"/>
      <c r="S7190" s="112"/>
    </row>
    <row r="7191">
      <c r="A7191" s="105"/>
      <c r="C7191" s="88"/>
      <c r="D7191" s="86"/>
      <c r="E7191" s="32"/>
      <c r="H7191" s="105"/>
      <c r="J7191" s="102"/>
      <c r="K7191" s="102"/>
      <c r="L7191" s="108"/>
      <c r="R7191" s="31"/>
      <c r="S7191" s="112"/>
    </row>
    <row r="7192">
      <c r="A7192" s="105"/>
      <c r="C7192" s="88"/>
      <c r="D7192" s="86"/>
      <c r="E7192" s="32"/>
      <c r="H7192" s="105"/>
      <c r="J7192" s="102"/>
      <c r="K7192" s="102"/>
      <c r="L7192" s="108"/>
      <c r="R7192" s="31"/>
      <c r="S7192" s="112"/>
    </row>
    <row r="7193">
      <c r="A7193" s="105"/>
      <c r="C7193" s="88"/>
      <c r="D7193" s="86"/>
      <c r="E7193" s="32"/>
      <c r="H7193" s="105"/>
      <c r="J7193" s="102"/>
      <c r="K7193" s="102"/>
      <c r="L7193" s="108"/>
      <c r="R7193" s="31"/>
      <c r="S7193" s="112"/>
    </row>
    <row r="7194">
      <c r="A7194" s="105"/>
      <c r="C7194" s="88"/>
      <c r="D7194" s="86"/>
      <c r="E7194" s="32"/>
      <c r="H7194" s="105"/>
      <c r="J7194" s="102"/>
      <c r="K7194" s="102"/>
      <c r="L7194" s="108"/>
      <c r="R7194" s="31"/>
      <c r="S7194" s="112"/>
    </row>
    <row r="7195">
      <c r="A7195" s="105"/>
      <c r="C7195" s="88"/>
      <c r="D7195" s="86"/>
      <c r="E7195" s="32"/>
      <c r="H7195" s="105"/>
      <c r="J7195" s="102"/>
      <c r="K7195" s="102"/>
      <c r="L7195" s="108"/>
      <c r="R7195" s="31"/>
      <c r="S7195" s="112"/>
    </row>
    <row r="7196">
      <c r="A7196" s="105"/>
      <c r="C7196" s="88"/>
      <c r="D7196" s="86"/>
      <c r="E7196" s="32"/>
      <c r="H7196" s="105"/>
      <c r="J7196" s="102"/>
      <c r="K7196" s="102"/>
      <c r="L7196" s="108"/>
      <c r="R7196" s="31"/>
      <c r="S7196" s="112"/>
    </row>
    <row r="7197">
      <c r="A7197" s="105"/>
      <c r="C7197" s="88"/>
      <c r="D7197" s="86"/>
      <c r="E7197" s="32"/>
      <c r="H7197" s="105"/>
      <c r="J7197" s="102"/>
      <c r="K7197" s="102"/>
      <c r="L7197" s="108"/>
      <c r="R7197" s="31"/>
      <c r="S7197" s="112"/>
    </row>
    <row r="7198">
      <c r="A7198" s="105"/>
      <c r="C7198" s="88"/>
      <c r="D7198" s="86"/>
      <c r="E7198" s="32"/>
      <c r="H7198" s="105"/>
      <c r="J7198" s="102"/>
      <c r="K7198" s="102"/>
      <c r="L7198" s="108"/>
      <c r="R7198" s="31"/>
      <c r="S7198" s="112"/>
    </row>
    <row r="7199">
      <c r="A7199" s="105"/>
      <c r="C7199" s="88"/>
      <c r="D7199" s="86"/>
      <c r="E7199" s="32"/>
      <c r="H7199" s="105"/>
      <c r="J7199" s="102"/>
      <c r="K7199" s="102"/>
      <c r="L7199" s="108"/>
      <c r="R7199" s="31"/>
      <c r="S7199" s="112"/>
    </row>
    <row r="7200">
      <c r="A7200" s="105"/>
      <c r="C7200" s="88"/>
      <c r="D7200" s="86"/>
      <c r="E7200" s="32"/>
      <c r="H7200" s="105"/>
      <c r="J7200" s="102"/>
      <c r="K7200" s="102"/>
      <c r="L7200" s="108"/>
      <c r="R7200" s="31"/>
      <c r="S7200" s="112"/>
    </row>
    <row r="7201">
      <c r="A7201" s="105"/>
      <c r="C7201" s="88"/>
      <c r="D7201" s="86"/>
      <c r="E7201" s="32"/>
      <c r="H7201" s="105"/>
      <c r="J7201" s="102"/>
      <c r="K7201" s="102"/>
      <c r="L7201" s="108"/>
      <c r="R7201" s="31"/>
      <c r="S7201" s="112"/>
    </row>
    <row r="7202">
      <c r="A7202" s="105"/>
      <c r="C7202" s="88"/>
      <c r="D7202" s="86"/>
      <c r="E7202" s="32"/>
      <c r="H7202" s="105"/>
      <c r="J7202" s="102"/>
      <c r="K7202" s="102"/>
      <c r="L7202" s="108"/>
      <c r="R7202" s="31"/>
      <c r="S7202" s="112"/>
    </row>
    <row r="7203">
      <c r="A7203" s="105"/>
      <c r="C7203" s="88"/>
      <c r="D7203" s="86"/>
      <c r="E7203" s="32"/>
      <c r="H7203" s="105"/>
      <c r="J7203" s="102"/>
      <c r="K7203" s="102"/>
      <c r="L7203" s="108"/>
      <c r="R7203" s="31"/>
      <c r="S7203" s="112"/>
    </row>
    <row r="7204">
      <c r="A7204" s="105"/>
      <c r="C7204" s="88"/>
      <c r="D7204" s="86"/>
      <c r="E7204" s="32"/>
      <c r="H7204" s="105"/>
      <c r="J7204" s="102"/>
      <c r="K7204" s="102"/>
      <c r="L7204" s="108"/>
      <c r="R7204" s="31"/>
      <c r="S7204" s="112"/>
    </row>
    <row r="7205">
      <c r="A7205" s="105"/>
      <c r="C7205" s="88"/>
      <c r="D7205" s="86"/>
      <c r="E7205" s="32"/>
      <c r="H7205" s="105"/>
      <c r="J7205" s="102"/>
      <c r="K7205" s="102"/>
      <c r="L7205" s="108"/>
      <c r="R7205" s="31"/>
      <c r="S7205" s="112"/>
    </row>
    <row r="7206">
      <c r="A7206" s="105"/>
      <c r="C7206" s="88"/>
      <c r="D7206" s="86"/>
      <c r="E7206" s="32"/>
      <c r="H7206" s="105"/>
      <c r="J7206" s="102"/>
      <c r="K7206" s="102"/>
      <c r="L7206" s="108"/>
      <c r="R7206" s="31"/>
      <c r="S7206" s="112"/>
    </row>
    <row r="7207">
      <c r="A7207" s="105"/>
      <c r="C7207" s="88"/>
      <c r="D7207" s="86"/>
      <c r="E7207" s="32"/>
      <c r="H7207" s="105"/>
      <c r="J7207" s="102"/>
      <c r="K7207" s="102"/>
      <c r="L7207" s="108"/>
      <c r="R7207" s="31"/>
      <c r="S7207" s="112"/>
    </row>
    <row r="7208">
      <c r="A7208" s="105"/>
      <c r="C7208" s="88"/>
      <c r="D7208" s="86"/>
      <c r="E7208" s="32"/>
      <c r="H7208" s="105"/>
      <c r="J7208" s="102"/>
      <c r="K7208" s="102"/>
      <c r="L7208" s="108"/>
      <c r="R7208" s="31"/>
      <c r="S7208" s="112"/>
    </row>
    <row r="7209">
      <c r="A7209" s="105"/>
      <c r="C7209" s="88"/>
      <c r="D7209" s="86"/>
      <c r="E7209" s="32"/>
      <c r="H7209" s="105"/>
      <c r="J7209" s="102"/>
      <c r="K7209" s="102"/>
      <c r="L7209" s="108"/>
      <c r="R7209" s="31"/>
      <c r="S7209" s="112"/>
    </row>
    <row r="7210">
      <c r="A7210" s="105"/>
      <c r="C7210" s="88"/>
      <c r="D7210" s="86"/>
      <c r="E7210" s="32"/>
      <c r="H7210" s="105"/>
      <c r="J7210" s="102"/>
      <c r="K7210" s="102"/>
      <c r="L7210" s="108"/>
      <c r="R7210" s="31"/>
      <c r="S7210" s="112"/>
    </row>
    <row r="7211">
      <c r="A7211" s="105"/>
      <c r="C7211" s="88"/>
      <c r="D7211" s="86"/>
      <c r="E7211" s="32"/>
      <c r="H7211" s="105"/>
      <c r="J7211" s="102"/>
      <c r="K7211" s="102"/>
      <c r="L7211" s="108"/>
      <c r="R7211" s="31"/>
      <c r="S7211" s="112"/>
    </row>
    <row r="7212">
      <c r="A7212" s="105"/>
      <c r="C7212" s="88"/>
      <c r="D7212" s="86"/>
      <c r="E7212" s="32"/>
      <c r="H7212" s="105"/>
      <c r="J7212" s="102"/>
      <c r="K7212" s="102"/>
      <c r="L7212" s="108"/>
      <c r="R7212" s="31"/>
      <c r="S7212" s="112"/>
    </row>
    <row r="7213">
      <c r="A7213" s="105"/>
      <c r="C7213" s="88"/>
      <c r="D7213" s="86"/>
      <c r="E7213" s="32"/>
      <c r="H7213" s="105"/>
      <c r="J7213" s="102"/>
      <c r="K7213" s="102"/>
      <c r="L7213" s="108"/>
      <c r="R7213" s="31"/>
      <c r="S7213" s="112"/>
    </row>
    <row r="7214">
      <c r="A7214" s="105"/>
      <c r="C7214" s="88"/>
      <c r="D7214" s="86"/>
      <c r="E7214" s="32"/>
      <c r="H7214" s="105"/>
      <c r="J7214" s="102"/>
      <c r="K7214" s="102"/>
      <c r="L7214" s="108"/>
      <c r="R7214" s="31"/>
      <c r="S7214" s="112"/>
    </row>
    <row r="7215">
      <c r="A7215" s="105"/>
      <c r="C7215" s="88"/>
      <c r="D7215" s="86"/>
      <c r="E7215" s="32"/>
      <c r="H7215" s="105"/>
      <c r="J7215" s="102"/>
      <c r="K7215" s="102"/>
      <c r="L7215" s="108"/>
      <c r="R7215" s="31"/>
      <c r="S7215" s="112"/>
    </row>
    <row r="7216">
      <c r="A7216" s="105"/>
      <c r="C7216" s="88"/>
      <c r="D7216" s="86"/>
      <c r="E7216" s="32"/>
      <c r="H7216" s="105"/>
      <c r="J7216" s="102"/>
      <c r="K7216" s="102"/>
      <c r="L7216" s="108"/>
      <c r="R7216" s="31"/>
      <c r="S7216" s="112"/>
    </row>
    <row r="7217">
      <c r="A7217" s="105"/>
      <c r="C7217" s="88"/>
      <c r="D7217" s="86"/>
      <c r="E7217" s="32"/>
      <c r="H7217" s="105"/>
      <c r="J7217" s="102"/>
      <c r="K7217" s="102"/>
      <c r="L7217" s="108"/>
      <c r="R7217" s="31"/>
      <c r="S7217" s="112"/>
    </row>
    <row r="7218">
      <c r="A7218" s="105"/>
      <c r="C7218" s="88"/>
      <c r="D7218" s="86"/>
      <c r="E7218" s="32"/>
      <c r="H7218" s="105"/>
      <c r="J7218" s="102"/>
      <c r="K7218" s="102"/>
      <c r="L7218" s="108"/>
      <c r="R7218" s="31"/>
      <c r="S7218" s="112"/>
    </row>
    <row r="7219">
      <c r="A7219" s="105"/>
      <c r="C7219" s="88"/>
      <c r="D7219" s="86"/>
      <c r="E7219" s="32"/>
      <c r="H7219" s="105"/>
      <c r="J7219" s="102"/>
      <c r="K7219" s="102"/>
      <c r="L7219" s="108"/>
      <c r="R7219" s="31"/>
      <c r="S7219" s="112"/>
    </row>
    <row r="7220">
      <c r="A7220" s="105"/>
      <c r="C7220" s="88"/>
      <c r="D7220" s="86"/>
      <c r="E7220" s="32"/>
      <c r="H7220" s="105"/>
      <c r="J7220" s="102"/>
      <c r="K7220" s="102"/>
      <c r="L7220" s="108"/>
      <c r="R7220" s="31"/>
      <c r="S7220" s="112"/>
    </row>
    <row r="7221">
      <c r="A7221" s="105"/>
      <c r="C7221" s="88"/>
      <c r="D7221" s="86"/>
      <c r="E7221" s="32"/>
      <c r="H7221" s="105"/>
      <c r="J7221" s="102"/>
      <c r="K7221" s="102"/>
      <c r="L7221" s="108"/>
      <c r="R7221" s="31"/>
      <c r="S7221" s="112"/>
    </row>
    <row r="7222">
      <c r="A7222" s="105"/>
      <c r="C7222" s="88"/>
      <c r="D7222" s="86"/>
      <c r="E7222" s="32"/>
      <c r="H7222" s="105"/>
      <c r="J7222" s="102"/>
      <c r="K7222" s="102"/>
      <c r="L7222" s="108"/>
      <c r="R7222" s="31"/>
      <c r="S7222" s="112"/>
    </row>
    <row r="7223">
      <c r="A7223" s="105"/>
      <c r="C7223" s="88"/>
      <c r="D7223" s="86"/>
      <c r="E7223" s="32"/>
      <c r="H7223" s="105"/>
      <c r="J7223" s="102"/>
      <c r="K7223" s="102"/>
      <c r="L7223" s="108"/>
      <c r="R7223" s="31"/>
      <c r="S7223" s="112"/>
    </row>
    <row r="7224">
      <c r="A7224" s="105"/>
      <c r="C7224" s="88"/>
      <c r="D7224" s="86"/>
      <c r="E7224" s="32"/>
      <c r="H7224" s="105"/>
      <c r="J7224" s="102"/>
      <c r="K7224" s="102"/>
      <c r="L7224" s="108"/>
      <c r="R7224" s="31"/>
      <c r="S7224" s="112"/>
    </row>
    <row r="7225">
      <c r="A7225" s="105"/>
      <c r="C7225" s="88"/>
      <c r="D7225" s="86"/>
      <c r="E7225" s="32"/>
      <c r="H7225" s="105"/>
      <c r="J7225" s="102"/>
      <c r="K7225" s="102"/>
      <c r="L7225" s="108"/>
      <c r="R7225" s="31"/>
      <c r="S7225" s="112"/>
    </row>
    <row r="7226">
      <c r="A7226" s="105"/>
      <c r="C7226" s="88"/>
      <c r="D7226" s="86"/>
      <c r="E7226" s="32"/>
      <c r="H7226" s="105"/>
      <c r="J7226" s="102"/>
      <c r="K7226" s="102"/>
      <c r="L7226" s="108"/>
      <c r="R7226" s="31"/>
      <c r="S7226" s="112"/>
    </row>
    <row r="7227">
      <c r="A7227" s="105"/>
      <c r="C7227" s="88"/>
      <c r="D7227" s="86"/>
      <c r="E7227" s="32"/>
      <c r="H7227" s="105"/>
      <c r="J7227" s="102"/>
      <c r="K7227" s="102"/>
      <c r="L7227" s="108"/>
      <c r="R7227" s="31"/>
      <c r="S7227" s="112"/>
    </row>
    <row r="7228">
      <c r="A7228" s="105"/>
      <c r="C7228" s="88"/>
      <c r="D7228" s="86"/>
      <c r="E7228" s="32"/>
      <c r="H7228" s="105"/>
      <c r="J7228" s="102"/>
      <c r="K7228" s="102"/>
      <c r="L7228" s="108"/>
      <c r="R7228" s="31"/>
      <c r="S7228" s="112"/>
    </row>
    <row r="7229">
      <c r="A7229" s="105"/>
      <c r="C7229" s="88"/>
      <c r="D7229" s="86"/>
      <c r="E7229" s="32"/>
      <c r="H7229" s="105"/>
      <c r="J7229" s="102"/>
      <c r="K7229" s="102"/>
      <c r="L7229" s="108"/>
      <c r="R7229" s="31"/>
      <c r="S7229" s="112"/>
    </row>
    <row r="7230">
      <c r="A7230" s="105"/>
      <c r="C7230" s="88"/>
      <c r="D7230" s="86"/>
      <c r="E7230" s="32"/>
      <c r="H7230" s="105"/>
      <c r="J7230" s="102"/>
      <c r="K7230" s="102"/>
      <c r="L7230" s="108"/>
      <c r="R7230" s="31"/>
      <c r="S7230" s="112"/>
    </row>
    <row r="7231">
      <c r="A7231" s="105"/>
      <c r="C7231" s="88"/>
      <c r="D7231" s="86"/>
      <c r="E7231" s="32"/>
      <c r="H7231" s="105"/>
      <c r="J7231" s="102"/>
      <c r="K7231" s="102"/>
      <c r="L7231" s="108"/>
      <c r="R7231" s="31"/>
      <c r="S7231" s="112"/>
    </row>
    <row r="7232">
      <c r="A7232" s="105"/>
      <c r="C7232" s="88"/>
      <c r="D7232" s="86"/>
      <c r="E7232" s="32"/>
      <c r="H7232" s="105"/>
      <c r="J7232" s="102"/>
      <c r="K7232" s="102"/>
      <c r="L7232" s="108"/>
      <c r="R7232" s="31"/>
      <c r="S7232" s="112"/>
    </row>
    <row r="7233">
      <c r="A7233" s="105"/>
      <c r="C7233" s="88"/>
      <c r="D7233" s="86"/>
      <c r="E7233" s="32"/>
      <c r="H7233" s="105"/>
      <c r="J7233" s="102"/>
      <c r="K7233" s="102"/>
      <c r="L7233" s="108"/>
      <c r="R7233" s="31"/>
      <c r="S7233" s="112"/>
    </row>
    <row r="7234">
      <c r="A7234" s="105"/>
      <c r="C7234" s="88"/>
      <c r="D7234" s="86"/>
      <c r="E7234" s="32"/>
      <c r="H7234" s="105"/>
      <c r="J7234" s="102"/>
      <c r="K7234" s="102"/>
      <c r="L7234" s="108"/>
      <c r="R7234" s="31"/>
      <c r="S7234" s="112"/>
    </row>
    <row r="7235">
      <c r="A7235" s="105"/>
      <c r="C7235" s="88"/>
      <c r="D7235" s="86"/>
      <c r="E7235" s="32"/>
      <c r="H7235" s="105"/>
      <c r="J7235" s="102"/>
      <c r="K7235" s="102"/>
      <c r="L7235" s="108"/>
      <c r="R7235" s="31"/>
      <c r="S7235" s="112"/>
    </row>
    <row r="7236">
      <c r="A7236" s="105"/>
      <c r="C7236" s="88"/>
      <c r="D7236" s="86"/>
      <c r="E7236" s="32"/>
      <c r="H7236" s="105"/>
      <c r="J7236" s="102"/>
      <c r="K7236" s="102"/>
      <c r="L7236" s="108"/>
      <c r="R7236" s="31"/>
      <c r="S7236" s="112"/>
    </row>
    <row r="7237">
      <c r="A7237" s="105"/>
      <c r="C7237" s="88"/>
      <c r="D7237" s="86"/>
      <c r="E7237" s="32"/>
      <c r="H7237" s="105"/>
      <c r="J7237" s="102"/>
      <c r="K7237" s="102"/>
      <c r="L7237" s="108"/>
      <c r="R7237" s="31"/>
      <c r="S7237" s="112"/>
    </row>
    <row r="7238">
      <c r="A7238" s="105"/>
      <c r="C7238" s="88"/>
      <c r="D7238" s="86"/>
      <c r="E7238" s="32"/>
      <c r="H7238" s="105"/>
      <c r="J7238" s="102"/>
      <c r="K7238" s="102"/>
      <c r="L7238" s="108"/>
      <c r="R7238" s="31"/>
      <c r="S7238" s="112"/>
    </row>
    <row r="7239">
      <c r="A7239" s="105"/>
      <c r="C7239" s="88"/>
      <c r="D7239" s="86"/>
      <c r="E7239" s="32"/>
      <c r="H7239" s="105"/>
      <c r="J7239" s="102"/>
      <c r="K7239" s="102"/>
      <c r="L7239" s="108"/>
      <c r="R7239" s="31"/>
      <c r="S7239" s="112"/>
    </row>
    <row r="7240">
      <c r="A7240" s="105"/>
      <c r="C7240" s="88"/>
      <c r="D7240" s="86"/>
      <c r="E7240" s="32"/>
      <c r="H7240" s="105"/>
      <c r="J7240" s="102"/>
      <c r="K7240" s="102"/>
      <c r="L7240" s="108"/>
      <c r="R7240" s="31"/>
      <c r="S7240" s="112"/>
    </row>
    <row r="7241">
      <c r="A7241" s="105"/>
      <c r="C7241" s="88"/>
      <c r="D7241" s="86"/>
      <c r="E7241" s="32"/>
      <c r="H7241" s="105"/>
      <c r="J7241" s="102"/>
      <c r="K7241" s="102"/>
      <c r="L7241" s="108"/>
      <c r="R7241" s="31"/>
      <c r="S7241" s="112"/>
    </row>
    <row r="7242">
      <c r="A7242" s="105"/>
      <c r="C7242" s="88"/>
      <c r="D7242" s="86"/>
      <c r="E7242" s="32"/>
      <c r="H7242" s="105"/>
      <c r="J7242" s="102"/>
      <c r="K7242" s="102"/>
      <c r="L7242" s="108"/>
      <c r="R7242" s="31"/>
      <c r="S7242" s="112"/>
    </row>
    <row r="7243">
      <c r="A7243" s="105"/>
      <c r="C7243" s="88"/>
      <c r="D7243" s="86"/>
      <c r="E7243" s="32"/>
      <c r="H7243" s="105"/>
      <c r="J7243" s="102"/>
      <c r="K7243" s="102"/>
      <c r="L7243" s="108"/>
      <c r="R7243" s="31"/>
      <c r="S7243" s="112"/>
    </row>
    <row r="7244">
      <c r="A7244" s="105"/>
      <c r="C7244" s="88"/>
      <c r="D7244" s="86"/>
      <c r="E7244" s="32"/>
      <c r="H7244" s="105"/>
      <c r="J7244" s="102"/>
      <c r="K7244" s="102"/>
      <c r="L7244" s="108"/>
      <c r="R7244" s="31"/>
      <c r="S7244" s="112"/>
    </row>
    <row r="7245">
      <c r="A7245" s="105"/>
      <c r="C7245" s="88"/>
      <c r="D7245" s="86"/>
      <c r="E7245" s="32"/>
      <c r="H7245" s="105"/>
      <c r="J7245" s="102"/>
      <c r="K7245" s="102"/>
      <c r="L7245" s="108"/>
      <c r="R7245" s="31"/>
      <c r="S7245" s="112"/>
    </row>
    <row r="7246">
      <c r="A7246" s="105"/>
      <c r="C7246" s="88"/>
      <c r="D7246" s="86"/>
      <c r="E7246" s="32"/>
      <c r="H7246" s="105"/>
      <c r="J7246" s="102"/>
      <c r="K7246" s="102"/>
      <c r="L7246" s="108"/>
      <c r="R7246" s="31"/>
      <c r="S7246" s="112"/>
    </row>
    <row r="7247">
      <c r="A7247" s="105"/>
      <c r="C7247" s="88"/>
      <c r="D7247" s="86"/>
      <c r="E7247" s="32"/>
      <c r="H7247" s="105"/>
      <c r="J7247" s="102"/>
      <c r="K7247" s="102"/>
      <c r="L7247" s="108"/>
      <c r="R7247" s="31"/>
      <c r="S7247" s="112"/>
    </row>
    <row r="7248">
      <c r="A7248" s="105"/>
      <c r="C7248" s="88"/>
      <c r="D7248" s="86"/>
      <c r="E7248" s="32"/>
      <c r="H7248" s="105"/>
      <c r="J7248" s="102"/>
      <c r="K7248" s="102"/>
      <c r="L7248" s="108"/>
      <c r="R7248" s="31"/>
      <c r="S7248" s="112"/>
    </row>
    <row r="7249">
      <c r="A7249" s="105"/>
      <c r="C7249" s="88"/>
      <c r="D7249" s="86"/>
      <c r="E7249" s="32"/>
      <c r="H7249" s="105"/>
      <c r="J7249" s="102"/>
      <c r="K7249" s="102"/>
      <c r="L7249" s="108"/>
      <c r="R7249" s="31"/>
      <c r="S7249" s="112"/>
    </row>
    <row r="7250">
      <c r="A7250" s="105"/>
      <c r="C7250" s="88"/>
      <c r="D7250" s="86"/>
      <c r="E7250" s="32"/>
      <c r="H7250" s="105"/>
      <c r="J7250" s="102"/>
      <c r="K7250" s="102"/>
      <c r="L7250" s="108"/>
      <c r="R7250" s="31"/>
      <c r="S7250" s="112"/>
    </row>
    <row r="7251">
      <c r="A7251" s="105"/>
      <c r="C7251" s="88"/>
      <c r="D7251" s="86"/>
      <c r="E7251" s="32"/>
      <c r="H7251" s="105"/>
      <c r="J7251" s="102"/>
      <c r="K7251" s="102"/>
      <c r="L7251" s="108"/>
      <c r="R7251" s="31"/>
      <c r="S7251" s="112"/>
    </row>
    <row r="7252">
      <c r="A7252" s="105"/>
      <c r="C7252" s="88"/>
      <c r="D7252" s="86"/>
      <c r="E7252" s="32"/>
      <c r="H7252" s="105"/>
      <c r="J7252" s="102"/>
      <c r="K7252" s="102"/>
      <c r="L7252" s="108"/>
      <c r="R7252" s="31"/>
      <c r="S7252" s="112"/>
    </row>
    <row r="7253">
      <c r="A7253" s="105"/>
      <c r="C7253" s="88"/>
      <c r="D7253" s="86"/>
      <c r="E7253" s="32"/>
      <c r="H7253" s="105"/>
      <c r="J7253" s="102"/>
      <c r="K7253" s="102"/>
      <c r="L7253" s="108"/>
      <c r="R7253" s="31"/>
      <c r="S7253" s="112"/>
    </row>
    <row r="7254">
      <c r="A7254" s="105"/>
      <c r="C7254" s="88"/>
      <c r="D7254" s="86"/>
      <c r="E7254" s="32"/>
      <c r="H7254" s="105"/>
      <c r="J7254" s="102"/>
      <c r="K7254" s="102"/>
      <c r="L7254" s="108"/>
      <c r="R7254" s="31"/>
      <c r="S7254" s="112"/>
    </row>
    <row r="7255">
      <c r="A7255" s="105"/>
      <c r="C7255" s="88"/>
      <c r="D7255" s="86"/>
      <c r="E7255" s="32"/>
      <c r="H7255" s="105"/>
      <c r="J7255" s="102"/>
      <c r="K7255" s="102"/>
      <c r="L7255" s="108"/>
      <c r="R7255" s="31"/>
      <c r="S7255" s="112"/>
    </row>
    <row r="7256">
      <c r="A7256" s="105"/>
      <c r="C7256" s="88"/>
      <c r="D7256" s="86"/>
      <c r="E7256" s="32"/>
      <c r="H7256" s="105"/>
      <c r="J7256" s="102"/>
      <c r="K7256" s="102"/>
      <c r="L7256" s="108"/>
      <c r="R7256" s="31"/>
      <c r="S7256" s="112"/>
    </row>
    <row r="7257">
      <c r="A7257" s="105"/>
      <c r="C7257" s="88"/>
      <c r="D7257" s="86"/>
      <c r="E7257" s="32"/>
      <c r="H7257" s="105"/>
      <c r="J7257" s="102"/>
      <c r="K7257" s="102"/>
      <c r="L7257" s="108"/>
      <c r="R7257" s="31"/>
      <c r="S7257" s="112"/>
    </row>
    <row r="7258">
      <c r="A7258" s="105"/>
      <c r="C7258" s="88"/>
      <c r="D7258" s="86"/>
      <c r="E7258" s="32"/>
      <c r="H7258" s="105"/>
      <c r="J7258" s="102"/>
      <c r="K7258" s="102"/>
      <c r="L7258" s="108"/>
      <c r="R7258" s="31"/>
      <c r="S7258" s="112"/>
    </row>
    <row r="7259">
      <c r="A7259" s="105"/>
      <c r="C7259" s="88"/>
      <c r="D7259" s="86"/>
      <c r="E7259" s="32"/>
      <c r="H7259" s="105"/>
      <c r="J7259" s="102"/>
      <c r="K7259" s="102"/>
      <c r="L7259" s="108"/>
      <c r="R7259" s="31"/>
      <c r="S7259" s="112"/>
    </row>
    <row r="7260">
      <c r="A7260" s="105"/>
      <c r="C7260" s="88"/>
      <c r="D7260" s="86"/>
      <c r="E7260" s="32"/>
      <c r="H7260" s="105"/>
      <c r="J7260" s="102"/>
      <c r="K7260" s="102"/>
      <c r="L7260" s="108"/>
      <c r="R7260" s="31"/>
      <c r="S7260" s="112"/>
    </row>
    <row r="7261">
      <c r="A7261" s="105"/>
      <c r="C7261" s="88"/>
      <c r="D7261" s="86"/>
      <c r="E7261" s="32"/>
      <c r="H7261" s="105"/>
      <c r="J7261" s="102"/>
      <c r="K7261" s="102"/>
      <c r="L7261" s="108"/>
      <c r="R7261" s="31"/>
      <c r="S7261" s="112"/>
    </row>
    <row r="7262">
      <c r="A7262" s="105"/>
      <c r="C7262" s="88"/>
      <c r="D7262" s="86"/>
      <c r="E7262" s="32"/>
      <c r="H7262" s="105"/>
      <c r="J7262" s="102"/>
      <c r="K7262" s="102"/>
      <c r="L7262" s="108"/>
      <c r="R7262" s="31"/>
      <c r="S7262" s="112"/>
    </row>
    <row r="7263">
      <c r="A7263" s="105"/>
      <c r="C7263" s="88"/>
      <c r="D7263" s="86"/>
      <c r="E7263" s="32"/>
      <c r="H7263" s="105"/>
      <c r="J7263" s="102"/>
      <c r="K7263" s="102"/>
      <c r="L7263" s="108"/>
      <c r="R7263" s="31"/>
      <c r="S7263" s="112"/>
    </row>
    <row r="7264">
      <c r="A7264" s="105"/>
      <c r="C7264" s="88"/>
      <c r="D7264" s="86"/>
      <c r="E7264" s="32"/>
      <c r="H7264" s="105"/>
      <c r="J7264" s="102"/>
      <c r="K7264" s="102"/>
      <c r="L7264" s="108"/>
      <c r="R7264" s="31"/>
      <c r="S7264" s="112"/>
    </row>
    <row r="7265">
      <c r="A7265" s="105"/>
      <c r="C7265" s="88"/>
      <c r="D7265" s="86"/>
      <c r="E7265" s="32"/>
      <c r="H7265" s="105"/>
      <c r="J7265" s="102"/>
      <c r="K7265" s="102"/>
      <c r="L7265" s="108"/>
      <c r="R7265" s="31"/>
      <c r="S7265" s="112"/>
    </row>
    <row r="7266">
      <c r="A7266" s="105"/>
      <c r="C7266" s="88"/>
      <c r="D7266" s="86"/>
      <c r="E7266" s="32"/>
      <c r="H7266" s="105"/>
      <c r="J7266" s="102"/>
      <c r="K7266" s="102"/>
      <c r="L7266" s="108"/>
      <c r="R7266" s="31"/>
      <c r="S7266" s="112"/>
    </row>
    <row r="7267">
      <c r="A7267" s="105"/>
      <c r="C7267" s="88"/>
      <c r="D7267" s="86"/>
      <c r="E7267" s="32"/>
      <c r="H7267" s="105"/>
      <c r="J7267" s="102"/>
      <c r="K7267" s="102"/>
      <c r="L7267" s="108"/>
      <c r="R7267" s="31"/>
      <c r="S7267" s="112"/>
    </row>
    <row r="7268">
      <c r="A7268" s="105"/>
      <c r="C7268" s="88"/>
      <c r="D7268" s="86"/>
      <c r="E7268" s="32"/>
      <c r="H7268" s="105"/>
      <c r="J7268" s="102"/>
      <c r="K7268" s="102"/>
      <c r="L7268" s="108"/>
      <c r="R7268" s="31"/>
      <c r="S7268" s="112"/>
    </row>
    <row r="7269">
      <c r="A7269" s="105"/>
      <c r="C7269" s="88"/>
      <c r="D7269" s="86"/>
      <c r="E7269" s="32"/>
      <c r="H7269" s="105"/>
      <c r="J7269" s="102"/>
      <c r="K7269" s="102"/>
      <c r="L7269" s="108"/>
      <c r="R7269" s="31"/>
      <c r="S7269" s="112"/>
    </row>
    <row r="7270">
      <c r="A7270" s="105"/>
      <c r="C7270" s="88"/>
      <c r="D7270" s="86"/>
      <c r="E7270" s="32"/>
      <c r="H7270" s="105"/>
      <c r="J7270" s="102"/>
      <c r="K7270" s="102"/>
      <c r="L7270" s="108"/>
      <c r="R7270" s="31"/>
      <c r="S7270" s="112"/>
    </row>
    <row r="7271">
      <c r="A7271" s="105"/>
      <c r="C7271" s="88"/>
      <c r="D7271" s="86"/>
      <c r="E7271" s="32"/>
      <c r="H7271" s="105"/>
      <c r="J7271" s="102"/>
      <c r="K7271" s="102"/>
      <c r="L7271" s="108"/>
      <c r="R7271" s="31"/>
      <c r="S7271" s="112"/>
    </row>
    <row r="7272">
      <c r="A7272" s="105"/>
      <c r="C7272" s="88"/>
      <c r="D7272" s="86"/>
      <c r="E7272" s="32"/>
      <c r="H7272" s="105"/>
      <c r="J7272" s="102"/>
      <c r="K7272" s="102"/>
      <c r="L7272" s="108"/>
      <c r="R7272" s="31"/>
      <c r="S7272" s="112"/>
    </row>
    <row r="7273">
      <c r="A7273" s="105"/>
      <c r="C7273" s="88"/>
      <c r="D7273" s="86"/>
      <c r="E7273" s="32"/>
      <c r="H7273" s="105"/>
      <c r="J7273" s="102"/>
      <c r="K7273" s="102"/>
      <c r="L7273" s="108"/>
      <c r="R7273" s="31"/>
      <c r="S7273" s="112"/>
    </row>
    <row r="7274">
      <c r="A7274" s="105"/>
      <c r="C7274" s="88"/>
      <c r="D7274" s="86"/>
      <c r="E7274" s="32"/>
      <c r="H7274" s="105"/>
      <c r="J7274" s="102"/>
      <c r="K7274" s="102"/>
      <c r="L7274" s="108"/>
      <c r="R7274" s="31"/>
      <c r="S7274" s="112"/>
    </row>
    <row r="7275">
      <c r="A7275" s="105"/>
      <c r="C7275" s="88"/>
      <c r="D7275" s="86"/>
      <c r="E7275" s="32"/>
      <c r="H7275" s="105"/>
      <c r="J7275" s="102"/>
      <c r="K7275" s="102"/>
      <c r="L7275" s="108"/>
      <c r="R7275" s="31"/>
      <c r="S7275" s="112"/>
    </row>
    <row r="7276">
      <c r="A7276" s="105"/>
      <c r="C7276" s="88"/>
      <c r="D7276" s="86"/>
      <c r="E7276" s="32"/>
      <c r="H7276" s="105"/>
      <c r="J7276" s="102"/>
      <c r="K7276" s="102"/>
      <c r="L7276" s="108"/>
      <c r="R7276" s="31"/>
      <c r="S7276" s="112"/>
    </row>
    <row r="7277">
      <c r="A7277" s="105"/>
      <c r="C7277" s="88"/>
      <c r="D7277" s="86"/>
      <c r="E7277" s="32"/>
      <c r="H7277" s="105"/>
      <c r="J7277" s="102"/>
      <c r="K7277" s="102"/>
      <c r="L7277" s="108"/>
      <c r="R7277" s="31"/>
      <c r="S7277" s="112"/>
    </row>
    <row r="7278">
      <c r="A7278" s="105"/>
      <c r="C7278" s="88"/>
      <c r="D7278" s="86"/>
      <c r="E7278" s="32"/>
      <c r="H7278" s="105"/>
      <c r="J7278" s="102"/>
      <c r="K7278" s="102"/>
      <c r="L7278" s="108"/>
      <c r="R7278" s="31"/>
      <c r="S7278" s="112"/>
    </row>
    <row r="7279">
      <c r="A7279" s="105"/>
      <c r="C7279" s="88"/>
      <c r="D7279" s="86"/>
      <c r="E7279" s="32"/>
      <c r="H7279" s="105"/>
      <c r="J7279" s="102"/>
      <c r="K7279" s="102"/>
      <c r="L7279" s="108"/>
      <c r="R7279" s="31"/>
      <c r="S7279" s="112"/>
    </row>
    <row r="7280">
      <c r="A7280" s="105"/>
      <c r="C7280" s="88"/>
      <c r="D7280" s="86"/>
      <c r="E7280" s="32"/>
      <c r="H7280" s="105"/>
      <c r="J7280" s="102"/>
      <c r="K7280" s="102"/>
      <c r="L7280" s="108"/>
      <c r="R7280" s="31"/>
      <c r="S7280" s="112"/>
    </row>
    <row r="7281">
      <c r="A7281" s="105"/>
      <c r="C7281" s="88"/>
      <c r="D7281" s="86"/>
      <c r="E7281" s="32"/>
      <c r="H7281" s="105"/>
      <c r="J7281" s="102"/>
      <c r="K7281" s="102"/>
      <c r="L7281" s="108"/>
      <c r="R7281" s="31"/>
      <c r="S7281" s="112"/>
    </row>
    <row r="7282">
      <c r="A7282" s="105"/>
      <c r="C7282" s="88"/>
      <c r="D7282" s="86"/>
      <c r="E7282" s="32"/>
      <c r="H7282" s="105"/>
      <c r="J7282" s="102"/>
      <c r="K7282" s="102"/>
      <c r="L7282" s="108"/>
      <c r="R7282" s="31"/>
      <c r="S7282" s="112"/>
    </row>
    <row r="7283">
      <c r="A7283" s="105"/>
      <c r="C7283" s="88"/>
      <c r="D7283" s="86"/>
      <c r="E7283" s="32"/>
      <c r="H7283" s="105"/>
      <c r="J7283" s="102"/>
      <c r="K7283" s="102"/>
      <c r="L7283" s="108"/>
      <c r="R7283" s="31"/>
      <c r="S7283" s="112"/>
    </row>
    <row r="7284">
      <c r="A7284" s="105"/>
      <c r="C7284" s="88"/>
      <c r="D7284" s="86"/>
      <c r="E7284" s="32"/>
      <c r="H7284" s="105"/>
      <c r="J7284" s="102"/>
      <c r="K7284" s="102"/>
      <c r="L7284" s="108"/>
      <c r="R7284" s="31"/>
      <c r="S7284" s="112"/>
    </row>
    <row r="7285">
      <c r="A7285" s="105"/>
      <c r="C7285" s="88"/>
      <c r="D7285" s="86"/>
      <c r="E7285" s="32"/>
      <c r="H7285" s="105"/>
      <c r="J7285" s="102"/>
      <c r="K7285" s="102"/>
      <c r="L7285" s="108"/>
      <c r="R7285" s="31"/>
      <c r="S7285" s="112"/>
    </row>
    <row r="7286">
      <c r="A7286" s="105"/>
      <c r="C7286" s="88"/>
      <c r="D7286" s="86"/>
      <c r="E7286" s="32"/>
      <c r="H7286" s="105"/>
      <c r="J7286" s="102"/>
      <c r="K7286" s="102"/>
      <c r="L7286" s="108"/>
      <c r="R7286" s="31"/>
      <c r="S7286" s="112"/>
    </row>
    <row r="7287">
      <c r="A7287" s="105"/>
      <c r="C7287" s="88"/>
      <c r="D7287" s="86"/>
      <c r="E7287" s="32"/>
      <c r="H7287" s="105"/>
      <c r="J7287" s="102"/>
      <c r="K7287" s="102"/>
      <c r="L7287" s="108"/>
      <c r="R7287" s="31"/>
      <c r="S7287" s="112"/>
    </row>
    <row r="7288">
      <c r="A7288" s="105"/>
      <c r="C7288" s="88"/>
      <c r="D7288" s="86"/>
      <c r="E7288" s="32"/>
      <c r="H7288" s="105"/>
      <c r="J7288" s="102"/>
      <c r="K7288" s="102"/>
      <c r="L7288" s="108"/>
      <c r="R7288" s="31"/>
      <c r="S7288" s="112"/>
    </row>
    <row r="7289">
      <c r="A7289" s="105"/>
      <c r="C7289" s="88"/>
      <c r="D7289" s="86"/>
      <c r="E7289" s="32"/>
      <c r="H7289" s="105"/>
      <c r="J7289" s="102"/>
      <c r="K7289" s="102"/>
      <c r="L7289" s="108"/>
      <c r="R7289" s="31"/>
      <c r="S7289" s="112"/>
    </row>
    <row r="7290">
      <c r="A7290" s="105"/>
      <c r="C7290" s="88"/>
      <c r="D7290" s="86"/>
      <c r="E7290" s="32"/>
      <c r="H7290" s="105"/>
      <c r="J7290" s="102"/>
      <c r="K7290" s="102"/>
      <c r="L7290" s="108"/>
      <c r="R7290" s="31"/>
      <c r="S7290" s="112"/>
    </row>
    <row r="7291">
      <c r="A7291" s="105"/>
      <c r="C7291" s="88"/>
      <c r="D7291" s="86"/>
      <c r="E7291" s="32"/>
      <c r="H7291" s="105"/>
      <c r="J7291" s="102"/>
      <c r="K7291" s="102"/>
      <c r="L7291" s="108"/>
      <c r="R7291" s="31"/>
      <c r="S7291" s="112"/>
    </row>
    <row r="7292">
      <c r="A7292" s="105"/>
      <c r="C7292" s="88"/>
      <c r="D7292" s="86"/>
      <c r="E7292" s="32"/>
      <c r="H7292" s="105"/>
      <c r="J7292" s="102"/>
      <c r="K7292" s="102"/>
      <c r="L7292" s="108"/>
      <c r="R7292" s="31"/>
      <c r="S7292" s="112"/>
    </row>
    <row r="7293">
      <c r="A7293" s="105"/>
      <c r="C7293" s="88"/>
      <c r="D7293" s="86"/>
      <c r="E7293" s="32"/>
      <c r="H7293" s="105"/>
      <c r="J7293" s="102"/>
      <c r="K7293" s="102"/>
      <c r="L7293" s="108"/>
      <c r="R7293" s="31"/>
      <c r="S7293" s="112"/>
    </row>
    <row r="7294">
      <c r="A7294" s="105"/>
      <c r="C7294" s="88"/>
      <c r="D7294" s="86"/>
      <c r="E7294" s="32"/>
      <c r="H7294" s="105"/>
      <c r="J7294" s="102"/>
      <c r="K7294" s="102"/>
      <c r="L7294" s="108"/>
      <c r="R7294" s="31"/>
      <c r="S7294" s="112"/>
    </row>
    <row r="7295">
      <c r="A7295" s="105"/>
      <c r="C7295" s="88"/>
      <c r="D7295" s="86"/>
      <c r="E7295" s="32"/>
      <c r="H7295" s="105"/>
      <c r="J7295" s="102"/>
      <c r="K7295" s="102"/>
      <c r="L7295" s="108"/>
      <c r="R7295" s="31"/>
      <c r="S7295" s="112"/>
    </row>
    <row r="7296">
      <c r="A7296" s="105"/>
      <c r="C7296" s="88"/>
      <c r="D7296" s="86"/>
      <c r="E7296" s="32"/>
      <c r="H7296" s="105"/>
      <c r="J7296" s="102"/>
      <c r="K7296" s="102"/>
      <c r="L7296" s="108"/>
      <c r="R7296" s="31"/>
      <c r="S7296" s="112"/>
    </row>
    <row r="7297">
      <c r="A7297" s="105"/>
      <c r="C7297" s="88"/>
      <c r="D7297" s="86"/>
      <c r="E7297" s="32"/>
      <c r="H7297" s="105"/>
      <c r="J7297" s="102"/>
      <c r="K7297" s="102"/>
      <c r="L7297" s="108"/>
      <c r="R7297" s="31"/>
      <c r="S7297" s="112"/>
    </row>
    <row r="7298">
      <c r="A7298" s="105"/>
      <c r="C7298" s="88"/>
      <c r="D7298" s="86"/>
      <c r="E7298" s="32"/>
      <c r="H7298" s="105"/>
      <c r="J7298" s="102"/>
      <c r="K7298" s="102"/>
      <c r="L7298" s="108"/>
      <c r="R7298" s="31"/>
      <c r="S7298" s="112"/>
    </row>
    <row r="7299">
      <c r="A7299" s="105"/>
      <c r="C7299" s="88"/>
      <c r="D7299" s="86"/>
      <c r="E7299" s="32"/>
      <c r="H7299" s="105"/>
      <c r="J7299" s="102"/>
      <c r="K7299" s="102"/>
      <c r="L7299" s="108"/>
      <c r="R7299" s="31"/>
      <c r="S7299" s="112"/>
    </row>
    <row r="7300">
      <c r="A7300" s="105"/>
      <c r="C7300" s="88"/>
      <c r="D7300" s="86"/>
      <c r="E7300" s="32"/>
      <c r="H7300" s="105"/>
      <c r="J7300" s="102"/>
      <c r="K7300" s="102"/>
      <c r="L7300" s="108"/>
      <c r="R7300" s="31"/>
      <c r="S7300" s="112"/>
    </row>
    <row r="7301">
      <c r="A7301" s="105"/>
      <c r="C7301" s="88"/>
      <c r="D7301" s="86"/>
      <c r="E7301" s="32"/>
      <c r="H7301" s="105"/>
      <c r="J7301" s="102"/>
      <c r="K7301" s="102"/>
      <c r="L7301" s="108"/>
      <c r="R7301" s="31"/>
      <c r="S7301" s="112"/>
    </row>
    <row r="7302">
      <c r="A7302" s="105"/>
      <c r="C7302" s="88"/>
      <c r="D7302" s="86"/>
      <c r="E7302" s="32"/>
      <c r="H7302" s="105"/>
      <c r="J7302" s="102"/>
      <c r="K7302" s="102"/>
      <c r="L7302" s="108"/>
      <c r="R7302" s="31"/>
      <c r="S7302" s="112"/>
    </row>
    <row r="7303">
      <c r="A7303" s="105"/>
      <c r="C7303" s="88"/>
      <c r="D7303" s="86"/>
      <c r="E7303" s="32"/>
      <c r="H7303" s="105"/>
      <c r="J7303" s="102"/>
      <c r="K7303" s="102"/>
      <c r="L7303" s="108"/>
      <c r="R7303" s="31"/>
      <c r="S7303" s="112"/>
    </row>
    <row r="7304">
      <c r="A7304" s="105"/>
      <c r="C7304" s="88"/>
      <c r="D7304" s="86"/>
      <c r="E7304" s="32"/>
      <c r="H7304" s="105"/>
      <c r="J7304" s="102"/>
      <c r="K7304" s="102"/>
      <c r="L7304" s="108"/>
      <c r="R7304" s="31"/>
      <c r="S7304" s="112"/>
    </row>
    <row r="7305">
      <c r="A7305" s="105"/>
      <c r="C7305" s="88"/>
      <c r="D7305" s="86"/>
      <c r="E7305" s="32"/>
      <c r="H7305" s="105"/>
      <c r="J7305" s="102"/>
      <c r="K7305" s="102"/>
      <c r="L7305" s="108"/>
      <c r="R7305" s="31"/>
      <c r="S7305" s="112"/>
    </row>
    <row r="7306">
      <c r="A7306" s="105"/>
      <c r="C7306" s="88"/>
      <c r="D7306" s="86"/>
      <c r="E7306" s="32"/>
      <c r="H7306" s="105"/>
      <c r="J7306" s="102"/>
      <c r="K7306" s="102"/>
      <c r="L7306" s="108"/>
      <c r="R7306" s="31"/>
      <c r="S7306" s="112"/>
    </row>
    <row r="7307">
      <c r="A7307" s="105"/>
      <c r="C7307" s="88"/>
      <c r="D7307" s="86"/>
      <c r="E7307" s="32"/>
      <c r="H7307" s="105"/>
      <c r="J7307" s="102"/>
      <c r="K7307" s="102"/>
      <c r="L7307" s="108"/>
      <c r="R7307" s="31"/>
      <c r="S7307" s="112"/>
    </row>
    <row r="7308">
      <c r="A7308" s="105"/>
      <c r="C7308" s="88"/>
      <c r="D7308" s="86"/>
      <c r="E7308" s="32"/>
      <c r="H7308" s="105"/>
      <c r="J7308" s="102"/>
      <c r="K7308" s="102"/>
      <c r="L7308" s="108"/>
      <c r="R7308" s="31"/>
      <c r="S7308" s="112"/>
    </row>
    <row r="7309">
      <c r="A7309" s="105"/>
      <c r="C7309" s="88"/>
      <c r="D7309" s="86"/>
      <c r="E7309" s="32"/>
      <c r="H7309" s="105"/>
      <c r="J7309" s="102"/>
      <c r="K7309" s="102"/>
      <c r="L7309" s="108"/>
      <c r="R7309" s="31"/>
      <c r="S7309" s="112"/>
    </row>
    <row r="7310">
      <c r="A7310" s="105"/>
      <c r="C7310" s="88"/>
      <c r="D7310" s="86"/>
      <c r="E7310" s="32"/>
      <c r="H7310" s="105"/>
      <c r="J7310" s="102"/>
      <c r="K7310" s="102"/>
      <c r="L7310" s="108"/>
      <c r="R7310" s="31"/>
      <c r="S7310" s="112"/>
    </row>
    <row r="7311">
      <c r="A7311" s="105"/>
      <c r="C7311" s="88"/>
      <c r="D7311" s="86"/>
      <c r="E7311" s="32"/>
      <c r="H7311" s="105"/>
      <c r="J7311" s="102"/>
      <c r="K7311" s="102"/>
      <c r="L7311" s="108"/>
      <c r="R7311" s="31"/>
      <c r="S7311" s="112"/>
    </row>
    <row r="7312">
      <c r="A7312" s="105"/>
      <c r="C7312" s="88"/>
      <c r="D7312" s="86"/>
      <c r="E7312" s="32"/>
      <c r="H7312" s="105"/>
      <c r="J7312" s="102"/>
      <c r="K7312" s="102"/>
      <c r="L7312" s="108"/>
      <c r="R7312" s="31"/>
      <c r="S7312" s="112"/>
    </row>
    <row r="7313">
      <c r="A7313" s="105"/>
      <c r="C7313" s="88"/>
      <c r="D7313" s="86"/>
      <c r="E7313" s="32"/>
      <c r="H7313" s="105"/>
      <c r="J7313" s="102"/>
      <c r="K7313" s="102"/>
      <c r="L7313" s="108"/>
      <c r="R7313" s="31"/>
      <c r="S7313" s="112"/>
    </row>
    <row r="7314">
      <c r="A7314" s="105"/>
      <c r="C7314" s="88"/>
      <c r="D7314" s="86"/>
      <c r="E7314" s="32"/>
      <c r="H7314" s="105"/>
      <c r="J7314" s="102"/>
      <c r="K7314" s="102"/>
      <c r="L7314" s="108"/>
      <c r="R7314" s="31"/>
      <c r="S7314" s="112"/>
    </row>
    <row r="7315">
      <c r="A7315" s="105"/>
      <c r="C7315" s="88"/>
      <c r="D7315" s="86"/>
      <c r="E7315" s="32"/>
      <c r="H7315" s="105"/>
      <c r="J7315" s="102"/>
      <c r="K7315" s="102"/>
      <c r="L7315" s="108"/>
      <c r="R7315" s="31"/>
      <c r="S7315" s="112"/>
    </row>
    <row r="7316">
      <c r="A7316" s="105"/>
      <c r="C7316" s="88"/>
      <c r="D7316" s="86"/>
      <c r="E7316" s="32"/>
      <c r="H7316" s="105"/>
      <c r="J7316" s="102"/>
      <c r="K7316" s="102"/>
      <c r="L7316" s="108"/>
      <c r="R7316" s="31"/>
      <c r="S7316" s="112"/>
    </row>
    <row r="7317">
      <c r="A7317" s="105"/>
      <c r="C7317" s="88"/>
      <c r="D7317" s="86"/>
      <c r="E7317" s="32"/>
      <c r="H7317" s="105"/>
      <c r="J7317" s="102"/>
      <c r="K7317" s="102"/>
      <c r="L7317" s="108"/>
      <c r="R7317" s="31"/>
      <c r="S7317" s="112"/>
    </row>
    <row r="7318">
      <c r="A7318" s="105"/>
      <c r="C7318" s="88"/>
      <c r="D7318" s="86"/>
      <c r="E7318" s="32"/>
      <c r="H7318" s="105"/>
      <c r="J7318" s="102"/>
      <c r="K7318" s="102"/>
      <c r="L7318" s="108"/>
      <c r="R7318" s="31"/>
      <c r="S7318" s="112"/>
    </row>
    <row r="7319">
      <c r="A7319" s="105"/>
      <c r="C7319" s="88"/>
      <c r="D7319" s="86"/>
      <c r="E7319" s="32"/>
      <c r="H7319" s="105"/>
      <c r="J7319" s="102"/>
      <c r="K7319" s="102"/>
      <c r="L7319" s="108"/>
      <c r="R7319" s="31"/>
      <c r="S7319" s="112"/>
    </row>
    <row r="7320">
      <c r="A7320" s="105"/>
      <c r="C7320" s="88"/>
      <c r="D7320" s="86"/>
      <c r="E7320" s="32"/>
      <c r="H7320" s="105"/>
      <c r="J7320" s="102"/>
      <c r="K7320" s="102"/>
      <c r="L7320" s="108"/>
      <c r="R7320" s="31"/>
      <c r="S7320" s="112"/>
    </row>
    <row r="7321">
      <c r="A7321" s="105"/>
      <c r="C7321" s="88"/>
      <c r="D7321" s="86"/>
      <c r="E7321" s="32"/>
      <c r="H7321" s="105"/>
      <c r="J7321" s="102"/>
      <c r="K7321" s="102"/>
      <c r="L7321" s="108"/>
      <c r="R7321" s="31"/>
      <c r="S7321" s="112"/>
    </row>
    <row r="7322">
      <c r="A7322" s="105"/>
      <c r="C7322" s="88"/>
      <c r="D7322" s="86"/>
      <c r="E7322" s="32"/>
      <c r="H7322" s="105"/>
      <c r="J7322" s="102"/>
      <c r="K7322" s="102"/>
      <c r="L7322" s="108"/>
      <c r="R7322" s="31"/>
      <c r="S7322" s="112"/>
    </row>
    <row r="7323">
      <c r="A7323" s="105"/>
      <c r="C7323" s="88"/>
      <c r="D7323" s="86"/>
      <c r="E7323" s="32"/>
      <c r="H7323" s="105"/>
      <c r="J7323" s="102"/>
      <c r="K7323" s="102"/>
      <c r="L7323" s="108"/>
      <c r="R7323" s="31"/>
      <c r="S7323" s="112"/>
    </row>
    <row r="7324">
      <c r="A7324" s="105"/>
      <c r="C7324" s="88"/>
      <c r="D7324" s="86"/>
      <c r="E7324" s="32"/>
      <c r="H7324" s="105"/>
      <c r="J7324" s="102"/>
      <c r="K7324" s="102"/>
      <c r="L7324" s="108"/>
      <c r="R7324" s="31"/>
      <c r="S7324" s="112"/>
    </row>
    <row r="7325">
      <c r="A7325" s="105"/>
      <c r="C7325" s="88"/>
      <c r="D7325" s="86"/>
      <c r="E7325" s="32"/>
      <c r="H7325" s="105"/>
      <c r="J7325" s="102"/>
      <c r="K7325" s="102"/>
      <c r="L7325" s="108"/>
      <c r="R7325" s="31"/>
      <c r="S7325" s="112"/>
    </row>
    <row r="7326">
      <c r="A7326" s="105"/>
      <c r="C7326" s="88"/>
      <c r="D7326" s="86"/>
      <c r="E7326" s="32"/>
      <c r="H7326" s="105"/>
      <c r="J7326" s="102"/>
      <c r="K7326" s="102"/>
      <c r="L7326" s="108"/>
      <c r="R7326" s="31"/>
      <c r="S7326" s="112"/>
    </row>
    <row r="7327">
      <c r="A7327" s="105"/>
      <c r="C7327" s="88"/>
      <c r="D7327" s="86"/>
      <c r="E7327" s="32"/>
      <c r="H7327" s="105"/>
      <c r="J7327" s="102"/>
      <c r="K7327" s="102"/>
      <c r="L7327" s="108"/>
      <c r="R7327" s="31"/>
      <c r="S7327" s="112"/>
    </row>
    <row r="7328">
      <c r="A7328" s="105"/>
      <c r="C7328" s="88"/>
      <c r="D7328" s="86"/>
      <c r="E7328" s="32"/>
      <c r="H7328" s="105"/>
      <c r="J7328" s="102"/>
      <c r="K7328" s="102"/>
      <c r="L7328" s="108"/>
      <c r="R7328" s="31"/>
      <c r="S7328" s="112"/>
    </row>
    <row r="7329">
      <c r="A7329" s="105"/>
      <c r="C7329" s="88"/>
      <c r="D7329" s="86"/>
      <c r="E7329" s="32"/>
      <c r="H7329" s="105"/>
      <c r="J7329" s="102"/>
      <c r="K7329" s="102"/>
      <c r="L7329" s="108"/>
      <c r="R7329" s="31"/>
      <c r="S7329" s="112"/>
    </row>
    <row r="7330">
      <c r="A7330" s="105"/>
      <c r="C7330" s="88"/>
      <c r="D7330" s="86"/>
      <c r="E7330" s="32"/>
      <c r="H7330" s="105"/>
      <c r="J7330" s="102"/>
      <c r="K7330" s="102"/>
      <c r="L7330" s="108"/>
      <c r="R7330" s="31"/>
      <c r="S7330" s="112"/>
    </row>
    <row r="7331">
      <c r="A7331" s="105"/>
      <c r="C7331" s="88"/>
      <c r="D7331" s="86"/>
      <c r="E7331" s="32"/>
      <c r="H7331" s="105"/>
      <c r="J7331" s="102"/>
      <c r="K7331" s="102"/>
      <c r="L7331" s="108"/>
      <c r="R7331" s="31"/>
      <c r="S7331" s="112"/>
    </row>
    <row r="7332">
      <c r="A7332" s="105"/>
      <c r="C7332" s="88"/>
      <c r="D7332" s="86"/>
      <c r="E7332" s="32"/>
      <c r="H7332" s="105"/>
      <c r="J7332" s="102"/>
      <c r="K7332" s="102"/>
      <c r="L7332" s="108"/>
      <c r="R7332" s="31"/>
      <c r="S7332" s="112"/>
    </row>
    <row r="7333">
      <c r="A7333" s="105"/>
      <c r="C7333" s="88"/>
      <c r="D7333" s="86"/>
      <c r="E7333" s="32"/>
      <c r="H7333" s="105"/>
      <c r="J7333" s="102"/>
      <c r="K7333" s="102"/>
      <c r="L7333" s="108"/>
      <c r="R7333" s="31"/>
      <c r="S7333" s="112"/>
    </row>
    <row r="7334">
      <c r="A7334" s="105"/>
      <c r="C7334" s="88"/>
      <c r="D7334" s="86"/>
      <c r="E7334" s="32"/>
      <c r="H7334" s="105"/>
      <c r="J7334" s="102"/>
      <c r="K7334" s="102"/>
      <c r="L7334" s="108"/>
      <c r="R7334" s="31"/>
      <c r="S7334" s="112"/>
    </row>
    <row r="7335">
      <c r="A7335" s="105"/>
      <c r="C7335" s="88"/>
      <c r="D7335" s="86"/>
      <c r="E7335" s="32"/>
      <c r="H7335" s="105"/>
      <c r="J7335" s="102"/>
      <c r="K7335" s="102"/>
      <c r="L7335" s="108"/>
      <c r="R7335" s="31"/>
      <c r="S7335" s="112"/>
    </row>
    <row r="7336">
      <c r="A7336" s="105"/>
      <c r="C7336" s="88"/>
      <c r="D7336" s="86"/>
      <c r="E7336" s="32"/>
      <c r="H7336" s="105"/>
      <c r="J7336" s="102"/>
      <c r="K7336" s="102"/>
      <c r="L7336" s="108"/>
      <c r="R7336" s="31"/>
      <c r="S7336" s="112"/>
    </row>
    <row r="7337">
      <c r="A7337" s="105"/>
      <c r="C7337" s="88"/>
      <c r="D7337" s="86"/>
      <c r="E7337" s="32"/>
      <c r="H7337" s="105"/>
      <c r="J7337" s="102"/>
      <c r="K7337" s="102"/>
      <c r="L7337" s="108"/>
      <c r="R7337" s="31"/>
      <c r="S7337" s="112"/>
    </row>
    <row r="7338">
      <c r="A7338" s="105"/>
      <c r="C7338" s="88"/>
      <c r="D7338" s="86"/>
      <c r="E7338" s="32"/>
      <c r="H7338" s="105"/>
      <c r="J7338" s="102"/>
      <c r="K7338" s="102"/>
      <c r="L7338" s="108"/>
      <c r="R7338" s="31"/>
      <c r="S7338" s="112"/>
    </row>
    <row r="7339">
      <c r="A7339" s="105"/>
      <c r="C7339" s="88"/>
      <c r="D7339" s="86"/>
      <c r="E7339" s="32"/>
      <c r="H7339" s="105"/>
      <c r="J7339" s="102"/>
      <c r="K7339" s="102"/>
      <c r="L7339" s="108"/>
      <c r="R7339" s="31"/>
      <c r="S7339" s="112"/>
    </row>
    <row r="7340">
      <c r="A7340" s="105"/>
      <c r="C7340" s="88"/>
      <c r="D7340" s="86"/>
      <c r="E7340" s="32"/>
      <c r="H7340" s="105"/>
      <c r="J7340" s="102"/>
      <c r="K7340" s="102"/>
      <c r="L7340" s="108"/>
      <c r="R7340" s="31"/>
      <c r="S7340" s="112"/>
    </row>
    <row r="7341">
      <c r="A7341" s="105"/>
      <c r="C7341" s="88"/>
      <c r="D7341" s="86"/>
      <c r="E7341" s="32"/>
      <c r="H7341" s="105"/>
      <c r="J7341" s="102"/>
      <c r="K7341" s="102"/>
      <c r="L7341" s="108"/>
      <c r="R7341" s="31"/>
      <c r="S7341" s="112"/>
    </row>
    <row r="7342">
      <c r="A7342" s="105"/>
      <c r="C7342" s="88"/>
      <c r="D7342" s="86"/>
      <c r="E7342" s="32"/>
      <c r="H7342" s="105"/>
      <c r="J7342" s="102"/>
      <c r="K7342" s="102"/>
      <c r="L7342" s="108"/>
      <c r="R7342" s="31"/>
      <c r="S7342" s="112"/>
    </row>
    <row r="7343">
      <c r="A7343" s="105"/>
      <c r="C7343" s="88"/>
      <c r="D7343" s="86"/>
      <c r="E7343" s="32"/>
      <c r="H7343" s="105"/>
      <c r="J7343" s="102"/>
      <c r="K7343" s="102"/>
      <c r="L7343" s="108"/>
      <c r="R7343" s="31"/>
      <c r="S7343" s="112"/>
    </row>
    <row r="7344">
      <c r="A7344" s="105"/>
      <c r="C7344" s="88"/>
      <c r="D7344" s="86"/>
      <c r="E7344" s="32"/>
      <c r="H7344" s="105"/>
      <c r="J7344" s="102"/>
      <c r="K7344" s="102"/>
      <c r="L7344" s="108"/>
      <c r="R7344" s="31"/>
      <c r="S7344" s="112"/>
    </row>
    <row r="7345">
      <c r="A7345" s="105"/>
      <c r="C7345" s="88"/>
      <c r="D7345" s="86"/>
      <c r="E7345" s="32"/>
      <c r="H7345" s="105"/>
      <c r="J7345" s="102"/>
      <c r="K7345" s="102"/>
      <c r="L7345" s="108"/>
      <c r="R7345" s="31"/>
      <c r="S7345" s="112"/>
    </row>
    <row r="7346">
      <c r="A7346" s="105"/>
      <c r="C7346" s="88"/>
      <c r="D7346" s="86"/>
      <c r="E7346" s="32"/>
      <c r="H7346" s="105"/>
      <c r="J7346" s="102"/>
      <c r="K7346" s="102"/>
      <c r="L7346" s="108"/>
      <c r="R7346" s="31"/>
      <c r="S7346" s="112"/>
    </row>
    <row r="7347">
      <c r="A7347" s="105"/>
      <c r="C7347" s="88"/>
      <c r="D7347" s="86"/>
      <c r="E7347" s="32"/>
      <c r="H7347" s="105"/>
      <c r="J7347" s="102"/>
      <c r="K7347" s="102"/>
      <c r="L7347" s="108"/>
      <c r="R7347" s="31"/>
      <c r="S7347" s="112"/>
    </row>
    <row r="7348">
      <c r="A7348" s="105"/>
      <c r="C7348" s="88"/>
      <c r="D7348" s="86"/>
      <c r="E7348" s="32"/>
      <c r="H7348" s="105"/>
      <c r="J7348" s="102"/>
      <c r="K7348" s="102"/>
      <c r="L7348" s="108"/>
      <c r="R7348" s="31"/>
      <c r="S7348" s="112"/>
    </row>
    <row r="7349">
      <c r="A7349" s="105"/>
      <c r="C7349" s="88"/>
      <c r="D7349" s="86"/>
      <c r="E7349" s="32"/>
      <c r="H7349" s="105"/>
      <c r="J7349" s="102"/>
      <c r="K7349" s="102"/>
      <c r="L7349" s="108"/>
      <c r="R7349" s="31"/>
      <c r="S7349" s="112"/>
    </row>
    <row r="7350">
      <c r="A7350" s="105"/>
      <c r="C7350" s="88"/>
      <c r="D7350" s="86"/>
      <c r="E7350" s="32"/>
      <c r="H7350" s="105"/>
      <c r="J7350" s="102"/>
      <c r="K7350" s="102"/>
      <c r="L7350" s="108"/>
      <c r="R7350" s="31"/>
      <c r="S7350" s="112"/>
    </row>
    <row r="7351">
      <c r="A7351" s="105"/>
      <c r="C7351" s="88"/>
      <c r="D7351" s="86"/>
      <c r="E7351" s="32"/>
      <c r="H7351" s="105"/>
      <c r="J7351" s="102"/>
      <c r="K7351" s="102"/>
      <c r="L7351" s="108"/>
      <c r="R7351" s="31"/>
      <c r="S7351" s="112"/>
    </row>
    <row r="7352">
      <c r="A7352" s="105"/>
      <c r="C7352" s="88"/>
      <c r="D7352" s="86"/>
      <c r="E7352" s="32"/>
      <c r="H7352" s="105"/>
      <c r="J7352" s="102"/>
      <c r="K7352" s="102"/>
      <c r="L7352" s="108"/>
      <c r="R7352" s="31"/>
      <c r="S7352" s="112"/>
    </row>
    <row r="7353">
      <c r="A7353" s="105"/>
      <c r="C7353" s="88"/>
      <c r="D7353" s="86"/>
      <c r="E7353" s="32"/>
      <c r="H7353" s="105"/>
      <c r="J7353" s="102"/>
      <c r="K7353" s="102"/>
      <c r="L7353" s="108"/>
      <c r="R7353" s="31"/>
      <c r="S7353" s="112"/>
    </row>
    <row r="7354">
      <c r="A7354" s="105"/>
      <c r="C7354" s="88"/>
      <c r="D7354" s="86"/>
      <c r="E7354" s="32"/>
      <c r="H7354" s="105"/>
      <c r="J7354" s="102"/>
      <c r="K7354" s="102"/>
      <c r="L7354" s="108"/>
      <c r="R7354" s="31"/>
      <c r="S7354" s="112"/>
    </row>
    <row r="7355">
      <c r="A7355" s="105"/>
      <c r="C7355" s="88"/>
      <c r="D7355" s="86"/>
      <c r="E7355" s="32"/>
      <c r="H7355" s="105"/>
      <c r="J7355" s="102"/>
      <c r="K7355" s="102"/>
      <c r="L7355" s="108"/>
      <c r="R7355" s="31"/>
      <c r="S7355" s="112"/>
    </row>
    <row r="7356">
      <c r="A7356" s="105"/>
      <c r="C7356" s="88"/>
      <c r="D7356" s="86"/>
      <c r="E7356" s="32"/>
      <c r="H7356" s="105"/>
      <c r="J7356" s="102"/>
      <c r="K7356" s="102"/>
      <c r="L7356" s="108"/>
      <c r="R7356" s="31"/>
      <c r="S7356" s="112"/>
    </row>
    <row r="7357">
      <c r="A7357" s="105"/>
      <c r="C7357" s="88"/>
      <c r="D7357" s="86"/>
      <c r="E7357" s="32"/>
      <c r="H7357" s="105"/>
      <c r="J7357" s="102"/>
      <c r="K7357" s="102"/>
      <c r="L7357" s="108"/>
      <c r="R7357" s="31"/>
      <c r="S7357" s="112"/>
    </row>
    <row r="7358">
      <c r="A7358" s="105"/>
      <c r="C7358" s="88"/>
      <c r="D7358" s="86"/>
      <c r="E7358" s="32"/>
      <c r="H7358" s="105"/>
      <c r="J7358" s="102"/>
      <c r="K7358" s="102"/>
      <c r="L7358" s="108"/>
      <c r="R7358" s="31"/>
      <c r="S7358" s="112"/>
    </row>
    <row r="7359">
      <c r="A7359" s="105"/>
      <c r="C7359" s="88"/>
      <c r="D7359" s="86"/>
      <c r="E7359" s="32"/>
      <c r="H7359" s="105"/>
      <c r="J7359" s="102"/>
      <c r="K7359" s="102"/>
      <c r="L7359" s="108"/>
      <c r="R7359" s="31"/>
      <c r="S7359" s="112"/>
    </row>
    <row r="7360">
      <c r="A7360" s="105"/>
      <c r="C7360" s="88"/>
      <c r="D7360" s="86"/>
      <c r="E7360" s="32"/>
      <c r="H7360" s="105"/>
      <c r="J7360" s="102"/>
      <c r="K7360" s="102"/>
      <c r="L7360" s="108"/>
      <c r="R7360" s="31"/>
      <c r="S7360" s="112"/>
    </row>
    <row r="7361">
      <c r="A7361" s="105"/>
      <c r="C7361" s="88"/>
      <c r="D7361" s="86"/>
      <c r="E7361" s="32"/>
      <c r="H7361" s="105"/>
      <c r="J7361" s="102"/>
      <c r="K7361" s="102"/>
      <c r="L7361" s="108"/>
      <c r="R7361" s="31"/>
      <c r="S7361" s="112"/>
    </row>
    <row r="7362">
      <c r="A7362" s="105"/>
      <c r="C7362" s="88"/>
      <c r="D7362" s="86"/>
      <c r="E7362" s="32"/>
      <c r="H7362" s="105"/>
      <c r="J7362" s="102"/>
      <c r="K7362" s="102"/>
      <c r="L7362" s="108"/>
      <c r="R7362" s="31"/>
      <c r="S7362" s="112"/>
    </row>
    <row r="7363">
      <c r="A7363" s="105"/>
      <c r="C7363" s="88"/>
      <c r="D7363" s="86"/>
      <c r="E7363" s="32"/>
      <c r="H7363" s="105"/>
      <c r="J7363" s="102"/>
      <c r="K7363" s="102"/>
      <c r="L7363" s="108"/>
      <c r="R7363" s="31"/>
      <c r="S7363" s="112"/>
    </row>
    <row r="7364">
      <c r="A7364" s="105"/>
      <c r="C7364" s="88"/>
      <c r="D7364" s="86"/>
      <c r="E7364" s="32"/>
      <c r="H7364" s="105"/>
      <c r="J7364" s="102"/>
      <c r="K7364" s="102"/>
      <c r="L7364" s="108"/>
      <c r="R7364" s="31"/>
      <c r="S7364" s="112"/>
    </row>
    <row r="7365">
      <c r="A7365" s="105"/>
      <c r="C7365" s="88"/>
      <c r="D7365" s="86"/>
      <c r="E7365" s="32"/>
      <c r="H7365" s="105"/>
      <c r="J7365" s="102"/>
      <c r="K7365" s="102"/>
      <c r="L7365" s="108"/>
      <c r="R7365" s="31"/>
      <c r="S7365" s="112"/>
    </row>
    <row r="7366">
      <c r="A7366" s="105"/>
      <c r="C7366" s="88"/>
      <c r="D7366" s="86"/>
      <c r="E7366" s="32"/>
      <c r="H7366" s="105"/>
      <c r="J7366" s="102"/>
      <c r="K7366" s="102"/>
      <c r="L7366" s="108"/>
      <c r="R7366" s="31"/>
      <c r="S7366" s="112"/>
    </row>
    <row r="7367">
      <c r="A7367" s="105"/>
      <c r="C7367" s="88"/>
      <c r="D7367" s="86"/>
      <c r="E7367" s="32"/>
      <c r="H7367" s="105"/>
      <c r="J7367" s="102"/>
      <c r="K7367" s="102"/>
      <c r="L7367" s="108"/>
      <c r="R7367" s="31"/>
      <c r="S7367" s="112"/>
    </row>
    <row r="7368">
      <c r="A7368" s="105"/>
      <c r="C7368" s="88"/>
      <c r="D7368" s="86"/>
      <c r="E7368" s="32"/>
      <c r="H7368" s="105"/>
      <c r="J7368" s="102"/>
      <c r="K7368" s="102"/>
      <c r="L7368" s="108"/>
      <c r="R7368" s="31"/>
      <c r="S7368" s="112"/>
    </row>
    <row r="7369">
      <c r="A7369" s="105"/>
      <c r="C7369" s="88"/>
      <c r="D7369" s="86"/>
      <c r="E7369" s="32"/>
      <c r="H7369" s="105"/>
      <c r="J7369" s="102"/>
      <c r="K7369" s="102"/>
      <c r="L7369" s="108"/>
      <c r="R7369" s="31"/>
      <c r="S7369" s="112"/>
    </row>
    <row r="7370">
      <c r="A7370" s="105"/>
      <c r="C7370" s="88"/>
      <c r="D7370" s="86"/>
      <c r="E7370" s="32"/>
      <c r="H7370" s="105"/>
      <c r="J7370" s="102"/>
      <c r="K7370" s="102"/>
      <c r="L7370" s="108"/>
      <c r="R7370" s="31"/>
      <c r="S7370" s="112"/>
    </row>
    <row r="7371">
      <c r="A7371" s="105"/>
      <c r="C7371" s="88"/>
      <c r="D7371" s="86"/>
      <c r="E7371" s="32"/>
      <c r="H7371" s="105"/>
      <c r="J7371" s="102"/>
      <c r="K7371" s="102"/>
      <c r="L7371" s="108"/>
      <c r="R7371" s="31"/>
      <c r="S7371" s="112"/>
    </row>
    <row r="7372">
      <c r="A7372" s="105"/>
      <c r="C7372" s="88"/>
      <c r="D7372" s="86"/>
      <c r="E7372" s="32"/>
      <c r="H7372" s="105"/>
      <c r="J7372" s="102"/>
      <c r="K7372" s="102"/>
      <c r="L7372" s="108"/>
      <c r="R7372" s="31"/>
      <c r="S7372" s="112"/>
    </row>
    <row r="7373">
      <c r="A7373" s="105"/>
      <c r="C7373" s="88"/>
      <c r="D7373" s="86"/>
      <c r="E7373" s="32"/>
      <c r="H7373" s="105"/>
      <c r="J7373" s="102"/>
      <c r="K7373" s="102"/>
      <c r="L7373" s="108"/>
      <c r="R7373" s="31"/>
      <c r="S7373" s="112"/>
    </row>
    <row r="7374">
      <c r="A7374" s="105"/>
      <c r="C7374" s="88"/>
      <c r="D7374" s="86"/>
      <c r="E7374" s="32"/>
      <c r="H7374" s="105"/>
      <c r="J7374" s="102"/>
      <c r="K7374" s="102"/>
      <c r="L7374" s="108"/>
      <c r="R7374" s="31"/>
      <c r="S7374" s="112"/>
    </row>
    <row r="7375">
      <c r="A7375" s="105"/>
      <c r="C7375" s="88"/>
      <c r="D7375" s="86"/>
      <c r="E7375" s="32"/>
      <c r="H7375" s="105"/>
      <c r="J7375" s="102"/>
      <c r="K7375" s="102"/>
      <c r="L7375" s="108"/>
      <c r="R7375" s="31"/>
      <c r="S7375" s="112"/>
    </row>
    <row r="7376">
      <c r="A7376" s="105"/>
      <c r="C7376" s="88"/>
      <c r="D7376" s="86"/>
      <c r="E7376" s="32"/>
      <c r="H7376" s="105"/>
      <c r="J7376" s="102"/>
      <c r="K7376" s="102"/>
      <c r="L7376" s="108"/>
      <c r="R7376" s="31"/>
      <c r="S7376" s="112"/>
    </row>
    <row r="7377">
      <c r="A7377" s="105"/>
      <c r="C7377" s="88"/>
      <c r="D7377" s="86"/>
      <c r="E7377" s="32"/>
      <c r="H7377" s="105"/>
      <c r="J7377" s="102"/>
      <c r="K7377" s="102"/>
      <c r="L7377" s="108"/>
      <c r="R7377" s="31"/>
      <c r="S7377" s="112"/>
    </row>
    <row r="7378">
      <c r="A7378" s="105"/>
      <c r="C7378" s="88"/>
      <c r="D7378" s="86"/>
      <c r="E7378" s="32"/>
      <c r="H7378" s="105"/>
      <c r="J7378" s="102"/>
      <c r="K7378" s="102"/>
      <c r="L7378" s="108"/>
      <c r="R7378" s="31"/>
      <c r="S7378" s="112"/>
    </row>
    <row r="7379">
      <c r="A7379" s="105"/>
      <c r="C7379" s="88"/>
      <c r="D7379" s="86"/>
      <c r="E7379" s="32"/>
      <c r="H7379" s="105"/>
      <c r="J7379" s="102"/>
      <c r="K7379" s="102"/>
      <c r="L7379" s="108"/>
      <c r="R7379" s="31"/>
      <c r="S7379" s="112"/>
    </row>
    <row r="7380">
      <c r="A7380" s="105"/>
      <c r="C7380" s="88"/>
      <c r="D7380" s="86"/>
      <c r="E7380" s="32"/>
      <c r="H7380" s="105"/>
      <c r="J7380" s="102"/>
      <c r="K7380" s="102"/>
      <c r="L7380" s="108"/>
      <c r="R7380" s="31"/>
      <c r="S7380" s="112"/>
    </row>
    <row r="7381">
      <c r="A7381" s="105"/>
      <c r="C7381" s="88"/>
      <c r="D7381" s="86"/>
      <c r="E7381" s="32"/>
      <c r="H7381" s="105"/>
      <c r="J7381" s="102"/>
      <c r="K7381" s="102"/>
      <c r="L7381" s="108"/>
      <c r="R7381" s="31"/>
      <c r="S7381" s="112"/>
    </row>
    <row r="7382">
      <c r="A7382" s="105"/>
      <c r="C7382" s="88"/>
      <c r="D7382" s="86"/>
      <c r="E7382" s="32"/>
      <c r="H7382" s="105"/>
      <c r="J7382" s="102"/>
      <c r="K7382" s="102"/>
      <c r="L7382" s="108"/>
      <c r="R7382" s="31"/>
      <c r="S7382" s="112"/>
    </row>
    <row r="7383">
      <c r="A7383" s="105"/>
      <c r="C7383" s="88"/>
      <c r="D7383" s="86"/>
      <c r="E7383" s="32"/>
      <c r="H7383" s="105"/>
      <c r="J7383" s="102"/>
      <c r="K7383" s="102"/>
      <c r="L7383" s="108"/>
      <c r="R7383" s="31"/>
      <c r="S7383" s="112"/>
    </row>
    <row r="7384">
      <c r="A7384" s="105"/>
      <c r="C7384" s="88"/>
      <c r="D7384" s="86"/>
      <c r="E7384" s="32"/>
      <c r="H7384" s="105"/>
      <c r="J7384" s="102"/>
      <c r="K7384" s="102"/>
      <c r="L7384" s="108"/>
      <c r="R7384" s="31"/>
      <c r="S7384" s="112"/>
    </row>
    <row r="7385">
      <c r="A7385" s="105"/>
      <c r="C7385" s="88"/>
      <c r="D7385" s="86"/>
      <c r="E7385" s="32"/>
      <c r="H7385" s="105"/>
      <c r="J7385" s="102"/>
      <c r="K7385" s="102"/>
      <c r="L7385" s="108"/>
      <c r="R7385" s="31"/>
      <c r="S7385" s="112"/>
    </row>
    <row r="7386">
      <c r="A7386" s="105"/>
      <c r="C7386" s="88"/>
      <c r="D7386" s="86"/>
      <c r="E7386" s="32"/>
      <c r="H7386" s="105"/>
      <c r="J7386" s="102"/>
      <c r="K7386" s="102"/>
      <c r="L7386" s="108"/>
      <c r="R7386" s="31"/>
      <c r="S7386" s="112"/>
    </row>
    <row r="7387">
      <c r="A7387" s="105"/>
      <c r="C7387" s="88"/>
      <c r="D7387" s="86"/>
      <c r="E7387" s="32"/>
      <c r="H7387" s="105"/>
      <c r="J7387" s="102"/>
      <c r="K7387" s="102"/>
      <c r="L7387" s="108"/>
      <c r="R7387" s="31"/>
      <c r="S7387" s="112"/>
    </row>
    <row r="7388">
      <c r="A7388" s="105"/>
      <c r="C7388" s="88"/>
      <c r="D7388" s="86"/>
      <c r="E7388" s="32"/>
      <c r="H7388" s="105"/>
      <c r="J7388" s="102"/>
      <c r="K7388" s="102"/>
      <c r="L7388" s="108"/>
      <c r="R7388" s="31"/>
      <c r="S7388" s="112"/>
    </row>
    <row r="7389">
      <c r="A7389" s="105"/>
      <c r="C7389" s="88"/>
      <c r="D7389" s="86"/>
      <c r="E7389" s="32"/>
      <c r="H7389" s="105"/>
      <c r="J7389" s="102"/>
      <c r="K7389" s="102"/>
      <c r="L7389" s="108"/>
      <c r="R7389" s="31"/>
      <c r="S7389" s="112"/>
    </row>
    <row r="7390">
      <c r="A7390" s="105"/>
      <c r="C7390" s="88"/>
      <c r="D7390" s="86"/>
      <c r="E7390" s="32"/>
      <c r="H7390" s="105"/>
      <c r="J7390" s="102"/>
      <c r="K7390" s="102"/>
      <c r="L7390" s="108"/>
      <c r="R7390" s="31"/>
      <c r="S7390" s="112"/>
    </row>
    <row r="7391">
      <c r="A7391" s="105"/>
      <c r="C7391" s="88"/>
      <c r="D7391" s="86"/>
      <c r="E7391" s="32"/>
      <c r="H7391" s="105"/>
      <c r="J7391" s="102"/>
      <c r="K7391" s="102"/>
      <c r="L7391" s="108"/>
      <c r="R7391" s="31"/>
      <c r="S7391" s="112"/>
    </row>
    <row r="7392">
      <c r="A7392" s="105"/>
      <c r="C7392" s="88"/>
      <c r="D7392" s="86"/>
      <c r="E7392" s="32"/>
      <c r="H7392" s="105"/>
      <c r="J7392" s="102"/>
      <c r="K7392" s="102"/>
      <c r="L7392" s="108"/>
      <c r="R7392" s="31"/>
      <c r="S7392" s="112"/>
    </row>
    <row r="7393">
      <c r="A7393" s="105"/>
      <c r="C7393" s="88"/>
      <c r="D7393" s="86"/>
      <c r="E7393" s="32"/>
      <c r="H7393" s="105"/>
      <c r="J7393" s="102"/>
      <c r="K7393" s="102"/>
      <c r="L7393" s="108"/>
      <c r="R7393" s="31"/>
      <c r="S7393" s="112"/>
    </row>
    <row r="7394">
      <c r="A7394" s="105"/>
      <c r="C7394" s="88"/>
      <c r="D7394" s="86"/>
      <c r="E7394" s="32"/>
      <c r="H7394" s="105"/>
      <c r="J7394" s="102"/>
      <c r="K7394" s="102"/>
      <c r="L7394" s="108"/>
      <c r="R7394" s="31"/>
      <c r="S7394" s="112"/>
    </row>
    <row r="7395">
      <c r="A7395" s="105"/>
      <c r="C7395" s="88"/>
      <c r="D7395" s="86"/>
      <c r="E7395" s="32"/>
      <c r="H7395" s="105"/>
      <c r="J7395" s="102"/>
      <c r="K7395" s="102"/>
      <c r="L7395" s="108"/>
      <c r="R7395" s="31"/>
      <c r="S7395" s="112"/>
    </row>
    <row r="7396">
      <c r="A7396" s="105"/>
      <c r="C7396" s="88"/>
      <c r="D7396" s="86"/>
      <c r="E7396" s="32"/>
      <c r="H7396" s="105"/>
      <c r="J7396" s="102"/>
      <c r="K7396" s="102"/>
      <c r="L7396" s="108"/>
      <c r="R7396" s="31"/>
      <c r="S7396" s="112"/>
    </row>
    <row r="7397">
      <c r="A7397" s="105"/>
      <c r="C7397" s="88"/>
      <c r="D7397" s="86"/>
      <c r="E7397" s="32"/>
      <c r="H7397" s="105"/>
      <c r="J7397" s="102"/>
      <c r="K7397" s="102"/>
      <c r="L7397" s="108"/>
      <c r="R7397" s="31"/>
      <c r="S7397" s="112"/>
    </row>
    <row r="7398">
      <c r="A7398" s="105"/>
      <c r="C7398" s="88"/>
      <c r="D7398" s="86"/>
      <c r="E7398" s="32"/>
      <c r="H7398" s="105"/>
      <c r="J7398" s="102"/>
      <c r="K7398" s="102"/>
      <c r="L7398" s="108"/>
      <c r="R7398" s="31"/>
      <c r="S7398" s="112"/>
    </row>
    <row r="7399">
      <c r="A7399" s="105"/>
      <c r="C7399" s="88"/>
      <c r="D7399" s="86"/>
      <c r="E7399" s="32"/>
      <c r="H7399" s="105"/>
      <c r="J7399" s="102"/>
      <c r="K7399" s="102"/>
      <c r="L7399" s="108"/>
      <c r="R7399" s="31"/>
      <c r="S7399" s="112"/>
    </row>
    <row r="7400">
      <c r="A7400" s="105"/>
      <c r="C7400" s="88"/>
      <c r="D7400" s="86"/>
      <c r="E7400" s="32"/>
      <c r="H7400" s="105"/>
      <c r="J7400" s="102"/>
      <c r="K7400" s="102"/>
      <c r="L7400" s="108"/>
      <c r="R7400" s="31"/>
      <c r="S7400" s="112"/>
    </row>
    <row r="7401">
      <c r="A7401" s="105"/>
      <c r="C7401" s="88"/>
      <c r="D7401" s="86"/>
      <c r="E7401" s="32"/>
      <c r="H7401" s="105"/>
      <c r="J7401" s="102"/>
      <c r="K7401" s="102"/>
      <c r="L7401" s="108"/>
      <c r="R7401" s="31"/>
      <c r="S7401" s="112"/>
    </row>
    <row r="7402">
      <c r="A7402" s="105"/>
      <c r="C7402" s="88"/>
      <c r="D7402" s="86"/>
      <c r="E7402" s="32"/>
      <c r="H7402" s="105"/>
      <c r="J7402" s="102"/>
      <c r="K7402" s="102"/>
      <c r="L7402" s="108"/>
      <c r="R7402" s="31"/>
      <c r="S7402" s="112"/>
    </row>
    <row r="7403">
      <c r="A7403" s="105"/>
      <c r="C7403" s="88"/>
      <c r="D7403" s="86"/>
      <c r="E7403" s="32"/>
      <c r="H7403" s="105"/>
      <c r="J7403" s="102"/>
      <c r="K7403" s="102"/>
      <c r="L7403" s="108"/>
      <c r="R7403" s="31"/>
      <c r="S7403" s="112"/>
    </row>
    <row r="7404">
      <c r="A7404" s="105"/>
      <c r="C7404" s="88"/>
      <c r="D7404" s="86"/>
      <c r="E7404" s="32"/>
      <c r="H7404" s="105"/>
      <c r="J7404" s="102"/>
      <c r="K7404" s="102"/>
      <c r="L7404" s="108"/>
      <c r="R7404" s="31"/>
      <c r="S7404" s="112"/>
    </row>
    <row r="7405">
      <c r="A7405" s="105"/>
      <c r="C7405" s="88"/>
      <c r="D7405" s="86"/>
      <c r="E7405" s="32"/>
      <c r="H7405" s="105"/>
      <c r="J7405" s="102"/>
      <c r="K7405" s="102"/>
      <c r="L7405" s="108"/>
      <c r="R7405" s="31"/>
      <c r="S7405" s="112"/>
    </row>
    <row r="7406">
      <c r="A7406" s="105"/>
      <c r="C7406" s="88"/>
      <c r="D7406" s="86"/>
      <c r="E7406" s="32"/>
      <c r="H7406" s="105"/>
      <c r="J7406" s="102"/>
      <c r="K7406" s="102"/>
      <c r="L7406" s="108"/>
      <c r="R7406" s="31"/>
      <c r="S7406" s="112"/>
    </row>
    <row r="7407">
      <c r="A7407" s="105"/>
      <c r="C7407" s="88"/>
      <c r="D7407" s="86"/>
      <c r="E7407" s="32"/>
      <c r="H7407" s="105"/>
      <c r="J7407" s="102"/>
      <c r="K7407" s="102"/>
      <c r="L7407" s="108"/>
      <c r="R7407" s="31"/>
      <c r="S7407" s="112"/>
    </row>
    <row r="7408">
      <c r="A7408" s="105"/>
      <c r="C7408" s="88"/>
      <c r="D7408" s="86"/>
      <c r="E7408" s="32"/>
      <c r="H7408" s="105"/>
      <c r="J7408" s="102"/>
      <c r="K7408" s="102"/>
      <c r="L7408" s="108"/>
      <c r="R7408" s="31"/>
      <c r="S7408" s="112"/>
    </row>
    <row r="7409">
      <c r="A7409" s="105"/>
      <c r="C7409" s="88"/>
      <c r="D7409" s="86"/>
      <c r="E7409" s="32"/>
      <c r="H7409" s="105"/>
      <c r="J7409" s="102"/>
      <c r="K7409" s="102"/>
      <c r="L7409" s="108"/>
      <c r="R7409" s="31"/>
      <c r="S7409" s="112"/>
    </row>
    <row r="7410">
      <c r="A7410" s="105"/>
      <c r="C7410" s="88"/>
      <c r="D7410" s="86"/>
      <c r="E7410" s="32"/>
      <c r="H7410" s="105"/>
      <c r="J7410" s="102"/>
      <c r="K7410" s="102"/>
      <c r="L7410" s="108"/>
      <c r="R7410" s="31"/>
      <c r="S7410" s="112"/>
    </row>
    <row r="7411">
      <c r="A7411" s="105"/>
      <c r="C7411" s="88"/>
      <c r="D7411" s="86"/>
      <c r="E7411" s="32"/>
      <c r="H7411" s="105"/>
      <c r="J7411" s="102"/>
      <c r="K7411" s="102"/>
      <c r="L7411" s="108"/>
      <c r="R7411" s="31"/>
      <c r="S7411" s="112"/>
    </row>
    <row r="7412">
      <c r="A7412" s="105"/>
      <c r="C7412" s="88"/>
      <c r="D7412" s="86"/>
      <c r="E7412" s="32"/>
      <c r="H7412" s="105"/>
      <c r="J7412" s="102"/>
      <c r="K7412" s="102"/>
      <c r="L7412" s="108"/>
      <c r="R7412" s="31"/>
      <c r="S7412" s="112"/>
    </row>
    <row r="7413">
      <c r="A7413" s="105"/>
      <c r="C7413" s="88"/>
      <c r="D7413" s="86"/>
      <c r="E7413" s="32"/>
      <c r="H7413" s="105"/>
      <c r="J7413" s="102"/>
      <c r="K7413" s="102"/>
      <c r="L7413" s="108"/>
      <c r="R7413" s="31"/>
      <c r="S7413" s="112"/>
    </row>
    <row r="7414">
      <c r="A7414" s="105"/>
      <c r="C7414" s="88"/>
      <c r="D7414" s="86"/>
      <c r="E7414" s="32"/>
      <c r="H7414" s="105"/>
      <c r="J7414" s="102"/>
      <c r="K7414" s="102"/>
      <c r="L7414" s="108"/>
      <c r="R7414" s="31"/>
      <c r="S7414" s="112"/>
    </row>
    <row r="7415">
      <c r="A7415" s="105"/>
      <c r="C7415" s="88"/>
      <c r="D7415" s="86"/>
      <c r="E7415" s="32"/>
      <c r="H7415" s="105"/>
      <c r="J7415" s="102"/>
      <c r="K7415" s="102"/>
      <c r="L7415" s="108"/>
      <c r="R7415" s="31"/>
      <c r="S7415" s="112"/>
    </row>
    <row r="7416">
      <c r="A7416" s="105"/>
      <c r="C7416" s="88"/>
      <c r="D7416" s="86"/>
      <c r="E7416" s="32"/>
      <c r="H7416" s="105"/>
      <c r="J7416" s="102"/>
      <c r="K7416" s="102"/>
      <c r="L7416" s="108"/>
      <c r="R7416" s="31"/>
      <c r="S7416" s="112"/>
    </row>
    <row r="7417">
      <c r="A7417" s="105"/>
      <c r="C7417" s="88"/>
      <c r="D7417" s="86"/>
      <c r="E7417" s="32"/>
      <c r="H7417" s="105"/>
      <c r="J7417" s="102"/>
      <c r="K7417" s="102"/>
      <c r="L7417" s="108"/>
      <c r="R7417" s="31"/>
      <c r="S7417" s="112"/>
    </row>
    <row r="7418">
      <c r="A7418" s="105"/>
      <c r="C7418" s="88"/>
      <c r="D7418" s="86"/>
      <c r="E7418" s="32"/>
      <c r="H7418" s="105"/>
      <c r="J7418" s="102"/>
      <c r="K7418" s="102"/>
      <c r="L7418" s="108"/>
      <c r="R7418" s="31"/>
      <c r="S7418" s="112"/>
    </row>
    <row r="7419">
      <c r="A7419" s="105"/>
      <c r="C7419" s="88"/>
      <c r="D7419" s="86"/>
      <c r="E7419" s="32"/>
      <c r="H7419" s="105"/>
      <c r="J7419" s="102"/>
      <c r="K7419" s="102"/>
      <c r="L7419" s="108"/>
      <c r="R7419" s="31"/>
      <c r="S7419" s="112"/>
    </row>
    <row r="7420">
      <c r="A7420" s="105"/>
      <c r="C7420" s="88"/>
      <c r="D7420" s="86"/>
      <c r="E7420" s="32"/>
      <c r="H7420" s="105"/>
      <c r="J7420" s="102"/>
      <c r="K7420" s="102"/>
      <c r="L7420" s="108"/>
      <c r="R7420" s="31"/>
      <c r="S7420" s="112"/>
    </row>
    <row r="7421">
      <c r="A7421" s="105"/>
      <c r="C7421" s="88"/>
      <c r="D7421" s="86"/>
      <c r="E7421" s="32"/>
      <c r="H7421" s="105"/>
      <c r="J7421" s="102"/>
      <c r="K7421" s="102"/>
      <c r="L7421" s="108"/>
      <c r="R7421" s="31"/>
      <c r="S7421" s="112"/>
    </row>
    <row r="7422">
      <c r="A7422" s="105"/>
      <c r="C7422" s="88"/>
      <c r="D7422" s="86"/>
      <c r="E7422" s="32"/>
      <c r="H7422" s="105"/>
      <c r="J7422" s="102"/>
      <c r="K7422" s="102"/>
      <c r="L7422" s="108"/>
      <c r="R7422" s="31"/>
      <c r="S7422" s="112"/>
    </row>
    <row r="7423">
      <c r="A7423" s="105"/>
      <c r="C7423" s="88"/>
      <c r="D7423" s="86"/>
      <c r="E7423" s="32"/>
      <c r="H7423" s="105"/>
      <c r="J7423" s="102"/>
      <c r="K7423" s="102"/>
      <c r="L7423" s="108"/>
      <c r="R7423" s="31"/>
      <c r="S7423" s="112"/>
    </row>
    <row r="7424">
      <c r="A7424" s="105"/>
      <c r="C7424" s="88"/>
      <c r="D7424" s="86"/>
      <c r="E7424" s="32"/>
      <c r="H7424" s="105"/>
      <c r="J7424" s="102"/>
      <c r="K7424" s="102"/>
      <c r="L7424" s="108"/>
      <c r="R7424" s="31"/>
      <c r="S7424" s="112"/>
    </row>
    <row r="7425">
      <c r="A7425" s="105"/>
      <c r="C7425" s="88"/>
      <c r="D7425" s="86"/>
      <c r="E7425" s="32"/>
      <c r="H7425" s="105"/>
      <c r="J7425" s="102"/>
      <c r="K7425" s="102"/>
      <c r="L7425" s="108"/>
      <c r="R7425" s="31"/>
      <c r="S7425" s="112"/>
    </row>
    <row r="7426">
      <c r="A7426" s="105"/>
      <c r="C7426" s="88"/>
      <c r="D7426" s="86"/>
      <c r="E7426" s="32"/>
      <c r="H7426" s="105"/>
      <c r="J7426" s="102"/>
      <c r="K7426" s="102"/>
      <c r="L7426" s="108"/>
      <c r="R7426" s="31"/>
      <c r="S7426" s="112"/>
    </row>
    <row r="7427">
      <c r="A7427" s="105"/>
      <c r="C7427" s="88"/>
      <c r="D7427" s="86"/>
      <c r="E7427" s="32"/>
      <c r="H7427" s="105"/>
      <c r="J7427" s="102"/>
      <c r="K7427" s="102"/>
      <c r="L7427" s="108"/>
      <c r="R7427" s="31"/>
      <c r="S7427" s="112"/>
    </row>
    <row r="7428">
      <c r="A7428" s="105"/>
      <c r="C7428" s="88"/>
      <c r="D7428" s="86"/>
      <c r="E7428" s="32"/>
      <c r="H7428" s="105"/>
      <c r="J7428" s="102"/>
      <c r="K7428" s="102"/>
      <c r="L7428" s="108"/>
      <c r="R7428" s="31"/>
      <c r="S7428" s="112"/>
    </row>
    <row r="7429">
      <c r="A7429" s="105"/>
      <c r="C7429" s="88"/>
      <c r="D7429" s="86"/>
      <c r="E7429" s="32"/>
      <c r="H7429" s="105"/>
      <c r="J7429" s="102"/>
      <c r="K7429" s="102"/>
      <c r="L7429" s="108"/>
      <c r="R7429" s="31"/>
      <c r="S7429" s="112"/>
    </row>
    <row r="7430">
      <c r="A7430" s="105"/>
      <c r="C7430" s="88"/>
      <c r="D7430" s="86"/>
      <c r="E7430" s="32"/>
      <c r="H7430" s="105"/>
      <c r="J7430" s="102"/>
      <c r="K7430" s="102"/>
      <c r="L7430" s="108"/>
      <c r="R7430" s="31"/>
      <c r="S7430" s="112"/>
    </row>
    <row r="7431">
      <c r="A7431" s="105"/>
      <c r="C7431" s="88"/>
      <c r="D7431" s="86"/>
      <c r="E7431" s="32"/>
      <c r="H7431" s="105"/>
      <c r="J7431" s="102"/>
      <c r="K7431" s="102"/>
      <c r="L7431" s="108"/>
      <c r="R7431" s="31"/>
      <c r="S7431" s="112"/>
    </row>
    <row r="7432">
      <c r="A7432" s="105"/>
      <c r="C7432" s="88"/>
      <c r="D7432" s="86"/>
      <c r="E7432" s="32"/>
      <c r="H7432" s="105"/>
      <c r="J7432" s="102"/>
      <c r="K7432" s="102"/>
      <c r="L7432" s="108"/>
      <c r="R7432" s="31"/>
      <c r="S7432" s="112"/>
    </row>
    <row r="7433">
      <c r="A7433" s="105"/>
      <c r="C7433" s="88"/>
      <c r="D7433" s="86"/>
      <c r="E7433" s="32"/>
      <c r="H7433" s="105"/>
      <c r="J7433" s="102"/>
      <c r="K7433" s="102"/>
      <c r="L7433" s="108"/>
      <c r="R7433" s="31"/>
      <c r="S7433" s="112"/>
    </row>
    <row r="7434">
      <c r="A7434" s="105"/>
      <c r="C7434" s="88"/>
      <c r="D7434" s="86"/>
      <c r="E7434" s="32"/>
      <c r="H7434" s="105"/>
      <c r="J7434" s="102"/>
      <c r="K7434" s="102"/>
      <c r="L7434" s="108"/>
      <c r="R7434" s="31"/>
      <c r="S7434" s="112"/>
    </row>
    <row r="7435">
      <c r="A7435" s="105"/>
      <c r="C7435" s="88"/>
      <c r="D7435" s="86"/>
      <c r="E7435" s="32"/>
      <c r="H7435" s="105"/>
      <c r="J7435" s="102"/>
      <c r="K7435" s="102"/>
      <c r="L7435" s="108"/>
      <c r="R7435" s="31"/>
      <c r="S7435" s="112"/>
    </row>
    <row r="7436">
      <c r="A7436" s="105"/>
      <c r="C7436" s="88"/>
      <c r="D7436" s="86"/>
      <c r="E7436" s="32"/>
      <c r="H7436" s="105"/>
      <c r="J7436" s="102"/>
      <c r="K7436" s="102"/>
      <c r="L7436" s="108"/>
      <c r="R7436" s="31"/>
      <c r="S7436" s="112"/>
    </row>
    <row r="7437">
      <c r="A7437" s="105"/>
      <c r="C7437" s="88"/>
      <c r="D7437" s="86"/>
      <c r="E7437" s="32"/>
      <c r="H7437" s="105"/>
      <c r="J7437" s="102"/>
      <c r="K7437" s="102"/>
      <c r="L7437" s="108"/>
      <c r="R7437" s="31"/>
      <c r="S7437" s="112"/>
    </row>
    <row r="7438">
      <c r="A7438" s="105"/>
      <c r="C7438" s="88"/>
      <c r="D7438" s="86"/>
      <c r="E7438" s="32"/>
      <c r="H7438" s="105"/>
      <c r="J7438" s="102"/>
      <c r="K7438" s="102"/>
      <c r="L7438" s="108"/>
      <c r="R7438" s="31"/>
      <c r="S7438" s="112"/>
    </row>
    <row r="7439">
      <c r="A7439" s="105"/>
      <c r="C7439" s="88"/>
      <c r="D7439" s="86"/>
      <c r="E7439" s="32"/>
      <c r="H7439" s="105"/>
      <c r="J7439" s="102"/>
      <c r="K7439" s="102"/>
      <c r="L7439" s="108"/>
      <c r="R7439" s="31"/>
      <c r="S7439" s="112"/>
    </row>
    <row r="7440">
      <c r="A7440" s="105"/>
      <c r="C7440" s="88"/>
      <c r="D7440" s="86"/>
      <c r="E7440" s="32"/>
      <c r="H7440" s="105"/>
      <c r="J7440" s="102"/>
      <c r="K7440" s="102"/>
      <c r="L7440" s="108"/>
      <c r="R7440" s="31"/>
      <c r="S7440" s="112"/>
    </row>
    <row r="7441">
      <c r="A7441" s="105"/>
      <c r="C7441" s="88"/>
      <c r="D7441" s="86"/>
      <c r="E7441" s="32"/>
      <c r="H7441" s="105"/>
      <c r="J7441" s="102"/>
      <c r="K7441" s="102"/>
      <c r="L7441" s="108"/>
      <c r="R7441" s="31"/>
      <c r="S7441" s="112"/>
    </row>
    <row r="7442">
      <c r="A7442" s="105"/>
      <c r="C7442" s="88"/>
      <c r="D7442" s="86"/>
      <c r="E7442" s="32"/>
      <c r="H7442" s="105"/>
      <c r="J7442" s="102"/>
      <c r="K7442" s="102"/>
      <c r="L7442" s="108"/>
      <c r="R7442" s="31"/>
      <c r="S7442" s="112"/>
    </row>
    <row r="7443">
      <c r="A7443" s="105"/>
      <c r="C7443" s="88"/>
      <c r="D7443" s="86"/>
      <c r="E7443" s="32"/>
      <c r="H7443" s="105"/>
      <c r="J7443" s="102"/>
      <c r="K7443" s="102"/>
      <c r="L7443" s="108"/>
      <c r="R7443" s="31"/>
      <c r="S7443" s="112"/>
    </row>
    <row r="7444">
      <c r="A7444" s="105"/>
      <c r="C7444" s="88"/>
      <c r="D7444" s="86"/>
      <c r="E7444" s="32"/>
      <c r="H7444" s="105"/>
      <c r="J7444" s="102"/>
      <c r="K7444" s="102"/>
      <c r="L7444" s="108"/>
      <c r="R7444" s="31"/>
      <c r="S7444" s="112"/>
    </row>
    <row r="7445">
      <c r="A7445" s="105"/>
      <c r="C7445" s="88"/>
      <c r="D7445" s="86"/>
      <c r="E7445" s="32"/>
      <c r="H7445" s="105"/>
      <c r="J7445" s="102"/>
      <c r="K7445" s="102"/>
      <c r="L7445" s="108"/>
      <c r="R7445" s="31"/>
      <c r="S7445" s="112"/>
    </row>
    <row r="7446">
      <c r="A7446" s="105"/>
      <c r="C7446" s="88"/>
      <c r="D7446" s="86"/>
      <c r="E7446" s="32"/>
      <c r="H7446" s="105"/>
      <c r="J7446" s="102"/>
      <c r="K7446" s="102"/>
      <c r="L7446" s="108"/>
      <c r="R7446" s="31"/>
      <c r="S7446" s="112"/>
    </row>
    <row r="7447">
      <c r="A7447" s="105"/>
      <c r="C7447" s="88"/>
      <c r="D7447" s="86"/>
      <c r="E7447" s="32"/>
      <c r="H7447" s="105"/>
      <c r="J7447" s="102"/>
      <c r="K7447" s="102"/>
      <c r="L7447" s="108"/>
      <c r="R7447" s="31"/>
      <c r="S7447" s="112"/>
    </row>
    <row r="7448">
      <c r="A7448" s="105"/>
      <c r="C7448" s="88"/>
      <c r="D7448" s="86"/>
      <c r="E7448" s="32"/>
      <c r="H7448" s="105"/>
      <c r="J7448" s="102"/>
      <c r="K7448" s="102"/>
      <c r="L7448" s="108"/>
      <c r="R7448" s="31"/>
      <c r="S7448" s="112"/>
    </row>
    <row r="7449">
      <c r="A7449" s="105"/>
      <c r="C7449" s="88"/>
      <c r="D7449" s="86"/>
      <c r="E7449" s="32"/>
      <c r="H7449" s="105"/>
      <c r="J7449" s="102"/>
      <c r="K7449" s="102"/>
      <c r="L7449" s="108"/>
      <c r="R7449" s="31"/>
      <c r="S7449" s="112"/>
    </row>
    <row r="7450">
      <c r="A7450" s="105"/>
      <c r="C7450" s="88"/>
      <c r="D7450" s="86"/>
      <c r="E7450" s="32"/>
      <c r="H7450" s="105"/>
      <c r="J7450" s="102"/>
      <c r="K7450" s="102"/>
      <c r="L7450" s="108"/>
      <c r="R7450" s="31"/>
      <c r="S7450" s="112"/>
    </row>
    <row r="7451">
      <c r="A7451" s="105"/>
      <c r="C7451" s="88"/>
      <c r="D7451" s="86"/>
      <c r="E7451" s="32"/>
      <c r="H7451" s="105"/>
      <c r="J7451" s="102"/>
      <c r="K7451" s="102"/>
      <c r="L7451" s="108"/>
      <c r="R7451" s="31"/>
      <c r="S7451" s="112"/>
    </row>
    <row r="7452">
      <c r="A7452" s="105"/>
      <c r="C7452" s="88"/>
      <c r="D7452" s="86"/>
      <c r="E7452" s="32"/>
      <c r="H7452" s="105"/>
      <c r="J7452" s="102"/>
      <c r="K7452" s="102"/>
      <c r="L7452" s="108"/>
      <c r="R7452" s="31"/>
      <c r="S7452" s="112"/>
    </row>
    <row r="7453">
      <c r="A7453" s="105"/>
      <c r="C7453" s="88"/>
      <c r="D7453" s="86"/>
      <c r="E7453" s="32"/>
      <c r="H7453" s="105"/>
      <c r="J7453" s="102"/>
      <c r="K7453" s="102"/>
      <c r="L7453" s="108"/>
      <c r="R7453" s="31"/>
      <c r="S7453" s="112"/>
    </row>
    <row r="7454">
      <c r="A7454" s="105"/>
      <c r="C7454" s="88"/>
      <c r="D7454" s="86"/>
      <c r="E7454" s="32"/>
      <c r="H7454" s="105"/>
      <c r="J7454" s="102"/>
      <c r="K7454" s="102"/>
      <c r="L7454" s="108"/>
      <c r="R7454" s="31"/>
      <c r="S7454" s="112"/>
    </row>
    <row r="7455">
      <c r="A7455" s="105"/>
      <c r="C7455" s="88"/>
      <c r="D7455" s="86"/>
      <c r="E7455" s="32"/>
      <c r="H7455" s="105"/>
      <c r="J7455" s="102"/>
      <c r="K7455" s="102"/>
      <c r="L7455" s="108"/>
      <c r="R7455" s="31"/>
      <c r="S7455" s="112"/>
    </row>
    <row r="7456">
      <c r="A7456" s="105"/>
      <c r="C7456" s="88"/>
      <c r="D7456" s="86"/>
      <c r="E7456" s="32"/>
      <c r="H7456" s="105"/>
      <c r="J7456" s="102"/>
      <c r="K7456" s="102"/>
      <c r="L7456" s="108"/>
      <c r="R7456" s="31"/>
      <c r="S7456" s="112"/>
    </row>
    <row r="7457">
      <c r="A7457" s="105"/>
      <c r="C7457" s="88"/>
      <c r="D7457" s="86"/>
      <c r="E7457" s="32"/>
      <c r="H7457" s="105"/>
      <c r="J7457" s="102"/>
      <c r="K7457" s="102"/>
      <c r="L7457" s="108"/>
      <c r="R7457" s="31"/>
      <c r="S7457" s="112"/>
    </row>
    <row r="7458">
      <c r="A7458" s="105"/>
      <c r="C7458" s="88"/>
      <c r="D7458" s="86"/>
      <c r="E7458" s="32"/>
      <c r="H7458" s="105"/>
      <c r="J7458" s="102"/>
      <c r="K7458" s="102"/>
      <c r="L7458" s="108"/>
      <c r="R7458" s="31"/>
      <c r="S7458" s="112"/>
    </row>
    <row r="7459">
      <c r="A7459" s="105"/>
      <c r="C7459" s="88"/>
      <c r="D7459" s="86"/>
      <c r="E7459" s="32"/>
      <c r="H7459" s="105"/>
      <c r="J7459" s="102"/>
      <c r="K7459" s="102"/>
      <c r="L7459" s="108"/>
      <c r="R7459" s="31"/>
      <c r="S7459" s="112"/>
    </row>
    <row r="7460">
      <c r="A7460" s="105"/>
      <c r="C7460" s="88"/>
      <c r="D7460" s="86"/>
      <c r="E7460" s="32"/>
      <c r="H7460" s="105"/>
      <c r="J7460" s="102"/>
      <c r="K7460" s="102"/>
      <c r="L7460" s="108"/>
      <c r="R7460" s="31"/>
      <c r="S7460" s="112"/>
    </row>
    <row r="7461">
      <c r="A7461" s="105"/>
      <c r="C7461" s="88"/>
      <c r="D7461" s="86"/>
      <c r="E7461" s="32"/>
      <c r="H7461" s="105"/>
      <c r="J7461" s="102"/>
      <c r="K7461" s="102"/>
      <c r="L7461" s="108"/>
      <c r="R7461" s="31"/>
      <c r="S7461" s="112"/>
    </row>
    <row r="7462">
      <c r="A7462" s="105"/>
      <c r="C7462" s="88"/>
      <c r="D7462" s="86"/>
      <c r="E7462" s="32"/>
      <c r="H7462" s="105"/>
      <c r="J7462" s="102"/>
      <c r="K7462" s="102"/>
      <c r="L7462" s="108"/>
      <c r="R7462" s="31"/>
      <c r="S7462" s="112"/>
    </row>
    <row r="7463">
      <c r="A7463" s="105"/>
      <c r="C7463" s="88"/>
      <c r="D7463" s="86"/>
      <c r="E7463" s="32"/>
      <c r="H7463" s="105"/>
      <c r="J7463" s="102"/>
      <c r="K7463" s="102"/>
      <c r="L7463" s="108"/>
      <c r="R7463" s="31"/>
      <c r="S7463" s="112"/>
    </row>
    <row r="7464">
      <c r="A7464" s="105"/>
      <c r="C7464" s="88"/>
      <c r="D7464" s="86"/>
      <c r="E7464" s="32"/>
      <c r="H7464" s="105"/>
      <c r="J7464" s="102"/>
      <c r="K7464" s="102"/>
      <c r="L7464" s="108"/>
      <c r="R7464" s="31"/>
      <c r="S7464" s="112"/>
    </row>
    <row r="7465">
      <c r="A7465" s="105"/>
      <c r="C7465" s="88"/>
      <c r="D7465" s="86"/>
      <c r="E7465" s="32"/>
      <c r="H7465" s="105"/>
      <c r="J7465" s="102"/>
      <c r="K7465" s="102"/>
      <c r="L7465" s="108"/>
      <c r="R7465" s="31"/>
      <c r="S7465" s="112"/>
    </row>
    <row r="7466">
      <c r="A7466" s="105"/>
      <c r="C7466" s="88"/>
      <c r="D7466" s="86"/>
      <c r="E7466" s="32"/>
      <c r="H7466" s="105"/>
      <c r="J7466" s="102"/>
      <c r="K7466" s="102"/>
      <c r="L7466" s="108"/>
      <c r="R7466" s="31"/>
      <c r="S7466" s="112"/>
    </row>
    <row r="7467">
      <c r="A7467" s="105"/>
      <c r="C7467" s="88"/>
      <c r="D7467" s="86"/>
      <c r="E7467" s="32"/>
      <c r="H7467" s="105"/>
      <c r="J7467" s="102"/>
      <c r="K7467" s="102"/>
      <c r="L7467" s="108"/>
      <c r="R7467" s="31"/>
      <c r="S7467" s="112"/>
    </row>
    <row r="7468">
      <c r="A7468" s="105"/>
      <c r="C7468" s="88"/>
      <c r="D7468" s="86"/>
      <c r="E7468" s="32"/>
      <c r="H7468" s="105"/>
      <c r="J7468" s="102"/>
      <c r="K7468" s="102"/>
      <c r="L7468" s="108"/>
      <c r="R7468" s="31"/>
      <c r="S7468" s="112"/>
    </row>
    <row r="7469">
      <c r="A7469" s="105"/>
      <c r="C7469" s="88"/>
      <c r="D7469" s="86"/>
      <c r="E7469" s="32"/>
      <c r="H7469" s="105"/>
      <c r="J7469" s="102"/>
      <c r="K7469" s="102"/>
      <c r="L7469" s="108"/>
      <c r="R7469" s="31"/>
      <c r="S7469" s="112"/>
    </row>
    <row r="7470">
      <c r="A7470" s="105"/>
      <c r="C7470" s="88"/>
      <c r="D7470" s="86"/>
      <c r="E7470" s="32"/>
      <c r="H7470" s="105"/>
      <c r="J7470" s="102"/>
      <c r="K7470" s="102"/>
      <c r="L7470" s="108"/>
      <c r="R7470" s="31"/>
      <c r="S7470" s="112"/>
    </row>
    <row r="7471">
      <c r="A7471" s="105"/>
      <c r="C7471" s="88"/>
      <c r="D7471" s="86"/>
      <c r="E7471" s="32"/>
      <c r="H7471" s="105"/>
      <c r="J7471" s="102"/>
      <c r="K7471" s="102"/>
      <c r="L7471" s="108"/>
      <c r="R7471" s="31"/>
      <c r="S7471" s="112"/>
    </row>
    <row r="7472">
      <c r="A7472" s="105"/>
      <c r="C7472" s="88"/>
      <c r="D7472" s="86"/>
      <c r="E7472" s="32"/>
      <c r="H7472" s="105"/>
      <c r="J7472" s="102"/>
      <c r="K7472" s="102"/>
      <c r="L7472" s="108"/>
      <c r="R7472" s="31"/>
      <c r="S7472" s="112"/>
    </row>
    <row r="7473">
      <c r="A7473" s="105"/>
      <c r="C7473" s="88"/>
      <c r="D7473" s="86"/>
      <c r="E7473" s="32"/>
      <c r="H7473" s="105"/>
      <c r="J7473" s="102"/>
      <c r="K7473" s="102"/>
      <c r="L7473" s="108"/>
      <c r="R7473" s="31"/>
      <c r="S7473" s="112"/>
    </row>
    <row r="7474">
      <c r="A7474" s="105"/>
      <c r="C7474" s="88"/>
      <c r="D7474" s="86"/>
      <c r="E7474" s="32"/>
      <c r="H7474" s="105"/>
      <c r="J7474" s="102"/>
      <c r="K7474" s="102"/>
      <c r="L7474" s="108"/>
      <c r="R7474" s="31"/>
      <c r="S7474" s="112"/>
    </row>
    <row r="7475">
      <c r="A7475" s="105"/>
      <c r="C7475" s="88"/>
      <c r="D7475" s="86"/>
      <c r="E7475" s="32"/>
      <c r="H7475" s="105"/>
      <c r="J7475" s="102"/>
      <c r="K7475" s="102"/>
      <c r="L7475" s="108"/>
      <c r="R7475" s="31"/>
      <c r="S7475" s="112"/>
    </row>
    <row r="7476">
      <c r="A7476" s="105"/>
      <c r="C7476" s="88"/>
      <c r="D7476" s="86"/>
      <c r="E7476" s="32"/>
      <c r="H7476" s="105"/>
      <c r="J7476" s="102"/>
      <c r="K7476" s="102"/>
      <c r="L7476" s="108"/>
      <c r="R7476" s="31"/>
      <c r="S7476" s="112"/>
    </row>
    <row r="7477">
      <c r="A7477" s="105"/>
      <c r="C7477" s="88"/>
      <c r="D7477" s="86"/>
      <c r="E7477" s="32"/>
      <c r="H7477" s="105"/>
      <c r="J7477" s="102"/>
      <c r="K7477" s="102"/>
      <c r="L7477" s="108"/>
      <c r="R7477" s="31"/>
      <c r="S7477" s="112"/>
    </row>
    <row r="7478">
      <c r="A7478" s="105"/>
      <c r="C7478" s="88"/>
      <c r="D7478" s="86"/>
      <c r="E7478" s="32"/>
      <c r="H7478" s="105"/>
      <c r="J7478" s="102"/>
      <c r="K7478" s="102"/>
      <c r="L7478" s="108"/>
      <c r="R7478" s="31"/>
      <c r="S7478" s="112"/>
    </row>
    <row r="7479">
      <c r="A7479" s="105"/>
      <c r="C7479" s="88"/>
      <c r="D7479" s="86"/>
      <c r="E7479" s="32"/>
      <c r="H7479" s="105"/>
      <c r="J7479" s="102"/>
      <c r="K7479" s="102"/>
      <c r="L7479" s="108"/>
      <c r="R7479" s="31"/>
      <c r="S7479" s="112"/>
    </row>
    <row r="7480">
      <c r="A7480" s="105"/>
      <c r="C7480" s="88"/>
      <c r="D7480" s="86"/>
      <c r="E7480" s="32"/>
      <c r="H7480" s="105"/>
      <c r="J7480" s="102"/>
      <c r="K7480" s="102"/>
      <c r="L7480" s="108"/>
      <c r="R7480" s="31"/>
      <c r="S7480" s="112"/>
    </row>
    <row r="7481">
      <c r="A7481" s="105"/>
      <c r="C7481" s="88"/>
      <c r="D7481" s="86"/>
      <c r="E7481" s="32"/>
      <c r="H7481" s="105"/>
      <c r="J7481" s="102"/>
      <c r="K7481" s="102"/>
      <c r="L7481" s="108"/>
      <c r="R7481" s="31"/>
      <c r="S7481" s="112"/>
    </row>
    <row r="7482">
      <c r="A7482" s="105"/>
      <c r="C7482" s="88"/>
      <c r="D7482" s="86"/>
      <c r="E7482" s="32"/>
      <c r="H7482" s="105"/>
      <c r="J7482" s="102"/>
      <c r="K7482" s="102"/>
      <c r="L7482" s="108"/>
      <c r="R7482" s="31"/>
      <c r="S7482" s="112"/>
    </row>
    <row r="7483">
      <c r="A7483" s="105"/>
      <c r="C7483" s="88"/>
      <c r="D7483" s="86"/>
      <c r="E7483" s="32"/>
      <c r="H7483" s="105"/>
      <c r="J7483" s="102"/>
      <c r="K7483" s="102"/>
      <c r="L7483" s="108"/>
      <c r="R7483" s="31"/>
      <c r="S7483" s="112"/>
    </row>
    <row r="7484">
      <c r="A7484" s="105"/>
      <c r="C7484" s="88"/>
      <c r="D7484" s="86"/>
      <c r="E7484" s="32"/>
      <c r="H7484" s="105"/>
      <c r="J7484" s="102"/>
      <c r="K7484" s="102"/>
      <c r="L7484" s="108"/>
      <c r="R7484" s="31"/>
      <c r="S7484" s="112"/>
    </row>
    <row r="7485">
      <c r="A7485" s="105"/>
      <c r="C7485" s="88"/>
      <c r="D7485" s="86"/>
      <c r="E7485" s="32"/>
      <c r="H7485" s="105"/>
      <c r="J7485" s="102"/>
      <c r="K7485" s="102"/>
      <c r="L7485" s="108"/>
      <c r="R7485" s="31"/>
      <c r="S7485" s="112"/>
    </row>
    <row r="7486">
      <c r="A7486" s="105"/>
      <c r="C7486" s="88"/>
      <c r="D7486" s="86"/>
      <c r="E7486" s="32"/>
      <c r="H7486" s="105"/>
      <c r="J7486" s="102"/>
      <c r="K7486" s="102"/>
      <c r="L7486" s="108"/>
      <c r="R7486" s="31"/>
      <c r="S7486" s="112"/>
    </row>
    <row r="7487">
      <c r="A7487" s="105"/>
      <c r="C7487" s="88"/>
      <c r="D7487" s="86"/>
      <c r="E7487" s="32"/>
      <c r="H7487" s="105"/>
      <c r="J7487" s="102"/>
      <c r="K7487" s="102"/>
      <c r="L7487" s="108"/>
      <c r="R7487" s="31"/>
      <c r="S7487" s="112"/>
    </row>
    <row r="7488">
      <c r="A7488" s="105"/>
      <c r="C7488" s="88"/>
      <c r="D7488" s="86"/>
      <c r="E7488" s="32"/>
      <c r="H7488" s="105"/>
      <c r="J7488" s="102"/>
      <c r="K7488" s="102"/>
      <c r="L7488" s="108"/>
      <c r="R7488" s="31"/>
      <c r="S7488" s="112"/>
    </row>
    <row r="7489">
      <c r="A7489" s="105"/>
      <c r="C7489" s="88"/>
      <c r="D7489" s="86"/>
      <c r="E7489" s="32"/>
      <c r="H7489" s="105"/>
      <c r="J7489" s="102"/>
      <c r="K7489" s="102"/>
      <c r="L7489" s="108"/>
      <c r="R7489" s="31"/>
      <c r="S7489" s="112"/>
    </row>
    <row r="7490">
      <c r="A7490" s="105"/>
      <c r="C7490" s="88"/>
      <c r="D7490" s="86"/>
      <c r="E7490" s="32"/>
      <c r="H7490" s="105"/>
      <c r="J7490" s="102"/>
      <c r="K7490" s="102"/>
      <c r="L7490" s="108"/>
      <c r="R7490" s="31"/>
      <c r="S7490" s="112"/>
    </row>
    <row r="7491">
      <c r="A7491" s="105"/>
      <c r="C7491" s="88"/>
      <c r="D7491" s="86"/>
      <c r="E7491" s="32"/>
      <c r="H7491" s="105"/>
      <c r="J7491" s="102"/>
      <c r="K7491" s="102"/>
      <c r="L7491" s="108"/>
      <c r="R7491" s="31"/>
      <c r="S7491" s="112"/>
    </row>
    <row r="7492">
      <c r="A7492" s="105"/>
      <c r="C7492" s="88"/>
      <c r="D7492" s="86"/>
      <c r="E7492" s="32"/>
      <c r="H7492" s="105"/>
      <c r="J7492" s="102"/>
      <c r="K7492" s="102"/>
      <c r="L7492" s="108"/>
      <c r="R7492" s="31"/>
      <c r="S7492" s="112"/>
    </row>
    <row r="7493">
      <c r="A7493" s="105"/>
      <c r="C7493" s="88"/>
      <c r="D7493" s="86"/>
      <c r="E7493" s="32"/>
      <c r="H7493" s="105"/>
      <c r="J7493" s="102"/>
      <c r="K7493" s="102"/>
      <c r="L7493" s="108"/>
      <c r="R7493" s="31"/>
      <c r="S7493" s="112"/>
    </row>
    <row r="7494">
      <c r="A7494" s="105"/>
      <c r="C7494" s="88"/>
      <c r="D7494" s="86"/>
      <c r="E7494" s="32"/>
      <c r="H7494" s="105"/>
      <c r="J7494" s="102"/>
      <c r="K7494" s="102"/>
      <c r="L7494" s="108"/>
      <c r="R7494" s="31"/>
      <c r="S7494" s="112"/>
    </row>
    <row r="7495">
      <c r="A7495" s="105"/>
      <c r="C7495" s="88"/>
      <c r="D7495" s="86"/>
      <c r="E7495" s="32"/>
      <c r="H7495" s="105"/>
      <c r="J7495" s="102"/>
      <c r="K7495" s="102"/>
      <c r="L7495" s="108"/>
      <c r="R7495" s="31"/>
      <c r="S7495" s="112"/>
    </row>
    <row r="7496">
      <c r="A7496" s="105"/>
      <c r="C7496" s="88"/>
      <c r="D7496" s="86"/>
      <c r="E7496" s="32"/>
      <c r="H7496" s="105"/>
      <c r="J7496" s="102"/>
      <c r="K7496" s="102"/>
      <c r="L7496" s="108"/>
      <c r="R7496" s="31"/>
      <c r="S7496" s="112"/>
    </row>
    <row r="7497">
      <c r="A7497" s="105"/>
      <c r="C7497" s="88"/>
      <c r="D7497" s="86"/>
      <c r="E7497" s="32"/>
      <c r="H7497" s="105"/>
      <c r="J7497" s="102"/>
      <c r="K7497" s="102"/>
      <c r="L7497" s="108"/>
      <c r="R7497" s="31"/>
      <c r="S7497" s="112"/>
    </row>
    <row r="7498">
      <c r="A7498" s="105"/>
      <c r="C7498" s="88"/>
      <c r="D7498" s="86"/>
      <c r="E7498" s="32"/>
      <c r="H7498" s="105"/>
      <c r="J7498" s="102"/>
      <c r="K7498" s="102"/>
      <c r="L7498" s="108"/>
      <c r="R7498" s="31"/>
      <c r="S7498" s="112"/>
    </row>
    <row r="7499">
      <c r="A7499" s="105"/>
      <c r="C7499" s="88"/>
      <c r="D7499" s="86"/>
      <c r="E7499" s="32"/>
      <c r="H7499" s="105"/>
      <c r="J7499" s="102"/>
      <c r="K7499" s="102"/>
      <c r="L7499" s="108"/>
      <c r="R7499" s="31"/>
      <c r="S7499" s="112"/>
    </row>
    <row r="7500">
      <c r="A7500" s="105"/>
      <c r="C7500" s="88"/>
      <c r="D7500" s="86"/>
      <c r="E7500" s="32"/>
      <c r="H7500" s="105"/>
      <c r="J7500" s="102"/>
      <c r="K7500" s="102"/>
      <c r="L7500" s="108"/>
      <c r="R7500" s="31"/>
      <c r="S7500" s="112"/>
    </row>
    <row r="7501">
      <c r="A7501" s="105"/>
      <c r="C7501" s="88"/>
      <c r="D7501" s="86"/>
      <c r="E7501" s="32"/>
      <c r="H7501" s="105"/>
      <c r="J7501" s="102"/>
      <c r="K7501" s="102"/>
      <c r="L7501" s="108"/>
      <c r="R7501" s="31"/>
      <c r="S7501" s="112"/>
    </row>
    <row r="7502">
      <c r="A7502" s="105"/>
      <c r="C7502" s="88"/>
      <c r="D7502" s="86"/>
      <c r="E7502" s="32"/>
      <c r="H7502" s="105"/>
      <c r="J7502" s="102"/>
      <c r="K7502" s="102"/>
      <c r="L7502" s="108"/>
      <c r="R7502" s="31"/>
      <c r="S7502" s="112"/>
    </row>
    <row r="7503">
      <c r="A7503" s="105"/>
      <c r="C7503" s="88"/>
      <c r="D7503" s="86"/>
      <c r="E7503" s="32"/>
      <c r="H7503" s="105"/>
      <c r="J7503" s="102"/>
      <c r="K7503" s="102"/>
      <c r="L7503" s="108"/>
      <c r="R7503" s="31"/>
      <c r="S7503" s="112"/>
    </row>
    <row r="7504">
      <c r="A7504" s="105"/>
      <c r="C7504" s="88"/>
      <c r="D7504" s="86"/>
      <c r="E7504" s="32"/>
      <c r="H7504" s="105"/>
      <c r="J7504" s="102"/>
      <c r="K7504" s="102"/>
      <c r="L7504" s="108"/>
      <c r="R7504" s="31"/>
      <c r="S7504" s="112"/>
    </row>
    <row r="7505">
      <c r="A7505" s="105"/>
      <c r="C7505" s="88"/>
      <c r="D7505" s="86"/>
      <c r="E7505" s="32"/>
      <c r="H7505" s="105"/>
      <c r="J7505" s="102"/>
      <c r="K7505" s="102"/>
      <c r="L7505" s="108"/>
      <c r="R7505" s="31"/>
      <c r="S7505" s="112"/>
    </row>
    <row r="7506">
      <c r="A7506" s="105"/>
      <c r="C7506" s="88"/>
      <c r="D7506" s="86"/>
      <c r="E7506" s="32"/>
      <c r="H7506" s="105"/>
      <c r="J7506" s="102"/>
      <c r="K7506" s="102"/>
      <c r="L7506" s="108"/>
      <c r="R7506" s="31"/>
      <c r="S7506" s="112"/>
    </row>
    <row r="7507">
      <c r="A7507" s="105"/>
      <c r="C7507" s="88"/>
      <c r="D7507" s="86"/>
      <c r="E7507" s="32"/>
      <c r="H7507" s="105"/>
      <c r="J7507" s="102"/>
      <c r="K7507" s="102"/>
      <c r="L7507" s="108"/>
      <c r="R7507" s="31"/>
      <c r="S7507" s="112"/>
    </row>
    <row r="7508">
      <c r="A7508" s="105"/>
      <c r="C7508" s="88"/>
      <c r="D7508" s="86"/>
      <c r="E7508" s="32"/>
      <c r="H7508" s="105"/>
      <c r="J7508" s="102"/>
      <c r="K7508" s="102"/>
      <c r="L7508" s="108"/>
      <c r="R7508" s="31"/>
      <c r="S7508" s="112"/>
    </row>
    <row r="7509">
      <c r="A7509" s="105"/>
      <c r="C7509" s="88"/>
      <c r="D7509" s="86"/>
      <c r="E7509" s="32"/>
      <c r="H7509" s="105"/>
      <c r="J7509" s="102"/>
      <c r="K7509" s="102"/>
      <c r="L7509" s="108"/>
      <c r="R7509" s="31"/>
      <c r="S7509" s="112"/>
    </row>
    <row r="7510">
      <c r="A7510" s="105"/>
      <c r="C7510" s="88"/>
      <c r="D7510" s="86"/>
      <c r="E7510" s="32"/>
      <c r="H7510" s="105"/>
      <c r="J7510" s="102"/>
      <c r="K7510" s="102"/>
      <c r="L7510" s="108"/>
      <c r="R7510" s="31"/>
      <c r="S7510" s="112"/>
    </row>
    <row r="7511">
      <c r="A7511" s="105"/>
      <c r="C7511" s="88"/>
      <c r="D7511" s="86"/>
      <c r="E7511" s="32"/>
      <c r="H7511" s="105"/>
      <c r="J7511" s="102"/>
      <c r="K7511" s="102"/>
      <c r="L7511" s="108"/>
      <c r="R7511" s="31"/>
      <c r="S7511" s="112"/>
    </row>
    <row r="7512">
      <c r="A7512" s="105"/>
      <c r="C7512" s="88"/>
      <c r="D7512" s="86"/>
      <c r="E7512" s="32"/>
      <c r="H7512" s="105"/>
      <c r="J7512" s="102"/>
      <c r="K7512" s="102"/>
      <c r="L7512" s="108"/>
      <c r="R7512" s="31"/>
      <c r="S7512" s="112"/>
    </row>
    <row r="7513">
      <c r="A7513" s="105"/>
      <c r="C7513" s="88"/>
      <c r="D7513" s="86"/>
      <c r="E7513" s="32"/>
      <c r="H7513" s="105"/>
      <c r="J7513" s="102"/>
      <c r="K7513" s="102"/>
      <c r="L7513" s="108"/>
      <c r="R7513" s="31"/>
      <c r="S7513" s="112"/>
    </row>
    <row r="7514">
      <c r="A7514" s="105"/>
      <c r="C7514" s="88"/>
      <c r="D7514" s="86"/>
      <c r="E7514" s="32"/>
      <c r="H7514" s="105"/>
      <c r="J7514" s="102"/>
      <c r="K7514" s="102"/>
      <c r="L7514" s="108"/>
      <c r="R7514" s="31"/>
      <c r="S7514" s="112"/>
    </row>
    <row r="7515">
      <c r="A7515" s="105"/>
      <c r="C7515" s="88"/>
      <c r="D7515" s="86"/>
      <c r="E7515" s="32"/>
      <c r="H7515" s="105"/>
      <c r="J7515" s="102"/>
      <c r="K7515" s="102"/>
      <c r="L7515" s="108"/>
      <c r="R7515" s="31"/>
      <c r="S7515" s="112"/>
    </row>
    <row r="7516">
      <c r="A7516" s="105"/>
      <c r="C7516" s="88"/>
      <c r="D7516" s="86"/>
      <c r="E7516" s="32"/>
      <c r="H7516" s="105"/>
      <c r="J7516" s="102"/>
      <c r="K7516" s="102"/>
      <c r="L7516" s="108"/>
      <c r="R7516" s="31"/>
      <c r="S7516" s="112"/>
    </row>
    <row r="7517">
      <c r="A7517" s="105"/>
      <c r="C7517" s="88"/>
      <c r="D7517" s="86"/>
      <c r="E7517" s="32"/>
      <c r="H7517" s="105"/>
      <c r="J7517" s="102"/>
      <c r="K7517" s="102"/>
      <c r="L7517" s="108"/>
      <c r="R7517" s="31"/>
      <c r="S7517" s="112"/>
    </row>
    <row r="7518">
      <c r="A7518" s="105"/>
      <c r="C7518" s="88"/>
      <c r="D7518" s="86"/>
      <c r="E7518" s="32"/>
      <c r="H7518" s="105"/>
      <c r="J7518" s="102"/>
      <c r="K7518" s="102"/>
      <c r="L7518" s="108"/>
      <c r="R7518" s="31"/>
      <c r="S7518" s="112"/>
    </row>
    <row r="7519">
      <c r="A7519" s="105"/>
      <c r="C7519" s="88"/>
      <c r="D7519" s="86"/>
      <c r="E7519" s="32"/>
      <c r="H7519" s="105"/>
      <c r="J7519" s="102"/>
      <c r="K7519" s="102"/>
      <c r="L7519" s="108"/>
      <c r="R7519" s="31"/>
      <c r="S7519" s="112"/>
    </row>
    <row r="7520">
      <c r="A7520" s="105"/>
      <c r="C7520" s="88"/>
      <c r="D7520" s="86"/>
      <c r="E7520" s="32"/>
      <c r="H7520" s="105"/>
      <c r="J7520" s="102"/>
      <c r="K7520" s="102"/>
      <c r="L7520" s="108"/>
      <c r="R7520" s="31"/>
      <c r="S7520" s="112"/>
    </row>
    <row r="7521">
      <c r="A7521" s="105"/>
      <c r="C7521" s="88"/>
      <c r="D7521" s="86"/>
      <c r="E7521" s="32"/>
      <c r="H7521" s="105"/>
      <c r="J7521" s="102"/>
      <c r="K7521" s="102"/>
      <c r="L7521" s="108"/>
      <c r="R7521" s="31"/>
      <c r="S7521" s="112"/>
    </row>
    <row r="7522">
      <c r="A7522" s="105"/>
      <c r="C7522" s="88"/>
      <c r="D7522" s="86"/>
      <c r="E7522" s="32"/>
      <c r="H7522" s="105"/>
      <c r="J7522" s="102"/>
      <c r="K7522" s="102"/>
      <c r="L7522" s="108"/>
      <c r="R7522" s="31"/>
      <c r="S7522" s="112"/>
    </row>
    <row r="7523">
      <c r="A7523" s="105"/>
      <c r="C7523" s="88"/>
      <c r="D7523" s="86"/>
      <c r="E7523" s="32"/>
      <c r="H7523" s="105"/>
      <c r="J7523" s="102"/>
      <c r="K7523" s="102"/>
      <c r="L7523" s="108"/>
      <c r="R7523" s="31"/>
      <c r="S7523" s="112"/>
    </row>
    <row r="7524">
      <c r="A7524" s="105"/>
      <c r="C7524" s="88"/>
      <c r="D7524" s="86"/>
      <c r="E7524" s="32"/>
      <c r="H7524" s="105"/>
      <c r="J7524" s="102"/>
      <c r="K7524" s="102"/>
      <c r="L7524" s="108"/>
      <c r="R7524" s="31"/>
      <c r="S7524" s="112"/>
    </row>
    <row r="7525">
      <c r="A7525" s="105"/>
      <c r="C7525" s="88"/>
      <c r="D7525" s="86"/>
      <c r="E7525" s="32"/>
      <c r="H7525" s="105"/>
      <c r="J7525" s="102"/>
      <c r="K7525" s="102"/>
      <c r="L7525" s="108"/>
      <c r="R7525" s="31"/>
      <c r="S7525" s="112"/>
    </row>
    <row r="7526">
      <c r="A7526" s="105"/>
      <c r="C7526" s="88"/>
      <c r="D7526" s="86"/>
      <c r="E7526" s="32"/>
      <c r="H7526" s="105"/>
      <c r="J7526" s="102"/>
      <c r="K7526" s="102"/>
      <c r="L7526" s="108"/>
      <c r="R7526" s="31"/>
      <c r="S7526" s="112"/>
    </row>
    <row r="7527">
      <c r="A7527" s="105"/>
      <c r="C7527" s="88"/>
      <c r="D7527" s="86"/>
      <c r="E7527" s="32"/>
      <c r="H7527" s="105"/>
      <c r="J7527" s="102"/>
      <c r="K7527" s="102"/>
      <c r="L7527" s="108"/>
      <c r="R7527" s="31"/>
      <c r="S7527" s="112"/>
    </row>
    <row r="7528">
      <c r="A7528" s="105"/>
      <c r="C7528" s="88"/>
      <c r="D7528" s="86"/>
      <c r="E7528" s="32"/>
      <c r="H7528" s="105"/>
      <c r="J7528" s="102"/>
      <c r="K7528" s="102"/>
      <c r="L7528" s="108"/>
      <c r="R7528" s="31"/>
      <c r="S7528" s="112"/>
    </row>
    <row r="7529">
      <c r="A7529" s="105"/>
      <c r="C7529" s="88"/>
      <c r="D7529" s="86"/>
      <c r="E7529" s="32"/>
      <c r="H7529" s="105"/>
      <c r="J7529" s="102"/>
      <c r="K7529" s="102"/>
      <c r="L7529" s="108"/>
      <c r="R7529" s="31"/>
      <c r="S7529" s="112"/>
    </row>
    <row r="7530">
      <c r="A7530" s="105"/>
      <c r="C7530" s="88"/>
      <c r="D7530" s="86"/>
      <c r="E7530" s="32"/>
      <c r="H7530" s="105"/>
      <c r="J7530" s="102"/>
      <c r="K7530" s="102"/>
      <c r="L7530" s="108"/>
      <c r="R7530" s="31"/>
      <c r="S7530" s="112"/>
    </row>
    <row r="7531">
      <c r="A7531" s="105"/>
      <c r="C7531" s="88"/>
      <c r="D7531" s="86"/>
      <c r="E7531" s="32"/>
      <c r="H7531" s="105"/>
      <c r="J7531" s="102"/>
      <c r="K7531" s="102"/>
      <c r="L7531" s="108"/>
      <c r="R7531" s="31"/>
      <c r="S7531" s="112"/>
    </row>
    <row r="7532">
      <c r="A7532" s="105"/>
      <c r="C7532" s="88"/>
      <c r="D7532" s="86"/>
      <c r="E7532" s="32"/>
      <c r="H7532" s="105"/>
      <c r="J7532" s="102"/>
      <c r="K7532" s="102"/>
      <c r="L7532" s="108"/>
      <c r="R7532" s="31"/>
      <c r="S7532" s="112"/>
    </row>
    <row r="7533">
      <c r="A7533" s="105"/>
      <c r="C7533" s="88"/>
      <c r="D7533" s="86"/>
      <c r="E7533" s="32"/>
      <c r="H7533" s="105"/>
      <c r="J7533" s="102"/>
      <c r="K7533" s="102"/>
      <c r="L7533" s="108"/>
      <c r="R7533" s="31"/>
      <c r="S7533" s="112"/>
    </row>
    <row r="7534">
      <c r="A7534" s="105"/>
      <c r="C7534" s="88"/>
      <c r="D7534" s="86"/>
      <c r="E7534" s="32"/>
      <c r="H7534" s="105"/>
      <c r="J7534" s="102"/>
      <c r="K7534" s="102"/>
      <c r="L7534" s="108"/>
      <c r="R7534" s="31"/>
      <c r="S7534" s="112"/>
    </row>
    <row r="7535">
      <c r="A7535" s="105"/>
      <c r="C7535" s="88"/>
      <c r="D7535" s="86"/>
      <c r="E7535" s="32"/>
      <c r="H7535" s="105"/>
      <c r="J7535" s="102"/>
      <c r="K7535" s="102"/>
      <c r="L7535" s="108"/>
      <c r="R7535" s="31"/>
      <c r="S7535" s="112"/>
    </row>
    <row r="7536">
      <c r="A7536" s="105"/>
      <c r="C7536" s="88"/>
      <c r="D7536" s="86"/>
      <c r="E7536" s="32"/>
      <c r="H7536" s="105"/>
      <c r="J7536" s="102"/>
      <c r="K7536" s="102"/>
      <c r="L7536" s="108"/>
      <c r="R7536" s="31"/>
      <c r="S7536" s="112"/>
    </row>
    <row r="7537">
      <c r="A7537" s="105"/>
      <c r="C7537" s="88"/>
      <c r="D7537" s="86"/>
      <c r="E7537" s="32"/>
      <c r="H7537" s="105"/>
      <c r="J7537" s="102"/>
      <c r="K7537" s="102"/>
      <c r="L7537" s="108"/>
      <c r="R7537" s="31"/>
      <c r="S7537" s="112"/>
    </row>
    <row r="7538">
      <c r="A7538" s="105"/>
      <c r="C7538" s="88"/>
      <c r="D7538" s="86"/>
      <c r="E7538" s="32"/>
      <c r="H7538" s="105"/>
      <c r="J7538" s="102"/>
      <c r="K7538" s="102"/>
      <c r="L7538" s="108"/>
      <c r="R7538" s="31"/>
      <c r="S7538" s="112"/>
    </row>
    <row r="7539">
      <c r="A7539" s="105"/>
      <c r="C7539" s="88"/>
      <c r="D7539" s="86"/>
      <c r="E7539" s="32"/>
      <c r="H7539" s="105"/>
      <c r="J7539" s="102"/>
      <c r="K7539" s="102"/>
      <c r="L7539" s="108"/>
      <c r="R7539" s="31"/>
      <c r="S7539" s="112"/>
    </row>
    <row r="7540">
      <c r="A7540" s="105"/>
      <c r="C7540" s="88"/>
      <c r="D7540" s="86"/>
      <c r="E7540" s="32"/>
      <c r="H7540" s="105"/>
      <c r="J7540" s="102"/>
      <c r="K7540" s="102"/>
      <c r="L7540" s="108"/>
      <c r="R7540" s="31"/>
      <c r="S7540" s="112"/>
    </row>
    <row r="7541">
      <c r="A7541" s="105"/>
      <c r="C7541" s="88"/>
      <c r="D7541" s="86"/>
      <c r="E7541" s="32"/>
      <c r="H7541" s="105"/>
      <c r="J7541" s="102"/>
      <c r="K7541" s="102"/>
      <c r="L7541" s="108"/>
      <c r="R7541" s="31"/>
      <c r="S7541" s="112"/>
    </row>
    <row r="7542">
      <c r="A7542" s="105"/>
      <c r="C7542" s="88"/>
      <c r="D7542" s="86"/>
      <c r="E7542" s="32"/>
      <c r="H7542" s="105"/>
      <c r="J7542" s="102"/>
      <c r="K7542" s="102"/>
      <c r="L7542" s="108"/>
      <c r="R7542" s="31"/>
      <c r="S7542" s="112"/>
    </row>
    <row r="7543">
      <c r="A7543" s="105"/>
      <c r="C7543" s="88"/>
      <c r="D7543" s="86"/>
      <c r="E7543" s="32"/>
      <c r="H7543" s="105"/>
      <c r="J7543" s="102"/>
      <c r="K7543" s="102"/>
      <c r="L7543" s="108"/>
      <c r="R7543" s="31"/>
      <c r="S7543" s="112"/>
    </row>
    <row r="7544">
      <c r="A7544" s="105"/>
      <c r="C7544" s="88"/>
      <c r="D7544" s="86"/>
      <c r="E7544" s="32"/>
      <c r="H7544" s="105"/>
      <c r="J7544" s="102"/>
      <c r="K7544" s="102"/>
      <c r="L7544" s="108"/>
      <c r="R7544" s="31"/>
      <c r="S7544" s="112"/>
    </row>
    <row r="7545">
      <c r="A7545" s="105"/>
      <c r="C7545" s="88"/>
      <c r="D7545" s="86"/>
      <c r="E7545" s="32"/>
      <c r="H7545" s="105"/>
      <c r="J7545" s="102"/>
      <c r="K7545" s="102"/>
      <c r="L7545" s="108"/>
      <c r="R7545" s="31"/>
      <c r="S7545" s="112"/>
    </row>
    <row r="7546">
      <c r="A7546" s="105"/>
      <c r="C7546" s="88"/>
      <c r="D7546" s="86"/>
      <c r="E7546" s="32"/>
      <c r="H7546" s="105"/>
      <c r="J7546" s="102"/>
      <c r="K7546" s="102"/>
      <c r="L7546" s="108"/>
      <c r="R7546" s="31"/>
      <c r="S7546" s="112"/>
    </row>
    <row r="7547">
      <c r="A7547" s="105"/>
      <c r="C7547" s="88"/>
      <c r="D7547" s="86"/>
      <c r="E7547" s="32"/>
      <c r="H7547" s="105"/>
      <c r="J7547" s="102"/>
      <c r="K7547" s="102"/>
      <c r="L7547" s="108"/>
      <c r="R7547" s="31"/>
      <c r="S7547" s="112"/>
    </row>
    <row r="7548">
      <c r="A7548" s="105"/>
      <c r="C7548" s="88"/>
      <c r="D7548" s="86"/>
      <c r="E7548" s="32"/>
      <c r="H7548" s="105"/>
      <c r="J7548" s="102"/>
      <c r="K7548" s="102"/>
      <c r="L7548" s="108"/>
      <c r="R7548" s="31"/>
      <c r="S7548" s="112"/>
    </row>
    <row r="7549">
      <c r="A7549" s="105"/>
      <c r="C7549" s="88"/>
      <c r="D7549" s="86"/>
      <c r="E7549" s="32"/>
      <c r="H7549" s="105"/>
      <c r="J7549" s="102"/>
      <c r="K7549" s="102"/>
      <c r="L7549" s="108"/>
      <c r="R7549" s="31"/>
      <c r="S7549" s="112"/>
    </row>
    <row r="7550">
      <c r="A7550" s="105"/>
      <c r="C7550" s="88"/>
      <c r="D7550" s="86"/>
      <c r="E7550" s="32"/>
      <c r="H7550" s="105"/>
      <c r="J7550" s="102"/>
      <c r="K7550" s="102"/>
      <c r="L7550" s="108"/>
      <c r="R7550" s="31"/>
      <c r="S7550" s="112"/>
    </row>
    <row r="7551">
      <c r="A7551" s="105"/>
      <c r="C7551" s="88"/>
      <c r="D7551" s="86"/>
      <c r="E7551" s="32"/>
      <c r="H7551" s="105"/>
      <c r="J7551" s="102"/>
      <c r="K7551" s="102"/>
      <c r="L7551" s="108"/>
      <c r="R7551" s="31"/>
      <c r="S7551" s="112"/>
    </row>
    <row r="7552">
      <c r="A7552" s="105"/>
      <c r="C7552" s="88"/>
      <c r="D7552" s="86"/>
      <c r="E7552" s="32"/>
      <c r="H7552" s="105"/>
      <c r="J7552" s="102"/>
      <c r="K7552" s="102"/>
      <c r="L7552" s="108"/>
      <c r="R7552" s="31"/>
      <c r="S7552" s="112"/>
    </row>
    <row r="7553">
      <c r="A7553" s="105"/>
      <c r="C7553" s="88"/>
      <c r="D7553" s="86"/>
      <c r="E7553" s="32"/>
      <c r="H7553" s="105"/>
      <c r="J7553" s="102"/>
      <c r="K7553" s="102"/>
      <c r="L7553" s="108"/>
      <c r="R7553" s="31"/>
      <c r="S7553" s="112"/>
    </row>
    <row r="7554">
      <c r="A7554" s="105"/>
      <c r="C7554" s="88"/>
      <c r="D7554" s="86"/>
      <c r="E7554" s="32"/>
      <c r="H7554" s="105"/>
      <c r="J7554" s="102"/>
      <c r="K7554" s="102"/>
      <c r="L7554" s="108"/>
      <c r="R7554" s="31"/>
      <c r="S7554" s="112"/>
    </row>
    <row r="7555">
      <c r="A7555" s="105"/>
      <c r="C7555" s="88"/>
      <c r="D7555" s="86"/>
      <c r="E7555" s="32"/>
      <c r="H7555" s="105"/>
      <c r="J7555" s="102"/>
      <c r="K7555" s="102"/>
      <c r="L7555" s="108"/>
      <c r="R7555" s="31"/>
      <c r="S7555" s="112"/>
    </row>
    <row r="7556">
      <c r="A7556" s="105"/>
      <c r="C7556" s="88"/>
      <c r="D7556" s="86"/>
      <c r="E7556" s="32"/>
      <c r="H7556" s="105"/>
      <c r="J7556" s="102"/>
      <c r="K7556" s="102"/>
      <c r="L7556" s="108"/>
      <c r="R7556" s="31"/>
      <c r="S7556" s="112"/>
    </row>
    <row r="7557">
      <c r="A7557" s="105"/>
      <c r="C7557" s="88"/>
      <c r="D7557" s="86"/>
      <c r="E7557" s="32"/>
      <c r="H7557" s="105"/>
      <c r="J7557" s="102"/>
      <c r="K7557" s="102"/>
      <c r="L7557" s="108"/>
      <c r="R7557" s="31"/>
      <c r="S7557" s="112"/>
    </row>
    <row r="7558">
      <c r="A7558" s="105"/>
      <c r="C7558" s="88"/>
      <c r="D7558" s="86"/>
      <c r="E7558" s="32"/>
      <c r="H7558" s="105"/>
      <c r="J7558" s="102"/>
      <c r="K7558" s="102"/>
      <c r="L7558" s="108"/>
      <c r="R7558" s="31"/>
      <c r="S7558" s="112"/>
    </row>
    <row r="7559">
      <c r="A7559" s="105"/>
      <c r="C7559" s="88"/>
      <c r="D7559" s="86"/>
      <c r="E7559" s="32"/>
      <c r="H7559" s="105"/>
      <c r="J7559" s="102"/>
      <c r="K7559" s="102"/>
      <c r="L7559" s="108"/>
      <c r="R7559" s="31"/>
      <c r="S7559" s="112"/>
    </row>
    <row r="7560">
      <c r="A7560" s="105"/>
      <c r="C7560" s="88"/>
      <c r="D7560" s="86"/>
      <c r="E7560" s="32"/>
      <c r="H7560" s="105"/>
      <c r="J7560" s="102"/>
      <c r="K7560" s="102"/>
      <c r="L7560" s="108"/>
      <c r="R7560" s="31"/>
      <c r="S7560" s="112"/>
    </row>
    <row r="7561">
      <c r="A7561" s="105"/>
      <c r="C7561" s="88"/>
      <c r="D7561" s="86"/>
      <c r="E7561" s="32"/>
      <c r="H7561" s="105"/>
      <c r="J7561" s="102"/>
      <c r="K7561" s="102"/>
      <c r="L7561" s="108"/>
      <c r="R7561" s="31"/>
      <c r="S7561" s="112"/>
    </row>
    <row r="7562">
      <c r="A7562" s="105"/>
      <c r="C7562" s="88"/>
      <c r="D7562" s="86"/>
      <c r="E7562" s="32"/>
      <c r="H7562" s="105"/>
      <c r="J7562" s="102"/>
      <c r="K7562" s="102"/>
      <c r="L7562" s="108"/>
      <c r="R7562" s="31"/>
      <c r="S7562" s="112"/>
    </row>
    <row r="7563">
      <c r="A7563" s="105"/>
      <c r="C7563" s="88"/>
      <c r="D7563" s="86"/>
      <c r="E7563" s="32"/>
      <c r="H7563" s="105"/>
      <c r="J7563" s="102"/>
      <c r="K7563" s="102"/>
      <c r="L7563" s="108"/>
      <c r="R7563" s="31"/>
      <c r="S7563" s="112"/>
    </row>
    <row r="7564">
      <c r="A7564" s="105"/>
      <c r="C7564" s="88"/>
      <c r="D7564" s="86"/>
      <c r="E7564" s="32"/>
      <c r="H7564" s="105"/>
      <c r="J7564" s="102"/>
      <c r="K7564" s="102"/>
      <c r="L7564" s="108"/>
      <c r="R7564" s="31"/>
      <c r="S7564" s="112"/>
    </row>
    <row r="7565">
      <c r="A7565" s="105"/>
      <c r="C7565" s="88"/>
      <c r="D7565" s="86"/>
      <c r="E7565" s="32"/>
      <c r="H7565" s="105"/>
      <c r="J7565" s="102"/>
      <c r="K7565" s="102"/>
      <c r="L7565" s="108"/>
      <c r="R7565" s="31"/>
      <c r="S7565" s="112"/>
    </row>
    <row r="7566">
      <c r="A7566" s="105"/>
      <c r="C7566" s="88"/>
      <c r="D7566" s="86"/>
      <c r="E7566" s="32"/>
      <c r="H7566" s="105"/>
      <c r="J7566" s="102"/>
      <c r="K7566" s="102"/>
      <c r="L7566" s="108"/>
      <c r="R7566" s="31"/>
      <c r="S7566" s="112"/>
    </row>
    <row r="7567">
      <c r="A7567" s="105"/>
      <c r="C7567" s="88"/>
      <c r="D7567" s="86"/>
      <c r="E7567" s="32"/>
      <c r="H7567" s="105"/>
      <c r="J7567" s="102"/>
      <c r="K7567" s="102"/>
      <c r="L7567" s="108"/>
      <c r="R7567" s="31"/>
      <c r="S7567" s="112"/>
    </row>
    <row r="7568">
      <c r="A7568" s="105"/>
      <c r="C7568" s="88"/>
      <c r="D7568" s="86"/>
      <c r="E7568" s="32"/>
      <c r="H7568" s="105"/>
      <c r="J7568" s="102"/>
      <c r="K7568" s="102"/>
      <c r="L7568" s="108"/>
      <c r="R7568" s="31"/>
      <c r="S7568" s="112"/>
    </row>
    <row r="7569">
      <c r="A7569" s="105"/>
      <c r="C7569" s="88"/>
      <c r="D7569" s="86"/>
      <c r="E7569" s="32"/>
      <c r="H7569" s="105"/>
      <c r="J7569" s="102"/>
      <c r="K7569" s="102"/>
      <c r="L7569" s="108"/>
      <c r="R7569" s="31"/>
      <c r="S7569" s="112"/>
    </row>
    <row r="7570">
      <c r="A7570" s="105"/>
      <c r="C7570" s="88"/>
      <c r="D7570" s="86"/>
      <c r="E7570" s="32"/>
      <c r="H7570" s="105"/>
      <c r="J7570" s="102"/>
      <c r="K7570" s="102"/>
      <c r="L7570" s="108"/>
      <c r="R7570" s="31"/>
      <c r="S7570" s="112"/>
    </row>
    <row r="7571">
      <c r="A7571" s="105"/>
      <c r="C7571" s="88"/>
      <c r="D7571" s="86"/>
      <c r="E7571" s="32"/>
      <c r="H7571" s="105"/>
      <c r="J7571" s="102"/>
      <c r="K7571" s="102"/>
      <c r="L7571" s="108"/>
      <c r="R7571" s="31"/>
      <c r="S7571" s="112"/>
    </row>
    <row r="7572">
      <c r="A7572" s="105"/>
      <c r="C7572" s="88"/>
      <c r="D7572" s="86"/>
      <c r="E7572" s="32"/>
      <c r="H7572" s="105"/>
      <c r="J7572" s="102"/>
      <c r="K7572" s="102"/>
      <c r="L7572" s="108"/>
      <c r="R7572" s="31"/>
      <c r="S7572" s="112"/>
    </row>
    <row r="7573">
      <c r="A7573" s="105"/>
      <c r="C7573" s="88"/>
      <c r="D7573" s="86"/>
      <c r="E7573" s="32"/>
      <c r="H7573" s="105"/>
      <c r="J7573" s="102"/>
      <c r="K7573" s="102"/>
      <c r="L7573" s="108"/>
      <c r="R7573" s="31"/>
      <c r="S7573" s="112"/>
    </row>
    <row r="7574">
      <c r="A7574" s="105"/>
      <c r="C7574" s="88"/>
      <c r="D7574" s="86"/>
      <c r="E7574" s="32"/>
      <c r="H7574" s="105"/>
      <c r="J7574" s="102"/>
      <c r="K7574" s="102"/>
      <c r="L7574" s="108"/>
      <c r="R7574" s="31"/>
      <c r="S7574" s="112"/>
    </row>
    <row r="7575">
      <c r="A7575" s="105"/>
      <c r="C7575" s="88"/>
      <c r="D7575" s="86"/>
      <c r="E7575" s="32"/>
      <c r="H7575" s="105"/>
      <c r="J7575" s="102"/>
      <c r="K7575" s="102"/>
      <c r="L7575" s="108"/>
      <c r="R7575" s="31"/>
      <c r="S7575" s="112"/>
    </row>
    <row r="7576">
      <c r="A7576" s="105"/>
      <c r="C7576" s="88"/>
      <c r="D7576" s="86"/>
      <c r="E7576" s="32"/>
      <c r="H7576" s="105"/>
      <c r="J7576" s="102"/>
      <c r="K7576" s="102"/>
      <c r="L7576" s="108"/>
      <c r="R7576" s="31"/>
      <c r="S7576" s="112"/>
    </row>
    <row r="7577">
      <c r="A7577" s="105"/>
      <c r="C7577" s="88"/>
      <c r="D7577" s="86"/>
      <c r="E7577" s="32"/>
      <c r="H7577" s="105"/>
      <c r="J7577" s="102"/>
      <c r="K7577" s="102"/>
      <c r="L7577" s="108"/>
      <c r="R7577" s="31"/>
      <c r="S7577" s="112"/>
    </row>
    <row r="7578">
      <c r="A7578" s="105"/>
      <c r="C7578" s="88"/>
      <c r="D7578" s="86"/>
      <c r="E7578" s="32"/>
      <c r="H7578" s="105"/>
      <c r="J7578" s="102"/>
      <c r="K7578" s="102"/>
      <c r="L7578" s="108"/>
      <c r="R7578" s="31"/>
      <c r="S7578" s="112"/>
    </row>
    <row r="7579">
      <c r="A7579" s="105"/>
      <c r="C7579" s="88"/>
      <c r="D7579" s="86"/>
      <c r="E7579" s="32"/>
      <c r="H7579" s="105"/>
      <c r="J7579" s="102"/>
      <c r="K7579" s="102"/>
      <c r="L7579" s="108"/>
      <c r="R7579" s="31"/>
      <c r="S7579" s="112"/>
    </row>
    <row r="7580">
      <c r="A7580" s="105"/>
      <c r="C7580" s="88"/>
      <c r="D7580" s="86"/>
      <c r="E7580" s="32"/>
      <c r="H7580" s="105"/>
      <c r="J7580" s="102"/>
      <c r="K7580" s="102"/>
      <c r="L7580" s="108"/>
      <c r="R7580" s="31"/>
      <c r="S7580" s="112"/>
    </row>
    <row r="7581">
      <c r="A7581" s="105"/>
      <c r="C7581" s="88"/>
      <c r="D7581" s="86"/>
      <c r="E7581" s="32"/>
      <c r="H7581" s="105"/>
      <c r="J7581" s="102"/>
      <c r="K7581" s="102"/>
      <c r="L7581" s="108"/>
      <c r="R7581" s="31"/>
      <c r="S7581" s="112"/>
    </row>
    <row r="7582">
      <c r="A7582" s="105"/>
      <c r="C7582" s="88"/>
      <c r="D7582" s="86"/>
      <c r="E7582" s="32"/>
      <c r="H7582" s="105"/>
      <c r="J7582" s="102"/>
      <c r="K7582" s="102"/>
      <c r="L7582" s="108"/>
      <c r="R7582" s="31"/>
      <c r="S7582" s="112"/>
    </row>
    <row r="7583">
      <c r="A7583" s="105"/>
      <c r="C7583" s="88"/>
      <c r="D7583" s="86"/>
      <c r="E7583" s="32"/>
      <c r="H7583" s="105"/>
      <c r="J7583" s="102"/>
      <c r="K7583" s="102"/>
      <c r="L7583" s="108"/>
      <c r="R7583" s="31"/>
      <c r="S7583" s="112"/>
    </row>
    <row r="7584">
      <c r="A7584" s="105"/>
      <c r="C7584" s="88"/>
      <c r="D7584" s="86"/>
      <c r="E7584" s="32"/>
      <c r="H7584" s="105"/>
      <c r="J7584" s="102"/>
      <c r="K7584" s="102"/>
      <c r="L7584" s="108"/>
      <c r="R7584" s="31"/>
      <c r="S7584" s="112"/>
    </row>
    <row r="7585">
      <c r="A7585" s="105"/>
      <c r="C7585" s="88"/>
      <c r="D7585" s="86"/>
      <c r="E7585" s="32"/>
      <c r="H7585" s="105"/>
      <c r="J7585" s="102"/>
      <c r="K7585" s="102"/>
      <c r="L7585" s="108"/>
      <c r="R7585" s="31"/>
      <c r="S7585" s="112"/>
    </row>
    <row r="7586">
      <c r="A7586" s="105"/>
      <c r="C7586" s="88"/>
      <c r="D7586" s="86"/>
      <c r="E7586" s="32"/>
      <c r="H7586" s="105"/>
      <c r="J7586" s="102"/>
      <c r="K7586" s="102"/>
      <c r="L7586" s="108"/>
      <c r="R7586" s="31"/>
      <c r="S7586" s="112"/>
    </row>
    <row r="7587">
      <c r="A7587" s="105"/>
      <c r="C7587" s="88"/>
      <c r="D7587" s="86"/>
      <c r="E7587" s="32"/>
      <c r="H7587" s="105"/>
      <c r="J7587" s="102"/>
      <c r="K7587" s="102"/>
      <c r="L7587" s="108"/>
      <c r="R7587" s="31"/>
      <c r="S7587" s="112"/>
    </row>
    <row r="7588">
      <c r="A7588" s="105"/>
      <c r="C7588" s="88"/>
      <c r="D7588" s="86"/>
      <c r="E7588" s="32"/>
      <c r="H7588" s="105"/>
      <c r="J7588" s="102"/>
      <c r="K7588" s="102"/>
      <c r="L7588" s="108"/>
      <c r="R7588" s="31"/>
      <c r="S7588" s="112"/>
    </row>
    <row r="7589">
      <c r="A7589" s="105"/>
      <c r="C7589" s="88"/>
      <c r="D7589" s="86"/>
      <c r="E7589" s="32"/>
      <c r="H7589" s="105"/>
      <c r="J7589" s="102"/>
      <c r="K7589" s="102"/>
      <c r="L7589" s="108"/>
      <c r="R7589" s="31"/>
      <c r="S7589" s="112"/>
    </row>
    <row r="7590">
      <c r="A7590" s="105"/>
      <c r="C7590" s="88"/>
      <c r="D7590" s="86"/>
      <c r="E7590" s="32"/>
      <c r="H7590" s="105"/>
      <c r="J7590" s="102"/>
      <c r="K7590" s="102"/>
      <c r="L7590" s="108"/>
      <c r="R7590" s="31"/>
      <c r="S7590" s="112"/>
    </row>
    <row r="7591">
      <c r="A7591" s="105"/>
      <c r="C7591" s="88"/>
      <c r="D7591" s="86"/>
      <c r="E7591" s="32"/>
      <c r="H7591" s="105"/>
      <c r="J7591" s="102"/>
      <c r="K7591" s="102"/>
      <c r="L7591" s="108"/>
      <c r="R7591" s="31"/>
      <c r="S7591" s="112"/>
    </row>
    <row r="7592">
      <c r="A7592" s="105"/>
      <c r="C7592" s="88"/>
      <c r="D7592" s="86"/>
      <c r="E7592" s="32"/>
      <c r="H7592" s="105"/>
      <c r="J7592" s="102"/>
      <c r="K7592" s="102"/>
      <c r="L7592" s="108"/>
      <c r="R7592" s="31"/>
      <c r="S7592" s="112"/>
    </row>
    <row r="7593">
      <c r="A7593" s="105"/>
      <c r="C7593" s="88"/>
      <c r="D7593" s="86"/>
      <c r="E7593" s="32"/>
      <c r="H7593" s="105"/>
      <c r="J7593" s="102"/>
      <c r="K7593" s="102"/>
      <c r="L7593" s="108"/>
      <c r="R7593" s="31"/>
      <c r="S7593" s="112"/>
    </row>
    <row r="7594">
      <c r="A7594" s="105"/>
      <c r="C7594" s="88"/>
      <c r="D7594" s="86"/>
      <c r="E7594" s="32"/>
      <c r="H7594" s="105"/>
      <c r="J7594" s="102"/>
      <c r="K7594" s="102"/>
      <c r="L7594" s="108"/>
      <c r="R7594" s="31"/>
      <c r="S7594" s="112"/>
    </row>
    <row r="7595">
      <c r="A7595" s="105"/>
      <c r="C7595" s="88"/>
      <c r="D7595" s="86"/>
      <c r="E7595" s="32"/>
      <c r="H7595" s="105"/>
      <c r="J7595" s="102"/>
      <c r="K7595" s="102"/>
      <c r="L7595" s="108"/>
      <c r="R7595" s="31"/>
      <c r="S7595" s="112"/>
    </row>
    <row r="7596">
      <c r="A7596" s="105"/>
      <c r="C7596" s="88"/>
      <c r="D7596" s="86"/>
      <c r="E7596" s="32"/>
      <c r="H7596" s="105"/>
      <c r="J7596" s="102"/>
      <c r="K7596" s="102"/>
      <c r="L7596" s="108"/>
      <c r="R7596" s="31"/>
      <c r="S7596" s="112"/>
    </row>
    <row r="7597">
      <c r="A7597" s="105"/>
      <c r="C7597" s="88"/>
      <c r="D7597" s="86"/>
      <c r="E7597" s="32"/>
      <c r="H7597" s="105"/>
      <c r="J7597" s="102"/>
      <c r="K7597" s="102"/>
      <c r="L7597" s="108"/>
      <c r="R7597" s="31"/>
      <c r="S7597" s="112"/>
    </row>
    <row r="7598">
      <c r="A7598" s="105"/>
      <c r="C7598" s="88"/>
      <c r="D7598" s="86"/>
      <c r="E7598" s="32"/>
      <c r="H7598" s="105"/>
      <c r="J7598" s="102"/>
      <c r="K7598" s="102"/>
      <c r="L7598" s="108"/>
      <c r="R7598" s="31"/>
      <c r="S7598" s="112"/>
    </row>
    <row r="7599">
      <c r="A7599" s="105"/>
      <c r="C7599" s="88"/>
      <c r="D7599" s="86"/>
      <c r="E7599" s="32"/>
      <c r="H7599" s="105"/>
      <c r="J7599" s="102"/>
      <c r="K7599" s="102"/>
      <c r="L7599" s="108"/>
      <c r="R7599" s="31"/>
      <c r="S7599" s="112"/>
    </row>
    <row r="7600">
      <c r="A7600" s="105"/>
      <c r="C7600" s="88"/>
      <c r="D7600" s="86"/>
      <c r="E7600" s="32"/>
      <c r="H7600" s="105"/>
      <c r="J7600" s="102"/>
      <c r="K7600" s="102"/>
      <c r="L7600" s="108"/>
      <c r="R7600" s="31"/>
      <c r="S7600" s="112"/>
    </row>
    <row r="7601">
      <c r="A7601" s="105"/>
      <c r="C7601" s="88"/>
      <c r="D7601" s="86"/>
      <c r="E7601" s="32"/>
      <c r="H7601" s="105"/>
      <c r="J7601" s="102"/>
      <c r="K7601" s="102"/>
      <c r="L7601" s="108"/>
      <c r="R7601" s="31"/>
      <c r="S7601" s="112"/>
    </row>
    <row r="7602">
      <c r="A7602" s="105"/>
      <c r="C7602" s="88"/>
      <c r="D7602" s="86"/>
      <c r="E7602" s="32"/>
      <c r="H7602" s="105"/>
      <c r="J7602" s="102"/>
      <c r="K7602" s="102"/>
      <c r="L7602" s="108"/>
      <c r="R7602" s="31"/>
      <c r="S7602" s="112"/>
    </row>
    <row r="7603">
      <c r="A7603" s="105"/>
      <c r="C7603" s="88"/>
      <c r="D7603" s="86"/>
      <c r="E7603" s="32"/>
      <c r="H7603" s="105"/>
      <c r="J7603" s="102"/>
      <c r="K7603" s="102"/>
      <c r="L7603" s="108"/>
      <c r="R7603" s="31"/>
      <c r="S7603" s="112"/>
    </row>
    <row r="7604">
      <c r="A7604" s="105"/>
      <c r="C7604" s="88"/>
      <c r="D7604" s="86"/>
      <c r="E7604" s="32"/>
      <c r="H7604" s="105"/>
      <c r="J7604" s="102"/>
      <c r="K7604" s="102"/>
      <c r="L7604" s="108"/>
      <c r="R7604" s="31"/>
      <c r="S7604" s="112"/>
    </row>
    <row r="7605">
      <c r="A7605" s="105"/>
      <c r="C7605" s="88"/>
      <c r="D7605" s="86"/>
      <c r="E7605" s="32"/>
      <c r="H7605" s="105"/>
      <c r="J7605" s="102"/>
      <c r="K7605" s="102"/>
      <c r="L7605" s="108"/>
      <c r="R7605" s="31"/>
      <c r="S7605" s="112"/>
    </row>
    <row r="7606">
      <c r="A7606" s="105"/>
      <c r="C7606" s="88"/>
      <c r="D7606" s="86"/>
      <c r="E7606" s="32"/>
      <c r="H7606" s="105"/>
      <c r="J7606" s="102"/>
      <c r="K7606" s="102"/>
      <c r="L7606" s="108"/>
      <c r="R7606" s="31"/>
      <c r="S7606" s="112"/>
    </row>
    <row r="7607">
      <c r="A7607" s="105"/>
      <c r="C7607" s="88"/>
      <c r="D7607" s="86"/>
      <c r="E7607" s="32"/>
      <c r="H7607" s="105"/>
      <c r="J7607" s="102"/>
      <c r="K7607" s="102"/>
      <c r="L7607" s="108"/>
      <c r="R7607" s="31"/>
      <c r="S7607" s="112"/>
    </row>
    <row r="7608">
      <c r="A7608" s="105"/>
      <c r="C7608" s="88"/>
      <c r="D7608" s="86"/>
      <c r="E7608" s="32"/>
      <c r="H7608" s="105"/>
      <c r="J7608" s="102"/>
      <c r="K7608" s="102"/>
      <c r="L7608" s="108"/>
      <c r="R7608" s="31"/>
      <c r="S7608" s="112"/>
    </row>
    <row r="7609">
      <c r="A7609" s="105"/>
      <c r="C7609" s="88"/>
      <c r="D7609" s="86"/>
      <c r="E7609" s="32"/>
      <c r="H7609" s="105"/>
      <c r="J7609" s="102"/>
      <c r="K7609" s="102"/>
      <c r="L7609" s="108"/>
      <c r="R7609" s="31"/>
      <c r="S7609" s="112"/>
    </row>
    <row r="7610">
      <c r="A7610" s="105"/>
      <c r="C7610" s="88"/>
      <c r="D7610" s="86"/>
      <c r="E7610" s="32"/>
      <c r="H7610" s="105"/>
      <c r="J7610" s="102"/>
      <c r="K7610" s="102"/>
      <c r="L7610" s="108"/>
      <c r="R7610" s="31"/>
      <c r="S7610" s="112"/>
    </row>
    <row r="7611">
      <c r="A7611" s="105"/>
      <c r="C7611" s="88"/>
      <c r="D7611" s="86"/>
      <c r="E7611" s="32"/>
      <c r="H7611" s="105"/>
      <c r="J7611" s="102"/>
      <c r="K7611" s="102"/>
      <c r="L7611" s="108"/>
      <c r="R7611" s="31"/>
      <c r="S7611" s="112"/>
    </row>
    <row r="7612">
      <c r="A7612" s="105"/>
      <c r="C7612" s="88"/>
      <c r="D7612" s="86"/>
      <c r="E7612" s="32"/>
      <c r="H7612" s="105"/>
      <c r="J7612" s="102"/>
      <c r="K7612" s="102"/>
      <c r="L7612" s="108"/>
      <c r="R7612" s="31"/>
      <c r="S7612" s="112"/>
    </row>
    <row r="7613">
      <c r="A7613" s="105"/>
      <c r="C7613" s="88"/>
      <c r="D7613" s="86"/>
      <c r="E7613" s="32"/>
      <c r="H7613" s="105"/>
      <c r="J7613" s="102"/>
      <c r="K7613" s="102"/>
      <c r="L7613" s="108"/>
      <c r="R7613" s="31"/>
      <c r="S7613" s="112"/>
    </row>
    <row r="7614">
      <c r="A7614" s="105"/>
      <c r="C7614" s="88"/>
      <c r="D7614" s="86"/>
      <c r="E7614" s="32"/>
      <c r="H7614" s="105"/>
      <c r="J7614" s="102"/>
      <c r="K7614" s="102"/>
      <c r="L7614" s="108"/>
      <c r="R7614" s="31"/>
      <c r="S7614" s="112"/>
    </row>
    <row r="7615">
      <c r="A7615" s="105"/>
      <c r="C7615" s="88"/>
      <c r="D7615" s="86"/>
      <c r="E7615" s="32"/>
      <c r="H7615" s="105"/>
      <c r="J7615" s="102"/>
      <c r="K7615" s="102"/>
      <c r="L7615" s="108"/>
      <c r="R7615" s="31"/>
      <c r="S7615" s="112"/>
    </row>
    <row r="7616">
      <c r="A7616" s="105"/>
      <c r="C7616" s="88"/>
      <c r="D7616" s="86"/>
      <c r="E7616" s="32"/>
      <c r="H7616" s="105"/>
      <c r="J7616" s="102"/>
      <c r="K7616" s="102"/>
      <c r="L7616" s="108"/>
      <c r="R7616" s="31"/>
      <c r="S7616" s="112"/>
    </row>
    <row r="7617">
      <c r="A7617" s="105"/>
      <c r="C7617" s="88"/>
      <c r="D7617" s="86"/>
      <c r="E7617" s="32"/>
      <c r="H7617" s="105"/>
      <c r="J7617" s="102"/>
      <c r="K7617" s="102"/>
      <c r="L7617" s="108"/>
      <c r="R7617" s="31"/>
      <c r="S7617" s="112"/>
    </row>
    <row r="7618">
      <c r="A7618" s="105"/>
      <c r="C7618" s="88"/>
      <c r="D7618" s="86"/>
      <c r="E7618" s="32"/>
      <c r="H7618" s="105"/>
      <c r="J7618" s="102"/>
      <c r="K7618" s="102"/>
      <c r="L7618" s="108"/>
      <c r="R7618" s="31"/>
      <c r="S7618" s="112"/>
    </row>
    <row r="7619">
      <c r="A7619" s="105"/>
      <c r="C7619" s="88"/>
      <c r="D7619" s="86"/>
      <c r="E7619" s="32"/>
      <c r="H7619" s="105"/>
      <c r="J7619" s="102"/>
      <c r="K7619" s="102"/>
      <c r="L7619" s="108"/>
      <c r="R7619" s="31"/>
      <c r="S7619" s="112"/>
    </row>
    <row r="7620">
      <c r="A7620" s="105"/>
      <c r="C7620" s="88"/>
      <c r="D7620" s="86"/>
      <c r="E7620" s="32"/>
      <c r="H7620" s="105"/>
      <c r="J7620" s="102"/>
      <c r="K7620" s="102"/>
      <c r="L7620" s="108"/>
      <c r="R7620" s="31"/>
      <c r="S7620" s="112"/>
    </row>
    <row r="7621">
      <c r="A7621" s="105"/>
      <c r="C7621" s="88"/>
      <c r="D7621" s="86"/>
      <c r="E7621" s="32"/>
      <c r="H7621" s="105"/>
      <c r="J7621" s="102"/>
      <c r="K7621" s="102"/>
      <c r="L7621" s="108"/>
      <c r="R7621" s="31"/>
      <c r="S7621" s="112"/>
    </row>
    <row r="7622">
      <c r="A7622" s="105"/>
      <c r="C7622" s="88"/>
      <c r="D7622" s="86"/>
      <c r="E7622" s="32"/>
      <c r="H7622" s="105"/>
      <c r="J7622" s="102"/>
      <c r="K7622" s="102"/>
      <c r="L7622" s="108"/>
      <c r="R7622" s="31"/>
      <c r="S7622" s="112"/>
    </row>
    <row r="7623">
      <c r="A7623" s="105"/>
      <c r="C7623" s="88"/>
      <c r="D7623" s="86"/>
      <c r="E7623" s="32"/>
      <c r="H7623" s="105"/>
      <c r="J7623" s="102"/>
      <c r="K7623" s="102"/>
      <c r="L7623" s="108"/>
      <c r="R7623" s="31"/>
      <c r="S7623" s="112"/>
    </row>
    <row r="7624">
      <c r="A7624" s="105"/>
      <c r="C7624" s="88"/>
      <c r="D7624" s="86"/>
      <c r="E7624" s="32"/>
      <c r="H7624" s="105"/>
      <c r="J7624" s="102"/>
      <c r="K7624" s="102"/>
      <c r="L7624" s="108"/>
      <c r="R7624" s="31"/>
      <c r="S7624" s="112"/>
    </row>
    <row r="7625">
      <c r="A7625" s="105"/>
      <c r="C7625" s="88"/>
      <c r="D7625" s="86"/>
      <c r="E7625" s="32"/>
      <c r="H7625" s="105"/>
      <c r="J7625" s="102"/>
      <c r="K7625" s="102"/>
      <c r="L7625" s="108"/>
      <c r="R7625" s="31"/>
      <c r="S7625" s="112"/>
    </row>
    <row r="7626">
      <c r="A7626" s="105"/>
      <c r="C7626" s="88"/>
      <c r="D7626" s="86"/>
      <c r="E7626" s="32"/>
      <c r="H7626" s="105"/>
      <c r="J7626" s="102"/>
      <c r="K7626" s="102"/>
      <c r="L7626" s="108"/>
      <c r="R7626" s="31"/>
      <c r="S7626" s="112"/>
    </row>
    <row r="7627">
      <c r="A7627" s="105"/>
      <c r="C7627" s="88"/>
      <c r="D7627" s="86"/>
      <c r="E7627" s="32"/>
      <c r="H7627" s="105"/>
      <c r="J7627" s="102"/>
      <c r="K7627" s="102"/>
      <c r="L7627" s="108"/>
      <c r="R7627" s="31"/>
      <c r="S7627" s="112"/>
    </row>
    <row r="7628">
      <c r="A7628" s="105"/>
      <c r="C7628" s="88"/>
      <c r="D7628" s="86"/>
      <c r="E7628" s="32"/>
      <c r="H7628" s="105"/>
      <c r="J7628" s="102"/>
      <c r="K7628" s="102"/>
      <c r="L7628" s="108"/>
      <c r="R7628" s="31"/>
      <c r="S7628" s="112"/>
    </row>
    <row r="7629">
      <c r="A7629" s="105"/>
      <c r="C7629" s="88"/>
      <c r="D7629" s="86"/>
      <c r="E7629" s="32"/>
      <c r="H7629" s="105"/>
      <c r="J7629" s="102"/>
      <c r="K7629" s="102"/>
      <c r="L7629" s="108"/>
      <c r="R7629" s="31"/>
      <c r="S7629" s="112"/>
    </row>
    <row r="7630">
      <c r="A7630" s="105"/>
      <c r="C7630" s="88"/>
      <c r="D7630" s="86"/>
      <c r="E7630" s="32"/>
      <c r="H7630" s="105"/>
      <c r="J7630" s="102"/>
      <c r="K7630" s="102"/>
      <c r="L7630" s="108"/>
      <c r="R7630" s="31"/>
      <c r="S7630" s="112"/>
    </row>
    <row r="7631">
      <c r="A7631" s="105"/>
      <c r="C7631" s="88"/>
      <c r="D7631" s="86"/>
      <c r="E7631" s="32"/>
      <c r="H7631" s="105"/>
      <c r="J7631" s="102"/>
      <c r="K7631" s="102"/>
      <c r="L7631" s="108"/>
      <c r="R7631" s="31"/>
      <c r="S7631" s="112"/>
    </row>
    <row r="7632">
      <c r="A7632" s="105"/>
      <c r="C7632" s="88"/>
      <c r="D7632" s="86"/>
      <c r="E7632" s="32"/>
      <c r="H7632" s="105"/>
      <c r="J7632" s="102"/>
      <c r="K7632" s="102"/>
      <c r="L7632" s="108"/>
      <c r="R7632" s="31"/>
      <c r="S7632" s="112"/>
    </row>
    <row r="7633">
      <c r="A7633" s="105"/>
      <c r="C7633" s="88"/>
      <c r="D7633" s="86"/>
      <c r="E7633" s="32"/>
      <c r="H7633" s="105"/>
      <c r="J7633" s="102"/>
      <c r="K7633" s="102"/>
      <c r="L7633" s="108"/>
      <c r="R7633" s="31"/>
      <c r="S7633" s="112"/>
    </row>
    <row r="7634">
      <c r="A7634" s="105"/>
      <c r="C7634" s="88"/>
      <c r="D7634" s="86"/>
      <c r="E7634" s="32"/>
      <c r="H7634" s="105"/>
      <c r="J7634" s="102"/>
      <c r="K7634" s="102"/>
      <c r="L7634" s="108"/>
      <c r="R7634" s="31"/>
      <c r="S7634" s="112"/>
    </row>
    <row r="7635">
      <c r="A7635" s="105"/>
      <c r="C7635" s="88"/>
      <c r="D7635" s="86"/>
      <c r="E7635" s="32"/>
      <c r="H7635" s="105"/>
      <c r="J7635" s="102"/>
      <c r="K7635" s="102"/>
      <c r="L7635" s="108"/>
      <c r="R7635" s="31"/>
      <c r="S7635" s="112"/>
    </row>
    <row r="7636">
      <c r="A7636" s="105"/>
      <c r="C7636" s="88"/>
      <c r="D7636" s="86"/>
      <c r="E7636" s="32"/>
      <c r="H7636" s="105"/>
      <c r="J7636" s="102"/>
      <c r="K7636" s="102"/>
      <c r="L7636" s="108"/>
      <c r="R7636" s="31"/>
      <c r="S7636" s="112"/>
    </row>
    <row r="7637">
      <c r="A7637" s="105"/>
      <c r="C7637" s="88"/>
      <c r="D7637" s="86"/>
      <c r="E7637" s="32"/>
      <c r="H7637" s="105"/>
      <c r="J7637" s="102"/>
      <c r="K7637" s="102"/>
      <c r="L7637" s="108"/>
      <c r="R7637" s="31"/>
      <c r="S7637" s="112"/>
    </row>
    <row r="7638">
      <c r="A7638" s="105"/>
      <c r="C7638" s="88"/>
      <c r="D7638" s="86"/>
      <c r="E7638" s="32"/>
      <c r="H7638" s="105"/>
      <c r="J7638" s="102"/>
      <c r="K7638" s="102"/>
      <c r="L7638" s="108"/>
      <c r="R7638" s="31"/>
      <c r="S7638" s="112"/>
    </row>
    <row r="7639">
      <c r="A7639" s="105"/>
      <c r="C7639" s="88"/>
      <c r="D7639" s="86"/>
      <c r="E7639" s="32"/>
      <c r="H7639" s="105"/>
      <c r="J7639" s="102"/>
      <c r="K7639" s="102"/>
      <c r="L7639" s="108"/>
      <c r="R7639" s="31"/>
      <c r="S7639" s="112"/>
    </row>
    <row r="7640">
      <c r="A7640" s="105"/>
      <c r="C7640" s="88"/>
      <c r="D7640" s="86"/>
      <c r="E7640" s="32"/>
      <c r="H7640" s="105"/>
      <c r="J7640" s="102"/>
      <c r="K7640" s="102"/>
      <c r="L7640" s="108"/>
      <c r="R7640" s="31"/>
      <c r="S7640" s="112"/>
    </row>
    <row r="7641">
      <c r="A7641" s="105"/>
      <c r="C7641" s="88"/>
      <c r="D7641" s="86"/>
      <c r="E7641" s="32"/>
      <c r="H7641" s="105"/>
      <c r="J7641" s="102"/>
      <c r="K7641" s="102"/>
      <c r="L7641" s="108"/>
      <c r="R7641" s="31"/>
      <c r="S7641" s="112"/>
    </row>
    <row r="7642">
      <c r="A7642" s="105"/>
      <c r="C7642" s="88"/>
      <c r="D7642" s="86"/>
      <c r="E7642" s="32"/>
      <c r="H7642" s="105"/>
      <c r="J7642" s="102"/>
      <c r="K7642" s="102"/>
      <c r="L7642" s="108"/>
      <c r="R7642" s="31"/>
      <c r="S7642" s="112"/>
    </row>
    <row r="7643">
      <c r="A7643" s="105"/>
      <c r="C7643" s="88"/>
      <c r="D7643" s="86"/>
      <c r="E7643" s="32"/>
      <c r="H7643" s="105"/>
      <c r="J7643" s="102"/>
      <c r="K7643" s="102"/>
      <c r="L7643" s="108"/>
      <c r="R7643" s="31"/>
      <c r="S7643" s="112"/>
    </row>
    <row r="7644">
      <c r="A7644" s="105"/>
      <c r="C7644" s="88"/>
      <c r="D7644" s="86"/>
      <c r="E7644" s="32"/>
      <c r="H7644" s="105"/>
      <c r="J7644" s="102"/>
      <c r="K7644" s="102"/>
      <c r="L7644" s="108"/>
      <c r="R7644" s="31"/>
      <c r="S7644" s="112"/>
    </row>
    <row r="7645">
      <c r="A7645" s="105"/>
      <c r="C7645" s="88"/>
      <c r="D7645" s="86"/>
      <c r="E7645" s="32"/>
      <c r="H7645" s="105"/>
      <c r="J7645" s="102"/>
      <c r="K7645" s="102"/>
      <c r="L7645" s="108"/>
      <c r="R7645" s="31"/>
      <c r="S7645" s="112"/>
    </row>
    <row r="7646">
      <c r="A7646" s="105"/>
      <c r="C7646" s="88"/>
      <c r="D7646" s="86"/>
      <c r="E7646" s="32"/>
      <c r="H7646" s="105"/>
      <c r="J7646" s="102"/>
      <c r="K7646" s="102"/>
      <c r="L7646" s="108"/>
      <c r="R7646" s="31"/>
      <c r="S7646" s="112"/>
    </row>
    <row r="7647">
      <c r="A7647" s="105"/>
      <c r="C7647" s="88"/>
      <c r="D7647" s="86"/>
      <c r="E7647" s="32"/>
      <c r="H7647" s="105"/>
      <c r="J7647" s="102"/>
      <c r="K7647" s="102"/>
      <c r="L7647" s="108"/>
      <c r="R7647" s="31"/>
      <c r="S7647" s="112"/>
    </row>
    <row r="7648">
      <c r="A7648" s="105"/>
      <c r="C7648" s="88"/>
      <c r="D7648" s="86"/>
      <c r="E7648" s="32"/>
      <c r="H7648" s="105"/>
      <c r="J7648" s="102"/>
      <c r="K7648" s="102"/>
      <c r="L7648" s="108"/>
      <c r="R7648" s="31"/>
      <c r="S7648" s="112"/>
    </row>
    <row r="7649">
      <c r="A7649" s="105"/>
      <c r="C7649" s="88"/>
      <c r="D7649" s="86"/>
      <c r="E7649" s="32"/>
      <c r="H7649" s="105"/>
      <c r="J7649" s="102"/>
      <c r="K7649" s="102"/>
      <c r="L7649" s="108"/>
      <c r="R7649" s="31"/>
      <c r="S7649" s="112"/>
    </row>
    <row r="7650">
      <c r="A7650" s="105"/>
      <c r="C7650" s="88"/>
      <c r="D7650" s="86"/>
      <c r="E7650" s="32"/>
      <c r="H7650" s="105"/>
      <c r="J7650" s="102"/>
      <c r="K7650" s="102"/>
      <c r="L7650" s="108"/>
      <c r="R7650" s="31"/>
      <c r="S7650" s="112"/>
    </row>
    <row r="7651">
      <c r="A7651" s="105"/>
      <c r="C7651" s="88"/>
      <c r="D7651" s="86"/>
      <c r="E7651" s="32"/>
      <c r="H7651" s="105"/>
      <c r="J7651" s="102"/>
      <c r="K7651" s="102"/>
      <c r="L7651" s="108"/>
      <c r="R7651" s="31"/>
      <c r="S7651" s="112"/>
    </row>
    <row r="7652">
      <c r="A7652" s="105"/>
      <c r="C7652" s="88"/>
      <c r="D7652" s="86"/>
      <c r="E7652" s="32"/>
      <c r="H7652" s="105"/>
      <c r="J7652" s="102"/>
      <c r="K7652" s="102"/>
      <c r="L7652" s="108"/>
      <c r="R7652" s="31"/>
      <c r="S7652" s="112"/>
    </row>
    <row r="7653">
      <c r="A7653" s="105"/>
      <c r="C7653" s="88"/>
      <c r="D7653" s="86"/>
      <c r="E7653" s="32"/>
      <c r="H7653" s="105"/>
      <c r="J7653" s="102"/>
      <c r="K7653" s="102"/>
      <c r="L7653" s="108"/>
      <c r="R7653" s="31"/>
      <c r="S7653" s="112"/>
    </row>
    <row r="7654">
      <c r="A7654" s="105"/>
      <c r="C7654" s="88"/>
      <c r="D7654" s="86"/>
      <c r="E7654" s="32"/>
      <c r="H7654" s="105"/>
      <c r="J7654" s="102"/>
      <c r="K7654" s="102"/>
      <c r="L7654" s="108"/>
      <c r="R7654" s="31"/>
      <c r="S7654" s="112"/>
    </row>
    <row r="7655">
      <c r="A7655" s="105"/>
      <c r="C7655" s="88"/>
      <c r="D7655" s="86"/>
      <c r="E7655" s="32"/>
      <c r="H7655" s="105"/>
      <c r="J7655" s="102"/>
      <c r="K7655" s="102"/>
      <c r="L7655" s="108"/>
      <c r="R7655" s="31"/>
      <c r="S7655" s="112"/>
    </row>
    <row r="7656">
      <c r="A7656" s="105"/>
      <c r="C7656" s="88"/>
      <c r="D7656" s="86"/>
      <c r="E7656" s="32"/>
      <c r="H7656" s="105"/>
      <c r="J7656" s="102"/>
      <c r="K7656" s="102"/>
      <c r="L7656" s="108"/>
      <c r="R7656" s="31"/>
      <c r="S7656" s="112"/>
    </row>
    <row r="7657">
      <c r="A7657" s="105"/>
      <c r="C7657" s="88"/>
      <c r="D7657" s="86"/>
      <c r="E7657" s="32"/>
      <c r="H7657" s="105"/>
      <c r="J7657" s="102"/>
      <c r="K7657" s="102"/>
      <c r="L7657" s="108"/>
      <c r="R7657" s="31"/>
      <c r="S7657" s="112"/>
    </row>
    <row r="7658">
      <c r="A7658" s="105"/>
      <c r="C7658" s="88"/>
      <c r="D7658" s="86"/>
      <c r="E7658" s="32"/>
      <c r="H7658" s="105"/>
      <c r="J7658" s="102"/>
      <c r="K7658" s="102"/>
      <c r="L7658" s="108"/>
      <c r="R7658" s="31"/>
      <c r="S7658" s="112"/>
    </row>
    <row r="7659">
      <c r="A7659" s="105"/>
      <c r="C7659" s="88"/>
      <c r="D7659" s="86"/>
      <c r="E7659" s="32"/>
      <c r="H7659" s="105"/>
      <c r="J7659" s="102"/>
      <c r="K7659" s="102"/>
      <c r="L7659" s="108"/>
      <c r="R7659" s="31"/>
      <c r="S7659" s="112"/>
    </row>
    <row r="7660">
      <c r="A7660" s="105"/>
      <c r="C7660" s="88"/>
      <c r="D7660" s="86"/>
      <c r="E7660" s="32"/>
      <c r="H7660" s="105"/>
      <c r="J7660" s="102"/>
      <c r="K7660" s="102"/>
      <c r="L7660" s="108"/>
      <c r="R7660" s="31"/>
      <c r="S7660" s="112"/>
    </row>
    <row r="7661">
      <c r="A7661" s="105"/>
      <c r="C7661" s="88"/>
      <c r="D7661" s="86"/>
      <c r="E7661" s="32"/>
      <c r="H7661" s="105"/>
      <c r="J7661" s="102"/>
      <c r="K7661" s="102"/>
      <c r="L7661" s="108"/>
      <c r="R7661" s="31"/>
      <c r="S7661" s="112"/>
    </row>
    <row r="7662">
      <c r="A7662" s="105"/>
      <c r="C7662" s="88"/>
      <c r="D7662" s="86"/>
      <c r="E7662" s="32"/>
      <c r="H7662" s="105"/>
      <c r="J7662" s="102"/>
      <c r="K7662" s="102"/>
      <c r="L7662" s="108"/>
      <c r="R7662" s="31"/>
      <c r="S7662" s="112"/>
    </row>
    <row r="7663">
      <c r="A7663" s="105"/>
      <c r="C7663" s="88"/>
      <c r="D7663" s="86"/>
      <c r="E7663" s="32"/>
      <c r="H7663" s="105"/>
      <c r="J7663" s="102"/>
      <c r="K7663" s="102"/>
      <c r="L7663" s="108"/>
      <c r="R7663" s="31"/>
      <c r="S7663" s="112"/>
    </row>
    <row r="7664">
      <c r="A7664" s="105"/>
      <c r="C7664" s="88"/>
      <c r="D7664" s="86"/>
      <c r="E7664" s="32"/>
      <c r="H7664" s="105"/>
      <c r="J7664" s="102"/>
      <c r="K7664" s="102"/>
      <c r="L7664" s="108"/>
      <c r="R7664" s="31"/>
      <c r="S7664" s="112"/>
    </row>
    <row r="7665">
      <c r="A7665" s="105"/>
      <c r="C7665" s="88"/>
      <c r="D7665" s="86"/>
      <c r="E7665" s="32"/>
      <c r="H7665" s="105"/>
      <c r="J7665" s="102"/>
      <c r="K7665" s="102"/>
      <c r="L7665" s="108"/>
      <c r="R7665" s="31"/>
      <c r="S7665" s="112"/>
    </row>
    <row r="7666">
      <c r="A7666" s="105"/>
      <c r="C7666" s="88"/>
      <c r="D7666" s="86"/>
      <c r="E7666" s="32"/>
      <c r="H7666" s="105"/>
      <c r="J7666" s="102"/>
      <c r="K7666" s="102"/>
      <c r="L7666" s="108"/>
      <c r="R7666" s="31"/>
      <c r="S7666" s="112"/>
    </row>
    <row r="7667">
      <c r="A7667" s="105"/>
      <c r="C7667" s="88"/>
      <c r="D7667" s="86"/>
      <c r="E7667" s="32"/>
      <c r="H7667" s="105"/>
      <c r="J7667" s="102"/>
      <c r="K7667" s="102"/>
      <c r="L7667" s="108"/>
      <c r="R7667" s="31"/>
      <c r="S7667" s="112"/>
    </row>
    <row r="7668">
      <c r="A7668" s="105"/>
      <c r="C7668" s="88"/>
      <c r="D7668" s="86"/>
      <c r="E7668" s="32"/>
      <c r="H7668" s="105"/>
      <c r="J7668" s="102"/>
      <c r="K7668" s="102"/>
      <c r="L7668" s="108"/>
      <c r="R7668" s="31"/>
      <c r="S7668" s="112"/>
    </row>
    <row r="7669">
      <c r="A7669" s="105"/>
      <c r="C7669" s="88"/>
      <c r="D7669" s="86"/>
      <c r="E7669" s="32"/>
      <c r="H7669" s="105"/>
      <c r="J7669" s="102"/>
      <c r="K7669" s="102"/>
      <c r="L7669" s="108"/>
      <c r="R7669" s="31"/>
      <c r="S7669" s="112"/>
    </row>
    <row r="7670">
      <c r="A7670" s="105"/>
      <c r="C7670" s="88"/>
      <c r="D7670" s="86"/>
      <c r="E7670" s="32"/>
      <c r="H7670" s="105"/>
      <c r="J7670" s="102"/>
      <c r="K7670" s="102"/>
      <c r="L7670" s="108"/>
      <c r="R7670" s="31"/>
      <c r="S7670" s="112"/>
    </row>
    <row r="7671">
      <c r="A7671" s="105"/>
      <c r="C7671" s="88"/>
      <c r="D7671" s="86"/>
      <c r="E7671" s="32"/>
      <c r="H7671" s="105"/>
      <c r="J7671" s="102"/>
      <c r="K7671" s="102"/>
      <c r="L7671" s="108"/>
      <c r="R7671" s="31"/>
      <c r="S7671" s="112"/>
    </row>
    <row r="7672">
      <c r="A7672" s="105"/>
      <c r="C7672" s="88"/>
      <c r="D7672" s="86"/>
      <c r="E7672" s="32"/>
      <c r="H7672" s="105"/>
      <c r="J7672" s="102"/>
      <c r="K7672" s="102"/>
      <c r="L7672" s="108"/>
      <c r="R7672" s="31"/>
      <c r="S7672" s="112"/>
    </row>
    <row r="7673">
      <c r="A7673" s="105"/>
      <c r="C7673" s="88"/>
      <c r="D7673" s="86"/>
      <c r="E7673" s="32"/>
      <c r="H7673" s="105"/>
      <c r="J7673" s="102"/>
      <c r="K7673" s="102"/>
      <c r="L7673" s="108"/>
      <c r="R7673" s="31"/>
      <c r="S7673" s="112"/>
    </row>
    <row r="7674">
      <c r="A7674" s="105"/>
      <c r="C7674" s="88"/>
      <c r="D7674" s="86"/>
      <c r="E7674" s="32"/>
      <c r="H7674" s="105"/>
      <c r="J7674" s="102"/>
      <c r="K7674" s="102"/>
      <c r="L7674" s="108"/>
      <c r="R7674" s="31"/>
      <c r="S7674" s="112"/>
    </row>
    <row r="7675">
      <c r="A7675" s="105"/>
      <c r="C7675" s="88"/>
      <c r="D7675" s="86"/>
      <c r="E7675" s="32"/>
      <c r="H7675" s="105"/>
      <c r="J7675" s="102"/>
      <c r="K7675" s="102"/>
      <c r="L7675" s="108"/>
      <c r="R7675" s="31"/>
      <c r="S7675" s="112"/>
    </row>
    <row r="7676">
      <c r="A7676" s="105"/>
      <c r="C7676" s="88"/>
      <c r="D7676" s="86"/>
      <c r="E7676" s="32"/>
      <c r="H7676" s="105"/>
      <c r="J7676" s="102"/>
      <c r="K7676" s="102"/>
      <c r="L7676" s="108"/>
      <c r="R7676" s="31"/>
      <c r="S7676" s="112"/>
    </row>
    <row r="7677">
      <c r="A7677" s="105"/>
      <c r="C7677" s="88"/>
      <c r="D7677" s="86"/>
      <c r="E7677" s="32"/>
      <c r="H7677" s="105"/>
      <c r="J7677" s="102"/>
      <c r="K7677" s="102"/>
      <c r="L7677" s="108"/>
      <c r="R7677" s="31"/>
      <c r="S7677" s="112"/>
    </row>
    <row r="7678">
      <c r="A7678" s="105"/>
      <c r="C7678" s="88"/>
      <c r="D7678" s="86"/>
      <c r="E7678" s="32"/>
      <c r="H7678" s="105"/>
      <c r="J7678" s="102"/>
      <c r="K7678" s="102"/>
      <c r="L7678" s="108"/>
      <c r="R7678" s="31"/>
      <c r="S7678" s="112"/>
    </row>
    <row r="7679">
      <c r="A7679" s="105"/>
      <c r="C7679" s="88"/>
      <c r="D7679" s="86"/>
      <c r="E7679" s="32"/>
      <c r="H7679" s="105"/>
      <c r="J7679" s="102"/>
      <c r="K7679" s="102"/>
      <c r="L7679" s="108"/>
      <c r="R7679" s="31"/>
      <c r="S7679" s="112"/>
    </row>
    <row r="7680">
      <c r="A7680" s="105"/>
      <c r="C7680" s="88"/>
      <c r="D7680" s="86"/>
      <c r="E7680" s="32"/>
      <c r="H7680" s="105"/>
      <c r="J7680" s="102"/>
      <c r="K7680" s="102"/>
      <c r="L7680" s="108"/>
      <c r="R7680" s="31"/>
      <c r="S7680" s="112"/>
    </row>
    <row r="7681">
      <c r="A7681" s="105"/>
      <c r="C7681" s="88"/>
      <c r="D7681" s="86"/>
      <c r="E7681" s="32"/>
      <c r="H7681" s="105"/>
      <c r="J7681" s="102"/>
      <c r="K7681" s="102"/>
      <c r="L7681" s="108"/>
      <c r="R7681" s="31"/>
      <c r="S7681" s="112"/>
    </row>
    <row r="7682">
      <c r="A7682" s="105"/>
      <c r="C7682" s="88"/>
      <c r="D7682" s="86"/>
      <c r="E7682" s="32"/>
      <c r="H7682" s="105"/>
      <c r="J7682" s="102"/>
      <c r="K7682" s="102"/>
      <c r="L7682" s="108"/>
      <c r="R7682" s="31"/>
      <c r="S7682" s="112"/>
    </row>
    <row r="7683">
      <c r="A7683" s="105"/>
      <c r="C7683" s="88"/>
      <c r="D7683" s="86"/>
      <c r="E7683" s="32"/>
      <c r="H7683" s="105"/>
      <c r="J7683" s="102"/>
      <c r="K7683" s="102"/>
      <c r="L7683" s="108"/>
      <c r="R7683" s="31"/>
      <c r="S7683" s="112"/>
    </row>
    <row r="7684">
      <c r="A7684" s="105"/>
      <c r="C7684" s="88"/>
      <c r="D7684" s="86"/>
      <c r="E7684" s="32"/>
      <c r="H7684" s="105"/>
      <c r="J7684" s="102"/>
      <c r="K7684" s="102"/>
      <c r="L7684" s="108"/>
      <c r="R7684" s="31"/>
      <c r="S7684" s="112"/>
    </row>
    <row r="7685">
      <c r="A7685" s="105"/>
      <c r="C7685" s="88"/>
      <c r="D7685" s="86"/>
      <c r="E7685" s="32"/>
      <c r="H7685" s="105"/>
      <c r="J7685" s="102"/>
      <c r="K7685" s="102"/>
      <c r="L7685" s="108"/>
      <c r="R7685" s="31"/>
      <c r="S7685" s="112"/>
    </row>
    <row r="7686">
      <c r="A7686" s="105"/>
      <c r="C7686" s="88"/>
      <c r="D7686" s="86"/>
      <c r="E7686" s="32"/>
      <c r="H7686" s="105"/>
      <c r="J7686" s="102"/>
      <c r="K7686" s="102"/>
      <c r="L7686" s="108"/>
      <c r="R7686" s="31"/>
      <c r="S7686" s="112"/>
    </row>
    <row r="7687">
      <c r="A7687" s="105"/>
      <c r="C7687" s="88"/>
      <c r="D7687" s="86"/>
      <c r="E7687" s="32"/>
      <c r="H7687" s="105"/>
      <c r="J7687" s="102"/>
      <c r="K7687" s="102"/>
      <c r="L7687" s="108"/>
      <c r="R7687" s="31"/>
      <c r="S7687" s="112"/>
    </row>
    <row r="7688">
      <c r="A7688" s="105"/>
      <c r="C7688" s="88"/>
      <c r="D7688" s="86"/>
      <c r="E7688" s="32"/>
      <c r="H7688" s="105"/>
      <c r="J7688" s="102"/>
      <c r="K7688" s="102"/>
      <c r="L7688" s="108"/>
      <c r="R7688" s="31"/>
      <c r="S7688" s="112"/>
    </row>
    <row r="7689">
      <c r="A7689" s="105"/>
      <c r="C7689" s="88"/>
      <c r="D7689" s="86"/>
      <c r="E7689" s="32"/>
      <c r="H7689" s="105"/>
      <c r="J7689" s="102"/>
      <c r="K7689" s="102"/>
      <c r="L7689" s="108"/>
      <c r="R7689" s="31"/>
      <c r="S7689" s="112"/>
    </row>
    <row r="7690">
      <c r="A7690" s="105"/>
      <c r="C7690" s="88"/>
      <c r="D7690" s="86"/>
      <c r="E7690" s="32"/>
      <c r="H7690" s="105"/>
      <c r="J7690" s="102"/>
      <c r="K7690" s="102"/>
      <c r="L7690" s="108"/>
      <c r="R7690" s="31"/>
      <c r="S7690" s="112"/>
    </row>
    <row r="7691">
      <c r="A7691" s="105"/>
      <c r="C7691" s="88"/>
      <c r="D7691" s="86"/>
      <c r="E7691" s="32"/>
      <c r="H7691" s="105"/>
      <c r="J7691" s="102"/>
      <c r="K7691" s="102"/>
      <c r="L7691" s="108"/>
      <c r="R7691" s="31"/>
      <c r="S7691" s="112"/>
    </row>
    <row r="7692">
      <c r="A7692" s="105"/>
      <c r="C7692" s="88"/>
      <c r="D7692" s="86"/>
      <c r="E7692" s="32"/>
      <c r="H7692" s="105"/>
      <c r="J7692" s="102"/>
      <c r="K7692" s="102"/>
      <c r="L7692" s="108"/>
      <c r="R7692" s="31"/>
      <c r="S7692" s="112"/>
    </row>
    <row r="7693">
      <c r="A7693" s="105"/>
      <c r="C7693" s="88"/>
      <c r="D7693" s="86"/>
      <c r="E7693" s="32"/>
      <c r="H7693" s="105"/>
      <c r="J7693" s="102"/>
      <c r="K7693" s="102"/>
      <c r="L7693" s="108"/>
      <c r="R7693" s="31"/>
      <c r="S7693" s="112"/>
    </row>
    <row r="7694">
      <c r="A7694" s="105"/>
      <c r="C7694" s="88"/>
      <c r="D7694" s="86"/>
      <c r="E7694" s="32"/>
      <c r="H7694" s="105"/>
      <c r="J7694" s="102"/>
      <c r="K7694" s="102"/>
      <c r="L7694" s="108"/>
      <c r="R7694" s="31"/>
      <c r="S7694" s="112"/>
    </row>
    <row r="7695">
      <c r="A7695" s="105"/>
      <c r="C7695" s="88"/>
      <c r="D7695" s="86"/>
      <c r="E7695" s="32"/>
      <c r="H7695" s="105"/>
      <c r="J7695" s="102"/>
      <c r="K7695" s="102"/>
      <c r="L7695" s="108"/>
      <c r="R7695" s="31"/>
      <c r="S7695" s="112"/>
    </row>
    <row r="7696">
      <c r="A7696" s="105"/>
      <c r="C7696" s="88"/>
      <c r="D7696" s="86"/>
      <c r="E7696" s="32"/>
      <c r="H7696" s="105"/>
      <c r="J7696" s="102"/>
      <c r="K7696" s="102"/>
      <c r="L7696" s="108"/>
      <c r="R7696" s="31"/>
      <c r="S7696" s="112"/>
    </row>
    <row r="7697">
      <c r="A7697" s="105"/>
      <c r="C7697" s="88"/>
      <c r="D7697" s="86"/>
      <c r="E7697" s="32"/>
      <c r="H7697" s="105"/>
      <c r="J7697" s="102"/>
      <c r="K7697" s="102"/>
      <c r="L7697" s="108"/>
      <c r="R7697" s="31"/>
      <c r="S7697" s="112"/>
    </row>
    <row r="7698">
      <c r="A7698" s="105"/>
      <c r="C7698" s="88"/>
      <c r="D7698" s="86"/>
      <c r="E7698" s="32"/>
      <c r="H7698" s="105"/>
      <c r="J7698" s="102"/>
      <c r="K7698" s="102"/>
      <c r="L7698" s="108"/>
      <c r="R7698" s="31"/>
      <c r="S7698" s="112"/>
    </row>
    <row r="7699">
      <c r="A7699" s="105"/>
      <c r="C7699" s="88"/>
      <c r="D7699" s="86"/>
      <c r="E7699" s="32"/>
      <c r="H7699" s="105"/>
      <c r="J7699" s="102"/>
      <c r="K7699" s="102"/>
      <c r="L7699" s="108"/>
      <c r="R7699" s="31"/>
      <c r="S7699" s="112"/>
    </row>
    <row r="7700">
      <c r="A7700" s="105"/>
      <c r="C7700" s="88"/>
      <c r="D7700" s="86"/>
      <c r="E7700" s="32"/>
      <c r="H7700" s="105"/>
      <c r="J7700" s="102"/>
      <c r="K7700" s="102"/>
      <c r="L7700" s="108"/>
      <c r="R7700" s="31"/>
      <c r="S7700" s="112"/>
    </row>
    <row r="7701">
      <c r="A7701" s="105"/>
      <c r="C7701" s="88"/>
      <c r="D7701" s="86"/>
      <c r="E7701" s="32"/>
      <c r="H7701" s="105"/>
      <c r="J7701" s="102"/>
      <c r="K7701" s="102"/>
      <c r="L7701" s="108"/>
      <c r="R7701" s="31"/>
      <c r="S7701" s="112"/>
    </row>
    <row r="7702">
      <c r="A7702" s="105"/>
      <c r="C7702" s="88"/>
      <c r="D7702" s="86"/>
      <c r="E7702" s="32"/>
      <c r="H7702" s="105"/>
      <c r="J7702" s="102"/>
      <c r="K7702" s="102"/>
      <c r="L7702" s="108"/>
      <c r="R7702" s="31"/>
      <c r="S7702" s="112"/>
    </row>
    <row r="7703">
      <c r="A7703" s="105"/>
      <c r="C7703" s="88"/>
      <c r="D7703" s="86"/>
      <c r="E7703" s="32"/>
      <c r="H7703" s="105"/>
      <c r="J7703" s="102"/>
      <c r="K7703" s="102"/>
      <c r="L7703" s="108"/>
      <c r="R7703" s="31"/>
      <c r="S7703" s="112"/>
    </row>
    <row r="7704">
      <c r="A7704" s="105"/>
      <c r="C7704" s="88"/>
      <c r="D7704" s="86"/>
      <c r="E7704" s="32"/>
      <c r="H7704" s="105"/>
      <c r="J7704" s="102"/>
      <c r="K7704" s="102"/>
      <c r="L7704" s="108"/>
      <c r="R7704" s="31"/>
      <c r="S7704" s="112"/>
    </row>
    <row r="7705">
      <c r="A7705" s="105"/>
      <c r="C7705" s="88"/>
      <c r="D7705" s="86"/>
      <c r="E7705" s="32"/>
      <c r="H7705" s="105"/>
      <c r="J7705" s="102"/>
      <c r="K7705" s="102"/>
      <c r="L7705" s="108"/>
      <c r="R7705" s="31"/>
      <c r="S7705" s="112"/>
    </row>
    <row r="7706">
      <c r="A7706" s="105"/>
      <c r="C7706" s="88"/>
      <c r="D7706" s="86"/>
      <c r="E7706" s="32"/>
      <c r="H7706" s="105"/>
      <c r="J7706" s="102"/>
      <c r="K7706" s="102"/>
      <c r="L7706" s="108"/>
      <c r="R7706" s="31"/>
      <c r="S7706" s="112"/>
    </row>
    <row r="7707">
      <c r="A7707" s="105"/>
      <c r="C7707" s="88"/>
      <c r="D7707" s="86"/>
      <c r="E7707" s="32"/>
      <c r="H7707" s="105"/>
      <c r="J7707" s="102"/>
      <c r="K7707" s="102"/>
      <c r="L7707" s="108"/>
      <c r="R7707" s="31"/>
      <c r="S7707" s="112"/>
    </row>
    <row r="7708">
      <c r="A7708" s="105"/>
      <c r="C7708" s="88"/>
      <c r="D7708" s="86"/>
      <c r="E7708" s="32"/>
      <c r="H7708" s="105"/>
      <c r="J7708" s="102"/>
      <c r="K7708" s="102"/>
      <c r="L7708" s="108"/>
      <c r="R7708" s="31"/>
      <c r="S7708" s="112"/>
    </row>
    <row r="7709">
      <c r="A7709" s="105"/>
      <c r="C7709" s="88"/>
      <c r="D7709" s="86"/>
      <c r="E7709" s="32"/>
      <c r="H7709" s="105"/>
      <c r="J7709" s="102"/>
      <c r="K7709" s="102"/>
      <c r="L7709" s="108"/>
      <c r="R7709" s="31"/>
      <c r="S7709" s="112"/>
    </row>
    <row r="7710">
      <c r="A7710" s="105"/>
      <c r="C7710" s="88"/>
      <c r="D7710" s="86"/>
      <c r="E7710" s="32"/>
      <c r="H7710" s="105"/>
      <c r="J7710" s="102"/>
      <c r="K7710" s="102"/>
      <c r="L7710" s="108"/>
      <c r="R7710" s="31"/>
      <c r="S7710" s="112"/>
    </row>
    <row r="7711">
      <c r="A7711" s="105"/>
      <c r="C7711" s="88"/>
      <c r="D7711" s="86"/>
      <c r="E7711" s="32"/>
      <c r="H7711" s="105"/>
      <c r="J7711" s="102"/>
      <c r="K7711" s="102"/>
      <c r="L7711" s="108"/>
      <c r="R7711" s="31"/>
      <c r="S7711" s="112"/>
    </row>
    <row r="7712">
      <c r="A7712" s="105"/>
      <c r="C7712" s="88"/>
      <c r="D7712" s="86"/>
      <c r="E7712" s="32"/>
      <c r="H7712" s="105"/>
      <c r="J7712" s="102"/>
      <c r="K7712" s="102"/>
      <c r="L7712" s="108"/>
      <c r="R7712" s="31"/>
      <c r="S7712" s="112"/>
    </row>
    <row r="7713">
      <c r="A7713" s="105"/>
      <c r="C7713" s="88"/>
      <c r="D7713" s="86"/>
      <c r="E7713" s="32"/>
      <c r="H7713" s="105"/>
      <c r="J7713" s="102"/>
      <c r="K7713" s="102"/>
      <c r="L7713" s="108"/>
      <c r="R7713" s="31"/>
      <c r="S7713" s="112"/>
    </row>
    <row r="7714">
      <c r="A7714" s="105"/>
      <c r="C7714" s="88"/>
      <c r="D7714" s="86"/>
      <c r="E7714" s="32"/>
      <c r="H7714" s="105"/>
      <c r="J7714" s="102"/>
      <c r="K7714" s="102"/>
      <c r="L7714" s="108"/>
      <c r="R7714" s="31"/>
      <c r="S7714" s="112"/>
    </row>
    <row r="7715">
      <c r="A7715" s="105"/>
      <c r="C7715" s="88"/>
      <c r="D7715" s="86"/>
      <c r="E7715" s="32"/>
      <c r="H7715" s="105"/>
      <c r="J7715" s="102"/>
      <c r="K7715" s="102"/>
      <c r="L7715" s="108"/>
      <c r="R7715" s="31"/>
      <c r="S7715" s="112"/>
    </row>
    <row r="7716">
      <c r="A7716" s="105"/>
      <c r="C7716" s="88"/>
      <c r="D7716" s="86"/>
      <c r="E7716" s="32"/>
      <c r="H7716" s="105"/>
      <c r="J7716" s="102"/>
      <c r="K7716" s="102"/>
      <c r="L7716" s="108"/>
      <c r="R7716" s="31"/>
      <c r="S7716" s="112"/>
    </row>
    <row r="7717">
      <c r="A7717" s="105"/>
      <c r="C7717" s="88"/>
      <c r="D7717" s="86"/>
      <c r="E7717" s="32"/>
      <c r="H7717" s="105"/>
      <c r="J7717" s="102"/>
      <c r="K7717" s="102"/>
      <c r="L7717" s="108"/>
      <c r="R7717" s="31"/>
      <c r="S7717" s="112"/>
    </row>
    <row r="7718">
      <c r="A7718" s="105"/>
      <c r="C7718" s="88"/>
      <c r="D7718" s="86"/>
      <c r="E7718" s="32"/>
      <c r="H7718" s="105"/>
      <c r="J7718" s="102"/>
      <c r="K7718" s="102"/>
      <c r="L7718" s="108"/>
      <c r="R7718" s="31"/>
      <c r="S7718" s="112"/>
    </row>
    <row r="7719">
      <c r="A7719" s="105"/>
      <c r="C7719" s="88"/>
      <c r="D7719" s="86"/>
      <c r="E7719" s="32"/>
      <c r="H7719" s="105"/>
      <c r="J7719" s="102"/>
      <c r="K7719" s="102"/>
      <c r="L7719" s="108"/>
      <c r="R7719" s="31"/>
      <c r="S7719" s="112"/>
    </row>
    <row r="7720">
      <c r="A7720" s="105"/>
      <c r="C7720" s="88"/>
      <c r="D7720" s="86"/>
      <c r="E7720" s="32"/>
      <c r="H7720" s="105"/>
      <c r="J7720" s="102"/>
      <c r="K7720" s="102"/>
      <c r="L7720" s="108"/>
      <c r="R7720" s="31"/>
      <c r="S7720" s="112"/>
    </row>
    <row r="7721">
      <c r="A7721" s="105"/>
      <c r="C7721" s="88"/>
      <c r="D7721" s="86"/>
      <c r="E7721" s="32"/>
      <c r="H7721" s="105"/>
      <c r="J7721" s="102"/>
      <c r="K7721" s="102"/>
      <c r="L7721" s="108"/>
      <c r="R7721" s="31"/>
      <c r="S7721" s="112"/>
    </row>
    <row r="7722">
      <c r="A7722" s="105"/>
      <c r="C7722" s="88"/>
      <c r="D7722" s="86"/>
      <c r="E7722" s="32"/>
      <c r="H7722" s="105"/>
      <c r="J7722" s="102"/>
      <c r="K7722" s="102"/>
      <c r="L7722" s="108"/>
      <c r="R7722" s="31"/>
      <c r="S7722" s="112"/>
    </row>
    <row r="7723">
      <c r="A7723" s="105"/>
      <c r="C7723" s="88"/>
      <c r="D7723" s="86"/>
      <c r="E7723" s="32"/>
      <c r="H7723" s="105"/>
      <c r="J7723" s="102"/>
      <c r="K7723" s="102"/>
      <c r="L7723" s="108"/>
      <c r="R7723" s="31"/>
      <c r="S7723" s="112"/>
    </row>
    <row r="7724">
      <c r="A7724" s="105"/>
      <c r="C7724" s="88"/>
      <c r="D7724" s="86"/>
      <c r="E7724" s="32"/>
      <c r="H7724" s="105"/>
      <c r="J7724" s="102"/>
      <c r="K7724" s="102"/>
      <c r="L7724" s="108"/>
      <c r="R7724" s="31"/>
      <c r="S7724" s="112"/>
    </row>
    <row r="7725">
      <c r="A7725" s="105"/>
      <c r="C7725" s="88"/>
      <c r="D7725" s="86"/>
      <c r="E7725" s="32"/>
      <c r="H7725" s="105"/>
      <c r="J7725" s="102"/>
      <c r="K7725" s="102"/>
      <c r="L7725" s="108"/>
      <c r="R7725" s="31"/>
      <c r="S7725" s="112"/>
    </row>
    <row r="7726">
      <c r="A7726" s="105"/>
      <c r="C7726" s="88"/>
      <c r="D7726" s="86"/>
      <c r="E7726" s="32"/>
      <c r="H7726" s="105"/>
      <c r="J7726" s="102"/>
      <c r="K7726" s="102"/>
      <c r="L7726" s="108"/>
      <c r="R7726" s="31"/>
      <c r="S7726" s="112"/>
    </row>
    <row r="7727">
      <c r="A7727" s="105"/>
      <c r="C7727" s="88"/>
      <c r="D7727" s="86"/>
      <c r="E7727" s="32"/>
      <c r="H7727" s="105"/>
      <c r="J7727" s="102"/>
      <c r="K7727" s="102"/>
      <c r="L7727" s="108"/>
      <c r="R7727" s="31"/>
      <c r="S7727" s="112"/>
    </row>
    <row r="7728">
      <c r="A7728" s="105"/>
      <c r="C7728" s="88"/>
      <c r="D7728" s="86"/>
      <c r="E7728" s="32"/>
      <c r="H7728" s="105"/>
      <c r="J7728" s="102"/>
      <c r="K7728" s="102"/>
      <c r="L7728" s="108"/>
      <c r="R7728" s="31"/>
      <c r="S7728" s="112"/>
    </row>
    <row r="7729">
      <c r="A7729" s="105"/>
      <c r="C7729" s="88"/>
      <c r="D7729" s="86"/>
      <c r="E7729" s="32"/>
      <c r="H7729" s="105"/>
      <c r="J7729" s="102"/>
      <c r="K7729" s="102"/>
      <c r="L7729" s="108"/>
      <c r="R7729" s="31"/>
      <c r="S7729" s="112"/>
    </row>
    <row r="7730">
      <c r="A7730" s="105"/>
      <c r="C7730" s="88"/>
      <c r="D7730" s="86"/>
      <c r="E7730" s="32"/>
      <c r="H7730" s="105"/>
      <c r="J7730" s="102"/>
      <c r="K7730" s="102"/>
      <c r="L7730" s="108"/>
      <c r="R7730" s="31"/>
      <c r="S7730" s="112"/>
    </row>
    <row r="7731">
      <c r="A7731" s="105"/>
      <c r="C7731" s="88"/>
      <c r="D7731" s="86"/>
      <c r="E7731" s="32"/>
      <c r="H7731" s="105"/>
      <c r="J7731" s="102"/>
      <c r="K7731" s="102"/>
      <c r="L7731" s="108"/>
      <c r="R7731" s="31"/>
      <c r="S7731" s="112"/>
    </row>
    <row r="7732">
      <c r="A7732" s="105"/>
      <c r="C7732" s="88"/>
      <c r="D7732" s="86"/>
      <c r="E7732" s="32"/>
      <c r="H7732" s="105"/>
      <c r="J7732" s="102"/>
      <c r="K7732" s="102"/>
      <c r="L7732" s="108"/>
      <c r="R7732" s="31"/>
      <c r="S7732" s="112"/>
    </row>
    <row r="7733">
      <c r="A7733" s="105"/>
      <c r="C7733" s="88"/>
      <c r="D7733" s="86"/>
      <c r="E7733" s="32"/>
      <c r="H7733" s="105"/>
      <c r="J7733" s="102"/>
      <c r="K7733" s="102"/>
      <c r="L7733" s="108"/>
      <c r="R7733" s="31"/>
      <c r="S7733" s="112"/>
    </row>
    <row r="7734">
      <c r="A7734" s="105"/>
      <c r="C7734" s="88"/>
      <c r="D7734" s="86"/>
      <c r="E7734" s="32"/>
      <c r="H7734" s="105"/>
      <c r="J7734" s="102"/>
      <c r="K7734" s="102"/>
      <c r="L7734" s="108"/>
      <c r="R7734" s="31"/>
      <c r="S7734" s="112"/>
    </row>
    <row r="7735">
      <c r="A7735" s="105"/>
      <c r="C7735" s="88"/>
      <c r="D7735" s="86"/>
      <c r="E7735" s="32"/>
      <c r="H7735" s="105"/>
      <c r="J7735" s="102"/>
      <c r="K7735" s="102"/>
      <c r="L7735" s="108"/>
      <c r="R7735" s="31"/>
      <c r="S7735" s="112"/>
    </row>
    <row r="7736">
      <c r="A7736" s="105"/>
      <c r="C7736" s="88"/>
      <c r="D7736" s="86"/>
      <c r="E7736" s="32"/>
      <c r="H7736" s="105"/>
      <c r="J7736" s="102"/>
      <c r="K7736" s="102"/>
      <c r="L7736" s="108"/>
      <c r="R7736" s="31"/>
      <c r="S7736" s="112"/>
    </row>
    <row r="7737">
      <c r="A7737" s="105"/>
      <c r="C7737" s="88"/>
      <c r="D7737" s="86"/>
      <c r="E7737" s="32"/>
      <c r="H7737" s="105"/>
      <c r="J7737" s="102"/>
      <c r="K7737" s="102"/>
      <c r="L7737" s="108"/>
      <c r="R7737" s="31"/>
      <c r="S7737" s="112"/>
    </row>
    <row r="7738">
      <c r="A7738" s="105"/>
      <c r="C7738" s="88"/>
      <c r="D7738" s="86"/>
      <c r="E7738" s="32"/>
      <c r="H7738" s="105"/>
      <c r="J7738" s="102"/>
      <c r="K7738" s="102"/>
      <c r="L7738" s="108"/>
      <c r="R7738" s="31"/>
      <c r="S7738" s="112"/>
    </row>
    <row r="7739">
      <c r="A7739" s="105"/>
      <c r="C7739" s="88"/>
      <c r="D7739" s="86"/>
      <c r="E7739" s="32"/>
      <c r="H7739" s="105"/>
      <c r="J7739" s="102"/>
      <c r="K7739" s="102"/>
      <c r="L7739" s="108"/>
      <c r="R7739" s="31"/>
      <c r="S7739" s="112"/>
    </row>
    <row r="7740">
      <c r="A7740" s="105"/>
      <c r="C7740" s="88"/>
      <c r="D7740" s="86"/>
      <c r="E7740" s="32"/>
      <c r="H7740" s="105"/>
      <c r="J7740" s="102"/>
      <c r="K7740" s="102"/>
      <c r="L7740" s="108"/>
      <c r="R7740" s="31"/>
      <c r="S7740" s="112"/>
    </row>
    <row r="7741">
      <c r="A7741" s="105"/>
      <c r="C7741" s="88"/>
      <c r="D7741" s="86"/>
      <c r="E7741" s="32"/>
      <c r="H7741" s="105"/>
      <c r="J7741" s="102"/>
      <c r="K7741" s="102"/>
      <c r="L7741" s="108"/>
      <c r="R7741" s="31"/>
      <c r="S7741" s="112"/>
    </row>
    <row r="7742">
      <c r="A7742" s="105"/>
      <c r="C7742" s="88"/>
      <c r="D7742" s="86"/>
      <c r="E7742" s="32"/>
      <c r="H7742" s="105"/>
      <c r="J7742" s="102"/>
      <c r="K7742" s="102"/>
      <c r="L7742" s="108"/>
      <c r="R7742" s="31"/>
      <c r="S7742" s="112"/>
    </row>
    <row r="7743">
      <c r="A7743" s="105"/>
      <c r="C7743" s="88"/>
      <c r="D7743" s="86"/>
      <c r="E7743" s="32"/>
      <c r="H7743" s="105"/>
      <c r="J7743" s="102"/>
      <c r="K7743" s="102"/>
      <c r="L7743" s="108"/>
      <c r="R7743" s="31"/>
      <c r="S7743" s="112"/>
    </row>
    <row r="7744">
      <c r="A7744" s="105"/>
      <c r="C7744" s="88"/>
      <c r="D7744" s="86"/>
      <c r="E7744" s="32"/>
      <c r="H7744" s="105"/>
      <c r="J7744" s="102"/>
      <c r="K7744" s="102"/>
      <c r="L7744" s="108"/>
      <c r="R7744" s="31"/>
      <c r="S7744" s="112"/>
    </row>
    <row r="7745">
      <c r="A7745" s="105"/>
      <c r="C7745" s="88"/>
      <c r="D7745" s="86"/>
      <c r="E7745" s="32"/>
      <c r="H7745" s="105"/>
      <c r="J7745" s="102"/>
      <c r="K7745" s="102"/>
      <c r="L7745" s="108"/>
      <c r="R7745" s="31"/>
      <c r="S7745" s="112"/>
    </row>
    <row r="7746">
      <c r="A7746" s="105"/>
      <c r="C7746" s="88"/>
      <c r="D7746" s="86"/>
      <c r="E7746" s="32"/>
      <c r="H7746" s="105"/>
      <c r="J7746" s="102"/>
      <c r="K7746" s="102"/>
      <c r="L7746" s="108"/>
      <c r="R7746" s="31"/>
      <c r="S7746" s="112"/>
    </row>
    <row r="7747">
      <c r="A7747" s="105"/>
      <c r="C7747" s="88"/>
      <c r="D7747" s="86"/>
      <c r="E7747" s="32"/>
      <c r="H7747" s="105"/>
      <c r="J7747" s="102"/>
      <c r="K7747" s="102"/>
      <c r="L7747" s="108"/>
      <c r="R7747" s="31"/>
      <c r="S7747" s="112"/>
    </row>
    <row r="7748">
      <c r="A7748" s="105"/>
      <c r="C7748" s="88"/>
      <c r="D7748" s="86"/>
      <c r="E7748" s="32"/>
      <c r="H7748" s="105"/>
      <c r="J7748" s="102"/>
      <c r="K7748" s="102"/>
      <c r="L7748" s="108"/>
      <c r="R7748" s="31"/>
      <c r="S7748" s="112"/>
    </row>
    <row r="7749">
      <c r="A7749" s="105"/>
      <c r="C7749" s="88"/>
      <c r="D7749" s="86"/>
      <c r="E7749" s="32"/>
      <c r="H7749" s="105"/>
      <c r="J7749" s="102"/>
      <c r="K7749" s="102"/>
      <c r="L7749" s="108"/>
      <c r="R7749" s="31"/>
      <c r="S7749" s="112"/>
    </row>
    <row r="7750">
      <c r="A7750" s="105"/>
      <c r="C7750" s="88"/>
      <c r="D7750" s="86"/>
      <c r="E7750" s="32"/>
      <c r="H7750" s="105"/>
      <c r="J7750" s="102"/>
      <c r="K7750" s="102"/>
      <c r="L7750" s="108"/>
      <c r="R7750" s="31"/>
      <c r="S7750" s="112"/>
    </row>
    <row r="7751">
      <c r="A7751" s="105"/>
      <c r="C7751" s="88"/>
      <c r="D7751" s="86"/>
      <c r="E7751" s="32"/>
      <c r="H7751" s="105"/>
      <c r="J7751" s="102"/>
      <c r="K7751" s="102"/>
      <c r="L7751" s="108"/>
      <c r="R7751" s="31"/>
      <c r="S7751" s="112"/>
    </row>
    <row r="7752">
      <c r="A7752" s="105"/>
      <c r="C7752" s="88"/>
      <c r="D7752" s="86"/>
      <c r="E7752" s="32"/>
      <c r="H7752" s="105"/>
      <c r="J7752" s="102"/>
      <c r="K7752" s="102"/>
      <c r="L7752" s="108"/>
      <c r="R7752" s="31"/>
      <c r="S7752" s="112"/>
    </row>
    <row r="7753">
      <c r="A7753" s="105"/>
      <c r="C7753" s="88"/>
      <c r="D7753" s="86"/>
      <c r="E7753" s="32"/>
      <c r="H7753" s="105"/>
      <c r="J7753" s="102"/>
      <c r="K7753" s="102"/>
      <c r="L7753" s="108"/>
      <c r="R7753" s="31"/>
      <c r="S7753" s="112"/>
    </row>
    <row r="7754">
      <c r="A7754" s="105"/>
      <c r="C7754" s="88"/>
      <c r="D7754" s="86"/>
      <c r="E7754" s="32"/>
      <c r="H7754" s="105"/>
      <c r="J7754" s="102"/>
      <c r="K7754" s="102"/>
      <c r="L7754" s="108"/>
      <c r="R7754" s="31"/>
      <c r="S7754" s="112"/>
    </row>
    <row r="7755">
      <c r="A7755" s="105"/>
      <c r="C7755" s="88"/>
      <c r="D7755" s="86"/>
      <c r="E7755" s="32"/>
      <c r="H7755" s="105"/>
      <c r="J7755" s="102"/>
      <c r="K7755" s="102"/>
      <c r="L7755" s="108"/>
      <c r="R7755" s="31"/>
      <c r="S7755" s="112"/>
    </row>
    <row r="7756">
      <c r="A7756" s="105"/>
      <c r="C7756" s="88"/>
      <c r="D7756" s="86"/>
      <c r="E7756" s="32"/>
      <c r="H7756" s="105"/>
      <c r="J7756" s="102"/>
      <c r="K7756" s="102"/>
      <c r="L7756" s="108"/>
      <c r="R7756" s="31"/>
      <c r="S7756" s="112"/>
    </row>
    <row r="7757">
      <c r="A7757" s="105"/>
      <c r="C7757" s="88"/>
      <c r="D7757" s="86"/>
      <c r="E7757" s="32"/>
      <c r="H7757" s="105"/>
      <c r="J7757" s="102"/>
      <c r="K7757" s="102"/>
      <c r="L7757" s="108"/>
      <c r="R7757" s="31"/>
      <c r="S7757" s="112"/>
    </row>
    <row r="7758">
      <c r="A7758" s="105"/>
      <c r="C7758" s="88"/>
      <c r="D7758" s="86"/>
      <c r="E7758" s="32"/>
      <c r="H7758" s="105"/>
      <c r="J7758" s="102"/>
      <c r="K7758" s="102"/>
      <c r="L7758" s="108"/>
      <c r="R7758" s="31"/>
      <c r="S7758" s="112"/>
    </row>
    <row r="7759">
      <c r="A7759" s="105"/>
      <c r="C7759" s="88"/>
      <c r="D7759" s="86"/>
      <c r="E7759" s="32"/>
      <c r="H7759" s="105"/>
      <c r="J7759" s="102"/>
      <c r="K7759" s="102"/>
      <c r="L7759" s="108"/>
      <c r="R7759" s="31"/>
      <c r="S7759" s="112"/>
    </row>
    <row r="7760">
      <c r="A7760" s="105"/>
      <c r="C7760" s="88"/>
      <c r="D7760" s="86"/>
      <c r="E7760" s="32"/>
      <c r="H7760" s="105"/>
      <c r="J7760" s="102"/>
      <c r="K7760" s="102"/>
      <c r="L7760" s="108"/>
      <c r="R7760" s="31"/>
      <c r="S7760" s="112"/>
    </row>
    <row r="7761">
      <c r="A7761" s="105"/>
      <c r="C7761" s="88"/>
      <c r="D7761" s="86"/>
      <c r="E7761" s="32"/>
      <c r="H7761" s="105"/>
      <c r="J7761" s="102"/>
      <c r="K7761" s="102"/>
      <c r="L7761" s="108"/>
      <c r="R7761" s="31"/>
      <c r="S7761" s="112"/>
    </row>
    <row r="7762">
      <c r="A7762" s="105"/>
      <c r="C7762" s="88"/>
      <c r="D7762" s="86"/>
      <c r="E7762" s="32"/>
      <c r="H7762" s="105"/>
      <c r="J7762" s="102"/>
      <c r="K7762" s="102"/>
      <c r="L7762" s="108"/>
      <c r="R7762" s="31"/>
      <c r="S7762" s="112"/>
    </row>
    <row r="7763">
      <c r="A7763" s="105"/>
      <c r="C7763" s="88"/>
      <c r="D7763" s="86"/>
      <c r="E7763" s="32"/>
      <c r="H7763" s="105"/>
      <c r="J7763" s="102"/>
      <c r="K7763" s="102"/>
      <c r="L7763" s="108"/>
      <c r="R7763" s="31"/>
      <c r="S7763" s="112"/>
    </row>
    <row r="7764">
      <c r="A7764" s="105"/>
      <c r="C7764" s="88"/>
      <c r="D7764" s="86"/>
      <c r="E7764" s="32"/>
      <c r="H7764" s="105"/>
      <c r="J7764" s="102"/>
      <c r="K7764" s="102"/>
      <c r="L7764" s="108"/>
      <c r="R7764" s="31"/>
      <c r="S7764" s="112"/>
    </row>
    <row r="7765">
      <c r="A7765" s="105"/>
      <c r="C7765" s="88"/>
      <c r="D7765" s="86"/>
      <c r="E7765" s="32"/>
      <c r="H7765" s="105"/>
      <c r="J7765" s="102"/>
      <c r="K7765" s="102"/>
      <c r="L7765" s="108"/>
      <c r="R7765" s="31"/>
      <c r="S7765" s="112"/>
    </row>
    <row r="7766">
      <c r="A7766" s="105"/>
      <c r="C7766" s="88"/>
      <c r="D7766" s="86"/>
      <c r="E7766" s="32"/>
      <c r="H7766" s="105"/>
      <c r="J7766" s="102"/>
      <c r="K7766" s="102"/>
      <c r="L7766" s="108"/>
      <c r="R7766" s="31"/>
      <c r="S7766" s="112"/>
    </row>
    <row r="7767">
      <c r="A7767" s="105"/>
      <c r="C7767" s="88"/>
      <c r="D7767" s="86"/>
      <c r="E7767" s="32"/>
      <c r="H7767" s="105"/>
      <c r="J7767" s="102"/>
      <c r="K7767" s="102"/>
      <c r="L7767" s="108"/>
      <c r="R7767" s="31"/>
      <c r="S7767" s="112"/>
    </row>
    <row r="7768">
      <c r="A7768" s="105"/>
      <c r="C7768" s="88"/>
      <c r="D7768" s="86"/>
      <c r="E7768" s="32"/>
      <c r="H7768" s="105"/>
      <c r="J7768" s="102"/>
      <c r="K7768" s="102"/>
      <c r="L7768" s="108"/>
      <c r="R7768" s="31"/>
      <c r="S7768" s="112"/>
    </row>
    <row r="7769">
      <c r="A7769" s="105"/>
      <c r="C7769" s="88"/>
      <c r="D7769" s="86"/>
      <c r="E7769" s="32"/>
      <c r="H7769" s="105"/>
      <c r="J7769" s="102"/>
      <c r="K7769" s="102"/>
      <c r="L7769" s="108"/>
      <c r="R7769" s="31"/>
      <c r="S7769" s="112"/>
    </row>
    <row r="7770">
      <c r="A7770" s="105"/>
      <c r="C7770" s="88"/>
      <c r="D7770" s="86"/>
      <c r="E7770" s="32"/>
      <c r="H7770" s="105"/>
      <c r="J7770" s="102"/>
      <c r="K7770" s="102"/>
      <c r="L7770" s="108"/>
      <c r="R7770" s="31"/>
      <c r="S7770" s="112"/>
    </row>
    <row r="7771">
      <c r="A7771" s="105"/>
      <c r="C7771" s="88"/>
      <c r="D7771" s="86"/>
      <c r="E7771" s="32"/>
      <c r="H7771" s="105"/>
      <c r="J7771" s="102"/>
      <c r="K7771" s="102"/>
      <c r="L7771" s="108"/>
      <c r="R7771" s="31"/>
      <c r="S7771" s="112"/>
    </row>
    <row r="7772">
      <c r="A7772" s="105"/>
      <c r="C7772" s="88"/>
      <c r="D7772" s="86"/>
      <c r="E7772" s="32"/>
      <c r="H7772" s="105"/>
      <c r="J7772" s="102"/>
      <c r="K7772" s="102"/>
      <c r="L7772" s="108"/>
      <c r="R7772" s="31"/>
      <c r="S7772" s="112"/>
    </row>
    <row r="7773">
      <c r="A7773" s="105"/>
      <c r="C7773" s="88"/>
      <c r="D7773" s="86"/>
      <c r="E7773" s="32"/>
      <c r="H7773" s="105"/>
      <c r="J7773" s="102"/>
      <c r="K7773" s="102"/>
      <c r="L7773" s="108"/>
      <c r="R7773" s="31"/>
      <c r="S7773" s="112"/>
    </row>
    <row r="7774">
      <c r="A7774" s="105"/>
      <c r="C7774" s="88"/>
      <c r="D7774" s="86"/>
      <c r="E7774" s="32"/>
      <c r="H7774" s="105"/>
      <c r="J7774" s="102"/>
      <c r="K7774" s="102"/>
      <c r="L7774" s="108"/>
      <c r="R7774" s="31"/>
      <c r="S7774" s="112"/>
    </row>
    <row r="7775">
      <c r="A7775" s="105"/>
      <c r="C7775" s="88"/>
      <c r="D7775" s="86"/>
      <c r="E7775" s="32"/>
      <c r="H7775" s="105"/>
      <c r="J7775" s="102"/>
      <c r="K7775" s="102"/>
      <c r="L7775" s="108"/>
      <c r="R7775" s="31"/>
      <c r="S7775" s="112"/>
    </row>
    <row r="7776">
      <c r="A7776" s="105"/>
      <c r="C7776" s="88"/>
      <c r="D7776" s="86"/>
      <c r="E7776" s="32"/>
      <c r="H7776" s="105"/>
      <c r="J7776" s="102"/>
      <c r="K7776" s="102"/>
      <c r="L7776" s="108"/>
      <c r="R7776" s="31"/>
      <c r="S7776" s="112"/>
    </row>
    <row r="7777">
      <c r="A7777" s="105"/>
      <c r="C7777" s="88"/>
      <c r="D7777" s="86"/>
      <c r="E7777" s="32"/>
      <c r="H7777" s="105"/>
      <c r="J7777" s="102"/>
      <c r="K7777" s="102"/>
      <c r="L7777" s="108"/>
      <c r="R7777" s="31"/>
      <c r="S7777" s="112"/>
    </row>
    <row r="7778">
      <c r="A7778" s="105"/>
      <c r="C7778" s="88"/>
      <c r="D7778" s="86"/>
      <c r="E7778" s="32"/>
      <c r="H7778" s="105"/>
      <c r="J7778" s="102"/>
      <c r="K7778" s="102"/>
      <c r="L7778" s="108"/>
      <c r="R7778" s="31"/>
      <c r="S7778" s="112"/>
    </row>
    <row r="7779">
      <c r="A7779" s="105"/>
      <c r="C7779" s="88"/>
      <c r="D7779" s="86"/>
      <c r="E7779" s="32"/>
      <c r="H7779" s="105"/>
      <c r="J7779" s="102"/>
      <c r="K7779" s="102"/>
      <c r="L7779" s="108"/>
      <c r="R7779" s="31"/>
      <c r="S7779" s="112"/>
    </row>
    <row r="7780">
      <c r="A7780" s="105"/>
      <c r="C7780" s="88"/>
      <c r="D7780" s="86"/>
      <c r="E7780" s="32"/>
      <c r="H7780" s="105"/>
      <c r="J7780" s="102"/>
      <c r="K7780" s="102"/>
      <c r="L7780" s="108"/>
      <c r="R7780" s="31"/>
      <c r="S7780" s="112"/>
    </row>
    <row r="7781">
      <c r="A7781" s="105"/>
      <c r="C7781" s="88"/>
      <c r="D7781" s="86"/>
      <c r="E7781" s="32"/>
      <c r="H7781" s="105"/>
      <c r="J7781" s="102"/>
      <c r="K7781" s="102"/>
      <c r="L7781" s="108"/>
      <c r="R7781" s="31"/>
      <c r="S7781" s="112"/>
    </row>
    <row r="7782">
      <c r="A7782" s="105"/>
      <c r="C7782" s="88"/>
      <c r="D7782" s="86"/>
      <c r="E7782" s="32"/>
      <c r="H7782" s="105"/>
      <c r="J7782" s="102"/>
      <c r="K7782" s="102"/>
      <c r="L7782" s="108"/>
      <c r="R7782" s="31"/>
      <c r="S7782" s="112"/>
    </row>
    <row r="7783">
      <c r="A7783" s="105"/>
      <c r="C7783" s="88"/>
      <c r="D7783" s="86"/>
      <c r="E7783" s="32"/>
      <c r="H7783" s="105"/>
      <c r="J7783" s="102"/>
      <c r="K7783" s="102"/>
      <c r="L7783" s="108"/>
      <c r="R7783" s="31"/>
      <c r="S7783" s="112"/>
    </row>
    <row r="7784">
      <c r="A7784" s="105"/>
      <c r="C7784" s="88"/>
      <c r="D7784" s="86"/>
      <c r="E7784" s="32"/>
      <c r="H7784" s="105"/>
      <c r="J7784" s="102"/>
      <c r="K7784" s="102"/>
      <c r="L7784" s="108"/>
      <c r="R7784" s="31"/>
      <c r="S7784" s="112"/>
    </row>
    <row r="7785">
      <c r="A7785" s="105"/>
      <c r="C7785" s="88"/>
      <c r="D7785" s="86"/>
      <c r="E7785" s="32"/>
      <c r="H7785" s="105"/>
      <c r="J7785" s="102"/>
      <c r="K7785" s="102"/>
      <c r="L7785" s="108"/>
      <c r="R7785" s="31"/>
      <c r="S7785" s="112"/>
    </row>
    <row r="7786">
      <c r="A7786" s="105"/>
      <c r="C7786" s="88"/>
      <c r="D7786" s="86"/>
      <c r="E7786" s="32"/>
      <c r="H7786" s="105"/>
      <c r="J7786" s="102"/>
      <c r="K7786" s="102"/>
      <c r="L7786" s="108"/>
      <c r="R7786" s="31"/>
      <c r="S7786" s="112"/>
    </row>
    <row r="7787">
      <c r="A7787" s="105"/>
      <c r="C7787" s="88"/>
      <c r="D7787" s="86"/>
      <c r="E7787" s="32"/>
      <c r="H7787" s="105"/>
      <c r="J7787" s="102"/>
      <c r="K7787" s="102"/>
      <c r="L7787" s="108"/>
      <c r="R7787" s="31"/>
      <c r="S7787" s="112"/>
    </row>
    <row r="7788">
      <c r="A7788" s="105"/>
      <c r="C7788" s="88"/>
      <c r="D7788" s="86"/>
      <c r="E7788" s="32"/>
      <c r="H7788" s="105"/>
      <c r="J7788" s="102"/>
      <c r="K7788" s="102"/>
      <c r="L7788" s="108"/>
      <c r="R7788" s="31"/>
      <c r="S7788" s="112"/>
    </row>
    <row r="7789">
      <c r="A7789" s="105"/>
      <c r="C7789" s="88"/>
      <c r="D7789" s="86"/>
      <c r="E7789" s="32"/>
      <c r="H7789" s="105"/>
      <c r="J7789" s="102"/>
      <c r="K7789" s="102"/>
      <c r="L7789" s="108"/>
      <c r="R7789" s="31"/>
      <c r="S7789" s="112"/>
    </row>
    <row r="7790">
      <c r="A7790" s="105"/>
      <c r="C7790" s="88"/>
      <c r="D7790" s="86"/>
      <c r="E7790" s="32"/>
      <c r="H7790" s="105"/>
      <c r="J7790" s="102"/>
      <c r="K7790" s="102"/>
      <c r="L7790" s="108"/>
      <c r="R7790" s="31"/>
      <c r="S7790" s="112"/>
    </row>
    <row r="7791">
      <c r="A7791" s="105"/>
      <c r="C7791" s="88"/>
      <c r="D7791" s="86"/>
      <c r="E7791" s="32"/>
      <c r="H7791" s="105"/>
      <c r="J7791" s="102"/>
      <c r="K7791" s="102"/>
      <c r="L7791" s="108"/>
      <c r="R7791" s="31"/>
      <c r="S7791" s="112"/>
    </row>
    <row r="7792">
      <c r="A7792" s="105"/>
      <c r="C7792" s="88"/>
      <c r="D7792" s="86"/>
      <c r="E7792" s="32"/>
      <c r="H7792" s="105"/>
      <c r="J7792" s="102"/>
      <c r="K7792" s="102"/>
      <c r="L7792" s="108"/>
      <c r="R7792" s="31"/>
      <c r="S7792" s="112"/>
    </row>
    <row r="7793">
      <c r="A7793" s="105"/>
      <c r="C7793" s="88"/>
      <c r="D7793" s="86"/>
      <c r="E7793" s="32"/>
      <c r="H7793" s="105"/>
      <c r="J7793" s="102"/>
      <c r="K7793" s="102"/>
      <c r="L7793" s="108"/>
      <c r="R7793" s="31"/>
      <c r="S7793" s="112"/>
    </row>
    <row r="7794">
      <c r="A7794" s="105"/>
      <c r="C7794" s="88"/>
      <c r="D7794" s="86"/>
      <c r="E7794" s="32"/>
      <c r="H7794" s="105"/>
      <c r="J7794" s="102"/>
      <c r="K7794" s="102"/>
      <c r="L7794" s="108"/>
      <c r="R7794" s="31"/>
      <c r="S7794" s="112"/>
    </row>
    <row r="7795">
      <c r="A7795" s="105"/>
      <c r="C7795" s="88"/>
      <c r="D7795" s="86"/>
      <c r="E7795" s="32"/>
      <c r="H7795" s="105"/>
      <c r="J7795" s="102"/>
      <c r="K7795" s="102"/>
      <c r="L7795" s="108"/>
      <c r="R7795" s="31"/>
      <c r="S7795" s="112"/>
    </row>
    <row r="7796">
      <c r="A7796" s="105"/>
      <c r="C7796" s="88"/>
      <c r="D7796" s="86"/>
      <c r="E7796" s="32"/>
      <c r="H7796" s="105"/>
      <c r="J7796" s="102"/>
      <c r="K7796" s="102"/>
      <c r="L7796" s="108"/>
      <c r="R7796" s="31"/>
      <c r="S7796" s="112"/>
    </row>
    <row r="7797">
      <c r="A7797" s="105"/>
      <c r="C7797" s="88"/>
      <c r="D7797" s="86"/>
      <c r="E7797" s="32"/>
      <c r="H7797" s="105"/>
      <c r="J7797" s="102"/>
      <c r="K7797" s="102"/>
      <c r="L7797" s="108"/>
      <c r="R7797" s="31"/>
      <c r="S7797" s="112"/>
    </row>
    <row r="7798">
      <c r="A7798" s="105"/>
      <c r="C7798" s="88"/>
      <c r="D7798" s="86"/>
      <c r="E7798" s="32"/>
      <c r="H7798" s="105"/>
      <c r="J7798" s="102"/>
      <c r="K7798" s="102"/>
      <c r="L7798" s="108"/>
      <c r="R7798" s="31"/>
      <c r="S7798" s="112"/>
    </row>
    <row r="7799">
      <c r="A7799" s="105"/>
      <c r="C7799" s="88"/>
      <c r="D7799" s="86"/>
      <c r="E7799" s="32"/>
      <c r="H7799" s="105"/>
      <c r="J7799" s="102"/>
      <c r="K7799" s="102"/>
      <c r="L7799" s="108"/>
      <c r="R7799" s="31"/>
      <c r="S7799" s="112"/>
    </row>
    <row r="7800">
      <c r="A7800" s="105"/>
      <c r="C7800" s="88"/>
      <c r="D7800" s="86"/>
      <c r="E7800" s="32"/>
      <c r="H7800" s="105"/>
      <c r="J7800" s="102"/>
      <c r="K7800" s="102"/>
      <c r="L7800" s="108"/>
      <c r="R7800" s="31"/>
      <c r="S7800" s="112"/>
    </row>
    <row r="7801">
      <c r="A7801" s="105"/>
      <c r="C7801" s="88"/>
      <c r="D7801" s="86"/>
      <c r="E7801" s="32"/>
      <c r="H7801" s="105"/>
      <c r="J7801" s="102"/>
      <c r="K7801" s="102"/>
      <c r="L7801" s="108"/>
      <c r="R7801" s="31"/>
      <c r="S7801" s="112"/>
    </row>
    <row r="7802">
      <c r="A7802" s="105"/>
      <c r="C7802" s="88"/>
      <c r="D7802" s="86"/>
      <c r="E7802" s="32"/>
      <c r="H7802" s="105"/>
      <c r="J7802" s="102"/>
      <c r="K7802" s="102"/>
      <c r="L7802" s="108"/>
      <c r="R7802" s="31"/>
      <c r="S7802" s="112"/>
    </row>
    <row r="7803">
      <c r="A7803" s="105"/>
      <c r="C7803" s="88"/>
      <c r="D7803" s="86"/>
      <c r="E7803" s="32"/>
      <c r="H7803" s="105"/>
      <c r="J7803" s="102"/>
      <c r="K7803" s="102"/>
      <c r="L7803" s="108"/>
      <c r="R7803" s="31"/>
      <c r="S7803" s="112"/>
    </row>
    <row r="7804">
      <c r="A7804" s="105"/>
      <c r="C7804" s="88"/>
      <c r="D7804" s="86"/>
      <c r="E7804" s="32"/>
      <c r="H7804" s="105"/>
      <c r="J7804" s="102"/>
      <c r="K7804" s="102"/>
      <c r="L7804" s="108"/>
      <c r="R7804" s="31"/>
      <c r="S7804" s="112"/>
    </row>
    <row r="7805">
      <c r="A7805" s="105"/>
      <c r="C7805" s="88"/>
      <c r="D7805" s="86"/>
      <c r="E7805" s="32"/>
      <c r="H7805" s="105"/>
      <c r="J7805" s="102"/>
      <c r="K7805" s="102"/>
      <c r="L7805" s="108"/>
      <c r="R7805" s="31"/>
      <c r="S7805" s="112"/>
    </row>
    <row r="7806">
      <c r="A7806" s="105"/>
      <c r="C7806" s="88"/>
      <c r="D7806" s="86"/>
      <c r="E7806" s="32"/>
      <c r="H7806" s="105"/>
      <c r="J7806" s="102"/>
      <c r="K7806" s="102"/>
      <c r="L7806" s="108"/>
      <c r="R7806" s="31"/>
      <c r="S7806" s="112"/>
    </row>
    <row r="7807">
      <c r="A7807" s="105"/>
      <c r="C7807" s="88"/>
      <c r="D7807" s="86"/>
      <c r="E7807" s="32"/>
      <c r="H7807" s="105"/>
      <c r="J7807" s="102"/>
      <c r="K7807" s="102"/>
      <c r="L7807" s="108"/>
      <c r="R7807" s="31"/>
      <c r="S7807" s="112"/>
    </row>
    <row r="7808">
      <c r="A7808" s="105"/>
      <c r="C7808" s="88"/>
      <c r="D7808" s="86"/>
      <c r="E7808" s="32"/>
      <c r="H7808" s="105"/>
      <c r="J7808" s="102"/>
      <c r="K7808" s="102"/>
      <c r="L7808" s="108"/>
      <c r="R7808" s="31"/>
      <c r="S7808" s="112"/>
    </row>
    <row r="7809">
      <c r="A7809" s="105"/>
      <c r="C7809" s="88"/>
      <c r="D7809" s="86"/>
      <c r="E7809" s="32"/>
      <c r="H7809" s="105"/>
      <c r="J7809" s="102"/>
      <c r="K7809" s="102"/>
      <c r="L7809" s="108"/>
      <c r="R7809" s="31"/>
      <c r="S7809" s="112"/>
    </row>
    <row r="7810">
      <c r="A7810" s="105"/>
      <c r="C7810" s="88"/>
      <c r="D7810" s="86"/>
      <c r="E7810" s="32"/>
      <c r="H7810" s="105"/>
      <c r="J7810" s="102"/>
      <c r="K7810" s="102"/>
      <c r="L7810" s="108"/>
      <c r="R7810" s="31"/>
      <c r="S7810" s="112"/>
    </row>
    <row r="7811">
      <c r="A7811" s="105"/>
      <c r="C7811" s="88"/>
      <c r="D7811" s="86"/>
      <c r="E7811" s="32"/>
      <c r="H7811" s="105"/>
      <c r="J7811" s="102"/>
      <c r="K7811" s="102"/>
      <c r="L7811" s="108"/>
      <c r="R7811" s="31"/>
      <c r="S7811" s="112"/>
    </row>
    <row r="7812">
      <c r="A7812" s="105"/>
      <c r="C7812" s="88"/>
      <c r="D7812" s="86"/>
      <c r="E7812" s="32"/>
      <c r="H7812" s="105"/>
      <c r="J7812" s="102"/>
      <c r="K7812" s="102"/>
      <c r="L7812" s="108"/>
      <c r="R7812" s="31"/>
      <c r="S7812" s="112"/>
    </row>
    <row r="7813">
      <c r="A7813" s="105"/>
      <c r="C7813" s="88"/>
      <c r="D7813" s="86"/>
      <c r="E7813" s="32"/>
      <c r="H7813" s="105"/>
      <c r="J7813" s="102"/>
      <c r="K7813" s="102"/>
      <c r="L7813" s="108"/>
      <c r="R7813" s="31"/>
      <c r="S7813" s="112"/>
    </row>
    <row r="7814">
      <c r="A7814" s="105"/>
      <c r="C7814" s="88"/>
      <c r="D7814" s="86"/>
      <c r="E7814" s="32"/>
      <c r="H7814" s="105"/>
      <c r="J7814" s="102"/>
      <c r="K7814" s="102"/>
      <c r="L7814" s="108"/>
      <c r="R7814" s="31"/>
      <c r="S7814" s="112"/>
    </row>
    <row r="7815">
      <c r="A7815" s="105"/>
      <c r="C7815" s="88"/>
      <c r="D7815" s="86"/>
      <c r="E7815" s="32"/>
      <c r="H7815" s="105"/>
      <c r="J7815" s="102"/>
      <c r="K7815" s="102"/>
      <c r="L7815" s="108"/>
      <c r="R7815" s="31"/>
      <c r="S7815" s="112"/>
    </row>
    <row r="7816">
      <c r="A7816" s="105"/>
      <c r="C7816" s="88"/>
      <c r="D7816" s="86"/>
      <c r="E7816" s="32"/>
      <c r="H7816" s="105"/>
      <c r="J7816" s="102"/>
      <c r="K7816" s="102"/>
      <c r="L7816" s="108"/>
      <c r="R7816" s="31"/>
      <c r="S7816" s="112"/>
    </row>
    <row r="7817">
      <c r="A7817" s="105"/>
      <c r="C7817" s="88"/>
      <c r="D7817" s="86"/>
      <c r="E7817" s="32"/>
      <c r="H7817" s="105"/>
      <c r="J7817" s="102"/>
      <c r="K7817" s="102"/>
      <c r="L7817" s="108"/>
      <c r="R7817" s="31"/>
      <c r="S7817" s="112"/>
    </row>
    <row r="7818">
      <c r="A7818" s="105"/>
      <c r="C7818" s="88"/>
      <c r="D7818" s="86"/>
      <c r="E7818" s="32"/>
      <c r="H7818" s="105"/>
      <c r="J7818" s="102"/>
      <c r="K7818" s="102"/>
      <c r="L7818" s="108"/>
      <c r="R7818" s="31"/>
      <c r="S7818" s="112"/>
    </row>
    <row r="7819">
      <c r="A7819" s="105"/>
      <c r="C7819" s="88"/>
      <c r="D7819" s="86"/>
      <c r="E7819" s="32"/>
      <c r="H7819" s="105"/>
      <c r="J7819" s="102"/>
      <c r="K7819" s="102"/>
      <c r="L7819" s="108"/>
      <c r="R7819" s="31"/>
      <c r="S7819" s="112"/>
    </row>
    <row r="7820">
      <c r="A7820" s="105"/>
      <c r="C7820" s="88"/>
      <c r="D7820" s="86"/>
      <c r="E7820" s="32"/>
      <c r="H7820" s="105"/>
      <c r="J7820" s="102"/>
      <c r="K7820" s="102"/>
      <c r="L7820" s="108"/>
      <c r="R7820" s="31"/>
      <c r="S7820" s="112"/>
    </row>
    <row r="7821">
      <c r="A7821" s="105"/>
      <c r="C7821" s="88"/>
      <c r="D7821" s="86"/>
      <c r="E7821" s="32"/>
      <c r="H7821" s="105"/>
      <c r="J7821" s="102"/>
      <c r="K7821" s="102"/>
      <c r="L7821" s="108"/>
      <c r="R7821" s="31"/>
      <c r="S7821" s="112"/>
    </row>
    <row r="7822">
      <c r="A7822" s="105"/>
      <c r="C7822" s="88"/>
      <c r="D7822" s="86"/>
      <c r="E7822" s="32"/>
      <c r="H7822" s="105"/>
      <c r="J7822" s="102"/>
      <c r="K7822" s="102"/>
      <c r="L7822" s="108"/>
      <c r="R7822" s="31"/>
      <c r="S7822" s="112"/>
    </row>
    <row r="7823">
      <c r="A7823" s="105"/>
      <c r="C7823" s="88"/>
      <c r="D7823" s="86"/>
      <c r="E7823" s="32"/>
      <c r="H7823" s="105"/>
      <c r="J7823" s="102"/>
      <c r="K7823" s="102"/>
      <c r="L7823" s="108"/>
      <c r="R7823" s="31"/>
      <c r="S7823" s="112"/>
    </row>
    <row r="7824">
      <c r="A7824" s="105"/>
      <c r="C7824" s="88"/>
      <c r="D7824" s="86"/>
      <c r="E7824" s="32"/>
      <c r="H7824" s="105"/>
      <c r="J7824" s="102"/>
      <c r="K7824" s="102"/>
      <c r="L7824" s="108"/>
      <c r="R7824" s="31"/>
      <c r="S7824" s="112"/>
    </row>
    <row r="7825">
      <c r="A7825" s="105"/>
      <c r="C7825" s="88"/>
      <c r="D7825" s="86"/>
      <c r="E7825" s="32"/>
      <c r="H7825" s="105"/>
      <c r="J7825" s="102"/>
      <c r="K7825" s="102"/>
      <c r="L7825" s="108"/>
      <c r="R7825" s="31"/>
      <c r="S7825" s="112"/>
    </row>
    <row r="7826">
      <c r="A7826" s="105"/>
      <c r="C7826" s="88"/>
      <c r="D7826" s="86"/>
      <c r="E7826" s="32"/>
      <c r="H7826" s="105"/>
      <c r="J7826" s="102"/>
      <c r="K7826" s="102"/>
      <c r="L7826" s="108"/>
      <c r="R7826" s="31"/>
      <c r="S7826" s="112"/>
    </row>
    <row r="7827">
      <c r="A7827" s="105"/>
      <c r="C7827" s="88"/>
      <c r="D7827" s="86"/>
      <c r="E7827" s="32"/>
      <c r="H7827" s="105"/>
      <c r="J7827" s="102"/>
      <c r="K7827" s="102"/>
      <c r="L7827" s="108"/>
      <c r="R7827" s="31"/>
      <c r="S7827" s="112"/>
    </row>
    <row r="7828">
      <c r="A7828" s="105"/>
      <c r="C7828" s="88"/>
      <c r="D7828" s="86"/>
      <c r="E7828" s="32"/>
      <c r="H7828" s="105"/>
      <c r="J7828" s="102"/>
      <c r="K7828" s="102"/>
      <c r="L7828" s="108"/>
      <c r="R7828" s="31"/>
      <c r="S7828" s="112"/>
    </row>
    <row r="7829">
      <c r="A7829" s="105"/>
      <c r="C7829" s="88"/>
      <c r="D7829" s="86"/>
      <c r="E7829" s="32"/>
      <c r="H7829" s="105"/>
      <c r="J7829" s="102"/>
      <c r="K7829" s="102"/>
      <c r="L7829" s="108"/>
      <c r="R7829" s="31"/>
      <c r="S7829" s="112"/>
    </row>
    <row r="7830">
      <c r="A7830" s="105"/>
      <c r="C7830" s="88"/>
      <c r="D7830" s="86"/>
      <c r="E7830" s="32"/>
      <c r="H7830" s="105"/>
      <c r="J7830" s="102"/>
      <c r="K7830" s="102"/>
      <c r="L7830" s="108"/>
      <c r="R7830" s="31"/>
      <c r="S7830" s="112"/>
    </row>
    <row r="7831">
      <c r="A7831" s="105"/>
      <c r="C7831" s="88"/>
      <c r="D7831" s="86"/>
      <c r="E7831" s="32"/>
      <c r="H7831" s="105"/>
      <c r="J7831" s="102"/>
      <c r="K7831" s="102"/>
      <c r="L7831" s="108"/>
      <c r="R7831" s="31"/>
      <c r="S7831" s="112"/>
    </row>
    <row r="7832">
      <c r="A7832" s="105"/>
      <c r="C7832" s="88"/>
      <c r="D7832" s="86"/>
      <c r="E7832" s="32"/>
      <c r="H7832" s="105"/>
      <c r="J7832" s="102"/>
      <c r="K7832" s="102"/>
      <c r="L7832" s="108"/>
      <c r="R7832" s="31"/>
      <c r="S7832" s="112"/>
    </row>
    <row r="7833">
      <c r="A7833" s="105"/>
      <c r="C7833" s="88"/>
      <c r="D7833" s="86"/>
      <c r="E7833" s="32"/>
      <c r="H7833" s="105"/>
      <c r="J7833" s="102"/>
      <c r="K7833" s="102"/>
      <c r="L7833" s="108"/>
      <c r="R7833" s="31"/>
      <c r="S7833" s="112"/>
    </row>
    <row r="7834">
      <c r="A7834" s="105"/>
      <c r="C7834" s="88"/>
      <c r="D7834" s="86"/>
      <c r="E7834" s="32"/>
      <c r="H7834" s="105"/>
      <c r="J7834" s="102"/>
      <c r="K7834" s="102"/>
      <c r="L7834" s="108"/>
      <c r="R7834" s="31"/>
      <c r="S7834" s="112"/>
    </row>
    <row r="7835">
      <c r="A7835" s="105"/>
      <c r="C7835" s="88"/>
      <c r="D7835" s="86"/>
      <c r="E7835" s="32"/>
      <c r="H7835" s="105"/>
      <c r="J7835" s="102"/>
      <c r="K7835" s="102"/>
      <c r="L7835" s="108"/>
      <c r="R7835" s="31"/>
      <c r="S7835" s="112"/>
    </row>
    <row r="7836">
      <c r="A7836" s="105"/>
      <c r="C7836" s="88"/>
      <c r="D7836" s="86"/>
      <c r="E7836" s="32"/>
      <c r="H7836" s="105"/>
      <c r="J7836" s="102"/>
      <c r="K7836" s="102"/>
      <c r="L7836" s="108"/>
      <c r="R7836" s="31"/>
      <c r="S7836" s="112"/>
    </row>
    <row r="7837">
      <c r="A7837" s="105"/>
      <c r="C7837" s="88"/>
      <c r="D7837" s="86"/>
      <c r="E7837" s="32"/>
      <c r="H7837" s="105"/>
      <c r="J7837" s="102"/>
      <c r="K7837" s="102"/>
      <c r="L7837" s="108"/>
      <c r="R7837" s="31"/>
      <c r="S7837" s="112"/>
    </row>
    <row r="7838">
      <c r="A7838" s="105"/>
      <c r="C7838" s="88"/>
      <c r="D7838" s="86"/>
      <c r="E7838" s="32"/>
      <c r="H7838" s="105"/>
      <c r="J7838" s="102"/>
      <c r="K7838" s="102"/>
      <c r="L7838" s="108"/>
      <c r="R7838" s="31"/>
      <c r="S7838" s="112"/>
    </row>
    <row r="7839">
      <c r="A7839" s="105"/>
      <c r="C7839" s="88"/>
      <c r="D7839" s="86"/>
      <c r="E7839" s="32"/>
      <c r="H7839" s="105"/>
      <c r="J7839" s="102"/>
      <c r="K7839" s="102"/>
      <c r="L7839" s="108"/>
      <c r="R7839" s="31"/>
      <c r="S7839" s="112"/>
    </row>
    <row r="7840">
      <c r="A7840" s="105"/>
      <c r="C7840" s="88"/>
      <c r="D7840" s="86"/>
      <c r="E7840" s="32"/>
      <c r="H7840" s="105"/>
      <c r="J7840" s="102"/>
      <c r="K7840" s="102"/>
      <c r="L7840" s="108"/>
      <c r="R7840" s="31"/>
      <c r="S7840" s="112"/>
    </row>
    <row r="7841">
      <c r="A7841" s="105"/>
      <c r="C7841" s="88"/>
      <c r="D7841" s="86"/>
      <c r="E7841" s="32"/>
      <c r="H7841" s="105"/>
      <c r="J7841" s="102"/>
      <c r="K7841" s="102"/>
      <c r="L7841" s="108"/>
      <c r="R7841" s="31"/>
      <c r="S7841" s="112"/>
    </row>
    <row r="7842">
      <c r="A7842" s="105"/>
      <c r="C7842" s="88"/>
      <c r="D7842" s="86"/>
      <c r="E7842" s="32"/>
      <c r="H7842" s="105"/>
      <c r="J7842" s="102"/>
      <c r="K7842" s="102"/>
      <c r="L7842" s="108"/>
      <c r="R7842" s="31"/>
      <c r="S7842" s="112"/>
    </row>
    <row r="7843">
      <c r="A7843" s="105"/>
      <c r="C7843" s="88"/>
      <c r="D7843" s="86"/>
      <c r="E7843" s="32"/>
      <c r="H7843" s="105"/>
      <c r="J7843" s="102"/>
      <c r="K7843" s="102"/>
      <c r="L7843" s="108"/>
      <c r="R7843" s="31"/>
      <c r="S7843" s="112"/>
    </row>
    <row r="7844">
      <c r="A7844" s="105"/>
      <c r="C7844" s="88"/>
      <c r="D7844" s="86"/>
      <c r="E7844" s="32"/>
      <c r="H7844" s="105"/>
      <c r="J7844" s="102"/>
      <c r="K7844" s="102"/>
      <c r="L7844" s="108"/>
      <c r="R7844" s="31"/>
      <c r="S7844" s="112"/>
    </row>
    <row r="7845">
      <c r="A7845" s="105"/>
      <c r="C7845" s="88"/>
      <c r="D7845" s="86"/>
      <c r="E7845" s="32"/>
      <c r="H7845" s="105"/>
      <c r="J7845" s="102"/>
      <c r="K7845" s="102"/>
      <c r="L7845" s="108"/>
      <c r="R7845" s="31"/>
      <c r="S7845" s="112"/>
    </row>
    <row r="7846">
      <c r="A7846" s="105"/>
      <c r="C7846" s="88"/>
      <c r="D7846" s="86"/>
      <c r="E7846" s="32"/>
      <c r="H7846" s="105"/>
      <c r="J7846" s="102"/>
      <c r="K7846" s="102"/>
      <c r="L7846" s="108"/>
      <c r="R7846" s="31"/>
      <c r="S7846" s="112"/>
    </row>
    <row r="7847">
      <c r="A7847" s="105"/>
      <c r="C7847" s="88"/>
      <c r="D7847" s="86"/>
      <c r="E7847" s="32"/>
      <c r="H7847" s="105"/>
      <c r="J7847" s="102"/>
      <c r="K7847" s="102"/>
      <c r="L7847" s="108"/>
      <c r="R7847" s="31"/>
      <c r="S7847" s="112"/>
    </row>
    <row r="7848">
      <c r="A7848" s="105"/>
      <c r="C7848" s="88"/>
      <c r="D7848" s="86"/>
      <c r="E7848" s="32"/>
      <c r="H7848" s="105"/>
      <c r="J7848" s="102"/>
      <c r="K7848" s="102"/>
      <c r="L7848" s="108"/>
      <c r="R7848" s="31"/>
      <c r="S7848" s="112"/>
    </row>
    <row r="7849">
      <c r="A7849" s="105"/>
      <c r="C7849" s="88"/>
      <c r="D7849" s="86"/>
      <c r="E7849" s="32"/>
      <c r="H7849" s="105"/>
      <c r="J7849" s="102"/>
      <c r="K7849" s="102"/>
      <c r="L7849" s="108"/>
      <c r="R7849" s="31"/>
      <c r="S7849" s="112"/>
    </row>
    <row r="7850">
      <c r="A7850" s="105"/>
      <c r="C7850" s="88"/>
      <c r="D7850" s="86"/>
      <c r="E7850" s="32"/>
      <c r="H7850" s="105"/>
      <c r="J7850" s="102"/>
      <c r="K7850" s="102"/>
      <c r="L7850" s="108"/>
      <c r="R7850" s="31"/>
      <c r="S7850" s="112"/>
    </row>
    <row r="7851">
      <c r="A7851" s="105"/>
      <c r="C7851" s="88"/>
      <c r="D7851" s="86"/>
      <c r="E7851" s="32"/>
      <c r="H7851" s="105"/>
      <c r="J7851" s="102"/>
      <c r="K7851" s="102"/>
      <c r="L7851" s="108"/>
      <c r="R7851" s="31"/>
      <c r="S7851" s="112"/>
    </row>
    <row r="7852">
      <c r="A7852" s="105"/>
      <c r="C7852" s="88"/>
      <c r="D7852" s="86"/>
      <c r="E7852" s="32"/>
      <c r="H7852" s="105"/>
      <c r="J7852" s="102"/>
      <c r="K7852" s="102"/>
      <c r="L7852" s="108"/>
      <c r="R7852" s="31"/>
      <c r="S7852" s="112"/>
    </row>
    <row r="7853">
      <c r="A7853" s="105"/>
      <c r="C7853" s="88"/>
      <c r="D7853" s="86"/>
      <c r="E7853" s="32"/>
      <c r="H7853" s="105"/>
      <c r="J7853" s="102"/>
      <c r="K7853" s="102"/>
      <c r="L7853" s="108"/>
      <c r="R7853" s="31"/>
      <c r="S7853" s="112"/>
    </row>
    <row r="7854">
      <c r="A7854" s="105"/>
      <c r="C7854" s="88"/>
      <c r="D7854" s="86"/>
      <c r="E7854" s="32"/>
      <c r="H7854" s="105"/>
      <c r="J7854" s="102"/>
      <c r="K7854" s="102"/>
      <c r="L7854" s="108"/>
      <c r="R7854" s="31"/>
      <c r="S7854" s="112"/>
    </row>
    <row r="7855">
      <c r="A7855" s="105"/>
      <c r="C7855" s="88"/>
      <c r="D7855" s="86"/>
      <c r="E7855" s="32"/>
      <c r="H7855" s="105"/>
      <c r="J7855" s="102"/>
      <c r="K7855" s="102"/>
      <c r="L7855" s="108"/>
      <c r="R7855" s="31"/>
      <c r="S7855" s="112"/>
    </row>
    <row r="7856">
      <c r="A7856" s="105"/>
      <c r="C7856" s="88"/>
      <c r="D7856" s="86"/>
      <c r="E7856" s="32"/>
      <c r="H7856" s="105"/>
      <c r="J7856" s="102"/>
      <c r="K7856" s="102"/>
      <c r="L7856" s="108"/>
      <c r="R7856" s="31"/>
      <c r="S7856" s="112"/>
    </row>
    <row r="7857">
      <c r="A7857" s="105"/>
      <c r="C7857" s="88"/>
      <c r="D7857" s="86"/>
      <c r="E7857" s="32"/>
      <c r="H7857" s="105"/>
      <c r="J7857" s="102"/>
      <c r="K7857" s="102"/>
      <c r="L7857" s="108"/>
      <c r="R7857" s="31"/>
      <c r="S7857" s="112"/>
    </row>
    <row r="7858">
      <c r="A7858" s="105"/>
      <c r="C7858" s="88"/>
      <c r="D7858" s="86"/>
      <c r="E7858" s="32"/>
      <c r="H7858" s="105"/>
      <c r="J7858" s="102"/>
      <c r="K7858" s="102"/>
      <c r="L7858" s="108"/>
      <c r="R7858" s="31"/>
      <c r="S7858" s="112"/>
    </row>
    <row r="7859">
      <c r="A7859" s="105"/>
      <c r="C7859" s="88"/>
      <c r="D7859" s="86"/>
      <c r="E7859" s="32"/>
      <c r="H7859" s="105"/>
      <c r="J7859" s="102"/>
      <c r="K7859" s="102"/>
      <c r="L7859" s="108"/>
      <c r="R7859" s="31"/>
      <c r="S7859" s="112"/>
    </row>
    <row r="7860">
      <c r="A7860" s="105"/>
      <c r="C7860" s="88"/>
      <c r="D7860" s="86"/>
      <c r="E7860" s="32"/>
      <c r="H7860" s="105"/>
      <c r="J7860" s="102"/>
      <c r="K7860" s="102"/>
      <c r="L7860" s="108"/>
      <c r="R7860" s="31"/>
      <c r="S7860" s="112"/>
    </row>
    <row r="7861">
      <c r="A7861" s="105"/>
      <c r="C7861" s="88"/>
      <c r="D7861" s="86"/>
      <c r="E7861" s="32"/>
      <c r="H7861" s="105"/>
      <c r="J7861" s="102"/>
      <c r="K7861" s="102"/>
      <c r="L7861" s="108"/>
      <c r="R7861" s="31"/>
      <c r="S7861" s="112"/>
    </row>
    <row r="7862">
      <c r="A7862" s="105"/>
      <c r="C7862" s="88"/>
      <c r="D7862" s="86"/>
      <c r="E7862" s="32"/>
      <c r="H7862" s="105"/>
      <c r="J7862" s="102"/>
      <c r="K7862" s="102"/>
      <c r="L7862" s="108"/>
      <c r="R7862" s="31"/>
      <c r="S7862" s="112"/>
    </row>
    <row r="7863">
      <c r="A7863" s="105"/>
      <c r="C7863" s="88"/>
      <c r="D7863" s="86"/>
      <c r="E7863" s="32"/>
      <c r="H7863" s="105"/>
      <c r="J7863" s="102"/>
      <c r="K7863" s="102"/>
      <c r="L7863" s="108"/>
      <c r="R7863" s="31"/>
      <c r="S7863" s="112"/>
    </row>
    <row r="7864">
      <c r="A7864" s="105"/>
      <c r="C7864" s="88"/>
      <c r="D7864" s="86"/>
      <c r="E7864" s="32"/>
      <c r="H7864" s="105"/>
      <c r="J7864" s="102"/>
      <c r="K7864" s="102"/>
      <c r="L7864" s="108"/>
      <c r="R7864" s="31"/>
      <c r="S7864" s="112"/>
    </row>
    <row r="7865">
      <c r="A7865" s="105"/>
      <c r="C7865" s="88"/>
      <c r="D7865" s="86"/>
      <c r="E7865" s="32"/>
      <c r="H7865" s="105"/>
      <c r="J7865" s="102"/>
      <c r="K7865" s="102"/>
      <c r="L7865" s="108"/>
      <c r="R7865" s="31"/>
      <c r="S7865" s="112"/>
    </row>
    <row r="7866">
      <c r="A7866" s="105"/>
      <c r="C7866" s="88"/>
      <c r="D7866" s="86"/>
      <c r="E7866" s="32"/>
      <c r="H7866" s="105"/>
      <c r="J7866" s="102"/>
      <c r="K7866" s="102"/>
      <c r="L7866" s="108"/>
      <c r="R7866" s="31"/>
      <c r="S7866" s="112"/>
    </row>
    <row r="7867">
      <c r="A7867" s="105"/>
      <c r="C7867" s="88"/>
      <c r="D7867" s="86"/>
      <c r="E7867" s="32"/>
      <c r="H7867" s="105"/>
      <c r="J7867" s="102"/>
      <c r="K7867" s="102"/>
      <c r="L7867" s="108"/>
      <c r="R7867" s="31"/>
      <c r="S7867" s="112"/>
    </row>
    <row r="7868">
      <c r="A7868" s="105"/>
      <c r="C7868" s="88"/>
      <c r="D7868" s="86"/>
      <c r="E7868" s="32"/>
      <c r="H7868" s="105"/>
      <c r="J7868" s="102"/>
      <c r="K7868" s="102"/>
      <c r="L7868" s="108"/>
      <c r="R7868" s="31"/>
      <c r="S7868" s="112"/>
    </row>
    <row r="7869">
      <c r="A7869" s="105"/>
      <c r="C7869" s="88"/>
      <c r="D7869" s="86"/>
      <c r="E7869" s="32"/>
      <c r="H7869" s="105"/>
      <c r="J7869" s="102"/>
      <c r="K7869" s="102"/>
      <c r="L7869" s="108"/>
      <c r="R7869" s="31"/>
      <c r="S7869" s="112"/>
    </row>
    <row r="7870">
      <c r="A7870" s="105"/>
      <c r="C7870" s="88"/>
      <c r="D7870" s="86"/>
      <c r="E7870" s="32"/>
      <c r="H7870" s="105"/>
      <c r="J7870" s="102"/>
      <c r="K7870" s="102"/>
      <c r="L7870" s="108"/>
      <c r="R7870" s="31"/>
      <c r="S7870" s="112"/>
    </row>
    <row r="7871">
      <c r="A7871" s="105"/>
      <c r="C7871" s="88"/>
      <c r="D7871" s="86"/>
      <c r="E7871" s="32"/>
      <c r="H7871" s="105"/>
      <c r="J7871" s="102"/>
      <c r="K7871" s="102"/>
      <c r="L7871" s="108"/>
      <c r="R7871" s="31"/>
      <c r="S7871" s="112"/>
    </row>
    <row r="7872">
      <c r="A7872" s="105"/>
      <c r="C7872" s="88"/>
      <c r="D7872" s="86"/>
      <c r="E7872" s="32"/>
      <c r="H7872" s="105"/>
      <c r="J7872" s="102"/>
      <c r="K7872" s="102"/>
      <c r="L7872" s="108"/>
      <c r="R7872" s="31"/>
      <c r="S7872" s="112"/>
    </row>
    <row r="7873">
      <c r="A7873" s="105"/>
      <c r="C7873" s="88"/>
      <c r="D7873" s="86"/>
      <c r="E7873" s="32"/>
      <c r="H7873" s="105"/>
      <c r="J7873" s="102"/>
      <c r="K7873" s="102"/>
      <c r="L7873" s="108"/>
      <c r="R7873" s="31"/>
      <c r="S7873" s="112"/>
    </row>
    <row r="7874">
      <c r="A7874" s="105"/>
      <c r="C7874" s="88"/>
      <c r="D7874" s="86"/>
      <c r="E7874" s="32"/>
      <c r="H7874" s="105"/>
      <c r="J7874" s="102"/>
      <c r="K7874" s="102"/>
      <c r="L7874" s="108"/>
      <c r="R7874" s="31"/>
      <c r="S7874" s="112"/>
    </row>
    <row r="7875">
      <c r="A7875" s="105"/>
      <c r="C7875" s="88"/>
      <c r="D7875" s="86"/>
      <c r="E7875" s="32"/>
      <c r="H7875" s="105"/>
      <c r="J7875" s="102"/>
      <c r="K7875" s="102"/>
      <c r="L7875" s="108"/>
      <c r="R7875" s="31"/>
      <c r="S7875" s="112"/>
    </row>
    <row r="7876">
      <c r="A7876" s="105"/>
      <c r="C7876" s="88"/>
      <c r="D7876" s="86"/>
      <c r="E7876" s="32"/>
      <c r="H7876" s="105"/>
      <c r="J7876" s="102"/>
      <c r="K7876" s="102"/>
      <c r="L7876" s="108"/>
      <c r="R7876" s="31"/>
      <c r="S7876" s="112"/>
    </row>
    <row r="7877">
      <c r="A7877" s="105"/>
      <c r="C7877" s="88"/>
      <c r="D7877" s="86"/>
      <c r="E7877" s="32"/>
      <c r="H7877" s="105"/>
      <c r="J7877" s="102"/>
      <c r="K7877" s="102"/>
      <c r="L7877" s="108"/>
      <c r="R7877" s="31"/>
      <c r="S7877" s="112"/>
    </row>
    <row r="7878">
      <c r="A7878" s="105"/>
      <c r="C7878" s="88"/>
      <c r="D7878" s="86"/>
      <c r="E7878" s="32"/>
      <c r="H7878" s="105"/>
      <c r="J7878" s="102"/>
      <c r="K7878" s="102"/>
      <c r="L7878" s="108"/>
      <c r="R7878" s="31"/>
      <c r="S7878" s="112"/>
    </row>
    <row r="7879">
      <c r="A7879" s="105"/>
      <c r="C7879" s="88"/>
      <c r="D7879" s="86"/>
      <c r="E7879" s="32"/>
      <c r="H7879" s="105"/>
      <c r="J7879" s="102"/>
      <c r="K7879" s="102"/>
      <c r="L7879" s="108"/>
      <c r="R7879" s="31"/>
      <c r="S7879" s="112"/>
    </row>
    <row r="7880">
      <c r="A7880" s="105"/>
      <c r="C7880" s="88"/>
      <c r="D7880" s="86"/>
      <c r="E7880" s="32"/>
      <c r="H7880" s="105"/>
      <c r="J7880" s="102"/>
      <c r="K7880" s="102"/>
      <c r="L7880" s="108"/>
      <c r="R7880" s="31"/>
      <c r="S7880" s="112"/>
    </row>
    <row r="7881">
      <c r="A7881" s="105"/>
      <c r="C7881" s="88"/>
      <c r="D7881" s="86"/>
      <c r="E7881" s="32"/>
      <c r="H7881" s="105"/>
      <c r="J7881" s="102"/>
      <c r="K7881" s="102"/>
      <c r="L7881" s="108"/>
      <c r="R7881" s="31"/>
      <c r="S7881" s="112"/>
    </row>
    <row r="7882">
      <c r="A7882" s="105"/>
      <c r="C7882" s="88"/>
      <c r="D7882" s="86"/>
      <c r="E7882" s="32"/>
      <c r="H7882" s="105"/>
      <c r="J7882" s="102"/>
      <c r="K7882" s="102"/>
      <c r="L7882" s="108"/>
      <c r="R7882" s="31"/>
      <c r="S7882" s="112"/>
    </row>
    <row r="7883">
      <c r="A7883" s="105"/>
      <c r="C7883" s="88"/>
      <c r="D7883" s="86"/>
      <c r="E7883" s="32"/>
      <c r="H7883" s="105"/>
      <c r="J7883" s="102"/>
      <c r="K7883" s="102"/>
      <c r="L7883" s="108"/>
      <c r="R7883" s="31"/>
      <c r="S7883" s="112"/>
    </row>
    <row r="7884">
      <c r="A7884" s="105"/>
      <c r="C7884" s="88"/>
      <c r="D7884" s="86"/>
      <c r="E7884" s="32"/>
      <c r="H7884" s="105"/>
      <c r="J7884" s="102"/>
      <c r="K7884" s="102"/>
      <c r="L7884" s="108"/>
      <c r="R7884" s="31"/>
      <c r="S7884" s="112"/>
    </row>
    <row r="7885">
      <c r="A7885" s="105"/>
      <c r="C7885" s="88"/>
      <c r="D7885" s="86"/>
      <c r="E7885" s="32"/>
      <c r="H7885" s="105"/>
      <c r="J7885" s="102"/>
      <c r="K7885" s="102"/>
      <c r="L7885" s="108"/>
      <c r="R7885" s="31"/>
      <c r="S7885" s="112"/>
    </row>
    <row r="7886">
      <c r="A7886" s="105"/>
      <c r="C7886" s="88"/>
      <c r="D7886" s="86"/>
      <c r="E7886" s="32"/>
      <c r="H7886" s="105"/>
      <c r="J7886" s="102"/>
      <c r="K7886" s="102"/>
      <c r="L7886" s="108"/>
      <c r="R7886" s="31"/>
      <c r="S7886" s="112"/>
    </row>
    <row r="7887">
      <c r="A7887" s="105"/>
      <c r="C7887" s="88"/>
      <c r="D7887" s="86"/>
      <c r="E7887" s="32"/>
      <c r="H7887" s="105"/>
      <c r="J7887" s="102"/>
      <c r="K7887" s="102"/>
      <c r="L7887" s="108"/>
      <c r="R7887" s="31"/>
      <c r="S7887" s="112"/>
    </row>
    <row r="7888">
      <c r="A7888" s="105"/>
      <c r="C7888" s="88"/>
      <c r="D7888" s="86"/>
      <c r="E7888" s="32"/>
      <c r="H7888" s="105"/>
      <c r="J7888" s="102"/>
      <c r="K7888" s="102"/>
      <c r="L7888" s="108"/>
      <c r="R7888" s="31"/>
      <c r="S7888" s="112"/>
    </row>
    <row r="7889">
      <c r="A7889" s="105"/>
      <c r="C7889" s="88"/>
      <c r="D7889" s="86"/>
      <c r="E7889" s="32"/>
      <c r="H7889" s="105"/>
      <c r="J7889" s="102"/>
      <c r="K7889" s="102"/>
      <c r="L7889" s="108"/>
      <c r="R7889" s="31"/>
      <c r="S7889" s="112"/>
    </row>
    <row r="7890">
      <c r="A7890" s="105"/>
      <c r="C7890" s="88"/>
      <c r="D7890" s="86"/>
      <c r="E7890" s="32"/>
      <c r="H7890" s="105"/>
      <c r="J7890" s="102"/>
      <c r="K7890" s="102"/>
      <c r="L7890" s="108"/>
      <c r="R7890" s="31"/>
      <c r="S7890" s="112"/>
    </row>
    <row r="7891">
      <c r="A7891" s="105"/>
      <c r="C7891" s="88"/>
      <c r="D7891" s="86"/>
      <c r="E7891" s="32"/>
      <c r="H7891" s="105"/>
      <c r="J7891" s="102"/>
      <c r="K7891" s="102"/>
      <c r="L7891" s="108"/>
      <c r="R7891" s="31"/>
      <c r="S7891" s="112"/>
    </row>
    <row r="7892">
      <c r="A7892" s="105"/>
      <c r="C7892" s="88"/>
      <c r="D7892" s="86"/>
      <c r="E7892" s="32"/>
      <c r="H7892" s="105"/>
      <c r="J7892" s="102"/>
      <c r="K7892" s="102"/>
      <c r="L7892" s="108"/>
      <c r="R7892" s="31"/>
      <c r="S7892" s="112"/>
    </row>
    <row r="7893">
      <c r="A7893" s="105"/>
      <c r="C7893" s="88"/>
      <c r="D7893" s="86"/>
      <c r="E7893" s="32"/>
      <c r="H7893" s="105"/>
      <c r="J7893" s="102"/>
      <c r="K7893" s="102"/>
      <c r="L7893" s="108"/>
      <c r="R7893" s="31"/>
      <c r="S7893" s="112"/>
    </row>
    <row r="7894">
      <c r="A7894" s="105"/>
      <c r="C7894" s="88"/>
      <c r="D7894" s="86"/>
      <c r="E7894" s="32"/>
      <c r="H7894" s="105"/>
      <c r="J7894" s="102"/>
      <c r="K7894" s="102"/>
      <c r="L7894" s="108"/>
      <c r="R7894" s="31"/>
      <c r="S7894" s="112"/>
    </row>
    <row r="7895">
      <c r="A7895" s="105"/>
      <c r="C7895" s="88"/>
      <c r="D7895" s="86"/>
      <c r="E7895" s="32"/>
      <c r="H7895" s="105"/>
      <c r="J7895" s="102"/>
      <c r="K7895" s="102"/>
      <c r="L7895" s="108"/>
      <c r="R7895" s="31"/>
      <c r="S7895" s="112"/>
    </row>
    <row r="7896">
      <c r="A7896" s="105"/>
      <c r="C7896" s="88"/>
      <c r="D7896" s="86"/>
      <c r="E7896" s="32"/>
      <c r="H7896" s="105"/>
      <c r="J7896" s="102"/>
      <c r="K7896" s="102"/>
      <c r="L7896" s="108"/>
      <c r="R7896" s="31"/>
      <c r="S7896" s="112"/>
    </row>
    <row r="7897">
      <c r="A7897" s="105"/>
      <c r="C7897" s="88"/>
      <c r="D7897" s="86"/>
      <c r="E7897" s="32"/>
      <c r="H7897" s="105"/>
      <c r="J7897" s="102"/>
      <c r="K7897" s="102"/>
      <c r="L7897" s="108"/>
      <c r="R7897" s="31"/>
      <c r="S7897" s="112"/>
    </row>
    <row r="7898">
      <c r="A7898" s="105"/>
      <c r="C7898" s="88"/>
      <c r="D7898" s="86"/>
      <c r="E7898" s="32"/>
      <c r="H7898" s="105"/>
      <c r="J7898" s="102"/>
      <c r="K7898" s="102"/>
      <c r="L7898" s="108"/>
      <c r="R7898" s="31"/>
      <c r="S7898" s="112"/>
    </row>
    <row r="7899">
      <c r="A7899" s="105"/>
      <c r="C7899" s="88"/>
      <c r="D7899" s="86"/>
      <c r="E7899" s="32"/>
      <c r="H7899" s="105"/>
      <c r="J7899" s="102"/>
      <c r="K7899" s="102"/>
      <c r="L7899" s="108"/>
      <c r="R7899" s="31"/>
      <c r="S7899" s="112"/>
    </row>
    <row r="7900">
      <c r="A7900" s="105"/>
      <c r="C7900" s="88"/>
      <c r="D7900" s="86"/>
      <c r="E7900" s="32"/>
      <c r="H7900" s="105"/>
      <c r="J7900" s="102"/>
      <c r="K7900" s="102"/>
      <c r="L7900" s="108"/>
      <c r="R7900" s="31"/>
      <c r="S7900" s="112"/>
    </row>
    <row r="7901">
      <c r="A7901" s="105"/>
      <c r="C7901" s="88"/>
      <c r="D7901" s="86"/>
      <c r="E7901" s="32"/>
      <c r="H7901" s="105"/>
      <c r="J7901" s="102"/>
      <c r="K7901" s="102"/>
      <c r="L7901" s="108"/>
      <c r="R7901" s="31"/>
      <c r="S7901" s="112"/>
    </row>
    <row r="7902">
      <c r="A7902" s="105"/>
      <c r="C7902" s="88"/>
      <c r="D7902" s="86"/>
      <c r="E7902" s="32"/>
      <c r="H7902" s="105"/>
      <c r="J7902" s="102"/>
      <c r="K7902" s="102"/>
      <c r="L7902" s="108"/>
      <c r="R7902" s="31"/>
      <c r="S7902" s="112"/>
    </row>
    <row r="7903">
      <c r="A7903" s="105"/>
      <c r="C7903" s="88"/>
      <c r="D7903" s="86"/>
      <c r="E7903" s="32"/>
      <c r="H7903" s="105"/>
      <c r="J7903" s="102"/>
      <c r="K7903" s="102"/>
      <c r="L7903" s="108"/>
      <c r="R7903" s="31"/>
      <c r="S7903" s="112"/>
    </row>
    <row r="7904">
      <c r="A7904" s="105"/>
      <c r="C7904" s="88"/>
      <c r="D7904" s="86"/>
      <c r="E7904" s="32"/>
      <c r="H7904" s="105"/>
      <c r="J7904" s="102"/>
      <c r="K7904" s="102"/>
      <c r="L7904" s="108"/>
      <c r="R7904" s="31"/>
      <c r="S7904" s="112"/>
    </row>
    <row r="7905">
      <c r="A7905" s="105"/>
      <c r="C7905" s="88"/>
      <c r="D7905" s="86"/>
      <c r="E7905" s="32"/>
      <c r="H7905" s="105"/>
      <c r="J7905" s="102"/>
      <c r="K7905" s="102"/>
      <c r="L7905" s="108"/>
      <c r="R7905" s="31"/>
      <c r="S7905" s="112"/>
    </row>
    <row r="7906">
      <c r="A7906" s="105"/>
      <c r="C7906" s="88"/>
      <c r="D7906" s="86"/>
      <c r="E7906" s="32"/>
      <c r="H7906" s="105"/>
      <c r="J7906" s="102"/>
      <c r="K7906" s="102"/>
      <c r="L7906" s="108"/>
      <c r="R7906" s="31"/>
      <c r="S7906" s="112"/>
    </row>
    <row r="7907">
      <c r="A7907" s="105"/>
      <c r="C7907" s="88"/>
      <c r="D7907" s="86"/>
      <c r="E7907" s="32"/>
      <c r="H7907" s="105"/>
      <c r="J7907" s="102"/>
      <c r="K7907" s="102"/>
      <c r="L7907" s="108"/>
      <c r="R7907" s="31"/>
      <c r="S7907" s="112"/>
    </row>
    <row r="7908">
      <c r="A7908" s="105"/>
      <c r="C7908" s="88"/>
      <c r="D7908" s="86"/>
      <c r="E7908" s="32"/>
      <c r="H7908" s="105"/>
      <c r="J7908" s="102"/>
      <c r="K7908" s="102"/>
      <c r="L7908" s="108"/>
      <c r="R7908" s="31"/>
      <c r="S7908" s="112"/>
    </row>
    <row r="7909">
      <c r="A7909" s="105"/>
      <c r="C7909" s="88"/>
      <c r="D7909" s="86"/>
      <c r="E7909" s="32"/>
      <c r="H7909" s="105"/>
      <c r="J7909" s="102"/>
      <c r="K7909" s="102"/>
      <c r="L7909" s="108"/>
      <c r="R7909" s="31"/>
      <c r="S7909" s="112"/>
    </row>
    <row r="7910">
      <c r="A7910" s="105"/>
      <c r="C7910" s="88"/>
      <c r="D7910" s="86"/>
      <c r="E7910" s="32"/>
      <c r="H7910" s="105"/>
      <c r="J7910" s="102"/>
      <c r="K7910" s="102"/>
      <c r="L7910" s="108"/>
      <c r="R7910" s="31"/>
      <c r="S7910" s="112"/>
    </row>
    <row r="7911">
      <c r="A7911" s="105"/>
      <c r="C7911" s="88"/>
      <c r="D7911" s="86"/>
      <c r="E7911" s="32"/>
      <c r="H7911" s="105"/>
      <c r="J7911" s="102"/>
      <c r="K7911" s="102"/>
      <c r="L7911" s="108"/>
      <c r="R7911" s="31"/>
      <c r="S7911" s="112"/>
    </row>
    <row r="7912">
      <c r="A7912" s="105"/>
      <c r="C7912" s="88"/>
      <c r="D7912" s="86"/>
      <c r="E7912" s="32"/>
      <c r="H7912" s="105"/>
      <c r="J7912" s="102"/>
      <c r="K7912" s="102"/>
      <c r="L7912" s="108"/>
      <c r="R7912" s="31"/>
      <c r="S7912" s="112"/>
    </row>
    <row r="7913">
      <c r="A7913" s="105"/>
      <c r="C7913" s="88"/>
      <c r="D7913" s="86"/>
      <c r="E7913" s="32"/>
      <c r="H7913" s="105"/>
      <c r="J7913" s="102"/>
      <c r="K7913" s="102"/>
      <c r="L7913" s="108"/>
      <c r="R7913" s="31"/>
      <c r="S7913" s="112"/>
    </row>
    <row r="7914">
      <c r="A7914" s="105"/>
      <c r="C7914" s="88"/>
      <c r="D7914" s="86"/>
      <c r="E7914" s="32"/>
      <c r="H7914" s="105"/>
      <c r="J7914" s="102"/>
      <c r="K7914" s="102"/>
      <c r="L7914" s="108"/>
      <c r="R7914" s="31"/>
      <c r="S7914" s="112"/>
    </row>
    <row r="7915">
      <c r="A7915" s="105"/>
      <c r="C7915" s="88"/>
      <c r="D7915" s="86"/>
      <c r="E7915" s="32"/>
      <c r="H7915" s="105"/>
      <c r="J7915" s="102"/>
      <c r="K7915" s="102"/>
      <c r="L7915" s="108"/>
      <c r="R7915" s="31"/>
      <c r="S7915" s="112"/>
    </row>
    <row r="7916">
      <c r="A7916" s="105"/>
      <c r="C7916" s="88"/>
      <c r="D7916" s="86"/>
      <c r="E7916" s="32"/>
      <c r="H7916" s="105"/>
      <c r="J7916" s="102"/>
      <c r="K7916" s="102"/>
      <c r="L7916" s="108"/>
      <c r="R7916" s="31"/>
      <c r="S7916" s="112"/>
    </row>
    <row r="7917">
      <c r="A7917" s="105"/>
      <c r="C7917" s="88"/>
      <c r="D7917" s="86"/>
      <c r="E7917" s="32"/>
      <c r="H7917" s="105"/>
      <c r="J7917" s="102"/>
      <c r="K7917" s="102"/>
      <c r="L7917" s="108"/>
      <c r="R7917" s="31"/>
      <c r="S7917" s="112"/>
    </row>
    <row r="7918">
      <c r="A7918" s="105"/>
      <c r="C7918" s="88"/>
      <c r="D7918" s="86"/>
      <c r="E7918" s="32"/>
      <c r="H7918" s="105"/>
      <c r="J7918" s="102"/>
      <c r="K7918" s="102"/>
      <c r="L7918" s="108"/>
      <c r="R7918" s="31"/>
      <c r="S7918" s="112"/>
    </row>
    <row r="7919">
      <c r="A7919" s="105"/>
      <c r="C7919" s="88"/>
      <c r="D7919" s="86"/>
      <c r="E7919" s="32"/>
      <c r="H7919" s="105"/>
      <c r="J7919" s="102"/>
      <c r="K7919" s="102"/>
      <c r="L7919" s="108"/>
      <c r="R7919" s="31"/>
      <c r="S7919" s="112"/>
    </row>
    <row r="7920">
      <c r="A7920" s="105"/>
      <c r="C7920" s="88"/>
      <c r="D7920" s="86"/>
      <c r="E7920" s="32"/>
      <c r="H7920" s="105"/>
      <c r="J7920" s="102"/>
      <c r="K7920" s="102"/>
      <c r="L7920" s="108"/>
      <c r="R7920" s="31"/>
      <c r="S7920" s="112"/>
    </row>
    <row r="7921">
      <c r="A7921" s="105"/>
      <c r="C7921" s="88"/>
      <c r="D7921" s="86"/>
      <c r="E7921" s="32"/>
      <c r="H7921" s="105"/>
      <c r="J7921" s="102"/>
      <c r="K7921" s="102"/>
      <c r="L7921" s="108"/>
      <c r="R7921" s="31"/>
      <c r="S7921" s="112"/>
    </row>
    <row r="7922">
      <c r="A7922" s="105"/>
      <c r="C7922" s="88"/>
      <c r="D7922" s="86"/>
      <c r="E7922" s="32"/>
      <c r="H7922" s="105"/>
      <c r="J7922" s="102"/>
      <c r="K7922" s="102"/>
      <c r="L7922" s="108"/>
      <c r="R7922" s="31"/>
      <c r="S7922" s="112"/>
    </row>
    <row r="7923">
      <c r="A7923" s="105"/>
      <c r="C7923" s="88"/>
      <c r="D7923" s="86"/>
      <c r="E7923" s="32"/>
      <c r="H7923" s="105"/>
      <c r="J7923" s="102"/>
      <c r="K7923" s="102"/>
      <c r="L7923" s="108"/>
      <c r="R7923" s="31"/>
      <c r="S7923" s="112"/>
    </row>
    <row r="7924">
      <c r="A7924" s="105"/>
      <c r="C7924" s="88"/>
      <c r="D7924" s="86"/>
      <c r="E7924" s="32"/>
      <c r="H7924" s="105"/>
      <c r="J7924" s="102"/>
      <c r="K7924" s="102"/>
      <c r="L7924" s="108"/>
      <c r="R7924" s="31"/>
      <c r="S7924" s="112"/>
    </row>
    <row r="7925">
      <c r="A7925" s="105"/>
      <c r="C7925" s="88"/>
      <c r="D7925" s="86"/>
      <c r="E7925" s="32"/>
      <c r="H7925" s="105"/>
      <c r="J7925" s="102"/>
      <c r="K7925" s="102"/>
      <c r="L7925" s="108"/>
      <c r="R7925" s="31"/>
      <c r="S7925" s="112"/>
    </row>
    <row r="7926">
      <c r="A7926" s="105"/>
      <c r="C7926" s="88"/>
      <c r="D7926" s="86"/>
      <c r="E7926" s="32"/>
      <c r="H7926" s="105"/>
      <c r="J7926" s="102"/>
      <c r="K7926" s="102"/>
      <c r="L7926" s="108"/>
      <c r="R7926" s="31"/>
      <c r="S7926" s="112"/>
    </row>
    <row r="7927">
      <c r="A7927" s="105"/>
      <c r="C7927" s="88"/>
      <c r="D7927" s="86"/>
      <c r="E7927" s="32"/>
      <c r="H7927" s="105"/>
      <c r="J7927" s="102"/>
      <c r="K7927" s="102"/>
      <c r="L7927" s="108"/>
      <c r="R7927" s="31"/>
      <c r="S7927" s="112"/>
    </row>
    <row r="7928">
      <c r="A7928" s="105"/>
      <c r="C7928" s="88"/>
      <c r="D7928" s="86"/>
      <c r="E7928" s="32"/>
      <c r="H7928" s="105"/>
      <c r="J7928" s="102"/>
      <c r="K7928" s="102"/>
      <c r="L7928" s="108"/>
      <c r="R7928" s="31"/>
      <c r="S7928" s="112"/>
    </row>
    <row r="7929">
      <c r="A7929" s="105"/>
      <c r="C7929" s="88"/>
      <c r="D7929" s="86"/>
      <c r="E7929" s="32"/>
      <c r="H7929" s="105"/>
      <c r="J7929" s="102"/>
      <c r="K7929" s="102"/>
      <c r="L7929" s="108"/>
      <c r="R7929" s="31"/>
      <c r="S7929" s="112"/>
    </row>
    <row r="7930">
      <c r="A7930" s="105"/>
      <c r="C7930" s="88"/>
      <c r="D7930" s="86"/>
      <c r="E7930" s="32"/>
      <c r="H7930" s="105"/>
      <c r="J7930" s="102"/>
      <c r="K7930" s="102"/>
      <c r="L7930" s="108"/>
      <c r="R7930" s="31"/>
      <c r="S7930" s="112"/>
    </row>
    <row r="7931">
      <c r="A7931" s="105"/>
      <c r="C7931" s="88"/>
      <c r="D7931" s="86"/>
      <c r="E7931" s="32"/>
      <c r="H7931" s="105"/>
      <c r="J7931" s="102"/>
      <c r="K7931" s="102"/>
      <c r="L7931" s="108"/>
      <c r="R7931" s="31"/>
      <c r="S7931" s="112"/>
    </row>
    <row r="7932">
      <c r="A7932" s="105"/>
      <c r="C7932" s="88"/>
      <c r="D7932" s="86"/>
      <c r="E7932" s="32"/>
      <c r="H7932" s="105"/>
      <c r="J7932" s="102"/>
      <c r="K7932" s="102"/>
      <c r="L7932" s="108"/>
      <c r="R7932" s="31"/>
      <c r="S7932" s="112"/>
    </row>
    <row r="7933">
      <c r="A7933" s="105"/>
      <c r="C7933" s="88"/>
      <c r="D7933" s="86"/>
      <c r="E7933" s="32"/>
      <c r="H7933" s="105"/>
      <c r="J7933" s="102"/>
      <c r="K7933" s="102"/>
      <c r="L7933" s="108"/>
      <c r="R7933" s="31"/>
      <c r="S7933" s="112"/>
    </row>
    <row r="7934">
      <c r="A7934" s="105"/>
      <c r="C7934" s="88"/>
      <c r="D7934" s="86"/>
      <c r="E7934" s="32"/>
      <c r="H7934" s="105"/>
      <c r="J7934" s="102"/>
      <c r="K7934" s="102"/>
      <c r="L7934" s="108"/>
      <c r="R7934" s="31"/>
      <c r="S7934" s="112"/>
    </row>
    <row r="7935">
      <c r="A7935" s="105"/>
      <c r="C7935" s="88"/>
      <c r="D7935" s="86"/>
      <c r="E7935" s="32"/>
      <c r="H7935" s="105"/>
      <c r="J7935" s="102"/>
      <c r="K7935" s="102"/>
      <c r="L7935" s="108"/>
      <c r="R7935" s="31"/>
      <c r="S7935" s="112"/>
    </row>
    <row r="7936">
      <c r="A7936" s="105"/>
      <c r="C7936" s="88"/>
      <c r="D7936" s="86"/>
      <c r="E7936" s="32"/>
      <c r="H7936" s="105"/>
      <c r="J7936" s="102"/>
      <c r="K7936" s="102"/>
      <c r="L7936" s="108"/>
      <c r="R7936" s="31"/>
      <c r="S7936" s="112"/>
    </row>
    <row r="7937">
      <c r="A7937" s="105"/>
      <c r="C7937" s="88"/>
      <c r="D7937" s="86"/>
      <c r="E7937" s="32"/>
      <c r="H7937" s="105"/>
      <c r="J7937" s="102"/>
      <c r="K7937" s="102"/>
      <c r="L7937" s="108"/>
      <c r="R7937" s="31"/>
      <c r="S7937" s="112"/>
    </row>
    <row r="7938">
      <c r="A7938" s="105"/>
      <c r="C7938" s="88"/>
      <c r="D7938" s="86"/>
      <c r="E7938" s="32"/>
      <c r="H7938" s="105"/>
      <c r="J7938" s="102"/>
      <c r="K7938" s="102"/>
      <c r="L7938" s="108"/>
      <c r="R7938" s="31"/>
      <c r="S7938" s="112"/>
    </row>
    <row r="7939">
      <c r="A7939" s="105"/>
      <c r="C7939" s="88"/>
      <c r="D7939" s="86"/>
      <c r="E7939" s="32"/>
      <c r="H7939" s="105"/>
      <c r="J7939" s="102"/>
      <c r="K7939" s="102"/>
      <c r="L7939" s="108"/>
      <c r="R7939" s="31"/>
      <c r="S7939" s="112"/>
    </row>
    <row r="7940">
      <c r="A7940" s="105"/>
      <c r="C7940" s="88"/>
      <c r="D7940" s="86"/>
      <c r="E7940" s="32"/>
      <c r="H7940" s="105"/>
      <c r="J7940" s="102"/>
      <c r="K7940" s="102"/>
      <c r="L7940" s="108"/>
      <c r="R7940" s="31"/>
      <c r="S7940" s="112"/>
    </row>
    <row r="7941">
      <c r="A7941" s="105"/>
      <c r="C7941" s="88"/>
      <c r="D7941" s="86"/>
      <c r="E7941" s="32"/>
      <c r="H7941" s="105"/>
      <c r="J7941" s="102"/>
      <c r="K7941" s="102"/>
      <c r="L7941" s="108"/>
      <c r="R7941" s="31"/>
      <c r="S7941" s="112"/>
    </row>
    <row r="7942">
      <c r="A7942" s="105"/>
      <c r="C7942" s="88"/>
      <c r="D7942" s="86"/>
      <c r="E7942" s="32"/>
      <c r="H7942" s="105"/>
      <c r="J7942" s="102"/>
      <c r="K7942" s="102"/>
      <c r="L7942" s="108"/>
      <c r="R7942" s="31"/>
      <c r="S7942" s="112"/>
    </row>
    <row r="7943">
      <c r="A7943" s="105"/>
      <c r="C7943" s="88"/>
      <c r="D7943" s="86"/>
      <c r="E7943" s="32"/>
      <c r="H7943" s="105"/>
      <c r="J7943" s="102"/>
      <c r="K7943" s="102"/>
      <c r="L7943" s="108"/>
      <c r="R7943" s="31"/>
      <c r="S7943" s="112"/>
    </row>
    <row r="7944">
      <c r="A7944" s="105"/>
      <c r="C7944" s="88"/>
      <c r="D7944" s="86"/>
      <c r="E7944" s="32"/>
      <c r="H7944" s="105"/>
      <c r="J7944" s="102"/>
      <c r="K7944" s="102"/>
      <c r="L7944" s="108"/>
      <c r="R7944" s="31"/>
      <c r="S7944" s="112"/>
    </row>
    <row r="7945">
      <c r="A7945" s="105"/>
      <c r="C7945" s="88"/>
      <c r="D7945" s="86"/>
      <c r="E7945" s="32"/>
      <c r="H7945" s="105"/>
      <c r="J7945" s="102"/>
      <c r="K7945" s="102"/>
      <c r="L7945" s="108"/>
      <c r="R7945" s="31"/>
      <c r="S7945" s="112"/>
    </row>
    <row r="7946">
      <c r="A7946" s="105"/>
      <c r="C7946" s="88"/>
      <c r="D7946" s="86"/>
      <c r="E7946" s="32"/>
      <c r="H7946" s="105"/>
      <c r="J7946" s="102"/>
      <c r="K7946" s="102"/>
      <c r="L7946" s="108"/>
      <c r="R7946" s="31"/>
      <c r="S7946" s="112"/>
    </row>
    <row r="7947">
      <c r="A7947" s="105"/>
      <c r="C7947" s="88"/>
      <c r="D7947" s="86"/>
      <c r="E7947" s="32"/>
      <c r="H7947" s="105"/>
      <c r="J7947" s="102"/>
      <c r="K7947" s="102"/>
      <c r="L7947" s="108"/>
      <c r="R7947" s="31"/>
      <c r="S7947" s="112"/>
    </row>
    <row r="7948">
      <c r="A7948" s="105"/>
      <c r="C7948" s="88"/>
      <c r="D7948" s="86"/>
      <c r="E7948" s="32"/>
      <c r="H7948" s="105"/>
      <c r="J7948" s="102"/>
      <c r="K7948" s="102"/>
      <c r="L7948" s="108"/>
      <c r="R7948" s="31"/>
      <c r="S7948" s="112"/>
    </row>
    <row r="7949">
      <c r="A7949" s="105"/>
      <c r="C7949" s="88"/>
      <c r="D7949" s="86"/>
      <c r="E7949" s="32"/>
      <c r="H7949" s="105"/>
      <c r="J7949" s="102"/>
      <c r="K7949" s="102"/>
      <c r="L7949" s="108"/>
      <c r="R7949" s="31"/>
      <c r="S7949" s="112"/>
    </row>
    <row r="7950">
      <c r="A7950" s="105"/>
      <c r="C7950" s="88"/>
      <c r="D7950" s="86"/>
      <c r="E7950" s="32"/>
      <c r="H7950" s="105"/>
      <c r="J7950" s="102"/>
      <c r="K7950" s="102"/>
      <c r="L7950" s="108"/>
      <c r="R7950" s="31"/>
      <c r="S7950" s="112"/>
    </row>
    <row r="7951">
      <c r="A7951" s="105"/>
      <c r="C7951" s="88"/>
      <c r="D7951" s="86"/>
      <c r="E7951" s="32"/>
      <c r="H7951" s="105"/>
      <c r="J7951" s="102"/>
      <c r="K7951" s="102"/>
      <c r="L7951" s="108"/>
      <c r="R7951" s="31"/>
      <c r="S7951" s="112"/>
    </row>
    <row r="7952">
      <c r="A7952" s="105"/>
      <c r="C7952" s="88"/>
      <c r="D7952" s="86"/>
      <c r="E7952" s="32"/>
      <c r="H7952" s="105"/>
      <c r="J7952" s="102"/>
      <c r="K7952" s="102"/>
      <c r="L7952" s="108"/>
      <c r="R7952" s="31"/>
      <c r="S7952" s="112"/>
    </row>
    <row r="7953">
      <c r="A7953" s="105"/>
      <c r="C7953" s="88"/>
      <c r="D7953" s="86"/>
      <c r="E7953" s="32"/>
      <c r="H7953" s="105"/>
      <c r="J7953" s="102"/>
      <c r="K7953" s="102"/>
      <c r="L7953" s="108"/>
      <c r="R7953" s="31"/>
      <c r="S7953" s="112"/>
    </row>
    <row r="7954">
      <c r="A7954" s="105"/>
      <c r="C7954" s="88"/>
      <c r="D7954" s="86"/>
      <c r="E7954" s="32"/>
      <c r="H7954" s="105"/>
      <c r="J7954" s="102"/>
      <c r="K7954" s="102"/>
      <c r="L7954" s="108"/>
      <c r="R7954" s="31"/>
      <c r="S7954" s="112"/>
    </row>
    <row r="7955">
      <c r="A7955" s="105"/>
      <c r="C7955" s="88"/>
      <c r="D7955" s="86"/>
      <c r="E7955" s="32"/>
      <c r="H7955" s="105"/>
      <c r="J7955" s="102"/>
      <c r="K7955" s="102"/>
      <c r="L7955" s="108"/>
      <c r="R7955" s="31"/>
      <c r="S7955" s="112"/>
    </row>
    <row r="7956">
      <c r="A7956" s="105"/>
      <c r="C7956" s="88"/>
      <c r="D7956" s="86"/>
      <c r="E7956" s="32"/>
      <c r="H7956" s="105"/>
      <c r="J7956" s="102"/>
      <c r="K7956" s="102"/>
      <c r="L7956" s="108"/>
      <c r="R7956" s="31"/>
      <c r="S7956" s="112"/>
    </row>
    <row r="7957">
      <c r="A7957" s="105"/>
      <c r="C7957" s="88"/>
      <c r="D7957" s="86"/>
      <c r="E7957" s="32"/>
      <c r="H7957" s="105"/>
      <c r="J7957" s="102"/>
      <c r="K7957" s="102"/>
      <c r="L7957" s="108"/>
      <c r="R7957" s="31"/>
      <c r="S7957" s="112"/>
    </row>
    <row r="7958">
      <c r="A7958" s="105"/>
      <c r="C7958" s="88"/>
      <c r="D7958" s="86"/>
      <c r="E7958" s="32"/>
      <c r="H7958" s="105"/>
      <c r="J7958" s="102"/>
      <c r="K7958" s="102"/>
      <c r="L7958" s="108"/>
      <c r="R7958" s="31"/>
      <c r="S7958" s="112"/>
    </row>
    <row r="7959">
      <c r="A7959" s="105"/>
      <c r="C7959" s="88"/>
      <c r="D7959" s="86"/>
      <c r="E7959" s="32"/>
      <c r="H7959" s="105"/>
      <c r="J7959" s="102"/>
      <c r="K7959" s="102"/>
      <c r="L7959" s="108"/>
      <c r="R7959" s="31"/>
      <c r="S7959" s="112"/>
    </row>
    <row r="7960">
      <c r="A7960" s="105"/>
      <c r="C7960" s="88"/>
      <c r="D7960" s="86"/>
      <c r="E7960" s="32"/>
      <c r="H7960" s="105"/>
      <c r="J7960" s="102"/>
      <c r="K7960" s="102"/>
      <c r="L7960" s="108"/>
      <c r="R7960" s="31"/>
      <c r="S7960" s="112"/>
    </row>
    <row r="7961">
      <c r="A7961" s="105"/>
      <c r="C7961" s="88"/>
      <c r="D7961" s="86"/>
      <c r="E7961" s="32"/>
      <c r="H7961" s="105"/>
      <c r="J7961" s="102"/>
      <c r="K7961" s="102"/>
      <c r="L7961" s="108"/>
      <c r="R7961" s="31"/>
      <c r="S7961" s="112"/>
    </row>
    <row r="7962">
      <c r="A7962" s="105"/>
      <c r="C7962" s="88"/>
      <c r="D7962" s="86"/>
      <c r="E7962" s="32"/>
      <c r="H7962" s="105"/>
      <c r="J7962" s="102"/>
      <c r="K7962" s="102"/>
      <c r="L7962" s="108"/>
      <c r="R7962" s="31"/>
      <c r="S7962" s="112"/>
    </row>
    <row r="7963">
      <c r="A7963" s="105"/>
      <c r="C7963" s="88"/>
      <c r="D7963" s="86"/>
      <c r="E7963" s="32"/>
      <c r="H7963" s="105"/>
      <c r="J7963" s="102"/>
      <c r="K7963" s="102"/>
      <c r="L7963" s="108"/>
      <c r="R7963" s="31"/>
      <c r="S7963" s="112"/>
    </row>
    <row r="7964">
      <c r="A7964" s="105"/>
      <c r="C7964" s="88"/>
      <c r="D7964" s="86"/>
      <c r="E7964" s="32"/>
      <c r="H7964" s="105"/>
      <c r="J7964" s="102"/>
      <c r="K7964" s="102"/>
      <c r="L7964" s="108"/>
      <c r="R7964" s="31"/>
      <c r="S7964" s="112"/>
    </row>
    <row r="7965">
      <c r="A7965" s="105"/>
      <c r="C7965" s="88"/>
      <c r="D7965" s="86"/>
      <c r="E7965" s="32"/>
      <c r="H7965" s="105"/>
      <c r="J7965" s="102"/>
      <c r="K7965" s="102"/>
      <c r="L7965" s="108"/>
      <c r="R7965" s="31"/>
      <c r="S7965" s="112"/>
    </row>
    <row r="7966">
      <c r="A7966" s="105"/>
      <c r="C7966" s="88"/>
      <c r="D7966" s="86"/>
      <c r="E7966" s="32"/>
      <c r="H7966" s="105"/>
      <c r="J7966" s="102"/>
      <c r="K7966" s="102"/>
      <c r="L7966" s="108"/>
      <c r="R7966" s="31"/>
      <c r="S7966" s="112"/>
    </row>
    <row r="7967">
      <c r="A7967" s="105"/>
      <c r="C7967" s="88"/>
      <c r="D7967" s="86"/>
      <c r="E7967" s="32"/>
      <c r="H7967" s="105"/>
      <c r="J7967" s="102"/>
      <c r="K7967" s="102"/>
      <c r="L7967" s="108"/>
      <c r="R7967" s="31"/>
      <c r="S7967" s="112"/>
    </row>
    <row r="7968">
      <c r="A7968" s="105"/>
      <c r="C7968" s="88"/>
      <c r="D7968" s="86"/>
      <c r="E7968" s="32"/>
      <c r="H7968" s="105"/>
      <c r="J7968" s="102"/>
      <c r="K7968" s="102"/>
      <c r="L7968" s="108"/>
      <c r="R7968" s="31"/>
      <c r="S7968" s="112"/>
    </row>
    <row r="7969">
      <c r="A7969" s="105"/>
      <c r="C7969" s="88"/>
      <c r="D7969" s="86"/>
      <c r="E7969" s="32"/>
      <c r="H7969" s="105"/>
      <c r="J7969" s="102"/>
      <c r="K7969" s="102"/>
      <c r="L7969" s="108"/>
      <c r="R7969" s="31"/>
      <c r="S7969" s="112"/>
    </row>
    <row r="7970">
      <c r="A7970" s="105"/>
      <c r="C7970" s="88"/>
      <c r="D7970" s="86"/>
      <c r="E7970" s="32"/>
      <c r="H7970" s="105"/>
      <c r="J7970" s="102"/>
      <c r="K7970" s="102"/>
      <c r="L7970" s="108"/>
      <c r="R7970" s="31"/>
      <c r="S7970" s="112"/>
    </row>
    <row r="7971">
      <c r="A7971" s="105"/>
      <c r="C7971" s="88"/>
      <c r="D7971" s="86"/>
      <c r="E7971" s="32"/>
      <c r="H7971" s="105"/>
      <c r="J7971" s="102"/>
      <c r="K7971" s="102"/>
      <c r="L7971" s="108"/>
      <c r="R7971" s="31"/>
      <c r="S7971" s="112"/>
    </row>
    <row r="7972">
      <c r="A7972" s="105"/>
      <c r="C7972" s="88"/>
      <c r="D7972" s="86"/>
      <c r="E7972" s="32"/>
      <c r="H7972" s="105"/>
      <c r="J7972" s="102"/>
      <c r="K7972" s="102"/>
      <c r="L7972" s="108"/>
      <c r="R7972" s="31"/>
      <c r="S7972" s="112"/>
    </row>
    <row r="7973">
      <c r="A7973" s="105"/>
      <c r="C7973" s="88"/>
      <c r="D7973" s="86"/>
      <c r="E7973" s="32"/>
      <c r="H7973" s="105"/>
      <c r="J7973" s="102"/>
      <c r="K7973" s="102"/>
      <c r="L7973" s="108"/>
      <c r="R7973" s="31"/>
      <c r="S7973" s="112"/>
    </row>
    <row r="7974">
      <c r="A7974" s="105"/>
      <c r="C7974" s="88"/>
      <c r="D7974" s="86"/>
      <c r="E7974" s="32"/>
      <c r="H7974" s="105"/>
      <c r="J7974" s="102"/>
      <c r="K7974" s="102"/>
      <c r="L7974" s="108"/>
      <c r="R7974" s="31"/>
      <c r="S7974" s="112"/>
    </row>
    <row r="7975">
      <c r="A7975" s="105"/>
      <c r="C7975" s="88"/>
      <c r="D7975" s="86"/>
      <c r="E7975" s="32"/>
      <c r="H7975" s="105"/>
      <c r="J7975" s="102"/>
      <c r="K7975" s="102"/>
      <c r="L7975" s="108"/>
      <c r="R7975" s="31"/>
      <c r="S7975" s="112"/>
    </row>
    <row r="7976">
      <c r="A7976" s="105"/>
      <c r="C7976" s="88"/>
      <c r="D7976" s="86"/>
      <c r="E7976" s="32"/>
      <c r="H7976" s="105"/>
      <c r="J7976" s="102"/>
      <c r="K7976" s="102"/>
      <c r="L7976" s="108"/>
      <c r="R7976" s="31"/>
      <c r="S7976" s="112"/>
    </row>
    <row r="7977">
      <c r="A7977" s="105"/>
      <c r="C7977" s="88"/>
      <c r="D7977" s="86"/>
      <c r="E7977" s="32"/>
      <c r="H7977" s="105"/>
      <c r="J7977" s="102"/>
      <c r="K7977" s="102"/>
      <c r="L7977" s="108"/>
      <c r="R7977" s="31"/>
      <c r="S7977" s="112"/>
    </row>
    <row r="7978">
      <c r="A7978" s="105"/>
      <c r="C7978" s="88"/>
      <c r="D7978" s="86"/>
      <c r="E7978" s="32"/>
      <c r="H7978" s="105"/>
      <c r="J7978" s="102"/>
      <c r="K7978" s="102"/>
      <c r="L7978" s="108"/>
      <c r="R7978" s="31"/>
      <c r="S7978" s="112"/>
    </row>
    <row r="7979">
      <c r="A7979" s="105"/>
      <c r="C7979" s="88"/>
      <c r="D7979" s="86"/>
      <c r="E7979" s="32"/>
      <c r="H7979" s="105"/>
      <c r="J7979" s="102"/>
      <c r="K7979" s="102"/>
      <c r="L7979" s="108"/>
      <c r="R7979" s="31"/>
      <c r="S7979" s="112"/>
    </row>
    <row r="7980">
      <c r="A7980" s="105"/>
      <c r="C7980" s="88"/>
      <c r="D7980" s="86"/>
      <c r="E7980" s="32"/>
      <c r="H7980" s="105"/>
      <c r="J7980" s="102"/>
      <c r="K7980" s="102"/>
      <c r="L7980" s="108"/>
      <c r="R7980" s="31"/>
      <c r="S7980" s="112"/>
    </row>
    <row r="7981">
      <c r="A7981" s="105"/>
      <c r="C7981" s="88"/>
      <c r="D7981" s="86"/>
      <c r="E7981" s="32"/>
      <c r="H7981" s="105"/>
      <c r="J7981" s="102"/>
      <c r="K7981" s="102"/>
      <c r="L7981" s="108"/>
      <c r="R7981" s="31"/>
      <c r="S7981" s="112"/>
    </row>
    <row r="7982">
      <c r="A7982" s="105"/>
      <c r="C7982" s="88"/>
      <c r="D7982" s="86"/>
      <c r="E7982" s="32"/>
      <c r="H7982" s="105"/>
      <c r="J7982" s="102"/>
      <c r="K7982" s="102"/>
      <c r="L7982" s="108"/>
      <c r="R7982" s="31"/>
      <c r="S7982" s="112"/>
    </row>
    <row r="7983">
      <c r="A7983" s="105"/>
      <c r="C7983" s="88"/>
      <c r="D7983" s="86"/>
      <c r="E7983" s="32"/>
      <c r="H7983" s="105"/>
      <c r="J7983" s="102"/>
      <c r="K7983" s="102"/>
      <c r="L7983" s="108"/>
      <c r="R7983" s="31"/>
      <c r="S7983" s="112"/>
    </row>
    <row r="7984">
      <c r="A7984" s="105"/>
      <c r="C7984" s="88"/>
      <c r="D7984" s="86"/>
      <c r="E7984" s="32"/>
      <c r="H7984" s="105"/>
      <c r="J7984" s="102"/>
      <c r="K7984" s="102"/>
      <c r="L7984" s="108"/>
      <c r="R7984" s="31"/>
      <c r="S7984" s="112"/>
    </row>
    <row r="7985">
      <c r="A7985" s="105"/>
      <c r="C7985" s="88"/>
      <c r="D7985" s="86"/>
      <c r="E7985" s="32"/>
      <c r="H7985" s="105"/>
      <c r="J7985" s="102"/>
      <c r="K7985" s="102"/>
      <c r="L7985" s="108"/>
      <c r="R7985" s="31"/>
      <c r="S7985" s="112"/>
    </row>
    <row r="7986">
      <c r="A7986" s="105"/>
      <c r="C7986" s="88"/>
      <c r="D7986" s="86"/>
      <c r="E7986" s="32"/>
      <c r="H7986" s="105"/>
      <c r="J7986" s="102"/>
      <c r="K7986" s="102"/>
      <c r="L7986" s="108"/>
      <c r="R7986" s="31"/>
      <c r="S7986" s="112"/>
    </row>
    <row r="7987">
      <c r="A7987" s="105"/>
      <c r="C7987" s="88"/>
      <c r="D7987" s="86"/>
      <c r="E7987" s="32"/>
      <c r="H7987" s="105"/>
      <c r="J7987" s="102"/>
      <c r="K7987" s="102"/>
      <c r="L7987" s="108"/>
      <c r="R7987" s="31"/>
      <c r="S7987" s="112"/>
    </row>
    <row r="7988">
      <c r="A7988" s="105"/>
      <c r="C7988" s="88"/>
      <c r="D7988" s="86"/>
      <c r="E7988" s="32"/>
      <c r="H7988" s="105"/>
      <c r="J7988" s="102"/>
      <c r="K7988" s="102"/>
      <c r="L7988" s="108"/>
      <c r="R7988" s="31"/>
      <c r="S7988" s="112"/>
    </row>
    <row r="7989">
      <c r="A7989" s="105"/>
      <c r="C7989" s="88"/>
      <c r="D7989" s="86"/>
      <c r="E7989" s="32"/>
      <c r="H7989" s="105"/>
      <c r="J7989" s="102"/>
      <c r="K7989" s="102"/>
      <c r="L7989" s="108"/>
      <c r="R7989" s="31"/>
      <c r="S7989" s="112"/>
    </row>
    <row r="7990">
      <c r="A7990" s="105"/>
      <c r="C7990" s="88"/>
      <c r="D7990" s="86"/>
      <c r="E7990" s="32"/>
      <c r="H7990" s="105"/>
      <c r="J7990" s="102"/>
      <c r="K7990" s="102"/>
      <c r="L7990" s="108"/>
      <c r="R7990" s="31"/>
      <c r="S7990" s="112"/>
    </row>
    <row r="7991">
      <c r="A7991" s="105"/>
      <c r="C7991" s="88"/>
      <c r="D7991" s="86"/>
      <c r="E7991" s="32"/>
      <c r="H7991" s="105"/>
      <c r="J7991" s="102"/>
      <c r="K7991" s="102"/>
      <c r="L7991" s="108"/>
      <c r="R7991" s="31"/>
      <c r="S7991" s="112"/>
    </row>
    <row r="7992">
      <c r="A7992" s="105"/>
      <c r="C7992" s="88"/>
      <c r="D7992" s="86"/>
      <c r="E7992" s="32"/>
      <c r="H7992" s="105"/>
      <c r="J7992" s="102"/>
      <c r="K7992" s="102"/>
      <c r="L7992" s="108"/>
      <c r="R7992" s="31"/>
      <c r="S7992" s="112"/>
    </row>
    <row r="7993">
      <c r="A7993" s="105"/>
      <c r="C7993" s="88"/>
      <c r="D7993" s="86"/>
      <c r="E7993" s="32"/>
      <c r="H7993" s="105"/>
      <c r="J7993" s="102"/>
      <c r="K7993" s="102"/>
      <c r="L7993" s="108"/>
      <c r="R7993" s="31"/>
      <c r="S7993" s="112"/>
    </row>
    <row r="7994">
      <c r="A7994" s="105"/>
      <c r="C7994" s="88"/>
      <c r="D7994" s="86"/>
      <c r="E7994" s="32"/>
      <c r="H7994" s="105"/>
      <c r="J7994" s="102"/>
      <c r="K7994" s="102"/>
      <c r="L7994" s="108"/>
      <c r="R7994" s="31"/>
      <c r="S7994" s="112"/>
    </row>
    <row r="7995">
      <c r="A7995" s="105"/>
      <c r="C7995" s="88"/>
      <c r="D7995" s="86"/>
      <c r="E7995" s="32"/>
      <c r="H7995" s="105"/>
      <c r="J7995" s="102"/>
      <c r="K7995" s="102"/>
      <c r="L7995" s="108"/>
      <c r="R7995" s="31"/>
      <c r="S7995" s="112"/>
    </row>
    <row r="7996">
      <c r="A7996" s="105"/>
      <c r="C7996" s="88"/>
      <c r="D7996" s="86"/>
      <c r="E7996" s="32"/>
      <c r="H7996" s="105"/>
      <c r="J7996" s="102"/>
      <c r="K7996" s="102"/>
      <c r="L7996" s="108"/>
      <c r="R7996" s="31"/>
      <c r="S7996" s="112"/>
    </row>
    <row r="7997">
      <c r="A7997" s="105"/>
      <c r="C7997" s="88"/>
      <c r="D7997" s="86"/>
      <c r="E7997" s="32"/>
      <c r="H7997" s="105"/>
      <c r="J7997" s="102"/>
      <c r="K7997" s="102"/>
      <c r="L7997" s="108"/>
      <c r="R7997" s="31"/>
      <c r="S7997" s="112"/>
    </row>
    <row r="7998">
      <c r="A7998" s="105"/>
      <c r="C7998" s="88"/>
      <c r="D7998" s="86"/>
      <c r="E7998" s="32"/>
      <c r="H7998" s="105"/>
      <c r="J7998" s="102"/>
      <c r="K7998" s="102"/>
      <c r="L7998" s="108"/>
      <c r="R7998" s="31"/>
      <c r="S7998" s="112"/>
    </row>
    <row r="7999">
      <c r="A7999" s="105"/>
      <c r="C7999" s="88"/>
      <c r="D7999" s="86"/>
      <c r="E7999" s="32"/>
      <c r="H7999" s="105"/>
      <c r="J7999" s="102"/>
      <c r="K7999" s="102"/>
      <c r="L7999" s="108"/>
      <c r="R7999" s="31"/>
      <c r="S7999" s="112"/>
    </row>
    <row r="8000">
      <c r="A8000" s="105"/>
      <c r="C8000" s="88"/>
      <c r="D8000" s="86"/>
      <c r="E8000" s="32"/>
      <c r="H8000" s="105"/>
      <c r="J8000" s="102"/>
      <c r="K8000" s="102"/>
      <c r="L8000" s="108"/>
      <c r="R8000" s="31"/>
      <c r="S8000" s="112"/>
    </row>
    <row r="8001">
      <c r="A8001" s="105"/>
      <c r="C8001" s="88"/>
      <c r="D8001" s="86"/>
      <c r="E8001" s="32"/>
      <c r="H8001" s="105"/>
      <c r="J8001" s="102"/>
      <c r="K8001" s="102"/>
      <c r="L8001" s="108"/>
      <c r="R8001" s="31"/>
      <c r="S8001" s="112"/>
    </row>
    <row r="8002">
      <c r="A8002" s="105"/>
      <c r="C8002" s="88"/>
      <c r="D8002" s="86"/>
      <c r="E8002" s="32"/>
      <c r="H8002" s="105"/>
      <c r="J8002" s="102"/>
      <c r="K8002" s="102"/>
      <c r="L8002" s="108"/>
      <c r="R8002" s="31"/>
      <c r="S8002" s="112"/>
    </row>
    <row r="8003">
      <c r="A8003" s="105"/>
      <c r="C8003" s="88"/>
      <c r="D8003" s="86"/>
      <c r="E8003" s="32"/>
      <c r="H8003" s="105"/>
      <c r="J8003" s="102"/>
      <c r="K8003" s="102"/>
      <c r="L8003" s="108"/>
      <c r="R8003" s="31"/>
      <c r="S8003" s="112"/>
    </row>
    <row r="8004">
      <c r="A8004" s="105"/>
      <c r="C8004" s="88"/>
      <c r="D8004" s="86"/>
      <c r="E8004" s="32"/>
      <c r="H8004" s="105"/>
      <c r="J8004" s="102"/>
      <c r="K8004" s="102"/>
      <c r="L8004" s="108"/>
      <c r="R8004" s="31"/>
      <c r="S8004" s="112"/>
    </row>
    <row r="8005">
      <c r="A8005" s="105"/>
      <c r="C8005" s="88"/>
      <c r="D8005" s="86"/>
      <c r="E8005" s="32"/>
      <c r="H8005" s="105"/>
      <c r="J8005" s="102"/>
      <c r="K8005" s="102"/>
      <c r="L8005" s="108"/>
      <c r="R8005" s="31"/>
      <c r="S8005" s="112"/>
    </row>
    <row r="8006">
      <c r="A8006" s="105"/>
      <c r="C8006" s="88"/>
      <c r="D8006" s="86"/>
      <c r="E8006" s="32"/>
      <c r="H8006" s="105"/>
      <c r="J8006" s="102"/>
      <c r="K8006" s="102"/>
      <c r="L8006" s="108"/>
      <c r="R8006" s="31"/>
      <c r="S8006" s="112"/>
    </row>
    <row r="8007">
      <c r="A8007" s="105"/>
      <c r="C8007" s="88"/>
      <c r="D8007" s="86"/>
      <c r="E8007" s="32"/>
      <c r="H8007" s="105"/>
      <c r="J8007" s="102"/>
      <c r="K8007" s="102"/>
      <c r="L8007" s="108"/>
      <c r="R8007" s="31"/>
      <c r="S8007" s="112"/>
    </row>
    <row r="8008">
      <c r="A8008" s="105"/>
      <c r="C8008" s="88"/>
      <c r="D8008" s="86"/>
      <c r="E8008" s="32"/>
      <c r="H8008" s="105"/>
      <c r="J8008" s="102"/>
      <c r="K8008" s="102"/>
      <c r="L8008" s="108"/>
      <c r="R8008" s="31"/>
      <c r="S8008" s="112"/>
    </row>
    <row r="8009">
      <c r="A8009" s="105"/>
      <c r="C8009" s="88"/>
      <c r="D8009" s="86"/>
      <c r="E8009" s="32"/>
      <c r="H8009" s="105"/>
      <c r="J8009" s="102"/>
      <c r="K8009" s="102"/>
      <c r="L8009" s="108"/>
      <c r="R8009" s="31"/>
      <c r="S8009" s="112"/>
    </row>
    <row r="8010">
      <c r="A8010" s="105"/>
      <c r="C8010" s="88"/>
      <c r="D8010" s="86"/>
      <c r="E8010" s="32"/>
      <c r="H8010" s="105"/>
      <c r="J8010" s="102"/>
      <c r="K8010" s="102"/>
      <c r="L8010" s="108"/>
      <c r="R8010" s="31"/>
      <c r="S8010" s="112"/>
    </row>
    <row r="8011">
      <c r="A8011" s="105"/>
      <c r="C8011" s="88"/>
      <c r="D8011" s="86"/>
      <c r="E8011" s="32"/>
      <c r="H8011" s="105"/>
      <c r="J8011" s="102"/>
      <c r="K8011" s="102"/>
      <c r="L8011" s="108"/>
      <c r="R8011" s="31"/>
      <c r="S8011" s="112"/>
    </row>
    <row r="8012">
      <c r="A8012" s="105"/>
      <c r="C8012" s="88"/>
      <c r="D8012" s="86"/>
      <c r="E8012" s="32"/>
      <c r="H8012" s="105"/>
      <c r="J8012" s="102"/>
      <c r="K8012" s="102"/>
      <c r="L8012" s="108"/>
      <c r="R8012" s="31"/>
      <c r="S8012" s="112"/>
    </row>
    <row r="8013">
      <c r="A8013" s="105"/>
      <c r="C8013" s="88"/>
      <c r="D8013" s="86"/>
      <c r="E8013" s="32"/>
      <c r="H8013" s="105"/>
      <c r="J8013" s="102"/>
      <c r="K8013" s="102"/>
      <c r="L8013" s="108"/>
      <c r="R8013" s="31"/>
      <c r="S8013" s="112"/>
    </row>
    <row r="8014">
      <c r="A8014" s="105"/>
      <c r="C8014" s="88"/>
      <c r="D8014" s="86"/>
      <c r="E8014" s="32"/>
      <c r="H8014" s="105"/>
      <c r="J8014" s="102"/>
      <c r="K8014" s="102"/>
      <c r="L8014" s="108"/>
      <c r="R8014" s="31"/>
      <c r="S8014" s="112"/>
    </row>
    <row r="8015">
      <c r="A8015" s="105"/>
      <c r="C8015" s="88"/>
      <c r="D8015" s="86"/>
      <c r="E8015" s="32"/>
      <c r="H8015" s="105"/>
      <c r="J8015" s="102"/>
      <c r="K8015" s="102"/>
      <c r="L8015" s="108"/>
      <c r="R8015" s="31"/>
      <c r="S8015" s="112"/>
    </row>
    <row r="8016">
      <c r="A8016" s="105"/>
      <c r="C8016" s="88"/>
      <c r="D8016" s="86"/>
      <c r="E8016" s="32"/>
      <c r="H8016" s="105"/>
      <c r="J8016" s="102"/>
      <c r="K8016" s="102"/>
      <c r="L8016" s="108"/>
      <c r="R8016" s="31"/>
      <c r="S8016" s="112"/>
    </row>
    <row r="8017">
      <c r="A8017" s="105"/>
      <c r="C8017" s="88"/>
      <c r="D8017" s="86"/>
      <c r="E8017" s="32"/>
      <c r="H8017" s="105"/>
      <c r="J8017" s="102"/>
      <c r="K8017" s="102"/>
      <c r="L8017" s="108"/>
      <c r="R8017" s="31"/>
      <c r="S8017" s="112"/>
    </row>
    <row r="8018">
      <c r="A8018" s="105"/>
      <c r="C8018" s="88"/>
      <c r="D8018" s="86"/>
      <c r="E8018" s="32"/>
      <c r="H8018" s="105"/>
      <c r="J8018" s="102"/>
      <c r="K8018" s="102"/>
      <c r="L8018" s="108"/>
      <c r="R8018" s="31"/>
      <c r="S8018" s="112"/>
    </row>
    <row r="8019">
      <c r="A8019" s="105"/>
      <c r="C8019" s="88"/>
      <c r="D8019" s="86"/>
      <c r="E8019" s="32"/>
      <c r="H8019" s="105"/>
      <c r="J8019" s="102"/>
      <c r="K8019" s="102"/>
      <c r="L8019" s="108"/>
      <c r="R8019" s="31"/>
      <c r="S8019" s="112"/>
    </row>
    <row r="8020">
      <c r="A8020" s="105"/>
      <c r="C8020" s="88"/>
      <c r="D8020" s="86"/>
      <c r="E8020" s="32"/>
      <c r="H8020" s="105"/>
      <c r="J8020" s="102"/>
      <c r="K8020" s="102"/>
      <c r="L8020" s="108"/>
      <c r="R8020" s="31"/>
      <c r="S8020" s="112"/>
    </row>
    <row r="8021">
      <c r="A8021" s="105"/>
      <c r="C8021" s="88"/>
      <c r="D8021" s="86"/>
      <c r="E8021" s="32"/>
      <c r="H8021" s="105"/>
      <c r="J8021" s="102"/>
      <c r="K8021" s="102"/>
      <c r="L8021" s="108"/>
      <c r="R8021" s="31"/>
      <c r="S8021" s="112"/>
    </row>
    <row r="8022">
      <c r="A8022" s="105"/>
      <c r="C8022" s="88"/>
      <c r="D8022" s="86"/>
      <c r="E8022" s="32"/>
      <c r="H8022" s="105"/>
      <c r="J8022" s="102"/>
      <c r="K8022" s="102"/>
      <c r="L8022" s="108"/>
      <c r="R8022" s="31"/>
      <c r="S8022" s="112"/>
    </row>
    <row r="8023">
      <c r="A8023" s="105"/>
      <c r="C8023" s="88"/>
      <c r="D8023" s="86"/>
      <c r="E8023" s="32"/>
      <c r="H8023" s="105"/>
      <c r="J8023" s="102"/>
      <c r="K8023" s="102"/>
      <c r="L8023" s="108"/>
      <c r="R8023" s="31"/>
      <c r="S8023" s="112"/>
    </row>
    <row r="8024">
      <c r="A8024" s="105"/>
      <c r="C8024" s="88"/>
      <c r="D8024" s="86"/>
      <c r="E8024" s="32"/>
      <c r="H8024" s="105"/>
      <c r="J8024" s="102"/>
      <c r="K8024" s="102"/>
      <c r="L8024" s="108"/>
      <c r="R8024" s="31"/>
      <c r="S8024" s="112"/>
    </row>
    <row r="8025">
      <c r="A8025" s="105"/>
      <c r="C8025" s="88"/>
      <c r="D8025" s="86"/>
      <c r="E8025" s="32"/>
      <c r="H8025" s="105"/>
      <c r="J8025" s="102"/>
      <c r="K8025" s="102"/>
      <c r="L8025" s="108"/>
      <c r="R8025" s="31"/>
      <c r="S8025" s="112"/>
    </row>
    <row r="8026">
      <c r="A8026" s="105"/>
      <c r="C8026" s="88"/>
      <c r="D8026" s="86"/>
      <c r="E8026" s="32"/>
      <c r="H8026" s="105"/>
      <c r="J8026" s="102"/>
      <c r="K8026" s="102"/>
      <c r="L8026" s="108"/>
      <c r="R8026" s="31"/>
      <c r="S8026" s="112"/>
    </row>
    <row r="8027">
      <c r="A8027" s="105"/>
      <c r="C8027" s="88"/>
      <c r="D8027" s="86"/>
      <c r="E8027" s="32"/>
      <c r="H8027" s="105"/>
      <c r="J8027" s="102"/>
      <c r="K8027" s="102"/>
      <c r="L8027" s="108"/>
      <c r="R8027" s="31"/>
      <c r="S8027" s="112"/>
    </row>
    <row r="8028">
      <c r="A8028" s="105"/>
      <c r="C8028" s="88"/>
      <c r="D8028" s="86"/>
      <c r="E8028" s="32"/>
      <c r="H8028" s="105"/>
      <c r="J8028" s="102"/>
      <c r="K8028" s="102"/>
      <c r="L8028" s="108"/>
      <c r="R8028" s="31"/>
      <c r="S8028" s="112"/>
    </row>
    <row r="8029">
      <c r="A8029" s="105"/>
      <c r="C8029" s="88"/>
      <c r="D8029" s="86"/>
      <c r="E8029" s="32"/>
      <c r="H8029" s="105"/>
      <c r="J8029" s="102"/>
      <c r="K8029" s="102"/>
      <c r="L8029" s="108"/>
      <c r="R8029" s="31"/>
      <c r="S8029" s="112"/>
    </row>
    <row r="8030">
      <c r="A8030" s="105"/>
      <c r="C8030" s="88"/>
      <c r="D8030" s="86"/>
      <c r="E8030" s="32"/>
      <c r="H8030" s="105"/>
      <c r="J8030" s="102"/>
      <c r="K8030" s="102"/>
      <c r="L8030" s="108"/>
      <c r="R8030" s="31"/>
      <c r="S8030" s="112"/>
    </row>
    <row r="8031">
      <c r="A8031" s="105"/>
      <c r="C8031" s="88"/>
      <c r="D8031" s="86"/>
      <c r="E8031" s="32"/>
      <c r="H8031" s="105"/>
      <c r="J8031" s="102"/>
      <c r="K8031" s="102"/>
      <c r="L8031" s="108"/>
      <c r="R8031" s="31"/>
      <c r="S8031" s="112"/>
    </row>
    <row r="8032">
      <c r="A8032" s="105"/>
      <c r="C8032" s="88"/>
      <c r="D8032" s="86"/>
      <c r="E8032" s="32"/>
      <c r="H8032" s="105"/>
      <c r="J8032" s="102"/>
      <c r="K8032" s="102"/>
      <c r="L8032" s="108"/>
      <c r="R8032" s="31"/>
      <c r="S8032" s="112"/>
    </row>
    <row r="8033">
      <c r="A8033" s="105"/>
      <c r="C8033" s="88"/>
      <c r="D8033" s="86"/>
      <c r="E8033" s="32"/>
      <c r="H8033" s="105"/>
      <c r="J8033" s="102"/>
      <c r="K8033" s="102"/>
      <c r="L8033" s="108"/>
      <c r="R8033" s="31"/>
      <c r="S8033" s="112"/>
    </row>
    <row r="8034">
      <c r="A8034" s="105"/>
      <c r="C8034" s="88"/>
      <c r="D8034" s="86"/>
      <c r="E8034" s="32"/>
      <c r="H8034" s="105"/>
      <c r="J8034" s="102"/>
      <c r="K8034" s="102"/>
      <c r="L8034" s="108"/>
      <c r="R8034" s="31"/>
      <c r="S8034" s="112"/>
    </row>
    <row r="8035">
      <c r="A8035" s="105"/>
      <c r="C8035" s="88"/>
      <c r="D8035" s="86"/>
      <c r="E8035" s="32"/>
      <c r="H8035" s="105"/>
      <c r="J8035" s="102"/>
      <c r="K8035" s="102"/>
      <c r="L8035" s="108"/>
      <c r="R8035" s="31"/>
      <c r="S8035" s="112"/>
    </row>
    <row r="8036">
      <c r="A8036" s="105"/>
      <c r="C8036" s="88"/>
      <c r="D8036" s="86"/>
      <c r="E8036" s="32"/>
      <c r="H8036" s="105"/>
      <c r="J8036" s="102"/>
      <c r="K8036" s="102"/>
      <c r="L8036" s="108"/>
      <c r="R8036" s="31"/>
      <c r="S8036" s="112"/>
    </row>
    <row r="8037">
      <c r="A8037" s="105"/>
      <c r="C8037" s="88"/>
      <c r="D8037" s="86"/>
      <c r="E8037" s="32"/>
      <c r="H8037" s="105"/>
      <c r="J8037" s="102"/>
      <c r="K8037" s="102"/>
      <c r="L8037" s="108"/>
      <c r="R8037" s="31"/>
      <c r="S8037" s="112"/>
    </row>
    <row r="8038">
      <c r="A8038" s="105"/>
      <c r="C8038" s="88"/>
      <c r="D8038" s="86"/>
      <c r="E8038" s="32"/>
      <c r="H8038" s="105"/>
      <c r="J8038" s="102"/>
      <c r="K8038" s="102"/>
      <c r="L8038" s="108"/>
      <c r="R8038" s="31"/>
      <c r="S8038" s="112"/>
    </row>
    <row r="8039">
      <c r="A8039" s="105"/>
      <c r="C8039" s="88"/>
      <c r="D8039" s="86"/>
      <c r="E8039" s="32"/>
      <c r="H8039" s="105"/>
      <c r="J8039" s="102"/>
      <c r="K8039" s="102"/>
      <c r="L8039" s="108"/>
      <c r="R8039" s="31"/>
      <c r="S8039" s="112"/>
    </row>
    <row r="8040">
      <c r="A8040" s="105"/>
      <c r="C8040" s="88"/>
      <c r="D8040" s="86"/>
      <c r="E8040" s="32"/>
      <c r="H8040" s="105"/>
      <c r="J8040" s="102"/>
      <c r="K8040" s="102"/>
      <c r="L8040" s="108"/>
      <c r="R8040" s="31"/>
      <c r="S8040" s="112"/>
    </row>
    <row r="8041">
      <c r="A8041" s="105"/>
      <c r="C8041" s="88"/>
      <c r="D8041" s="86"/>
      <c r="E8041" s="32"/>
      <c r="H8041" s="105"/>
      <c r="J8041" s="102"/>
      <c r="K8041" s="102"/>
      <c r="L8041" s="108"/>
      <c r="R8041" s="31"/>
      <c r="S8041" s="112"/>
    </row>
    <row r="8042">
      <c r="A8042" s="105"/>
      <c r="C8042" s="88"/>
      <c r="D8042" s="86"/>
      <c r="E8042" s="32"/>
      <c r="H8042" s="105"/>
      <c r="J8042" s="102"/>
      <c r="K8042" s="102"/>
      <c r="L8042" s="108"/>
      <c r="R8042" s="31"/>
      <c r="S8042" s="112"/>
    </row>
    <row r="8043">
      <c r="A8043" s="105"/>
      <c r="C8043" s="88"/>
      <c r="D8043" s="86"/>
      <c r="E8043" s="32"/>
      <c r="H8043" s="105"/>
      <c r="J8043" s="102"/>
      <c r="K8043" s="102"/>
      <c r="L8043" s="108"/>
      <c r="R8043" s="31"/>
      <c r="S8043" s="112"/>
    </row>
    <row r="8044">
      <c r="A8044" s="105"/>
      <c r="C8044" s="88"/>
      <c r="D8044" s="86"/>
      <c r="E8044" s="32"/>
      <c r="H8044" s="105"/>
      <c r="J8044" s="102"/>
      <c r="K8044" s="102"/>
      <c r="L8044" s="108"/>
      <c r="R8044" s="31"/>
      <c r="S8044" s="112"/>
    </row>
    <row r="8045">
      <c r="A8045" s="105"/>
      <c r="C8045" s="88"/>
      <c r="D8045" s="86"/>
      <c r="E8045" s="32"/>
      <c r="H8045" s="105"/>
      <c r="J8045" s="102"/>
      <c r="K8045" s="102"/>
      <c r="L8045" s="108"/>
      <c r="R8045" s="31"/>
      <c r="S8045" s="112"/>
    </row>
    <row r="8046">
      <c r="A8046" s="105"/>
      <c r="C8046" s="88"/>
      <c r="D8046" s="86"/>
      <c r="E8046" s="32"/>
      <c r="H8046" s="105"/>
      <c r="J8046" s="102"/>
      <c r="K8046" s="102"/>
      <c r="L8046" s="108"/>
      <c r="R8046" s="31"/>
      <c r="S8046" s="112"/>
    </row>
    <row r="8047">
      <c r="A8047" s="105"/>
      <c r="C8047" s="88"/>
      <c r="D8047" s="86"/>
      <c r="E8047" s="32"/>
      <c r="H8047" s="105"/>
      <c r="J8047" s="102"/>
      <c r="K8047" s="102"/>
      <c r="L8047" s="108"/>
      <c r="R8047" s="31"/>
      <c r="S8047" s="112"/>
    </row>
    <row r="8048">
      <c r="A8048" s="105"/>
      <c r="C8048" s="88"/>
      <c r="D8048" s="86"/>
      <c r="E8048" s="32"/>
      <c r="H8048" s="105"/>
      <c r="J8048" s="102"/>
      <c r="K8048" s="102"/>
      <c r="L8048" s="108"/>
      <c r="R8048" s="31"/>
      <c r="S8048" s="112"/>
    </row>
    <row r="8049">
      <c r="A8049" s="105"/>
      <c r="C8049" s="88"/>
      <c r="D8049" s="86"/>
      <c r="E8049" s="32"/>
      <c r="H8049" s="105"/>
      <c r="J8049" s="102"/>
      <c r="K8049" s="102"/>
      <c r="L8049" s="108"/>
      <c r="R8049" s="31"/>
      <c r="S8049" s="112"/>
    </row>
    <row r="8050">
      <c r="A8050" s="105"/>
      <c r="C8050" s="88"/>
      <c r="D8050" s="86"/>
      <c r="E8050" s="32"/>
      <c r="H8050" s="105"/>
      <c r="J8050" s="102"/>
      <c r="K8050" s="102"/>
      <c r="L8050" s="108"/>
      <c r="R8050" s="31"/>
      <c r="S8050" s="112"/>
    </row>
    <row r="8051">
      <c r="A8051" s="105"/>
      <c r="C8051" s="88"/>
      <c r="D8051" s="86"/>
      <c r="E8051" s="32"/>
      <c r="H8051" s="105"/>
      <c r="J8051" s="102"/>
      <c r="K8051" s="102"/>
      <c r="L8051" s="108"/>
      <c r="R8051" s="31"/>
      <c r="S8051" s="112"/>
    </row>
    <row r="8052">
      <c r="A8052" s="105"/>
      <c r="C8052" s="88"/>
      <c r="D8052" s="86"/>
      <c r="E8052" s="32"/>
      <c r="H8052" s="105"/>
      <c r="J8052" s="102"/>
      <c r="K8052" s="102"/>
      <c r="L8052" s="108"/>
      <c r="R8052" s="31"/>
      <c r="S8052" s="112"/>
    </row>
    <row r="8053">
      <c r="A8053" s="105"/>
      <c r="C8053" s="88"/>
      <c r="D8053" s="86"/>
      <c r="E8053" s="32"/>
      <c r="H8053" s="105"/>
      <c r="J8053" s="102"/>
      <c r="K8053" s="102"/>
      <c r="L8053" s="108"/>
      <c r="R8053" s="31"/>
      <c r="S8053" s="112"/>
    </row>
    <row r="8054">
      <c r="A8054" s="105"/>
      <c r="C8054" s="88"/>
      <c r="D8054" s="86"/>
      <c r="E8054" s="32"/>
      <c r="H8054" s="105"/>
      <c r="J8054" s="102"/>
      <c r="K8054" s="102"/>
      <c r="L8054" s="108"/>
      <c r="R8054" s="31"/>
      <c r="S8054" s="112"/>
    </row>
    <row r="8055">
      <c r="A8055" s="105"/>
      <c r="C8055" s="88"/>
      <c r="D8055" s="86"/>
      <c r="E8055" s="32"/>
      <c r="H8055" s="105"/>
      <c r="J8055" s="102"/>
      <c r="K8055" s="102"/>
      <c r="L8055" s="108"/>
      <c r="R8055" s="31"/>
      <c r="S8055" s="112"/>
    </row>
    <row r="8056">
      <c r="A8056" s="105"/>
      <c r="C8056" s="88"/>
      <c r="D8056" s="86"/>
      <c r="E8056" s="32"/>
      <c r="H8056" s="105"/>
      <c r="J8056" s="102"/>
      <c r="K8056" s="102"/>
      <c r="L8056" s="108"/>
      <c r="R8056" s="31"/>
      <c r="S8056" s="112"/>
    </row>
    <row r="8057">
      <c r="A8057" s="105"/>
      <c r="C8057" s="88"/>
      <c r="D8057" s="86"/>
      <c r="E8057" s="32"/>
      <c r="H8057" s="105"/>
      <c r="J8057" s="102"/>
      <c r="K8057" s="102"/>
      <c r="L8057" s="108"/>
      <c r="R8057" s="31"/>
      <c r="S8057" s="112"/>
    </row>
    <row r="8058">
      <c r="A8058" s="105"/>
      <c r="C8058" s="88"/>
      <c r="D8058" s="86"/>
      <c r="E8058" s="32"/>
      <c r="H8058" s="105"/>
      <c r="J8058" s="102"/>
      <c r="K8058" s="102"/>
      <c r="L8058" s="108"/>
      <c r="R8058" s="31"/>
      <c r="S8058" s="112"/>
    </row>
    <row r="8059">
      <c r="A8059" s="105"/>
      <c r="C8059" s="88"/>
      <c r="D8059" s="86"/>
      <c r="E8059" s="32"/>
      <c r="H8059" s="105"/>
      <c r="J8059" s="102"/>
      <c r="K8059" s="102"/>
      <c r="L8059" s="108"/>
      <c r="R8059" s="31"/>
      <c r="S8059" s="112"/>
    </row>
    <row r="8060">
      <c r="A8060" s="105"/>
      <c r="C8060" s="88"/>
      <c r="D8060" s="86"/>
      <c r="E8060" s="32"/>
      <c r="H8060" s="105"/>
      <c r="J8060" s="102"/>
      <c r="K8060" s="102"/>
      <c r="L8060" s="108"/>
      <c r="R8060" s="31"/>
      <c r="S8060" s="112"/>
    </row>
    <row r="8061">
      <c r="A8061" s="105"/>
      <c r="C8061" s="88"/>
      <c r="D8061" s="86"/>
      <c r="E8061" s="32"/>
      <c r="H8061" s="105"/>
      <c r="J8061" s="102"/>
      <c r="K8061" s="102"/>
      <c r="L8061" s="108"/>
      <c r="R8061" s="31"/>
      <c r="S8061" s="112"/>
    </row>
    <row r="8062">
      <c r="A8062" s="105"/>
      <c r="C8062" s="88"/>
      <c r="D8062" s="86"/>
      <c r="E8062" s="32"/>
      <c r="H8062" s="105"/>
      <c r="J8062" s="102"/>
      <c r="K8062" s="102"/>
      <c r="L8062" s="108"/>
      <c r="R8062" s="31"/>
      <c r="S8062" s="112"/>
    </row>
    <row r="8063">
      <c r="A8063" s="105"/>
      <c r="C8063" s="88"/>
      <c r="D8063" s="86"/>
      <c r="E8063" s="32"/>
      <c r="H8063" s="105"/>
      <c r="J8063" s="102"/>
      <c r="K8063" s="102"/>
      <c r="L8063" s="108"/>
      <c r="R8063" s="31"/>
      <c r="S8063" s="112"/>
    </row>
    <row r="8064">
      <c r="A8064" s="105"/>
      <c r="C8064" s="88"/>
      <c r="D8064" s="86"/>
      <c r="E8064" s="32"/>
      <c r="H8064" s="105"/>
      <c r="J8064" s="102"/>
      <c r="K8064" s="102"/>
      <c r="L8064" s="108"/>
      <c r="R8064" s="31"/>
      <c r="S8064" s="112"/>
    </row>
    <row r="8065">
      <c r="A8065" s="105"/>
      <c r="C8065" s="88"/>
      <c r="D8065" s="86"/>
      <c r="E8065" s="32"/>
      <c r="H8065" s="105"/>
      <c r="J8065" s="102"/>
      <c r="K8065" s="102"/>
      <c r="L8065" s="108"/>
      <c r="R8065" s="31"/>
      <c r="S8065" s="112"/>
    </row>
    <row r="8066">
      <c r="A8066" s="105"/>
      <c r="C8066" s="88"/>
      <c r="D8066" s="86"/>
      <c r="E8066" s="32"/>
      <c r="H8066" s="105"/>
      <c r="J8066" s="102"/>
      <c r="K8066" s="102"/>
      <c r="L8066" s="108"/>
      <c r="R8066" s="31"/>
      <c r="S8066" s="112"/>
    </row>
    <row r="8067">
      <c r="A8067" s="105"/>
      <c r="C8067" s="88"/>
      <c r="D8067" s="86"/>
      <c r="E8067" s="32"/>
      <c r="H8067" s="105"/>
      <c r="J8067" s="102"/>
      <c r="K8067" s="102"/>
      <c r="L8067" s="108"/>
      <c r="R8067" s="31"/>
      <c r="S8067" s="112"/>
    </row>
    <row r="8068">
      <c r="A8068" s="105"/>
      <c r="C8068" s="88"/>
      <c r="D8068" s="86"/>
      <c r="E8068" s="32"/>
      <c r="H8068" s="105"/>
      <c r="J8068" s="102"/>
      <c r="K8068" s="102"/>
      <c r="L8068" s="108"/>
      <c r="R8068" s="31"/>
      <c r="S8068" s="112"/>
    </row>
    <row r="8069">
      <c r="A8069" s="105"/>
      <c r="C8069" s="88"/>
      <c r="D8069" s="86"/>
      <c r="E8069" s="32"/>
      <c r="H8069" s="105"/>
      <c r="J8069" s="102"/>
      <c r="K8069" s="102"/>
      <c r="L8069" s="108"/>
      <c r="R8069" s="31"/>
      <c r="S8069" s="112"/>
    </row>
    <row r="8070">
      <c r="A8070" s="105"/>
      <c r="C8070" s="88"/>
      <c r="D8070" s="86"/>
      <c r="E8070" s="32"/>
      <c r="H8070" s="105"/>
      <c r="J8070" s="102"/>
      <c r="K8070" s="102"/>
      <c r="L8070" s="108"/>
      <c r="R8070" s="31"/>
      <c r="S8070" s="112"/>
    </row>
    <row r="8071">
      <c r="A8071" s="105"/>
      <c r="C8071" s="88"/>
      <c r="D8071" s="86"/>
      <c r="E8071" s="32"/>
      <c r="H8071" s="105"/>
      <c r="J8071" s="102"/>
      <c r="K8071" s="102"/>
      <c r="L8071" s="108"/>
      <c r="R8071" s="31"/>
      <c r="S8071" s="112"/>
    </row>
    <row r="8072">
      <c r="A8072" s="105"/>
      <c r="C8072" s="88"/>
      <c r="D8072" s="86"/>
      <c r="E8072" s="32"/>
      <c r="H8072" s="105"/>
      <c r="J8072" s="102"/>
      <c r="K8072" s="102"/>
      <c r="L8072" s="108"/>
      <c r="R8072" s="31"/>
      <c r="S8072" s="112"/>
    </row>
    <row r="8073">
      <c r="A8073" s="105"/>
      <c r="C8073" s="88"/>
      <c r="D8073" s="86"/>
      <c r="E8073" s="32"/>
      <c r="H8073" s="105"/>
      <c r="J8073" s="102"/>
      <c r="K8073" s="102"/>
      <c r="L8073" s="108"/>
      <c r="R8073" s="31"/>
      <c r="S8073" s="112"/>
    </row>
    <row r="8074">
      <c r="A8074" s="105"/>
      <c r="C8074" s="88"/>
      <c r="D8074" s="86"/>
      <c r="E8074" s="32"/>
      <c r="H8074" s="105"/>
      <c r="J8074" s="102"/>
      <c r="K8074" s="102"/>
      <c r="L8074" s="108"/>
      <c r="R8074" s="31"/>
      <c r="S8074" s="112"/>
    </row>
    <row r="8075">
      <c r="A8075" s="105"/>
      <c r="C8075" s="88"/>
      <c r="D8075" s="86"/>
      <c r="E8075" s="32"/>
      <c r="H8075" s="105"/>
      <c r="J8075" s="102"/>
      <c r="K8075" s="102"/>
      <c r="L8075" s="108"/>
      <c r="R8075" s="31"/>
      <c r="S8075" s="112"/>
    </row>
    <row r="8076">
      <c r="A8076" s="105"/>
      <c r="C8076" s="88"/>
      <c r="D8076" s="86"/>
      <c r="E8076" s="32"/>
      <c r="H8076" s="105"/>
      <c r="J8076" s="102"/>
      <c r="K8076" s="102"/>
      <c r="L8076" s="108"/>
      <c r="R8076" s="31"/>
      <c r="S8076" s="112"/>
    </row>
    <row r="8077">
      <c r="A8077" s="105"/>
      <c r="C8077" s="88"/>
      <c r="D8077" s="86"/>
      <c r="E8077" s="32"/>
      <c r="H8077" s="105"/>
      <c r="J8077" s="102"/>
      <c r="K8077" s="102"/>
      <c r="L8077" s="108"/>
      <c r="R8077" s="31"/>
      <c r="S8077" s="112"/>
    </row>
    <row r="8078">
      <c r="A8078" s="105"/>
      <c r="C8078" s="88"/>
      <c r="D8078" s="86"/>
      <c r="E8078" s="32"/>
      <c r="H8078" s="105"/>
      <c r="J8078" s="102"/>
      <c r="K8078" s="102"/>
      <c r="L8078" s="108"/>
      <c r="R8078" s="31"/>
      <c r="S8078" s="112"/>
    </row>
    <row r="8079">
      <c r="A8079" s="105"/>
      <c r="C8079" s="88"/>
      <c r="D8079" s="86"/>
      <c r="E8079" s="32"/>
      <c r="H8079" s="105"/>
      <c r="J8079" s="102"/>
      <c r="K8079" s="102"/>
      <c r="L8079" s="108"/>
      <c r="R8079" s="31"/>
      <c r="S8079" s="112"/>
    </row>
    <row r="8080">
      <c r="A8080" s="105"/>
      <c r="C8080" s="88"/>
      <c r="D8080" s="86"/>
      <c r="E8080" s="32"/>
      <c r="H8080" s="105"/>
      <c r="J8080" s="102"/>
      <c r="K8080" s="102"/>
      <c r="L8080" s="108"/>
      <c r="R8080" s="31"/>
      <c r="S8080" s="112"/>
    </row>
    <row r="8081">
      <c r="A8081" s="105"/>
      <c r="C8081" s="88"/>
      <c r="D8081" s="86"/>
      <c r="E8081" s="32"/>
      <c r="H8081" s="105"/>
      <c r="J8081" s="102"/>
      <c r="K8081" s="102"/>
      <c r="L8081" s="108"/>
      <c r="R8081" s="31"/>
      <c r="S8081" s="112"/>
    </row>
    <row r="8082">
      <c r="A8082" s="105"/>
      <c r="C8082" s="88"/>
      <c r="D8082" s="86"/>
      <c r="E8082" s="32"/>
      <c r="H8082" s="105"/>
      <c r="J8082" s="102"/>
      <c r="K8082" s="102"/>
      <c r="L8082" s="108"/>
      <c r="R8082" s="31"/>
      <c r="S8082" s="112"/>
    </row>
    <row r="8083">
      <c r="A8083" s="105"/>
      <c r="C8083" s="88"/>
      <c r="D8083" s="86"/>
      <c r="E8083" s="32"/>
      <c r="H8083" s="105"/>
      <c r="J8083" s="102"/>
      <c r="K8083" s="102"/>
      <c r="L8083" s="108"/>
      <c r="R8083" s="31"/>
      <c r="S8083" s="112"/>
    </row>
    <row r="8084">
      <c r="A8084" s="105"/>
      <c r="C8084" s="88"/>
      <c r="D8084" s="86"/>
      <c r="E8084" s="32"/>
      <c r="H8084" s="105"/>
      <c r="J8084" s="102"/>
      <c r="K8084" s="102"/>
      <c r="L8084" s="108"/>
      <c r="R8084" s="31"/>
      <c r="S8084" s="112"/>
    </row>
    <row r="8085">
      <c r="A8085" s="105"/>
      <c r="C8085" s="88"/>
      <c r="D8085" s="86"/>
      <c r="E8085" s="32"/>
      <c r="H8085" s="105"/>
      <c r="J8085" s="102"/>
      <c r="K8085" s="102"/>
      <c r="L8085" s="108"/>
      <c r="R8085" s="31"/>
      <c r="S8085" s="112"/>
    </row>
    <row r="8086">
      <c r="A8086" s="105"/>
      <c r="C8086" s="88"/>
      <c r="D8086" s="86"/>
      <c r="E8086" s="32"/>
      <c r="H8086" s="105"/>
      <c r="J8086" s="102"/>
      <c r="K8086" s="102"/>
      <c r="L8086" s="108"/>
      <c r="R8086" s="31"/>
      <c r="S8086" s="112"/>
    </row>
    <row r="8087">
      <c r="A8087" s="105"/>
      <c r="C8087" s="88"/>
      <c r="D8087" s="86"/>
      <c r="E8087" s="32"/>
      <c r="H8087" s="105"/>
      <c r="J8087" s="102"/>
      <c r="K8087" s="102"/>
      <c r="L8087" s="108"/>
      <c r="R8087" s="31"/>
      <c r="S8087" s="112"/>
    </row>
    <row r="8088">
      <c r="A8088" s="105"/>
      <c r="C8088" s="88"/>
      <c r="D8088" s="86"/>
      <c r="E8088" s="32"/>
      <c r="H8088" s="105"/>
      <c r="J8088" s="102"/>
      <c r="K8088" s="102"/>
      <c r="L8088" s="108"/>
      <c r="R8088" s="31"/>
      <c r="S8088" s="112"/>
    </row>
    <row r="8089">
      <c r="A8089" s="105"/>
      <c r="C8089" s="88"/>
      <c r="D8089" s="86"/>
      <c r="E8089" s="32"/>
      <c r="H8089" s="105"/>
      <c r="J8089" s="102"/>
      <c r="K8089" s="102"/>
      <c r="L8089" s="108"/>
      <c r="R8089" s="31"/>
      <c r="S8089" s="112"/>
    </row>
    <row r="8090">
      <c r="A8090" s="105"/>
      <c r="C8090" s="88"/>
      <c r="D8090" s="86"/>
      <c r="E8090" s="32"/>
      <c r="H8090" s="105"/>
      <c r="J8090" s="102"/>
      <c r="K8090" s="102"/>
      <c r="L8090" s="108"/>
      <c r="R8090" s="31"/>
      <c r="S8090" s="112"/>
    </row>
    <row r="8091">
      <c r="A8091" s="105"/>
      <c r="C8091" s="88"/>
      <c r="D8091" s="86"/>
      <c r="E8091" s="32"/>
      <c r="H8091" s="105"/>
      <c r="J8091" s="102"/>
      <c r="K8091" s="102"/>
      <c r="L8091" s="108"/>
      <c r="R8091" s="31"/>
      <c r="S8091" s="112"/>
    </row>
    <row r="8092">
      <c r="A8092" s="105"/>
      <c r="C8092" s="88"/>
      <c r="D8092" s="86"/>
      <c r="E8092" s="32"/>
      <c r="H8092" s="105"/>
      <c r="J8092" s="102"/>
      <c r="K8092" s="102"/>
      <c r="L8092" s="108"/>
      <c r="R8092" s="31"/>
      <c r="S8092" s="112"/>
    </row>
    <row r="8093">
      <c r="A8093" s="105"/>
      <c r="C8093" s="88"/>
      <c r="D8093" s="86"/>
      <c r="E8093" s="32"/>
      <c r="H8093" s="105"/>
      <c r="J8093" s="102"/>
      <c r="K8093" s="102"/>
      <c r="L8093" s="108"/>
      <c r="R8093" s="31"/>
      <c r="S8093" s="112"/>
    </row>
    <row r="8094">
      <c r="A8094" s="105"/>
      <c r="C8094" s="88"/>
      <c r="D8094" s="86"/>
      <c r="E8094" s="32"/>
      <c r="H8094" s="105"/>
      <c r="J8094" s="102"/>
      <c r="K8094" s="102"/>
      <c r="L8094" s="108"/>
      <c r="R8094" s="31"/>
      <c r="S8094" s="112"/>
    </row>
    <row r="8095">
      <c r="A8095" s="105"/>
      <c r="C8095" s="88"/>
      <c r="D8095" s="86"/>
      <c r="E8095" s="32"/>
      <c r="H8095" s="105"/>
      <c r="J8095" s="102"/>
      <c r="K8095" s="102"/>
      <c r="L8095" s="108"/>
      <c r="R8095" s="31"/>
      <c r="S8095" s="112"/>
    </row>
    <row r="8096">
      <c r="A8096" s="105"/>
      <c r="C8096" s="88"/>
      <c r="D8096" s="86"/>
      <c r="E8096" s="32"/>
      <c r="H8096" s="105"/>
      <c r="J8096" s="102"/>
      <c r="K8096" s="102"/>
      <c r="L8096" s="108"/>
      <c r="R8096" s="31"/>
      <c r="S8096" s="112"/>
    </row>
    <row r="8097">
      <c r="A8097" s="105"/>
      <c r="C8097" s="88"/>
      <c r="D8097" s="86"/>
      <c r="E8097" s="32"/>
      <c r="H8097" s="105"/>
      <c r="J8097" s="102"/>
      <c r="K8097" s="102"/>
      <c r="L8097" s="108"/>
      <c r="R8097" s="31"/>
      <c r="S8097" s="112"/>
    </row>
    <row r="8098">
      <c r="A8098" s="105"/>
      <c r="C8098" s="88"/>
      <c r="D8098" s="86"/>
      <c r="E8098" s="32"/>
      <c r="H8098" s="105"/>
      <c r="J8098" s="102"/>
      <c r="K8098" s="102"/>
      <c r="L8098" s="108"/>
      <c r="R8098" s="31"/>
      <c r="S8098" s="112"/>
    </row>
    <row r="8099">
      <c r="A8099" s="105"/>
      <c r="C8099" s="88"/>
      <c r="D8099" s="86"/>
      <c r="E8099" s="32"/>
      <c r="H8099" s="105"/>
      <c r="J8099" s="102"/>
      <c r="K8099" s="102"/>
      <c r="L8099" s="108"/>
      <c r="R8099" s="31"/>
      <c r="S8099" s="112"/>
    </row>
    <row r="8100">
      <c r="A8100" s="105"/>
      <c r="C8100" s="88"/>
      <c r="D8100" s="86"/>
      <c r="E8100" s="32"/>
      <c r="H8100" s="105"/>
      <c r="J8100" s="102"/>
      <c r="K8100" s="102"/>
      <c r="L8100" s="108"/>
      <c r="R8100" s="31"/>
      <c r="S8100" s="112"/>
    </row>
    <row r="8101">
      <c r="A8101" s="105"/>
      <c r="C8101" s="88"/>
      <c r="D8101" s="86"/>
      <c r="E8101" s="32"/>
      <c r="H8101" s="105"/>
      <c r="J8101" s="102"/>
      <c r="K8101" s="102"/>
      <c r="L8101" s="108"/>
      <c r="R8101" s="31"/>
      <c r="S8101" s="112"/>
    </row>
    <row r="8102">
      <c r="A8102" s="105"/>
      <c r="C8102" s="88"/>
      <c r="D8102" s="86"/>
      <c r="E8102" s="32"/>
      <c r="H8102" s="105"/>
      <c r="J8102" s="102"/>
      <c r="K8102" s="102"/>
      <c r="L8102" s="108"/>
      <c r="R8102" s="31"/>
      <c r="S8102" s="112"/>
    </row>
    <row r="8103">
      <c r="A8103" s="105"/>
      <c r="C8103" s="88"/>
      <c r="D8103" s="86"/>
      <c r="E8103" s="32"/>
      <c r="H8103" s="105"/>
      <c r="J8103" s="102"/>
      <c r="K8103" s="102"/>
      <c r="L8103" s="108"/>
      <c r="R8103" s="31"/>
      <c r="S8103" s="112"/>
    </row>
    <row r="8104">
      <c r="A8104" s="105"/>
      <c r="C8104" s="88"/>
      <c r="D8104" s="86"/>
      <c r="E8104" s="32"/>
      <c r="H8104" s="105"/>
      <c r="J8104" s="102"/>
      <c r="K8104" s="102"/>
      <c r="L8104" s="108"/>
      <c r="R8104" s="31"/>
      <c r="S8104" s="112"/>
    </row>
    <row r="8105">
      <c r="A8105" s="105"/>
      <c r="C8105" s="88"/>
      <c r="D8105" s="86"/>
      <c r="E8105" s="32"/>
      <c r="H8105" s="105"/>
      <c r="J8105" s="102"/>
      <c r="K8105" s="102"/>
      <c r="L8105" s="108"/>
      <c r="R8105" s="31"/>
      <c r="S8105" s="112"/>
    </row>
    <row r="8106">
      <c r="A8106" s="105"/>
      <c r="C8106" s="88"/>
      <c r="D8106" s="86"/>
      <c r="E8106" s="32"/>
      <c r="H8106" s="105"/>
      <c r="J8106" s="102"/>
      <c r="K8106" s="102"/>
      <c r="L8106" s="108"/>
      <c r="R8106" s="31"/>
      <c r="S8106" s="112"/>
    </row>
    <row r="8107">
      <c r="A8107" s="105"/>
      <c r="C8107" s="88"/>
      <c r="D8107" s="86"/>
      <c r="E8107" s="32"/>
      <c r="H8107" s="105"/>
      <c r="J8107" s="102"/>
      <c r="K8107" s="102"/>
      <c r="L8107" s="108"/>
      <c r="R8107" s="31"/>
      <c r="S8107" s="112"/>
    </row>
    <row r="8108">
      <c r="A8108" s="105"/>
      <c r="C8108" s="88"/>
      <c r="D8108" s="86"/>
      <c r="E8108" s="32"/>
      <c r="H8108" s="105"/>
      <c r="J8108" s="102"/>
      <c r="K8108" s="102"/>
      <c r="L8108" s="108"/>
      <c r="R8108" s="31"/>
      <c r="S8108" s="112"/>
    </row>
    <row r="8109">
      <c r="A8109" s="105"/>
      <c r="C8109" s="88"/>
      <c r="D8109" s="86"/>
      <c r="E8109" s="32"/>
      <c r="H8109" s="105"/>
      <c r="J8109" s="102"/>
      <c r="K8109" s="102"/>
      <c r="L8109" s="108"/>
      <c r="R8109" s="31"/>
      <c r="S8109" s="112"/>
    </row>
    <row r="8110">
      <c r="A8110" s="105"/>
      <c r="C8110" s="88"/>
      <c r="D8110" s="86"/>
      <c r="E8110" s="32"/>
      <c r="H8110" s="105"/>
      <c r="J8110" s="102"/>
      <c r="K8110" s="102"/>
      <c r="L8110" s="108"/>
      <c r="R8110" s="31"/>
      <c r="S8110" s="112"/>
    </row>
    <row r="8111">
      <c r="A8111" s="105"/>
      <c r="C8111" s="88"/>
      <c r="D8111" s="86"/>
      <c r="E8111" s="32"/>
      <c r="H8111" s="105"/>
      <c r="J8111" s="102"/>
      <c r="K8111" s="102"/>
      <c r="L8111" s="108"/>
      <c r="R8111" s="31"/>
      <c r="S8111" s="112"/>
    </row>
    <row r="8112">
      <c r="A8112" s="105"/>
      <c r="C8112" s="88"/>
      <c r="D8112" s="86"/>
      <c r="E8112" s="32"/>
      <c r="H8112" s="105"/>
      <c r="J8112" s="102"/>
      <c r="K8112" s="102"/>
      <c r="L8112" s="108"/>
      <c r="R8112" s="31"/>
      <c r="S8112" s="112"/>
    </row>
    <row r="8113">
      <c r="A8113" s="105"/>
      <c r="C8113" s="88"/>
      <c r="D8113" s="86"/>
      <c r="E8113" s="32"/>
      <c r="H8113" s="105"/>
      <c r="J8113" s="102"/>
      <c r="K8113" s="102"/>
      <c r="L8113" s="108"/>
      <c r="R8113" s="31"/>
      <c r="S8113" s="112"/>
    </row>
    <row r="8114">
      <c r="A8114" s="105"/>
      <c r="C8114" s="88"/>
      <c r="D8114" s="86"/>
      <c r="E8114" s="32"/>
      <c r="H8114" s="105"/>
      <c r="J8114" s="102"/>
      <c r="K8114" s="102"/>
      <c r="L8114" s="108"/>
      <c r="R8114" s="31"/>
      <c r="S8114" s="112"/>
    </row>
    <row r="8115">
      <c r="A8115" s="105"/>
      <c r="C8115" s="88"/>
      <c r="D8115" s="86"/>
      <c r="E8115" s="32"/>
      <c r="H8115" s="105"/>
      <c r="J8115" s="102"/>
      <c r="K8115" s="102"/>
      <c r="L8115" s="108"/>
      <c r="R8115" s="31"/>
      <c r="S8115" s="112"/>
    </row>
    <row r="8116">
      <c r="A8116" s="105"/>
      <c r="C8116" s="88"/>
      <c r="D8116" s="86"/>
      <c r="E8116" s="32"/>
      <c r="H8116" s="105"/>
      <c r="J8116" s="102"/>
      <c r="K8116" s="102"/>
      <c r="L8116" s="108"/>
      <c r="R8116" s="31"/>
      <c r="S8116" s="112"/>
    </row>
    <row r="8117">
      <c r="A8117" s="105"/>
      <c r="C8117" s="88"/>
      <c r="D8117" s="86"/>
      <c r="E8117" s="32"/>
      <c r="H8117" s="105"/>
      <c r="J8117" s="102"/>
      <c r="K8117" s="102"/>
      <c r="L8117" s="108"/>
      <c r="R8117" s="31"/>
      <c r="S8117" s="112"/>
    </row>
    <row r="8118">
      <c r="A8118" s="105"/>
      <c r="C8118" s="88"/>
      <c r="D8118" s="86"/>
      <c r="E8118" s="32"/>
      <c r="H8118" s="105"/>
      <c r="J8118" s="102"/>
      <c r="K8118" s="102"/>
      <c r="L8118" s="108"/>
      <c r="R8118" s="31"/>
      <c r="S8118" s="112"/>
    </row>
    <row r="8119">
      <c r="A8119" s="105"/>
      <c r="C8119" s="88"/>
      <c r="D8119" s="86"/>
      <c r="E8119" s="32"/>
      <c r="H8119" s="105"/>
      <c r="J8119" s="102"/>
      <c r="K8119" s="102"/>
      <c r="L8119" s="108"/>
      <c r="R8119" s="31"/>
      <c r="S8119" s="112"/>
    </row>
    <row r="8120">
      <c r="A8120" s="105"/>
      <c r="C8120" s="88"/>
      <c r="D8120" s="86"/>
      <c r="E8120" s="32"/>
      <c r="H8120" s="105"/>
      <c r="J8120" s="102"/>
      <c r="K8120" s="102"/>
      <c r="L8120" s="108"/>
      <c r="R8120" s="31"/>
      <c r="S8120" s="112"/>
    </row>
    <row r="8121">
      <c r="A8121" s="105"/>
      <c r="C8121" s="88"/>
      <c r="D8121" s="86"/>
      <c r="E8121" s="32"/>
      <c r="H8121" s="105"/>
      <c r="J8121" s="102"/>
      <c r="K8121" s="102"/>
      <c r="L8121" s="108"/>
      <c r="R8121" s="31"/>
      <c r="S8121" s="112"/>
    </row>
    <row r="8122">
      <c r="A8122" s="105"/>
      <c r="C8122" s="88"/>
      <c r="D8122" s="86"/>
      <c r="E8122" s="32"/>
      <c r="H8122" s="105"/>
      <c r="J8122" s="102"/>
      <c r="K8122" s="102"/>
      <c r="L8122" s="108"/>
      <c r="R8122" s="31"/>
      <c r="S8122" s="112"/>
    </row>
    <row r="8123">
      <c r="A8123" s="105"/>
      <c r="C8123" s="88"/>
      <c r="D8123" s="86"/>
      <c r="E8123" s="32"/>
      <c r="H8123" s="105"/>
      <c r="J8123" s="102"/>
      <c r="K8123" s="102"/>
      <c r="L8123" s="108"/>
      <c r="R8123" s="31"/>
      <c r="S8123" s="112"/>
    </row>
    <row r="8124">
      <c r="A8124" s="105"/>
      <c r="C8124" s="88"/>
      <c r="D8124" s="86"/>
      <c r="E8124" s="32"/>
      <c r="H8124" s="105"/>
      <c r="J8124" s="102"/>
      <c r="K8124" s="102"/>
      <c r="L8124" s="108"/>
      <c r="R8124" s="31"/>
      <c r="S8124" s="112"/>
    </row>
    <row r="8125">
      <c r="A8125" s="105"/>
      <c r="C8125" s="88"/>
      <c r="D8125" s="86"/>
      <c r="E8125" s="32"/>
      <c r="H8125" s="105"/>
      <c r="J8125" s="102"/>
      <c r="K8125" s="102"/>
      <c r="L8125" s="108"/>
      <c r="R8125" s="31"/>
      <c r="S8125" s="112"/>
    </row>
    <row r="8126">
      <c r="A8126" s="105"/>
      <c r="C8126" s="88"/>
      <c r="D8126" s="86"/>
      <c r="E8126" s="32"/>
      <c r="H8126" s="105"/>
      <c r="J8126" s="102"/>
      <c r="K8126" s="102"/>
      <c r="L8126" s="108"/>
      <c r="R8126" s="31"/>
      <c r="S8126" s="112"/>
    </row>
    <row r="8127">
      <c r="A8127" s="105"/>
      <c r="C8127" s="88"/>
      <c r="D8127" s="86"/>
      <c r="E8127" s="32"/>
      <c r="H8127" s="105"/>
      <c r="J8127" s="102"/>
      <c r="K8127" s="102"/>
      <c r="L8127" s="108"/>
      <c r="R8127" s="31"/>
      <c r="S8127" s="112"/>
    </row>
    <row r="8128">
      <c r="A8128" s="105"/>
      <c r="C8128" s="88"/>
      <c r="D8128" s="86"/>
      <c r="E8128" s="32"/>
      <c r="H8128" s="105"/>
      <c r="J8128" s="102"/>
      <c r="K8128" s="102"/>
      <c r="L8128" s="108"/>
      <c r="R8128" s="31"/>
      <c r="S8128" s="112"/>
    </row>
    <row r="8129">
      <c r="A8129" s="105"/>
      <c r="C8129" s="88"/>
      <c r="D8129" s="86"/>
      <c r="E8129" s="32"/>
      <c r="H8129" s="105"/>
      <c r="J8129" s="102"/>
      <c r="K8129" s="102"/>
      <c r="L8129" s="108"/>
      <c r="R8129" s="31"/>
      <c r="S8129" s="112"/>
    </row>
    <row r="8130">
      <c r="A8130" s="105"/>
      <c r="C8130" s="88"/>
      <c r="D8130" s="86"/>
      <c r="E8130" s="32"/>
      <c r="H8130" s="105"/>
      <c r="J8130" s="102"/>
      <c r="K8130" s="102"/>
      <c r="L8130" s="108"/>
      <c r="R8130" s="31"/>
      <c r="S8130" s="112"/>
    </row>
    <row r="8131">
      <c r="A8131" s="105"/>
      <c r="C8131" s="88"/>
      <c r="D8131" s="86"/>
      <c r="E8131" s="32"/>
      <c r="H8131" s="105"/>
      <c r="J8131" s="102"/>
      <c r="K8131" s="102"/>
      <c r="L8131" s="108"/>
      <c r="R8131" s="31"/>
      <c r="S8131" s="112"/>
    </row>
    <row r="8132">
      <c r="A8132" s="105"/>
      <c r="C8132" s="88"/>
      <c r="D8132" s="86"/>
      <c r="E8132" s="32"/>
      <c r="H8132" s="105"/>
      <c r="J8132" s="102"/>
      <c r="K8132" s="102"/>
      <c r="L8132" s="108"/>
      <c r="R8132" s="31"/>
      <c r="S8132" s="112"/>
    </row>
    <row r="8133">
      <c r="A8133" s="105"/>
      <c r="C8133" s="88"/>
      <c r="D8133" s="86"/>
      <c r="E8133" s="32"/>
      <c r="H8133" s="105"/>
      <c r="J8133" s="102"/>
      <c r="K8133" s="102"/>
      <c r="L8133" s="108"/>
      <c r="R8133" s="31"/>
      <c r="S8133" s="112"/>
    </row>
    <row r="8134">
      <c r="A8134" s="105"/>
      <c r="C8134" s="88"/>
      <c r="D8134" s="86"/>
      <c r="E8134" s="32"/>
      <c r="H8134" s="105"/>
      <c r="J8134" s="102"/>
      <c r="K8134" s="102"/>
      <c r="L8134" s="108"/>
      <c r="R8134" s="31"/>
      <c r="S8134" s="112"/>
    </row>
    <row r="8135">
      <c r="A8135" s="105"/>
      <c r="C8135" s="88"/>
      <c r="D8135" s="86"/>
      <c r="E8135" s="32"/>
      <c r="H8135" s="105"/>
      <c r="J8135" s="102"/>
      <c r="K8135" s="102"/>
      <c r="L8135" s="108"/>
      <c r="R8135" s="31"/>
      <c r="S8135" s="112"/>
    </row>
    <row r="8136">
      <c r="A8136" s="105"/>
      <c r="C8136" s="88"/>
      <c r="D8136" s="86"/>
      <c r="E8136" s="32"/>
      <c r="H8136" s="105"/>
      <c r="J8136" s="102"/>
      <c r="K8136" s="102"/>
      <c r="L8136" s="108"/>
      <c r="R8136" s="31"/>
      <c r="S8136" s="112"/>
    </row>
    <row r="8137">
      <c r="A8137" s="105"/>
      <c r="C8137" s="88"/>
      <c r="D8137" s="86"/>
      <c r="E8137" s="32"/>
      <c r="H8137" s="105"/>
      <c r="J8137" s="102"/>
      <c r="K8137" s="102"/>
      <c r="L8137" s="108"/>
      <c r="R8137" s="31"/>
      <c r="S8137" s="112"/>
    </row>
    <row r="8138">
      <c r="A8138" s="105"/>
      <c r="C8138" s="88"/>
      <c r="D8138" s="86"/>
      <c r="E8138" s="32"/>
      <c r="H8138" s="105"/>
      <c r="J8138" s="102"/>
      <c r="K8138" s="102"/>
      <c r="L8138" s="108"/>
      <c r="R8138" s="31"/>
      <c r="S8138" s="112"/>
    </row>
    <row r="8139">
      <c r="A8139" s="105"/>
      <c r="C8139" s="88"/>
      <c r="D8139" s="86"/>
      <c r="E8139" s="32"/>
      <c r="H8139" s="105"/>
      <c r="J8139" s="102"/>
      <c r="K8139" s="102"/>
      <c r="L8139" s="108"/>
      <c r="R8139" s="31"/>
      <c r="S8139" s="112"/>
    </row>
    <row r="8140">
      <c r="A8140" s="105"/>
      <c r="C8140" s="88"/>
      <c r="D8140" s="86"/>
      <c r="E8140" s="32"/>
      <c r="H8140" s="105"/>
      <c r="J8140" s="102"/>
      <c r="K8140" s="102"/>
      <c r="L8140" s="108"/>
      <c r="R8140" s="31"/>
      <c r="S8140" s="112"/>
    </row>
    <row r="8141">
      <c r="A8141" s="105"/>
      <c r="C8141" s="88"/>
      <c r="D8141" s="86"/>
      <c r="E8141" s="32"/>
      <c r="H8141" s="105"/>
      <c r="J8141" s="102"/>
      <c r="K8141" s="102"/>
      <c r="L8141" s="108"/>
      <c r="R8141" s="31"/>
      <c r="S8141" s="112"/>
    </row>
    <row r="8142">
      <c r="A8142" s="105"/>
      <c r="C8142" s="88"/>
      <c r="D8142" s="86"/>
      <c r="E8142" s="32"/>
      <c r="H8142" s="105"/>
      <c r="J8142" s="102"/>
      <c r="K8142" s="102"/>
      <c r="L8142" s="108"/>
      <c r="R8142" s="31"/>
      <c r="S8142" s="112"/>
    </row>
    <row r="8143">
      <c r="A8143" s="105"/>
      <c r="C8143" s="88"/>
      <c r="D8143" s="86"/>
      <c r="E8143" s="32"/>
      <c r="H8143" s="105"/>
      <c r="J8143" s="102"/>
      <c r="K8143" s="102"/>
      <c r="L8143" s="108"/>
      <c r="R8143" s="31"/>
      <c r="S8143" s="112"/>
    </row>
    <row r="8144">
      <c r="A8144" s="105"/>
      <c r="C8144" s="88"/>
      <c r="D8144" s="86"/>
      <c r="E8144" s="32"/>
      <c r="H8144" s="105"/>
      <c r="J8144" s="102"/>
      <c r="K8144" s="102"/>
      <c r="L8144" s="108"/>
      <c r="R8144" s="31"/>
      <c r="S8144" s="112"/>
    </row>
    <row r="8145">
      <c r="A8145" s="105"/>
      <c r="C8145" s="88"/>
      <c r="D8145" s="86"/>
      <c r="E8145" s="32"/>
      <c r="H8145" s="105"/>
      <c r="J8145" s="102"/>
      <c r="K8145" s="102"/>
      <c r="L8145" s="108"/>
      <c r="R8145" s="31"/>
      <c r="S8145" s="112"/>
    </row>
    <row r="8146">
      <c r="A8146" s="105"/>
      <c r="C8146" s="88"/>
      <c r="D8146" s="86"/>
      <c r="E8146" s="32"/>
      <c r="H8146" s="105"/>
      <c r="J8146" s="102"/>
      <c r="K8146" s="102"/>
      <c r="L8146" s="108"/>
      <c r="R8146" s="31"/>
      <c r="S8146" s="112"/>
    </row>
    <row r="8147">
      <c r="A8147" s="105"/>
      <c r="C8147" s="88"/>
      <c r="D8147" s="86"/>
      <c r="E8147" s="32"/>
      <c r="H8147" s="105"/>
      <c r="J8147" s="102"/>
      <c r="K8147" s="102"/>
      <c r="L8147" s="108"/>
      <c r="R8147" s="31"/>
      <c r="S8147" s="112"/>
    </row>
    <row r="8148">
      <c r="A8148" s="105"/>
      <c r="C8148" s="88"/>
      <c r="D8148" s="86"/>
      <c r="E8148" s="32"/>
      <c r="H8148" s="105"/>
      <c r="J8148" s="102"/>
      <c r="K8148" s="102"/>
      <c r="L8148" s="108"/>
      <c r="R8148" s="31"/>
      <c r="S8148" s="112"/>
    </row>
    <row r="8149">
      <c r="A8149" s="105"/>
      <c r="C8149" s="88"/>
      <c r="D8149" s="86"/>
      <c r="E8149" s="32"/>
      <c r="H8149" s="105"/>
      <c r="J8149" s="102"/>
      <c r="K8149" s="102"/>
      <c r="L8149" s="108"/>
      <c r="R8149" s="31"/>
      <c r="S8149" s="112"/>
    </row>
    <row r="8150">
      <c r="A8150" s="105"/>
      <c r="C8150" s="88"/>
      <c r="D8150" s="86"/>
      <c r="E8150" s="32"/>
      <c r="H8150" s="105"/>
      <c r="J8150" s="102"/>
      <c r="K8150" s="102"/>
      <c r="L8150" s="108"/>
      <c r="R8150" s="31"/>
      <c r="S8150" s="112"/>
    </row>
    <row r="8151">
      <c r="A8151" s="105"/>
      <c r="C8151" s="88"/>
      <c r="D8151" s="86"/>
      <c r="E8151" s="32"/>
      <c r="H8151" s="105"/>
      <c r="J8151" s="102"/>
      <c r="K8151" s="102"/>
      <c r="L8151" s="108"/>
      <c r="R8151" s="31"/>
      <c r="S8151" s="112"/>
    </row>
    <row r="8152">
      <c r="A8152" s="105"/>
      <c r="C8152" s="88"/>
      <c r="D8152" s="86"/>
      <c r="E8152" s="32"/>
      <c r="H8152" s="105"/>
      <c r="J8152" s="102"/>
      <c r="K8152" s="102"/>
      <c r="L8152" s="108"/>
      <c r="R8152" s="31"/>
      <c r="S8152" s="112"/>
    </row>
    <row r="8153">
      <c r="A8153" s="105"/>
      <c r="C8153" s="88"/>
      <c r="D8153" s="86"/>
      <c r="E8153" s="32"/>
      <c r="H8153" s="105"/>
      <c r="J8153" s="102"/>
      <c r="K8153" s="102"/>
      <c r="L8153" s="108"/>
      <c r="R8153" s="31"/>
      <c r="S8153" s="112"/>
    </row>
    <row r="8154">
      <c r="A8154" s="105"/>
      <c r="C8154" s="88"/>
      <c r="D8154" s="86"/>
      <c r="E8154" s="32"/>
      <c r="H8154" s="105"/>
      <c r="J8154" s="102"/>
      <c r="K8154" s="102"/>
      <c r="L8154" s="108"/>
      <c r="R8154" s="31"/>
      <c r="S8154" s="112"/>
    </row>
    <row r="8155">
      <c r="A8155" s="105"/>
      <c r="C8155" s="88"/>
      <c r="D8155" s="86"/>
      <c r="E8155" s="32"/>
      <c r="H8155" s="105"/>
      <c r="J8155" s="102"/>
      <c r="K8155" s="102"/>
      <c r="L8155" s="108"/>
      <c r="R8155" s="31"/>
      <c r="S8155" s="112"/>
    </row>
    <row r="8156">
      <c r="A8156" s="105"/>
      <c r="C8156" s="88"/>
      <c r="D8156" s="86"/>
      <c r="E8156" s="32"/>
      <c r="H8156" s="105"/>
      <c r="J8156" s="102"/>
      <c r="K8156" s="102"/>
      <c r="L8156" s="108"/>
      <c r="R8156" s="31"/>
      <c r="S8156" s="112"/>
    </row>
    <row r="8157">
      <c r="A8157" s="105"/>
      <c r="C8157" s="88"/>
      <c r="D8157" s="86"/>
      <c r="E8157" s="32"/>
      <c r="H8157" s="105"/>
      <c r="J8157" s="102"/>
      <c r="K8157" s="102"/>
      <c r="L8157" s="108"/>
      <c r="R8157" s="31"/>
      <c r="S8157" s="112"/>
    </row>
    <row r="8158">
      <c r="A8158" s="105"/>
      <c r="C8158" s="88"/>
      <c r="D8158" s="86"/>
      <c r="E8158" s="32"/>
      <c r="H8158" s="105"/>
      <c r="J8158" s="102"/>
      <c r="K8158" s="102"/>
      <c r="L8158" s="108"/>
      <c r="R8158" s="31"/>
      <c r="S8158" s="112"/>
    </row>
    <row r="8159">
      <c r="A8159" s="105"/>
      <c r="C8159" s="88"/>
      <c r="D8159" s="86"/>
      <c r="E8159" s="32"/>
      <c r="H8159" s="105"/>
      <c r="J8159" s="102"/>
      <c r="K8159" s="102"/>
      <c r="L8159" s="108"/>
      <c r="R8159" s="31"/>
      <c r="S8159" s="112"/>
    </row>
    <row r="8160">
      <c r="A8160" s="105"/>
      <c r="C8160" s="88"/>
      <c r="D8160" s="86"/>
      <c r="E8160" s="32"/>
      <c r="H8160" s="105"/>
      <c r="J8160" s="102"/>
      <c r="K8160" s="102"/>
      <c r="L8160" s="108"/>
      <c r="R8160" s="31"/>
      <c r="S8160" s="112"/>
    </row>
    <row r="8161">
      <c r="A8161" s="105"/>
      <c r="C8161" s="88"/>
      <c r="D8161" s="86"/>
      <c r="E8161" s="32"/>
      <c r="H8161" s="105"/>
      <c r="J8161" s="102"/>
      <c r="K8161" s="102"/>
      <c r="L8161" s="108"/>
      <c r="R8161" s="31"/>
      <c r="S8161" s="112"/>
    </row>
    <row r="8162">
      <c r="A8162" s="105"/>
      <c r="C8162" s="88"/>
      <c r="D8162" s="86"/>
      <c r="E8162" s="32"/>
      <c r="H8162" s="105"/>
      <c r="J8162" s="102"/>
      <c r="K8162" s="102"/>
      <c r="L8162" s="108"/>
      <c r="R8162" s="31"/>
      <c r="S8162" s="112"/>
    </row>
    <row r="8163">
      <c r="A8163" s="105"/>
      <c r="C8163" s="88"/>
      <c r="D8163" s="86"/>
      <c r="E8163" s="32"/>
      <c r="H8163" s="105"/>
      <c r="J8163" s="102"/>
      <c r="K8163" s="102"/>
      <c r="L8163" s="108"/>
      <c r="R8163" s="31"/>
      <c r="S8163" s="112"/>
    </row>
    <row r="8164">
      <c r="A8164" s="105"/>
      <c r="C8164" s="88"/>
      <c r="D8164" s="86"/>
      <c r="E8164" s="32"/>
      <c r="H8164" s="105"/>
      <c r="J8164" s="102"/>
      <c r="K8164" s="102"/>
      <c r="L8164" s="108"/>
      <c r="R8164" s="31"/>
      <c r="S8164" s="112"/>
    </row>
    <row r="8165">
      <c r="A8165" s="105"/>
      <c r="C8165" s="88"/>
      <c r="D8165" s="86"/>
      <c r="E8165" s="32"/>
      <c r="H8165" s="105"/>
      <c r="J8165" s="102"/>
      <c r="K8165" s="102"/>
      <c r="L8165" s="108"/>
      <c r="R8165" s="31"/>
      <c r="S8165" s="112"/>
    </row>
    <row r="8166">
      <c r="A8166" s="105"/>
      <c r="C8166" s="88"/>
      <c r="D8166" s="86"/>
      <c r="E8166" s="32"/>
      <c r="H8166" s="105"/>
      <c r="J8166" s="102"/>
      <c r="K8166" s="102"/>
      <c r="L8166" s="108"/>
      <c r="R8166" s="31"/>
      <c r="S8166" s="112"/>
    </row>
    <row r="8167">
      <c r="A8167" s="105"/>
      <c r="C8167" s="88"/>
      <c r="D8167" s="86"/>
      <c r="E8167" s="32"/>
      <c r="H8167" s="105"/>
      <c r="J8167" s="102"/>
      <c r="K8167" s="102"/>
      <c r="L8167" s="108"/>
      <c r="R8167" s="31"/>
      <c r="S8167" s="112"/>
    </row>
    <row r="8168">
      <c r="A8168" s="105"/>
      <c r="C8168" s="88"/>
      <c r="D8168" s="86"/>
      <c r="E8168" s="32"/>
      <c r="H8168" s="105"/>
      <c r="J8168" s="102"/>
      <c r="K8168" s="102"/>
      <c r="L8168" s="108"/>
      <c r="R8168" s="31"/>
      <c r="S8168" s="112"/>
    </row>
    <row r="8169">
      <c r="A8169" s="105"/>
      <c r="C8169" s="88"/>
      <c r="D8169" s="86"/>
      <c r="E8169" s="32"/>
      <c r="H8169" s="105"/>
      <c r="J8169" s="102"/>
      <c r="K8169" s="102"/>
      <c r="L8169" s="108"/>
      <c r="R8169" s="31"/>
      <c r="S8169" s="112"/>
    </row>
    <row r="8170">
      <c r="A8170" s="105"/>
      <c r="C8170" s="88"/>
      <c r="D8170" s="86"/>
      <c r="E8170" s="32"/>
      <c r="H8170" s="105"/>
      <c r="J8170" s="102"/>
      <c r="K8170" s="102"/>
      <c r="L8170" s="108"/>
      <c r="R8170" s="31"/>
      <c r="S8170" s="112"/>
    </row>
    <row r="8171">
      <c r="A8171" s="105"/>
      <c r="C8171" s="88"/>
      <c r="D8171" s="86"/>
      <c r="E8171" s="32"/>
      <c r="H8171" s="105"/>
      <c r="J8171" s="102"/>
      <c r="K8171" s="102"/>
      <c r="L8171" s="108"/>
      <c r="R8171" s="31"/>
      <c r="S8171" s="112"/>
    </row>
    <row r="8172">
      <c r="A8172" s="105"/>
      <c r="C8172" s="88"/>
      <c r="D8172" s="86"/>
      <c r="E8172" s="32"/>
      <c r="H8172" s="105"/>
      <c r="J8172" s="102"/>
      <c r="K8172" s="102"/>
      <c r="L8172" s="108"/>
      <c r="R8172" s="31"/>
      <c r="S8172" s="112"/>
    </row>
    <row r="8173">
      <c r="A8173" s="105"/>
      <c r="C8173" s="88"/>
      <c r="D8173" s="86"/>
      <c r="E8173" s="32"/>
      <c r="H8173" s="105"/>
      <c r="J8173" s="102"/>
      <c r="K8173" s="102"/>
      <c r="L8173" s="108"/>
      <c r="R8173" s="31"/>
      <c r="S8173" s="112"/>
    </row>
    <row r="8174">
      <c r="A8174" s="105"/>
      <c r="C8174" s="88"/>
      <c r="D8174" s="86"/>
      <c r="E8174" s="32"/>
      <c r="H8174" s="105"/>
      <c r="J8174" s="102"/>
      <c r="K8174" s="102"/>
      <c r="L8174" s="108"/>
      <c r="R8174" s="31"/>
      <c r="S8174" s="112"/>
    </row>
    <row r="8175">
      <c r="A8175" s="105"/>
      <c r="C8175" s="88"/>
      <c r="D8175" s="86"/>
      <c r="E8175" s="32"/>
      <c r="H8175" s="105"/>
      <c r="J8175" s="102"/>
      <c r="K8175" s="102"/>
      <c r="L8175" s="108"/>
      <c r="R8175" s="31"/>
      <c r="S8175" s="112"/>
    </row>
    <row r="8176">
      <c r="A8176" s="105"/>
      <c r="C8176" s="88"/>
      <c r="D8176" s="86"/>
      <c r="E8176" s="32"/>
      <c r="H8176" s="105"/>
      <c r="J8176" s="102"/>
      <c r="K8176" s="102"/>
      <c r="L8176" s="108"/>
      <c r="R8176" s="31"/>
      <c r="S8176" s="112"/>
    </row>
    <row r="8177">
      <c r="A8177" s="105"/>
      <c r="C8177" s="88"/>
      <c r="D8177" s="86"/>
      <c r="E8177" s="32"/>
      <c r="H8177" s="105"/>
      <c r="J8177" s="102"/>
      <c r="K8177" s="102"/>
      <c r="L8177" s="108"/>
      <c r="R8177" s="31"/>
      <c r="S8177" s="112"/>
    </row>
    <row r="8178">
      <c r="A8178" s="105"/>
      <c r="C8178" s="88"/>
      <c r="D8178" s="86"/>
      <c r="E8178" s="32"/>
      <c r="H8178" s="105"/>
      <c r="J8178" s="102"/>
      <c r="K8178" s="102"/>
      <c r="L8178" s="108"/>
      <c r="R8178" s="31"/>
      <c r="S8178" s="112"/>
    </row>
    <row r="8179">
      <c r="A8179" s="105"/>
      <c r="C8179" s="88"/>
      <c r="D8179" s="86"/>
      <c r="E8179" s="32"/>
      <c r="H8179" s="105"/>
      <c r="J8179" s="102"/>
      <c r="K8179" s="102"/>
      <c r="L8179" s="108"/>
      <c r="R8179" s="31"/>
      <c r="S8179" s="112"/>
    </row>
    <row r="8180">
      <c r="A8180" s="105"/>
      <c r="C8180" s="88"/>
      <c r="D8180" s="86"/>
      <c r="E8180" s="32"/>
      <c r="H8180" s="105"/>
      <c r="J8180" s="102"/>
      <c r="K8180" s="102"/>
      <c r="L8180" s="108"/>
      <c r="R8180" s="31"/>
      <c r="S8180" s="112"/>
    </row>
    <row r="8181">
      <c r="A8181" s="105"/>
      <c r="C8181" s="88"/>
      <c r="D8181" s="86"/>
      <c r="E8181" s="32"/>
      <c r="H8181" s="105"/>
      <c r="J8181" s="102"/>
      <c r="K8181" s="102"/>
      <c r="L8181" s="108"/>
      <c r="R8181" s="31"/>
      <c r="S8181" s="112"/>
    </row>
    <row r="8182">
      <c r="A8182" s="105"/>
      <c r="C8182" s="88"/>
      <c r="D8182" s="86"/>
      <c r="E8182" s="32"/>
      <c r="H8182" s="105"/>
      <c r="J8182" s="102"/>
      <c r="K8182" s="102"/>
      <c r="L8182" s="108"/>
      <c r="R8182" s="31"/>
      <c r="S8182" s="112"/>
    </row>
    <row r="8183">
      <c r="A8183" s="105"/>
      <c r="C8183" s="88"/>
      <c r="D8183" s="86"/>
      <c r="E8183" s="32"/>
      <c r="H8183" s="105"/>
      <c r="J8183" s="102"/>
      <c r="K8183" s="102"/>
      <c r="L8183" s="108"/>
      <c r="R8183" s="31"/>
      <c r="S8183" s="112"/>
    </row>
    <row r="8184">
      <c r="A8184" s="105"/>
      <c r="C8184" s="88"/>
      <c r="D8184" s="86"/>
      <c r="E8184" s="32"/>
      <c r="H8184" s="105"/>
      <c r="J8184" s="102"/>
      <c r="K8184" s="102"/>
      <c r="L8184" s="108"/>
      <c r="R8184" s="31"/>
      <c r="S8184" s="112"/>
    </row>
    <row r="8185">
      <c r="A8185" s="105"/>
      <c r="C8185" s="88"/>
      <c r="D8185" s="86"/>
      <c r="E8185" s="32"/>
      <c r="H8185" s="105"/>
      <c r="J8185" s="102"/>
      <c r="K8185" s="102"/>
      <c r="L8185" s="108"/>
      <c r="R8185" s="31"/>
      <c r="S8185" s="112"/>
    </row>
    <row r="8186">
      <c r="A8186" s="105"/>
      <c r="C8186" s="88"/>
      <c r="D8186" s="86"/>
      <c r="E8186" s="32"/>
      <c r="H8186" s="105"/>
      <c r="J8186" s="102"/>
      <c r="K8186" s="102"/>
      <c r="L8186" s="108"/>
      <c r="R8186" s="31"/>
      <c r="S8186" s="112"/>
    </row>
    <row r="8187">
      <c r="A8187" s="105"/>
      <c r="C8187" s="88"/>
      <c r="D8187" s="86"/>
      <c r="E8187" s="32"/>
      <c r="H8187" s="105"/>
      <c r="J8187" s="102"/>
      <c r="K8187" s="102"/>
      <c r="L8187" s="108"/>
      <c r="R8187" s="31"/>
      <c r="S8187" s="112"/>
    </row>
    <row r="8188">
      <c r="A8188" s="105"/>
      <c r="C8188" s="88"/>
      <c r="D8188" s="86"/>
      <c r="E8188" s="32"/>
      <c r="H8188" s="105"/>
      <c r="J8188" s="102"/>
      <c r="K8188" s="102"/>
      <c r="L8188" s="108"/>
      <c r="R8188" s="31"/>
      <c r="S8188" s="112"/>
    </row>
    <row r="8189">
      <c r="A8189" s="105"/>
      <c r="C8189" s="88"/>
      <c r="D8189" s="86"/>
      <c r="E8189" s="32"/>
      <c r="H8189" s="105"/>
      <c r="J8189" s="102"/>
      <c r="K8189" s="102"/>
      <c r="L8189" s="108"/>
      <c r="R8189" s="31"/>
      <c r="S8189" s="112"/>
    </row>
    <row r="8190">
      <c r="A8190" s="105"/>
      <c r="C8190" s="88"/>
      <c r="D8190" s="86"/>
      <c r="E8190" s="32"/>
      <c r="H8190" s="105"/>
      <c r="J8190" s="102"/>
      <c r="K8190" s="102"/>
      <c r="L8190" s="108"/>
      <c r="R8190" s="31"/>
      <c r="S8190" s="112"/>
    </row>
    <row r="8191">
      <c r="A8191" s="105"/>
      <c r="C8191" s="88"/>
      <c r="D8191" s="86"/>
      <c r="E8191" s="32"/>
      <c r="H8191" s="105"/>
      <c r="J8191" s="102"/>
      <c r="K8191" s="102"/>
      <c r="L8191" s="108"/>
      <c r="R8191" s="31"/>
      <c r="S8191" s="112"/>
    </row>
    <row r="8192">
      <c r="A8192" s="105"/>
      <c r="C8192" s="88"/>
      <c r="D8192" s="86"/>
      <c r="E8192" s="32"/>
      <c r="H8192" s="105"/>
      <c r="J8192" s="102"/>
      <c r="K8192" s="102"/>
      <c r="L8192" s="108"/>
      <c r="R8192" s="31"/>
      <c r="S8192" s="112"/>
    </row>
    <row r="8193">
      <c r="A8193" s="105"/>
      <c r="C8193" s="88"/>
      <c r="D8193" s="86"/>
      <c r="E8193" s="32"/>
      <c r="H8193" s="105"/>
      <c r="J8193" s="102"/>
      <c r="K8193" s="102"/>
      <c r="L8193" s="108"/>
      <c r="R8193" s="31"/>
      <c r="S8193" s="112"/>
    </row>
    <row r="8194">
      <c r="A8194" s="105"/>
      <c r="C8194" s="88"/>
      <c r="D8194" s="86"/>
      <c r="E8194" s="32"/>
      <c r="H8194" s="105"/>
      <c r="J8194" s="102"/>
      <c r="K8194" s="102"/>
      <c r="L8194" s="108"/>
      <c r="R8194" s="31"/>
      <c r="S8194" s="112"/>
    </row>
    <row r="8195">
      <c r="A8195" s="105"/>
      <c r="C8195" s="88"/>
      <c r="D8195" s="86"/>
      <c r="E8195" s="32"/>
      <c r="H8195" s="105"/>
      <c r="J8195" s="102"/>
      <c r="K8195" s="102"/>
      <c r="L8195" s="108"/>
      <c r="R8195" s="31"/>
      <c r="S8195" s="112"/>
    </row>
    <row r="8196">
      <c r="A8196" s="105"/>
      <c r="C8196" s="88"/>
      <c r="D8196" s="86"/>
      <c r="E8196" s="32"/>
      <c r="H8196" s="105"/>
      <c r="J8196" s="102"/>
      <c r="K8196" s="102"/>
      <c r="L8196" s="108"/>
      <c r="R8196" s="31"/>
      <c r="S8196" s="112"/>
    </row>
    <row r="8197">
      <c r="A8197" s="105"/>
      <c r="C8197" s="88"/>
      <c r="D8197" s="86"/>
      <c r="E8197" s="32"/>
      <c r="H8197" s="105"/>
      <c r="J8197" s="102"/>
      <c r="K8197" s="102"/>
      <c r="L8197" s="108"/>
      <c r="R8197" s="31"/>
      <c r="S8197" s="112"/>
    </row>
    <row r="8198">
      <c r="A8198" s="105"/>
      <c r="C8198" s="88"/>
      <c r="D8198" s="86"/>
      <c r="E8198" s="32"/>
      <c r="H8198" s="105"/>
      <c r="J8198" s="102"/>
      <c r="K8198" s="102"/>
      <c r="L8198" s="108"/>
      <c r="R8198" s="31"/>
      <c r="S8198" s="112"/>
    </row>
    <row r="8199">
      <c r="A8199" s="105"/>
      <c r="C8199" s="88"/>
      <c r="D8199" s="86"/>
      <c r="E8199" s="32"/>
      <c r="H8199" s="105"/>
      <c r="J8199" s="102"/>
      <c r="K8199" s="102"/>
      <c r="L8199" s="108"/>
      <c r="R8199" s="31"/>
      <c r="S8199" s="112"/>
    </row>
    <row r="8200">
      <c r="A8200" s="105"/>
      <c r="C8200" s="88"/>
      <c r="D8200" s="86"/>
      <c r="E8200" s="32"/>
      <c r="H8200" s="105"/>
      <c r="J8200" s="102"/>
      <c r="K8200" s="102"/>
      <c r="L8200" s="108"/>
      <c r="R8200" s="31"/>
      <c r="S8200" s="112"/>
    </row>
    <row r="8201">
      <c r="A8201" s="105"/>
      <c r="C8201" s="88"/>
      <c r="D8201" s="86"/>
      <c r="E8201" s="32"/>
      <c r="H8201" s="105"/>
      <c r="J8201" s="102"/>
      <c r="K8201" s="102"/>
      <c r="L8201" s="108"/>
      <c r="R8201" s="31"/>
      <c r="S8201" s="112"/>
    </row>
    <row r="8202">
      <c r="A8202" s="105"/>
      <c r="C8202" s="88"/>
      <c r="D8202" s="86"/>
      <c r="E8202" s="32"/>
      <c r="H8202" s="105"/>
      <c r="J8202" s="102"/>
      <c r="K8202" s="102"/>
      <c r="L8202" s="108"/>
      <c r="R8202" s="31"/>
      <c r="S8202" s="112"/>
    </row>
    <row r="8203">
      <c r="A8203" s="105"/>
      <c r="C8203" s="88"/>
      <c r="D8203" s="86"/>
      <c r="E8203" s="32"/>
      <c r="H8203" s="105"/>
      <c r="J8203" s="102"/>
      <c r="K8203" s="102"/>
      <c r="L8203" s="108"/>
      <c r="R8203" s="31"/>
      <c r="S8203" s="112"/>
    </row>
    <row r="8204">
      <c r="A8204" s="105"/>
      <c r="C8204" s="88"/>
      <c r="D8204" s="86"/>
      <c r="E8204" s="32"/>
      <c r="H8204" s="105"/>
      <c r="J8204" s="102"/>
      <c r="K8204" s="102"/>
      <c r="L8204" s="108"/>
      <c r="R8204" s="31"/>
      <c r="S8204" s="112"/>
    </row>
    <row r="8205">
      <c r="A8205" s="105"/>
      <c r="C8205" s="88"/>
      <c r="D8205" s="86"/>
      <c r="E8205" s="32"/>
      <c r="H8205" s="105"/>
      <c r="J8205" s="102"/>
      <c r="K8205" s="102"/>
      <c r="L8205" s="108"/>
      <c r="R8205" s="31"/>
      <c r="S8205" s="112"/>
    </row>
    <row r="8206">
      <c r="A8206" s="105"/>
      <c r="C8206" s="88"/>
      <c r="D8206" s="86"/>
      <c r="E8206" s="32"/>
      <c r="H8206" s="105"/>
      <c r="J8206" s="102"/>
      <c r="K8206" s="102"/>
      <c r="L8206" s="108"/>
      <c r="R8206" s="31"/>
      <c r="S8206" s="112"/>
    </row>
    <row r="8207">
      <c r="A8207" s="105"/>
      <c r="C8207" s="88"/>
      <c r="D8207" s="86"/>
      <c r="E8207" s="32"/>
      <c r="H8207" s="105"/>
      <c r="J8207" s="102"/>
      <c r="K8207" s="102"/>
      <c r="L8207" s="108"/>
      <c r="R8207" s="31"/>
      <c r="S8207" s="112"/>
    </row>
    <row r="8208">
      <c r="A8208" s="105"/>
      <c r="C8208" s="88"/>
      <c r="D8208" s="86"/>
      <c r="E8208" s="32"/>
      <c r="H8208" s="105"/>
      <c r="J8208" s="102"/>
      <c r="K8208" s="102"/>
      <c r="L8208" s="108"/>
      <c r="R8208" s="31"/>
      <c r="S8208" s="112"/>
    </row>
    <row r="8209">
      <c r="A8209" s="105"/>
      <c r="C8209" s="88"/>
      <c r="D8209" s="86"/>
      <c r="E8209" s="32"/>
      <c r="H8209" s="105"/>
      <c r="J8209" s="102"/>
      <c r="K8209" s="102"/>
      <c r="L8209" s="108"/>
      <c r="R8209" s="31"/>
      <c r="S8209" s="112"/>
    </row>
    <row r="8210">
      <c r="A8210" s="105"/>
      <c r="C8210" s="88"/>
      <c r="D8210" s="86"/>
      <c r="E8210" s="32"/>
      <c r="H8210" s="105"/>
      <c r="J8210" s="102"/>
      <c r="K8210" s="102"/>
      <c r="L8210" s="108"/>
      <c r="R8210" s="31"/>
      <c r="S8210" s="112"/>
    </row>
    <row r="8211">
      <c r="A8211" s="105"/>
      <c r="C8211" s="88"/>
      <c r="D8211" s="86"/>
      <c r="E8211" s="32"/>
      <c r="H8211" s="105"/>
      <c r="J8211" s="102"/>
      <c r="K8211" s="102"/>
      <c r="L8211" s="108"/>
      <c r="R8211" s="31"/>
      <c r="S8211" s="112"/>
    </row>
    <row r="8212">
      <c r="A8212" s="105"/>
      <c r="C8212" s="88"/>
      <c r="D8212" s="86"/>
      <c r="E8212" s="32"/>
      <c r="H8212" s="105"/>
      <c r="J8212" s="102"/>
      <c r="K8212" s="102"/>
      <c r="L8212" s="108"/>
      <c r="R8212" s="31"/>
      <c r="S8212" s="112"/>
    </row>
    <row r="8213">
      <c r="A8213" s="105"/>
      <c r="C8213" s="88"/>
      <c r="D8213" s="86"/>
      <c r="E8213" s="32"/>
      <c r="H8213" s="105"/>
      <c r="J8213" s="102"/>
      <c r="K8213" s="102"/>
      <c r="L8213" s="108"/>
      <c r="R8213" s="31"/>
      <c r="S8213" s="112"/>
    </row>
    <row r="8214">
      <c r="A8214" s="105"/>
      <c r="C8214" s="88"/>
      <c r="D8214" s="86"/>
      <c r="E8214" s="32"/>
      <c r="H8214" s="105"/>
      <c r="J8214" s="102"/>
      <c r="K8214" s="102"/>
      <c r="L8214" s="108"/>
      <c r="R8214" s="31"/>
      <c r="S8214" s="112"/>
    </row>
    <row r="8215">
      <c r="A8215" s="105"/>
      <c r="C8215" s="88"/>
      <c r="D8215" s="86"/>
      <c r="E8215" s="32"/>
      <c r="H8215" s="105"/>
      <c r="J8215" s="102"/>
      <c r="K8215" s="102"/>
      <c r="L8215" s="108"/>
      <c r="R8215" s="31"/>
      <c r="S8215" s="112"/>
    </row>
    <row r="8216">
      <c r="A8216" s="105"/>
      <c r="C8216" s="88"/>
      <c r="D8216" s="86"/>
      <c r="E8216" s="32"/>
      <c r="H8216" s="105"/>
      <c r="J8216" s="102"/>
      <c r="K8216" s="102"/>
      <c r="L8216" s="108"/>
      <c r="R8216" s="31"/>
      <c r="S8216" s="112"/>
    </row>
    <row r="8217">
      <c r="A8217" s="105"/>
      <c r="C8217" s="88"/>
      <c r="D8217" s="86"/>
      <c r="E8217" s="32"/>
      <c r="H8217" s="105"/>
      <c r="J8217" s="102"/>
      <c r="K8217" s="102"/>
      <c r="L8217" s="108"/>
      <c r="R8217" s="31"/>
      <c r="S8217" s="112"/>
    </row>
    <row r="8218">
      <c r="A8218" s="105"/>
      <c r="C8218" s="88"/>
      <c r="D8218" s="86"/>
      <c r="E8218" s="32"/>
      <c r="H8218" s="105"/>
      <c r="J8218" s="102"/>
      <c r="K8218" s="102"/>
      <c r="L8218" s="108"/>
      <c r="R8218" s="31"/>
      <c r="S8218" s="112"/>
    </row>
    <row r="8219">
      <c r="A8219" s="105"/>
      <c r="C8219" s="88"/>
      <c r="D8219" s="86"/>
      <c r="E8219" s="32"/>
      <c r="H8219" s="105"/>
      <c r="J8219" s="102"/>
      <c r="K8219" s="102"/>
      <c r="L8219" s="108"/>
      <c r="R8219" s="31"/>
      <c r="S8219" s="112"/>
    </row>
    <row r="8220">
      <c r="A8220" s="105"/>
      <c r="C8220" s="88"/>
      <c r="D8220" s="86"/>
      <c r="E8220" s="32"/>
      <c r="H8220" s="105"/>
      <c r="J8220" s="102"/>
      <c r="K8220" s="102"/>
      <c r="L8220" s="108"/>
      <c r="R8220" s="31"/>
      <c r="S8220" s="112"/>
    </row>
    <row r="8221">
      <c r="A8221" s="105"/>
      <c r="C8221" s="88"/>
      <c r="D8221" s="86"/>
      <c r="E8221" s="32"/>
      <c r="H8221" s="105"/>
      <c r="J8221" s="102"/>
      <c r="K8221" s="102"/>
      <c r="L8221" s="108"/>
      <c r="R8221" s="31"/>
      <c r="S8221" s="112"/>
    </row>
    <row r="8222">
      <c r="A8222" s="105"/>
      <c r="C8222" s="88"/>
      <c r="D8222" s="86"/>
      <c r="E8222" s="32"/>
      <c r="H8222" s="105"/>
      <c r="J8222" s="102"/>
      <c r="K8222" s="102"/>
      <c r="L8222" s="108"/>
      <c r="R8222" s="31"/>
      <c r="S8222" s="112"/>
    </row>
    <row r="8223">
      <c r="A8223" s="105"/>
      <c r="C8223" s="88"/>
      <c r="D8223" s="86"/>
      <c r="E8223" s="32"/>
      <c r="H8223" s="105"/>
      <c r="J8223" s="102"/>
      <c r="K8223" s="102"/>
      <c r="L8223" s="108"/>
      <c r="R8223" s="31"/>
      <c r="S8223" s="112"/>
    </row>
    <row r="8224">
      <c r="A8224" s="105"/>
      <c r="C8224" s="88"/>
      <c r="D8224" s="86"/>
      <c r="E8224" s="32"/>
      <c r="H8224" s="105"/>
      <c r="J8224" s="102"/>
      <c r="K8224" s="102"/>
      <c r="L8224" s="108"/>
      <c r="R8224" s="31"/>
      <c r="S8224" s="112"/>
    </row>
    <row r="8225">
      <c r="A8225" s="105"/>
      <c r="C8225" s="88"/>
      <c r="D8225" s="86"/>
      <c r="E8225" s="32"/>
      <c r="H8225" s="105"/>
      <c r="J8225" s="102"/>
      <c r="K8225" s="102"/>
      <c r="L8225" s="108"/>
      <c r="R8225" s="31"/>
      <c r="S8225" s="112"/>
    </row>
    <row r="8226">
      <c r="A8226" s="105"/>
      <c r="C8226" s="88"/>
      <c r="D8226" s="86"/>
      <c r="E8226" s="32"/>
      <c r="H8226" s="105"/>
      <c r="J8226" s="102"/>
      <c r="K8226" s="102"/>
      <c r="L8226" s="108"/>
      <c r="R8226" s="31"/>
      <c r="S8226" s="112"/>
    </row>
    <row r="8227">
      <c r="A8227" s="105"/>
      <c r="C8227" s="88"/>
      <c r="D8227" s="86"/>
      <c r="E8227" s="32"/>
      <c r="H8227" s="105"/>
      <c r="J8227" s="102"/>
      <c r="K8227" s="102"/>
      <c r="L8227" s="108"/>
      <c r="R8227" s="31"/>
      <c r="S8227" s="112"/>
    </row>
    <row r="8228">
      <c r="A8228" s="105"/>
      <c r="C8228" s="88"/>
      <c r="D8228" s="86"/>
      <c r="E8228" s="32"/>
      <c r="H8228" s="105"/>
      <c r="J8228" s="102"/>
      <c r="K8228" s="102"/>
      <c r="L8228" s="108"/>
      <c r="R8228" s="31"/>
      <c r="S8228" s="112"/>
    </row>
    <row r="8229">
      <c r="A8229" s="105"/>
      <c r="C8229" s="88"/>
      <c r="D8229" s="86"/>
      <c r="E8229" s="32"/>
      <c r="H8229" s="105"/>
      <c r="J8229" s="102"/>
      <c r="K8229" s="102"/>
      <c r="L8229" s="108"/>
      <c r="R8229" s="31"/>
      <c r="S8229" s="112"/>
    </row>
    <row r="8230">
      <c r="A8230" s="105"/>
      <c r="C8230" s="88"/>
      <c r="D8230" s="86"/>
      <c r="E8230" s="32"/>
      <c r="H8230" s="105"/>
      <c r="J8230" s="102"/>
      <c r="K8230" s="102"/>
      <c r="L8230" s="108"/>
      <c r="R8230" s="31"/>
      <c r="S8230" s="112"/>
    </row>
    <row r="8231">
      <c r="A8231" s="105"/>
      <c r="C8231" s="88"/>
      <c r="D8231" s="86"/>
      <c r="E8231" s="32"/>
      <c r="H8231" s="105"/>
      <c r="J8231" s="102"/>
      <c r="K8231" s="102"/>
      <c r="L8231" s="108"/>
      <c r="R8231" s="31"/>
      <c r="S8231" s="112"/>
    </row>
    <row r="8232">
      <c r="A8232" s="105"/>
      <c r="C8232" s="88"/>
      <c r="D8232" s="86"/>
      <c r="E8232" s="32"/>
      <c r="H8232" s="105"/>
      <c r="J8232" s="102"/>
      <c r="K8232" s="102"/>
      <c r="L8232" s="108"/>
      <c r="R8232" s="31"/>
      <c r="S8232" s="112"/>
    </row>
    <row r="8233">
      <c r="A8233" s="105"/>
      <c r="C8233" s="88"/>
      <c r="D8233" s="86"/>
      <c r="E8233" s="32"/>
      <c r="H8233" s="105"/>
      <c r="J8233" s="102"/>
      <c r="K8233" s="102"/>
      <c r="L8233" s="108"/>
      <c r="R8233" s="31"/>
      <c r="S8233" s="112"/>
    </row>
    <row r="8234">
      <c r="A8234" s="105"/>
      <c r="C8234" s="88"/>
      <c r="D8234" s="86"/>
      <c r="E8234" s="32"/>
      <c r="H8234" s="105"/>
      <c r="J8234" s="102"/>
      <c r="K8234" s="102"/>
      <c r="L8234" s="108"/>
      <c r="R8234" s="31"/>
      <c r="S8234" s="112"/>
    </row>
    <row r="8235">
      <c r="A8235" s="105"/>
      <c r="C8235" s="88"/>
      <c r="D8235" s="86"/>
      <c r="E8235" s="32"/>
      <c r="H8235" s="105"/>
      <c r="J8235" s="102"/>
      <c r="K8235" s="102"/>
      <c r="L8235" s="108"/>
      <c r="R8235" s="31"/>
      <c r="S8235" s="112"/>
    </row>
    <row r="8236">
      <c r="A8236" s="105"/>
      <c r="C8236" s="88"/>
      <c r="D8236" s="86"/>
      <c r="E8236" s="32"/>
      <c r="H8236" s="105"/>
      <c r="J8236" s="102"/>
      <c r="K8236" s="102"/>
      <c r="L8236" s="108"/>
      <c r="R8236" s="31"/>
      <c r="S8236" s="112"/>
    </row>
    <row r="8237">
      <c r="A8237" s="105"/>
      <c r="C8237" s="88"/>
      <c r="D8237" s="86"/>
      <c r="E8237" s="32"/>
      <c r="H8237" s="105"/>
      <c r="J8237" s="102"/>
      <c r="K8237" s="102"/>
      <c r="L8237" s="108"/>
      <c r="R8237" s="31"/>
      <c r="S8237" s="112"/>
    </row>
    <row r="8238">
      <c r="A8238" s="105"/>
      <c r="C8238" s="88"/>
      <c r="D8238" s="86"/>
      <c r="E8238" s="32"/>
      <c r="H8238" s="105"/>
      <c r="J8238" s="102"/>
      <c r="K8238" s="102"/>
      <c r="L8238" s="108"/>
      <c r="R8238" s="31"/>
      <c r="S8238" s="112"/>
    </row>
    <row r="8239">
      <c r="A8239" s="105"/>
      <c r="C8239" s="88"/>
      <c r="D8239" s="86"/>
      <c r="E8239" s="32"/>
      <c r="H8239" s="105"/>
      <c r="J8239" s="102"/>
      <c r="K8239" s="102"/>
      <c r="L8239" s="108"/>
      <c r="R8239" s="31"/>
      <c r="S8239" s="112"/>
    </row>
    <row r="8240">
      <c r="A8240" s="105"/>
      <c r="C8240" s="88"/>
      <c r="D8240" s="86"/>
      <c r="E8240" s="32"/>
      <c r="H8240" s="105"/>
      <c r="J8240" s="102"/>
      <c r="K8240" s="102"/>
      <c r="L8240" s="108"/>
      <c r="R8240" s="31"/>
      <c r="S8240" s="112"/>
    </row>
    <row r="8241">
      <c r="A8241" s="105"/>
      <c r="C8241" s="88"/>
      <c r="D8241" s="86"/>
      <c r="E8241" s="32"/>
      <c r="H8241" s="105"/>
      <c r="J8241" s="102"/>
      <c r="K8241" s="102"/>
      <c r="L8241" s="108"/>
      <c r="R8241" s="31"/>
      <c r="S8241" s="112"/>
    </row>
    <row r="8242">
      <c r="A8242" s="105"/>
      <c r="C8242" s="88"/>
      <c r="D8242" s="86"/>
      <c r="E8242" s="32"/>
      <c r="H8242" s="105"/>
      <c r="J8242" s="102"/>
      <c r="K8242" s="102"/>
      <c r="L8242" s="108"/>
      <c r="R8242" s="31"/>
      <c r="S8242" s="112"/>
    </row>
    <row r="8243">
      <c r="A8243" s="105"/>
      <c r="C8243" s="88"/>
      <c r="D8243" s="86"/>
      <c r="E8243" s="32"/>
      <c r="H8243" s="105"/>
      <c r="J8243" s="102"/>
      <c r="K8243" s="102"/>
      <c r="L8243" s="108"/>
      <c r="R8243" s="31"/>
      <c r="S8243" s="112"/>
    </row>
    <row r="8244">
      <c r="A8244" s="105"/>
      <c r="C8244" s="88"/>
      <c r="D8244" s="86"/>
      <c r="E8244" s="32"/>
      <c r="H8244" s="105"/>
      <c r="J8244" s="102"/>
      <c r="K8244" s="102"/>
      <c r="L8244" s="108"/>
      <c r="R8244" s="31"/>
      <c r="S8244" s="112"/>
    </row>
    <row r="8245">
      <c r="A8245" s="105"/>
      <c r="C8245" s="88"/>
      <c r="D8245" s="86"/>
      <c r="E8245" s="32"/>
      <c r="H8245" s="105"/>
      <c r="J8245" s="102"/>
      <c r="K8245" s="102"/>
      <c r="L8245" s="108"/>
      <c r="R8245" s="31"/>
      <c r="S8245" s="112"/>
    </row>
    <row r="8246">
      <c r="A8246" s="105"/>
      <c r="C8246" s="88"/>
      <c r="D8246" s="86"/>
      <c r="E8246" s="32"/>
      <c r="H8246" s="105"/>
      <c r="J8246" s="102"/>
      <c r="K8246" s="102"/>
      <c r="L8246" s="108"/>
      <c r="R8246" s="31"/>
      <c r="S8246" s="112"/>
    </row>
    <row r="8247">
      <c r="A8247" s="105"/>
      <c r="C8247" s="88"/>
      <c r="D8247" s="86"/>
      <c r="E8247" s="32"/>
      <c r="H8247" s="105"/>
      <c r="J8247" s="102"/>
      <c r="K8247" s="102"/>
      <c r="L8247" s="108"/>
      <c r="R8247" s="31"/>
      <c r="S8247" s="112"/>
    </row>
    <row r="8248">
      <c r="A8248" s="105"/>
      <c r="C8248" s="88"/>
      <c r="D8248" s="86"/>
      <c r="E8248" s="32"/>
      <c r="H8248" s="105"/>
      <c r="J8248" s="102"/>
      <c r="K8248" s="102"/>
      <c r="L8248" s="108"/>
      <c r="R8248" s="31"/>
      <c r="S8248" s="112"/>
    </row>
    <row r="8249">
      <c r="A8249" s="105"/>
      <c r="C8249" s="88"/>
      <c r="D8249" s="86"/>
      <c r="E8249" s="32"/>
      <c r="H8249" s="105"/>
      <c r="J8249" s="102"/>
      <c r="K8249" s="102"/>
      <c r="L8249" s="108"/>
      <c r="R8249" s="31"/>
      <c r="S8249" s="112"/>
    </row>
    <row r="8250">
      <c r="A8250" s="105"/>
      <c r="C8250" s="88"/>
      <c r="D8250" s="86"/>
      <c r="E8250" s="32"/>
      <c r="H8250" s="105"/>
      <c r="J8250" s="102"/>
      <c r="K8250" s="102"/>
      <c r="L8250" s="108"/>
      <c r="R8250" s="31"/>
      <c r="S8250" s="112"/>
    </row>
    <row r="8251">
      <c r="A8251" s="105"/>
      <c r="C8251" s="88"/>
      <c r="D8251" s="86"/>
      <c r="E8251" s="32"/>
      <c r="H8251" s="105"/>
      <c r="J8251" s="102"/>
      <c r="K8251" s="102"/>
      <c r="L8251" s="108"/>
      <c r="R8251" s="31"/>
      <c r="S8251" s="112"/>
    </row>
    <row r="8252">
      <c r="A8252" s="105"/>
      <c r="C8252" s="88"/>
      <c r="D8252" s="86"/>
      <c r="E8252" s="32"/>
      <c r="H8252" s="105"/>
      <c r="J8252" s="102"/>
      <c r="K8252" s="102"/>
      <c r="L8252" s="108"/>
      <c r="R8252" s="31"/>
      <c r="S8252" s="112"/>
    </row>
    <row r="8253">
      <c r="A8253" s="105"/>
      <c r="C8253" s="88"/>
      <c r="D8253" s="86"/>
      <c r="E8253" s="32"/>
      <c r="H8253" s="105"/>
      <c r="J8253" s="102"/>
      <c r="K8253" s="102"/>
      <c r="L8253" s="108"/>
      <c r="R8253" s="31"/>
      <c r="S8253" s="112"/>
    </row>
    <row r="8254">
      <c r="A8254" s="105"/>
      <c r="C8254" s="88"/>
      <c r="D8254" s="86"/>
      <c r="E8254" s="32"/>
      <c r="H8254" s="105"/>
      <c r="J8254" s="102"/>
      <c r="K8254" s="102"/>
      <c r="L8254" s="108"/>
      <c r="R8254" s="31"/>
      <c r="S8254" s="112"/>
    </row>
    <row r="8255">
      <c r="A8255" s="105"/>
      <c r="C8255" s="88"/>
      <c r="D8255" s="86"/>
      <c r="E8255" s="32"/>
      <c r="H8255" s="105"/>
      <c r="J8255" s="102"/>
      <c r="K8255" s="102"/>
      <c r="L8255" s="108"/>
      <c r="R8255" s="31"/>
      <c r="S8255" s="112"/>
    </row>
    <row r="8256">
      <c r="A8256" s="105"/>
      <c r="C8256" s="88"/>
      <c r="D8256" s="86"/>
      <c r="E8256" s="32"/>
      <c r="H8256" s="105"/>
      <c r="J8256" s="102"/>
      <c r="K8256" s="102"/>
      <c r="L8256" s="108"/>
      <c r="R8256" s="31"/>
      <c r="S8256" s="112"/>
    </row>
    <row r="8257">
      <c r="A8257" s="105"/>
      <c r="C8257" s="88"/>
      <c r="D8257" s="86"/>
      <c r="E8257" s="32"/>
      <c r="H8257" s="105"/>
      <c r="J8257" s="102"/>
      <c r="K8257" s="102"/>
      <c r="L8257" s="108"/>
      <c r="R8257" s="31"/>
      <c r="S8257" s="112"/>
    </row>
    <row r="8258">
      <c r="A8258" s="105"/>
      <c r="C8258" s="88"/>
      <c r="D8258" s="86"/>
      <c r="E8258" s="32"/>
      <c r="H8258" s="105"/>
      <c r="J8258" s="102"/>
      <c r="K8258" s="102"/>
      <c r="L8258" s="108"/>
      <c r="R8258" s="31"/>
      <c r="S8258" s="112"/>
    </row>
    <row r="8259">
      <c r="A8259" s="105"/>
      <c r="C8259" s="88"/>
      <c r="D8259" s="86"/>
      <c r="E8259" s="32"/>
      <c r="H8259" s="105"/>
      <c r="J8259" s="102"/>
      <c r="K8259" s="102"/>
      <c r="L8259" s="108"/>
      <c r="R8259" s="31"/>
      <c r="S8259" s="112"/>
    </row>
    <row r="8260">
      <c r="A8260" s="105"/>
      <c r="C8260" s="88"/>
      <c r="D8260" s="86"/>
      <c r="E8260" s="32"/>
      <c r="H8260" s="105"/>
      <c r="J8260" s="102"/>
      <c r="K8260" s="102"/>
      <c r="L8260" s="108"/>
      <c r="R8260" s="31"/>
      <c r="S8260" s="112"/>
    </row>
    <row r="8261">
      <c r="A8261" s="105"/>
      <c r="C8261" s="88"/>
      <c r="D8261" s="86"/>
      <c r="E8261" s="32"/>
      <c r="H8261" s="105"/>
      <c r="J8261" s="102"/>
      <c r="K8261" s="102"/>
      <c r="L8261" s="108"/>
      <c r="R8261" s="31"/>
      <c r="S8261" s="112"/>
    </row>
    <row r="8262">
      <c r="A8262" s="105"/>
      <c r="C8262" s="88"/>
      <c r="D8262" s="86"/>
      <c r="E8262" s="32"/>
      <c r="H8262" s="105"/>
      <c r="J8262" s="102"/>
      <c r="K8262" s="102"/>
      <c r="L8262" s="108"/>
      <c r="R8262" s="31"/>
      <c r="S8262" s="112"/>
    </row>
    <row r="8263">
      <c r="A8263" s="105"/>
      <c r="C8263" s="88"/>
      <c r="D8263" s="86"/>
      <c r="E8263" s="32"/>
      <c r="H8263" s="105"/>
      <c r="J8263" s="102"/>
      <c r="K8263" s="102"/>
      <c r="L8263" s="108"/>
      <c r="R8263" s="31"/>
      <c r="S8263" s="112"/>
    </row>
    <row r="8264">
      <c r="A8264" s="105"/>
      <c r="C8264" s="88"/>
      <c r="D8264" s="86"/>
      <c r="E8264" s="32"/>
      <c r="H8264" s="105"/>
      <c r="J8264" s="102"/>
      <c r="K8264" s="102"/>
      <c r="L8264" s="108"/>
      <c r="R8264" s="31"/>
      <c r="S8264" s="112"/>
    </row>
    <row r="8265">
      <c r="A8265" s="105"/>
      <c r="C8265" s="88"/>
      <c r="D8265" s="86"/>
      <c r="E8265" s="32"/>
      <c r="H8265" s="105"/>
      <c r="J8265" s="102"/>
      <c r="K8265" s="102"/>
      <c r="L8265" s="108"/>
      <c r="R8265" s="31"/>
      <c r="S8265" s="112"/>
    </row>
    <row r="8266">
      <c r="A8266" s="105"/>
      <c r="C8266" s="88"/>
      <c r="D8266" s="86"/>
      <c r="E8266" s="32"/>
      <c r="H8266" s="105"/>
      <c r="J8266" s="102"/>
      <c r="K8266" s="102"/>
      <c r="L8266" s="108"/>
      <c r="R8266" s="31"/>
      <c r="S8266" s="112"/>
    </row>
    <row r="8267">
      <c r="A8267" s="105"/>
      <c r="C8267" s="88"/>
      <c r="D8267" s="86"/>
      <c r="E8267" s="32"/>
      <c r="H8267" s="105"/>
      <c r="J8267" s="102"/>
      <c r="K8267" s="102"/>
      <c r="L8267" s="108"/>
      <c r="R8267" s="31"/>
      <c r="S8267" s="112"/>
    </row>
    <row r="8268">
      <c r="A8268" s="105"/>
      <c r="C8268" s="88"/>
      <c r="D8268" s="86"/>
      <c r="E8268" s="32"/>
      <c r="H8268" s="105"/>
      <c r="J8268" s="102"/>
      <c r="K8268" s="102"/>
      <c r="L8268" s="108"/>
      <c r="R8268" s="31"/>
      <c r="S8268" s="112"/>
    </row>
    <row r="8269">
      <c r="A8269" s="105"/>
      <c r="C8269" s="88"/>
      <c r="D8269" s="86"/>
      <c r="E8269" s="32"/>
      <c r="H8269" s="105"/>
      <c r="J8269" s="102"/>
      <c r="K8269" s="102"/>
      <c r="L8269" s="108"/>
      <c r="R8269" s="31"/>
      <c r="S8269" s="112"/>
    </row>
    <row r="8270">
      <c r="A8270" s="105"/>
      <c r="C8270" s="88"/>
      <c r="D8270" s="86"/>
      <c r="E8270" s="32"/>
      <c r="H8270" s="105"/>
      <c r="J8270" s="102"/>
      <c r="K8270" s="102"/>
      <c r="L8270" s="108"/>
      <c r="R8270" s="31"/>
      <c r="S8270" s="112"/>
    </row>
    <row r="8271">
      <c r="A8271" s="105"/>
      <c r="C8271" s="88"/>
      <c r="D8271" s="86"/>
      <c r="E8271" s="32"/>
      <c r="H8271" s="105"/>
      <c r="J8271" s="102"/>
      <c r="K8271" s="102"/>
      <c r="L8271" s="108"/>
      <c r="R8271" s="31"/>
      <c r="S8271" s="112"/>
    </row>
    <row r="8272">
      <c r="A8272" s="105"/>
      <c r="C8272" s="88"/>
      <c r="D8272" s="86"/>
      <c r="E8272" s="32"/>
      <c r="H8272" s="105"/>
      <c r="J8272" s="102"/>
      <c r="K8272" s="102"/>
      <c r="L8272" s="108"/>
      <c r="R8272" s="31"/>
      <c r="S8272" s="112"/>
    </row>
    <row r="8273">
      <c r="A8273" s="105"/>
      <c r="C8273" s="88"/>
      <c r="D8273" s="86"/>
      <c r="E8273" s="32"/>
      <c r="H8273" s="105"/>
      <c r="J8273" s="102"/>
      <c r="K8273" s="102"/>
      <c r="L8273" s="108"/>
      <c r="R8273" s="31"/>
      <c r="S8273" s="112"/>
    </row>
    <row r="8274">
      <c r="A8274" s="105"/>
      <c r="C8274" s="88"/>
      <c r="D8274" s="86"/>
      <c r="E8274" s="32"/>
      <c r="H8274" s="105"/>
      <c r="J8274" s="102"/>
      <c r="K8274" s="102"/>
      <c r="L8274" s="108"/>
      <c r="R8274" s="31"/>
      <c r="S8274" s="112"/>
    </row>
    <row r="8275">
      <c r="A8275" s="105"/>
      <c r="C8275" s="88"/>
      <c r="D8275" s="86"/>
      <c r="E8275" s="32"/>
      <c r="H8275" s="105"/>
      <c r="J8275" s="102"/>
      <c r="K8275" s="102"/>
      <c r="L8275" s="108"/>
      <c r="R8275" s="31"/>
      <c r="S8275" s="112"/>
    </row>
    <row r="8276">
      <c r="A8276" s="105"/>
      <c r="C8276" s="88"/>
      <c r="D8276" s="86"/>
      <c r="E8276" s="32"/>
      <c r="H8276" s="105"/>
      <c r="J8276" s="102"/>
      <c r="K8276" s="102"/>
      <c r="L8276" s="108"/>
      <c r="R8276" s="31"/>
      <c r="S8276" s="112"/>
    </row>
    <row r="8277">
      <c r="A8277" s="105"/>
      <c r="C8277" s="88"/>
      <c r="D8277" s="86"/>
      <c r="E8277" s="32"/>
      <c r="H8277" s="105"/>
      <c r="J8277" s="102"/>
      <c r="K8277" s="102"/>
      <c r="L8277" s="108"/>
      <c r="R8277" s="31"/>
      <c r="S8277" s="112"/>
    </row>
    <row r="8278">
      <c r="A8278" s="105"/>
      <c r="C8278" s="88"/>
      <c r="D8278" s="86"/>
      <c r="E8278" s="32"/>
      <c r="H8278" s="105"/>
      <c r="J8278" s="102"/>
      <c r="K8278" s="102"/>
      <c r="L8278" s="108"/>
      <c r="R8278" s="31"/>
      <c r="S8278" s="112"/>
    </row>
    <row r="8279">
      <c r="A8279" s="105"/>
      <c r="C8279" s="88"/>
      <c r="D8279" s="86"/>
      <c r="E8279" s="32"/>
      <c r="H8279" s="105"/>
      <c r="J8279" s="102"/>
      <c r="K8279" s="102"/>
      <c r="L8279" s="108"/>
      <c r="R8279" s="31"/>
      <c r="S8279" s="112"/>
    </row>
    <row r="8280">
      <c r="A8280" s="105"/>
      <c r="C8280" s="88"/>
      <c r="D8280" s="86"/>
      <c r="E8280" s="32"/>
      <c r="H8280" s="105"/>
      <c r="J8280" s="102"/>
      <c r="K8280" s="102"/>
      <c r="L8280" s="108"/>
      <c r="R8280" s="31"/>
      <c r="S8280" s="112"/>
    </row>
    <row r="8281">
      <c r="A8281" s="105"/>
      <c r="C8281" s="88"/>
      <c r="D8281" s="86"/>
      <c r="E8281" s="32"/>
      <c r="H8281" s="105"/>
      <c r="J8281" s="102"/>
      <c r="K8281" s="102"/>
      <c r="L8281" s="108"/>
      <c r="R8281" s="31"/>
      <c r="S8281" s="112"/>
    </row>
    <row r="8282">
      <c r="A8282" s="105"/>
      <c r="C8282" s="88"/>
      <c r="D8282" s="86"/>
      <c r="E8282" s="32"/>
      <c r="H8282" s="105"/>
      <c r="J8282" s="102"/>
      <c r="K8282" s="102"/>
      <c r="L8282" s="108"/>
      <c r="R8282" s="31"/>
      <c r="S8282" s="112"/>
    </row>
    <row r="8283">
      <c r="A8283" s="105"/>
      <c r="C8283" s="88"/>
      <c r="D8283" s="86"/>
      <c r="E8283" s="32"/>
      <c r="H8283" s="105"/>
      <c r="J8283" s="102"/>
      <c r="K8283" s="102"/>
      <c r="L8283" s="108"/>
      <c r="R8283" s="31"/>
      <c r="S8283" s="112"/>
    </row>
    <row r="8284">
      <c r="A8284" s="105"/>
      <c r="C8284" s="88"/>
      <c r="D8284" s="86"/>
      <c r="E8284" s="32"/>
      <c r="H8284" s="105"/>
      <c r="J8284" s="102"/>
      <c r="K8284" s="102"/>
      <c r="L8284" s="108"/>
      <c r="R8284" s="31"/>
      <c r="S8284" s="112"/>
    </row>
    <row r="8285">
      <c r="A8285" s="105"/>
      <c r="C8285" s="88"/>
      <c r="D8285" s="86"/>
      <c r="E8285" s="32"/>
      <c r="H8285" s="105"/>
      <c r="J8285" s="102"/>
      <c r="K8285" s="102"/>
      <c r="L8285" s="108"/>
      <c r="R8285" s="31"/>
      <c r="S8285" s="112"/>
    </row>
    <row r="8286">
      <c r="A8286" s="105"/>
      <c r="C8286" s="88"/>
      <c r="D8286" s="86"/>
      <c r="E8286" s="32"/>
      <c r="H8286" s="105"/>
      <c r="J8286" s="102"/>
      <c r="K8286" s="102"/>
      <c r="L8286" s="108"/>
      <c r="R8286" s="31"/>
      <c r="S8286" s="112"/>
    </row>
    <row r="8287">
      <c r="A8287" s="105"/>
      <c r="C8287" s="88"/>
      <c r="D8287" s="86"/>
      <c r="E8287" s="32"/>
      <c r="H8287" s="105"/>
      <c r="J8287" s="102"/>
      <c r="K8287" s="102"/>
      <c r="L8287" s="108"/>
      <c r="R8287" s="31"/>
      <c r="S8287" s="112"/>
    </row>
    <row r="8288">
      <c r="A8288" s="105"/>
      <c r="C8288" s="88"/>
      <c r="D8288" s="86"/>
      <c r="E8288" s="32"/>
      <c r="H8288" s="105"/>
      <c r="J8288" s="102"/>
      <c r="K8288" s="102"/>
      <c r="L8288" s="108"/>
      <c r="R8288" s="31"/>
      <c r="S8288" s="112"/>
    </row>
    <row r="8289">
      <c r="A8289" s="105"/>
      <c r="C8289" s="88"/>
      <c r="D8289" s="86"/>
      <c r="E8289" s="32"/>
      <c r="H8289" s="105"/>
      <c r="J8289" s="102"/>
      <c r="K8289" s="102"/>
      <c r="L8289" s="108"/>
      <c r="R8289" s="31"/>
      <c r="S8289" s="112"/>
    </row>
    <row r="8290">
      <c r="A8290" s="105"/>
      <c r="C8290" s="88"/>
      <c r="D8290" s="86"/>
      <c r="E8290" s="32"/>
      <c r="H8290" s="105"/>
      <c r="J8290" s="102"/>
      <c r="K8290" s="102"/>
      <c r="L8290" s="108"/>
      <c r="R8290" s="31"/>
      <c r="S8290" s="112"/>
    </row>
    <row r="8291">
      <c r="A8291" s="105"/>
      <c r="C8291" s="88"/>
      <c r="D8291" s="86"/>
      <c r="E8291" s="32"/>
      <c r="H8291" s="105"/>
      <c r="J8291" s="102"/>
      <c r="K8291" s="102"/>
      <c r="L8291" s="108"/>
      <c r="R8291" s="31"/>
      <c r="S8291" s="112"/>
    </row>
    <row r="8292">
      <c r="A8292" s="105"/>
      <c r="C8292" s="88"/>
      <c r="D8292" s="86"/>
      <c r="E8292" s="32"/>
      <c r="H8292" s="105"/>
      <c r="J8292" s="102"/>
      <c r="K8292" s="102"/>
      <c r="L8292" s="108"/>
      <c r="R8292" s="31"/>
      <c r="S8292" s="112"/>
    </row>
    <row r="8293">
      <c r="A8293" s="105"/>
      <c r="C8293" s="88"/>
      <c r="D8293" s="86"/>
      <c r="E8293" s="32"/>
      <c r="H8293" s="105"/>
      <c r="J8293" s="102"/>
      <c r="K8293" s="102"/>
      <c r="L8293" s="108"/>
      <c r="R8293" s="31"/>
      <c r="S8293" s="112"/>
    </row>
    <row r="8294">
      <c r="A8294" s="105"/>
      <c r="C8294" s="88"/>
      <c r="D8294" s="86"/>
      <c r="E8294" s="32"/>
      <c r="H8294" s="105"/>
      <c r="J8294" s="102"/>
      <c r="K8294" s="102"/>
      <c r="L8294" s="108"/>
      <c r="R8294" s="31"/>
      <c r="S8294" s="112"/>
    </row>
    <row r="8295">
      <c r="A8295" s="105"/>
      <c r="C8295" s="88"/>
      <c r="D8295" s="86"/>
      <c r="E8295" s="32"/>
      <c r="H8295" s="105"/>
      <c r="J8295" s="102"/>
      <c r="K8295" s="102"/>
      <c r="L8295" s="108"/>
      <c r="R8295" s="31"/>
      <c r="S8295" s="112"/>
    </row>
    <row r="8296">
      <c r="A8296" s="105"/>
      <c r="C8296" s="88"/>
      <c r="D8296" s="86"/>
      <c r="E8296" s="32"/>
      <c r="H8296" s="105"/>
      <c r="J8296" s="102"/>
      <c r="K8296" s="102"/>
      <c r="L8296" s="108"/>
      <c r="R8296" s="31"/>
      <c r="S8296" s="112"/>
    </row>
    <row r="8297">
      <c r="A8297" s="105"/>
      <c r="C8297" s="88"/>
      <c r="D8297" s="86"/>
      <c r="E8297" s="32"/>
      <c r="H8297" s="105"/>
      <c r="J8297" s="102"/>
      <c r="K8297" s="102"/>
      <c r="L8297" s="108"/>
      <c r="R8297" s="31"/>
      <c r="S8297" s="112"/>
    </row>
    <row r="8298">
      <c r="A8298" s="105"/>
      <c r="C8298" s="88"/>
      <c r="D8298" s="86"/>
      <c r="E8298" s="32"/>
      <c r="H8298" s="105"/>
      <c r="J8298" s="102"/>
      <c r="K8298" s="102"/>
      <c r="L8298" s="108"/>
      <c r="R8298" s="31"/>
      <c r="S8298" s="112"/>
    </row>
    <row r="8299">
      <c r="A8299" s="105"/>
      <c r="C8299" s="88"/>
      <c r="D8299" s="86"/>
      <c r="E8299" s="32"/>
      <c r="H8299" s="105"/>
      <c r="J8299" s="102"/>
      <c r="K8299" s="102"/>
      <c r="L8299" s="108"/>
      <c r="R8299" s="31"/>
      <c r="S8299" s="112"/>
    </row>
    <row r="8300">
      <c r="A8300" s="105"/>
      <c r="C8300" s="88"/>
      <c r="D8300" s="86"/>
      <c r="E8300" s="32"/>
      <c r="H8300" s="105"/>
      <c r="J8300" s="102"/>
      <c r="K8300" s="102"/>
      <c r="L8300" s="108"/>
      <c r="R8300" s="31"/>
      <c r="S8300" s="112"/>
    </row>
    <row r="8301">
      <c r="A8301" s="105"/>
      <c r="C8301" s="88"/>
      <c r="D8301" s="86"/>
      <c r="E8301" s="32"/>
      <c r="H8301" s="105"/>
      <c r="J8301" s="102"/>
      <c r="K8301" s="102"/>
      <c r="L8301" s="108"/>
      <c r="R8301" s="31"/>
      <c r="S8301" s="112"/>
    </row>
    <row r="8302">
      <c r="A8302" s="105"/>
      <c r="C8302" s="88"/>
      <c r="D8302" s="86"/>
      <c r="E8302" s="32"/>
      <c r="H8302" s="105"/>
      <c r="J8302" s="102"/>
      <c r="K8302" s="102"/>
      <c r="L8302" s="108"/>
      <c r="R8302" s="31"/>
      <c r="S8302" s="112"/>
    </row>
    <row r="8303">
      <c r="A8303" s="105"/>
      <c r="C8303" s="88"/>
      <c r="D8303" s="86"/>
      <c r="E8303" s="32"/>
      <c r="H8303" s="105"/>
      <c r="J8303" s="102"/>
      <c r="K8303" s="102"/>
      <c r="L8303" s="108"/>
      <c r="R8303" s="31"/>
      <c r="S8303" s="112"/>
    </row>
    <row r="8304">
      <c r="A8304" s="105"/>
      <c r="C8304" s="88"/>
      <c r="D8304" s="86"/>
      <c r="E8304" s="32"/>
      <c r="H8304" s="105"/>
      <c r="J8304" s="102"/>
      <c r="K8304" s="102"/>
      <c r="L8304" s="108"/>
      <c r="R8304" s="31"/>
      <c r="S8304" s="112"/>
    </row>
    <row r="8305">
      <c r="A8305" s="105"/>
      <c r="C8305" s="88"/>
      <c r="D8305" s="86"/>
      <c r="E8305" s="32"/>
      <c r="H8305" s="105"/>
      <c r="J8305" s="102"/>
      <c r="K8305" s="102"/>
      <c r="L8305" s="108"/>
      <c r="R8305" s="31"/>
      <c r="S8305" s="112"/>
    </row>
    <row r="8306">
      <c r="A8306" s="105"/>
      <c r="C8306" s="88"/>
      <c r="D8306" s="86"/>
      <c r="E8306" s="32"/>
      <c r="H8306" s="105"/>
      <c r="J8306" s="102"/>
      <c r="K8306" s="102"/>
      <c r="L8306" s="108"/>
      <c r="R8306" s="31"/>
      <c r="S8306" s="112"/>
    </row>
    <row r="8307">
      <c r="A8307" s="105"/>
      <c r="C8307" s="88"/>
      <c r="D8307" s="86"/>
      <c r="E8307" s="32"/>
      <c r="H8307" s="105"/>
      <c r="J8307" s="102"/>
      <c r="K8307" s="102"/>
      <c r="L8307" s="108"/>
      <c r="R8307" s="31"/>
      <c r="S8307" s="112"/>
    </row>
    <row r="8308">
      <c r="A8308" s="105"/>
      <c r="C8308" s="88"/>
      <c r="D8308" s="86"/>
      <c r="E8308" s="32"/>
      <c r="H8308" s="105"/>
      <c r="J8308" s="102"/>
      <c r="K8308" s="102"/>
      <c r="L8308" s="108"/>
      <c r="R8308" s="31"/>
      <c r="S8308" s="112"/>
    </row>
    <row r="8309">
      <c r="A8309" s="105"/>
      <c r="C8309" s="88"/>
      <c r="D8309" s="86"/>
      <c r="E8309" s="32"/>
      <c r="H8309" s="105"/>
      <c r="J8309" s="102"/>
      <c r="K8309" s="102"/>
      <c r="L8309" s="108"/>
      <c r="R8309" s="31"/>
      <c r="S8309" s="112"/>
    </row>
    <row r="8310">
      <c r="A8310" s="105"/>
      <c r="C8310" s="88"/>
      <c r="D8310" s="86"/>
      <c r="E8310" s="32"/>
      <c r="H8310" s="105"/>
      <c r="J8310" s="102"/>
      <c r="K8310" s="102"/>
      <c r="L8310" s="108"/>
      <c r="R8310" s="31"/>
      <c r="S8310" s="112"/>
    </row>
    <row r="8311">
      <c r="A8311" s="105"/>
      <c r="C8311" s="88"/>
      <c r="D8311" s="86"/>
      <c r="E8311" s="32"/>
      <c r="H8311" s="105"/>
      <c r="J8311" s="102"/>
      <c r="K8311" s="102"/>
      <c r="L8311" s="108"/>
      <c r="R8311" s="31"/>
      <c r="S8311" s="112"/>
    </row>
    <row r="8312">
      <c r="A8312" s="105"/>
      <c r="C8312" s="88"/>
      <c r="D8312" s="86"/>
      <c r="E8312" s="32"/>
      <c r="H8312" s="105"/>
      <c r="J8312" s="102"/>
      <c r="K8312" s="102"/>
      <c r="L8312" s="108"/>
      <c r="R8312" s="31"/>
      <c r="S8312" s="112"/>
    </row>
    <row r="8313">
      <c r="A8313" s="105"/>
      <c r="C8313" s="88"/>
      <c r="D8313" s="86"/>
      <c r="E8313" s="32"/>
      <c r="H8313" s="105"/>
      <c r="J8313" s="102"/>
      <c r="K8313" s="102"/>
      <c r="L8313" s="108"/>
      <c r="R8313" s="31"/>
      <c r="S8313" s="112"/>
    </row>
    <row r="8314">
      <c r="A8314" s="105"/>
      <c r="C8314" s="88"/>
      <c r="D8314" s="86"/>
      <c r="E8314" s="32"/>
      <c r="H8314" s="105"/>
      <c r="J8314" s="102"/>
      <c r="K8314" s="102"/>
      <c r="L8314" s="108"/>
      <c r="R8314" s="31"/>
      <c r="S8314" s="112"/>
    </row>
    <row r="8315">
      <c r="A8315" s="105"/>
      <c r="C8315" s="88"/>
      <c r="D8315" s="86"/>
      <c r="E8315" s="32"/>
      <c r="H8315" s="105"/>
      <c r="J8315" s="102"/>
      <c r="K8315" s="102"/>
      <c r="L8315" s="108"/>
      <c r="R8315" s="31"/>
      <c r="S8315" s="112"/>
    </row>
    <row r="8316">
      <c r="A8316" s="105"/>
      <c r="C8316" s="88"/>
      <c r="D8316" s="86"/>
      <c r="E8316" s="32"/>
      <c r="H8316" s="105"/>
      <c r="J8316" s="102"/>
      <c r="K8316" s="102"/>
      <c r="L8316" s="108"/>
      <c r="R8316" s="31"/>
      <c r="S8316" s="112"/>
    </row>
    <row r="8317">
      <c r="A8317" s="105"/>
      <c r="C8317" s="88"/>
      <c r="D8317" s="86"/>
      <c r="E8317" s="32"/>
      <c r="H8317" s="105"/>
      <c r="J8317" s="102"/>
      <c r="K8317" s="102"/>
      <c r="L8317" s="108"/>
      <c r="R8317" s="31"/>
      <c r="S8317" s="112"/>
    </row>
    <row r="8318">
      <c r="A8318" s="105"/>
      <c r="C8318" s="88"/>
      <c r="D8318" s="86"/>
      <c r="E8318" s="32"/>
      <c r="H8318" s="105"/>
      <c r="J8318" s="102"/>
      <c r="K8318" s="102"/>
      <c r="L8318" s="108"/>
      <c r="R8318" s="31"/>
      <c r="S8318" s="112"/>
    </row>
    <row r="8319">
      <c r="A8319" s="105"/>
      <c r="C8319" s="88"/>
      <c r="D8319" s="86"/>
      <c r="E8319" s="32"/>
      <c r="H8319" s="105"/>
      <c r="J8319" s="102"/>
      <c r="K8319" s="102"/>
      <c r="L8319" s="108"/>
      <c r="R8319" s="31"/>
      <c r="S8319" s="112"/>
    </row>
    <row r="8320">
      <c r="A8320" s="105"/>
      <c r="C8320" s="88"/>
      <c r="D8320" s="86"/>
      <c r="E8320" s="32"/>
      <c r="H8320" s="105"/>
      <c r="J8320" s="102"/>
      <c r="K8320" s="102"/>
      <c r="L8320" s="108"/>
      <c r="R8320" s="31"/>
      <c r="S8320" s="112"/>
    </row>
    <row r="8321">
      <c r="A8321" s="105"/>
      <c r="C8321" s="88"/>
      <c r="D8321" s="86"/>
      <c r="E8321" s="32"/>
      <c r="H8321" s="105"/>
      <c r="J8321" s="102"/>
      <c r="K8321" s="102"/>
      <c r="L8321" s="108"/>
      <c r="R8321" s="31"/>
      <c r="S8321" s="112"/>
    </row>
    <row r="8322">
      <c r="A8322" s="105"/>
      <c r="C8322" s="88"/>
      <c r="D8322" s="86"/>
      <c r="E8322" s="32"/>
      <c r="H8322" s="105"/>
      <c r="J8322" s="102"/>
      <c r="K8322" s="102"/>
      <c r="L8322" s="108"/>
      <c r="R8322" s="31"/>
      <c r="S8322" s="112"/>
    </row>
    <row r="8323">
      <c r="A8323" s="105"/>
      <c r="C8323" s="88"/>
      <c r="D8323" s="86"/>
      <c r="E8323" s="32"/>
      <c r="H8323" s="105"/>
      <c r="J8323" s="102"/>
      <c r="K8323" s="102"/>
      <c r="L8323" s="108"/>
      <c r="R8323" s="31"/>
      <c r="S8323" s="112"/>
    </row>
    <row r="8324">
      <c r="A8324" s="105"/>
      <c r="C8324" s="88"/>
      <c r="D8324" s="86"/>
      <c r="E8324" s="32"/>
      <c r="H8324" s="105"/>
      <c r="J8324" s="102"/>
      <c r="K8324" s="102"/>
      <c r="L8324" s="108"/>
      <c r="R8324" s="31"/>
      <c r="S8324" s="112"/>
    </row>
    <row r="8325">
      <c r="A8325" s="105"/>
      <c r="C8325" s="88"/>
      <c r="D8325" s="86"/>
      <c r="E8325" s="32"/>
      <c r="H8325" s="105"/>
      <c r="J8325" s="102"/>
      <c r="K8325" s="102"/>
      <c r="L8325" s="108"/>
      <c r="R8325" s="31"/>
      <c r="S8325" s="112"/>
    </row>
    <row r="8326">
      <c r="A8326" s="105"/>
      <c r="C8326" s="88"/>
      <c r="D8326" s="86"/>
      <c r="E8326" s="32"/>
      <c r="H8326" s="105"/>
      <c r="J8326" s="102"/>
      <c r="K8326" s="102"/>
      <c r="L8326" s="108"/>
      <c r="R8326" s="31"/>
      <c r="S8326" s="112"/>
    </row>
    <row r="8327">
      <c r="A8327" s="105"/>
      <c r="C8327" s="88"/>
      <c r="D8327" s="86"/>
      <c r="E8327" s="32"/>
      <c r="H8327" s="105"/>
      <c r="J8327" s="102"/>
      <c r="K8327" s="102"/>
      <c r="L8327" s="108"/>
      <c r="R8327" s="31"/>
      <c r="S8327" s="112"/>
    </row>
    <row r="8328">
      <c r="A8328" s="105"/>
      <c r="C8328" s="88"/>
      <c r="D8328" s="86"/>
      <c r="E8328" s="32"/>
      <c r="H8328" s="105"/>
      <c r="J8328" s="102"/>
      <c r="K8328" s="102"/>
      <c r="L8328" s="108"/>
      <c r="R8328" s="31"/>
      <c r="S8328" s="112"/>
    </row>
    <row r="8329">
      <c r="A8329" s="105"/>
      <c r="C8329" s="88"/>
      <c r="D8329" s="86"/>
      <c r="E8329" s="32"/>
      <c r="H8329" s="105"/>
      <c r="J8329" s="102"/>
      <c r="K8329" s="102"/>
      <c r="L8329" s="108"/>
      <c r="R8329" s="31"/>
      <c r="S8329" s="112"/>
    </row>
    <row r="8330">
      <c r="A8330" s="105"/>
      <c r="C8330" s="88"/>
      <c r="D8330" s="86"/>
      <c r="E8330" s="32"/>
      <c r="H8330" s="105"/>
      <c r="J8330" s="102"/>
      <c r="K8330" s="102"/>
      <c r="L8330" s="108"/>
      <c r="R8330" s="31"/>
      <c r="S8330" s="112"/>
    </row>
    <row r="8331">
      <c r="A8331" s="105"/>
      <c r="C8331" s="88"/>
      <c r="D8331" s="86"/>
      <c r="E8331" s="32"/>
      <c r="H8331" s="105"/>
      <c r="J8331" s="102"/>
      <c r="K8331" s="102"/>
      <c r="L8331" s="108"/>
      <c r="R8331" s="31"/>
      <c r="S8331" s="112"/>
    </row>
    <row r="8332">
      <c r="A8332" s="105"/>
      <c r="C8332" s="88"/>
      <c r="D8332" s="86"/>
      <c r="E8332" s="32"/>
      <c r="H8332" s="105"/>
      <c r="J8332" s="102"/>
      <c r="K8332" s="102"/>
      <c r="L8332" s="108"/>
      <c r="R8332" s="31"/>
      <c r="S8332" s="112"/>
    </row>
    <row r="8333">
      <c r="A8333" s="105"/>
      <c r="C8333" s="88"/>
      <c r="D8333" s="86"/>
      <c r="E8333" s="32"/>
      <c r="H8333" s="105"/>
      <c r="J8333" s="102"/>
      <c r="K8333" s="102"/>
      <c r="L8333" s="108"/>
      <c r="R8333" s="31"/>
      <c r="S8333" s="112"/>
    </row>
    <row r="8334">
      <c r="A8334" s="105"/>
      <c r="C8334" s="88"/>
      <c r="D8334" s="86"/>
      <c r="E8334" s="32"/>
      <c r="H8334" s="105"/>
      <c r="J8334" s="102"/>
      <c r="K8334" s="102"/>
      <c r="L8334" s="108"/>
      <c r="R8334" s="31"/>
      <c r="S8334" s="112"/>
    </row>
    <row r="8335">
      <c r="A8335" s="105"/>
      <c r="C8335" s="88"/>
      <c r="D8335" s="86"/>
      <c r="E8335" s="32"/>
      <c r="H8335" s="105"/>
      <c r="J8335" s="102"/>
      <c r="K8335" s="102"/>
      <c r="L8335" s="108"/>
      <c r="R8335" s="31"/>
      <c r="S8335" s="112"/>
    </row>
    <row r="8336">
      <c r="A8336" s="105"/>
      <c r="C8336" s="88"/>
      <c r="D8336" s="86"/>
      <c r="E8336" s="32"/>
      <c r="H8336" s="105"/>
      <c r="J8336" s="102"/>
      <c r="K8336" s="102"/>
      <c r="L8336" s="108"/>
      <c r="R8336" s="31"/>
      <c r="S8336" s="112"/>
    </row>
    <row r="8337">
      <c r="A8337" s="105"/>
      <c r="C8337" s="88"/>
      <c r="D8337" s="86"/>
      <c r="E8337" s="32"/>
      <c r="H8337" s="105"/>
      <c r="J8337" s="102"/>
      <c r="K8337" s="102"/>
      <c r="L8337" s="108"/>
      <c r="R8337" s="31"/>
      <c r="S8337" s="112"/>
    </row>
    <row r="8338">
      <c r="A8338" s="105"/>
      <c r="C8338" s="88"/>
      <c r="D8338" s="86"/>
      <c r="E8338" s="32"/>
      <c r="H8338" s="105"/>
      <c r="J8338" s="102"/>
      <c r="K8338" s="102"/>
      <c r="L8338" s="108"/>
      <c r="R8338" s="31"/>
      <c r="S8338" s="112"/>
    </row>
    <row r="8339">
      <c r="A8339" s="105"/>
      <c r="C8339" s="88"/>
      <c r="D8339" s="86"/>
      <c r="E8339" s="32"/>
      <c r="H8339" s="105"/>
      <c r="J8339" s="102"/>
      <c r="K8339" s="102"/>
      <c r="L8339" s="108"/>
      <c r="R8339" s="31"/>
      <c r="S8339" s="112"/>
    </row>
    <row r="8340">
      <c r="A8340" s="105"/>
      <c r="C8340" s="88"/>
      <c r="D8340" s="86"/>
      <c r="E8340" s="32"/>
      <c r="H8340" s="105"/>
      <c r="J8340" s="102"/>
      <c r="K8340" s="102"/>
      <c r="L8340" s="108"/>
      <c r="R8340" s="31"/>
      <c r="S8340" s="112"/>
    </row>
    <row r="8341">
      <c r="A8341" s="105"/>
      <c r="C8341" s="88"/>
      <c r="D8341" s="86"/>
      <c r="E8341" s="32"/>
      <c r="H8341" s="105"/>
      <c r="J8341" s="102"/>
      <c r="K8341" s="102"/>
      <c r="L8341" s="108"/>
      <c r="R8341" s="31"/>
      <c r="S8341" s="112"/>
    </row>
    <row r="8342">
      <c r="A8342" s="105"/>
      <c r="C8342" s="88"/>
      <c r="D8342" s="86"/>
      <c r="E8342" s="32"/>
      <c r="H8342" s="105"/>
      <c r="J8342" s="102"/>
      <c r="K8342" s="102"/>
      <c r="L8342" s="108"/>
      <c r="R8342" s="31"/>
      <c r="S8342" s="112"/>
    </row>
    <row r="8343">
      <c r="A8343" s="105"/>
      <c r="C8343" s="88"/>
      <c r="D8343" s="86"/>
      <c r="E8343" s="32"/>
      <c r="H8343" s="105"/>
      <c r="J8343" s="102"/>
      <c r="K8343" s="102"/>
      <c r="L8343" s="108"/>
      <c r="R8343" s="31"/>
      <c r="S8343" s="112"/>
    </row>
    <row r="8344">
      <c r="A8344" s="105"/>
      <c r="C8344" s="88"/>
      <c r="D8344" s="86"/>
      <c r="E8344" s="32"/>
      <c r="H8344" s="105"/>
      <c r="J8344" s="102"/>
      <c r="K8344" s="102"/>
      <c r="L8344" s="108"/>
      <c r="R8344" s="31"/>
      <c r="S8344" s="112"/>
    </row>
    <row r="8345">
      <c r="A8345" s="105"/>
      <c r="C8345" s="88"/>
      <c r="D8345" s="86"/>
      <c r="E8345" s="32"/>
      <c r="H8345" s="105"/>
      <c r="J8345" s="102"/>
      <c r="K8345" s="102"/>
      <c r="L8345" s="108"/>
      <c r="R8345" s="31"/>
      <c r="S8345" s="112"/>
    </row>
    <row r="8346">
      <c r="A8346" s="105"/>
      <c r="C8346" s="88"/>
      <c r="D8346" s="86"/>
      <c r="E8346" s="32"/>
      <c r="H8346" s="105"/>
      <c r="J8346" s="102"/>
      <c r="K8346" s="102"/>
      <c r="L8346" s="108"/>
      <c r="R8346" s="31"/>
      <c r="S8346" s="112"/>
    </row>
    <row r="8347">
      <c r="A8347" s="105"/>
      <c r="C8347" s="88"/>
      <c r="D8347" s="86"/>
      <c r="E8347" s="32"/>
      <c r="H8347" s="105"/>
      <c r="J8347" s="102"/>
      <c r="K8347" s="102"/>
      <c r="L8347" s="108"/>
      <c r="R8347" s="31"/>
      <c r="S8347" s="112"/>
    </row>
    <row r="8348">
      <c r="A8348" s="105"/>
      <c r="C8348" s="88"/>
      <c r="D8348" s="86"/>
      <c r="E8348" s="32"/>
      <c r="H8348" s="105"/>
      <c r="J8348" s="102"/>
      <c r="K8348" s="102"/>
      <c r="L8348" s="108"/>
      <c r="R8348" s="31"/>
      <c r="S8348" s="112"/>
    </row>
    <row r="8349">
      <c r="A8349" s="105"/>
      <c r="C8349" s="88"/>
      <c r="D8349" s="86"/>
      <c r="E8349" s="32"/>
      <c r="H8349" s="105"/>
      <c r="J8349" s="102"/>
      <c r="K8349" s="102"/>
      <c r="L8349" s="108"/>
      <c r="R8349" s="31"/>
      <c r="S8349" s="112"/>
    </row>
    <row r="8350">
      <c r="A8350" s="105"/>
      <c r="C8350" s="88"/>
      <c r="D8350" s="86"/>
      <c r="E8350" s="32"/>
      <c r="H8350" s="105"/>
      <c r="J8350" s="102"/>
      <c r="K8350" s="102"/>
      <c r="L8350" s="108"/>
      <c r="R8350" s="31"/>
      <c r="S8350" s="112"/>
    </row>
    <row r="8351">
      <c r="A8351" s="105"/>
      <c r="C8351" s="88"/>
      <c r="D8351" s="86"/>
      <c r="E8351" s="32"/>
      <c r="H8351" s="105"/>
      <c r="J8351" s="102"/>
      <c r="K8351" s="102"/>
      <c r="L8351" s="108"/>
      <c r="R8351" s="31"/>
      <c r="S8351" s="112"/>
    </row>
    <row r="8352">
      <c r="A8352" s="105"/>
      <c r="C8352" s="88"/>
      <c r="D8352" s="86"/>
      <c r="E8352" s="32"/>
      <c r="H8352" s="105"/>
      <c r="J8352" s="102"/>
      <c r="K8352" s="102"/>
      <c r="L8352" s="108"/>
      <c r="R8352" s="31"/>
      <c r="S8352" s="112"/>
    </row>
    <row r="8353">
      <c r="A8353" s="105"/>
      <c r="C8353" s="88"/>
      <c r="D8353" s="86"/>
      <c r="E8353" s="32"/>
      <c r="H8353" s="105"/>
      <c r="J8353" s="102"/>
      <c r="K8353" s="102"/>
      <c r="L8353" s="108"/>
      <c r="R8353" s="31"/>
      <c r="S8353" s="112"/>
    </row>
    <row r="8354">
      <c r="A8354" s="105"/>
      <c r="C8354" s="88"/>
      <c r="D8354" s="86"/>
      <c r="E8354" s="32"/>
      <c r="H8354" s="105"/>
      <c r="J8354" s="102"/>
      <c r="K8354" s="102"/>
      <c r="L8354" s="108"/>
      <c r="R8354" s="31"/>
      <c r="S8354" s="112"/>
    </row>
    <row r="8355">
      <c r="A8355" s="105"/>
      <c r="C8355" s="88"/>
      <c r="D8355" s="86"/>
      <c r="E8355" s="32"/>
      <c r="H8355" s="105"/>
      <c r="J8355" s="102"/>
      <c r="K8355" s="102"/>
      <c r="L8355" s="108"/>
      <c r="R8355" s="31"/>
      <c r="S8355" s="112"/>
    </row>
    <row r="8356">
      <c r="A8356" s="105"/>
      <c r="C8356" s="88"/>
      <c r="D8356" s="86"/>
      <c r="E8356" s="32"/>
      <c r="H8356" s="105"/>
      <c r="J8356" s="102"/>
      <c r="K8356" s="102"/>
      <c r="L8356" s="108"/>
      <c r="R8356" s="31"/>
      <c r="S8356" s="112"/>
    </row>
    <row r="8357">
      <c r="A8357" s="105"/>
      <c r="C8357" s="88"/>
      <c r="D8357" s="86"/>
      <c r="E8357" s="32"/>
      <c r="H8357" s="105"/>
      <c r="J8357" s="102"/>
      <c r="K8357" s="102"/>
      <c r="L8357" s="108"/>
      <c r="R8357" s="31"/>
      <c r="S8357" s="112"/>
    </row>
    <row r="8358">
      <c r="A8358" s="105"/>
      <c r="C8358" s="88"/>
      <c r="D8358" s="86"/>
      <c r="E8358" s="32"/>
      <c r="H8358" s="105"/>
      <c r="J8358" s="102"/>
      <c r="K8358" s="102"/>
      <c r="L8358" s="108"/>
      <c r="R8358" s="31"/>
      <c r="S8358" s="112"/>
    </row>
    <row r="8359">
      <c r="A8359" s="105"/>
      <c r="C8359" s="88"/>
      <c r="D8359" s="86"/>
      <c r="E8359" s="32"/>
      <c r="H8359" s="105"/>
      <c r="J8359" s="102"/>
      <c r="K8359" s="102"/>
      <c r="L8359" s="108"/>
      <c r="R8359" s="31"/>
      <c r="S8359" s="112"/>
    </row>
    <row r="8360">
      <c r="A8360" s="105"/>
      <c r="C8360" s="88"/>
      <c r="D8360" s="86"/>
      <c r="E8360" s="32"/>
      <c r="H8360" s="105"/>
      <c r="J8360" s="102"/>
      <c r="K8360" s="102"/>
      <c r="L8360" s="108"/>
      <c r="R8360" s="31"/>
      <c r="S8360" s="112"/>
    </row>
    <row r="8361">
      <c r="A8361" s="105"/>
      <c r="C8361" s="88"/>
      <c r="D8361" s="86"/>
      <c r="E8361" s="32"/>
      <c r="H8361" s="105"/>
      <c r="J8361" s="102"/>
      <c r="K8361" s="102"/>
      <c r="L8361" s="108"/>
      <c r="R8361" s="31"/>
      <c r="S8361" s="112"/>
    </row>
    <row r="8362">
      <c r="A8362" s="105"/>
      <c r="C8362" s="88"/>
      <c r="D8362" s="86"/>
      <c r="E8362" s="32"/>
      <c r="H8362" s="105"/>
      <c r="J8362" s="102"/>
      <c r="K8362" s="102"/>
      <c r="L8362" s="108"/>
      <c r="R8362" s="31"/>
      <c r="S8362" s="112"/>
    </row>
    <row r="8363">
      <c r="A8363" s="105"/>
      <c r="C8363" s="88"/>
      <c r="D8363" s="86"/>
      <c r="E8363" s="32"/>
      <c r="H8363" s="105"/>
      <c r="J8363" s="102"/>
      <c r="K8363" s="102"/>
      <c r="L8363" s="108"/>
      <c r="R8363" s="31"/>
      <c r="S8363" s="112"/>
    </row>
    <row r="8364">
      <c r="A8364" s="105"/>
      <c r="C8364" s="88"/>
      <c r="D8364" s="86"/>
      <c r="E8364" s="32"/>
      <c r="H8364" s="105"/>
      <c r="J8364" s="102"/>
      <c r="K8364" s="102"/>
      <c r="L8364" s="108"/>
      <c r="R8364" s="31"/>
      <c r="S8364" s="112"/>
    </row>
    <row r="8365">
      <c r="A8365" s="105"/>
      <c r="C8365" s="88"/>
      <c r="D8365" s="86"/>
      <c r="E8365" s="32"/>
      <c r="H8365" s="105"/>
      <c r="J8365" s="102"/>
      <c r="K8365" s="102"/>
      <c r="L8365" s="108"/>
      <c r="R8365" s="31"/>
      <c r="S8365" s="112"/>
    </row>
    <row r="8366">
      <c r="A8366" s="105"/>
      <c r="C8366" s="88"/>
      <c r="D8366" s="86"/>
      <c r="E8366" s="32"/>
      <c r="H8366" s="105"/>
      <c r="J8366" s="102"/>
      <c r="K8366" s="102"/>
      <c r="L8366" s="108"/>
      <c r="R8366" s="31"/>
      <c r="S8366" s="112"/>
    </row>
    <row r="8367">
      <c r="A8367" s="105"/>
      <c r="C8367" s="88"/>
      <c r="D8367" s="86"/>
      <c r="E8367" s="32"/>
      <c r="H8367" s="105"/>
      <c r="J8367" s="102"/>
      <c r="K8367" s="102"/>
      <c r="L8367" s="108"/>
      <c r="R8367" s="31"/>
      <c r="S8367" s="112"/>
    </row>
    <row r="8368">
      <c r="A8368" s="105"/>
      <c r="C8368" s="88"/>
      <c r="D8368" s="86"/>
      <c r="E8368" s="32"/>
      <c r="H8368" s="105"/>
      <c r="J8368" s="102"/>
      <c r="K8368" s="102"/>
      <c r="L8368" s="108"/>
      <c r="R8368" s="31"/>
      <c r="S8368" s="112"/>
    </row>
    <row r="8369">
      <c r="A8369" s="105"/>
      <c r="C8369" s="88"/>
      <c r="D8369" s="86"/>
      <c r="E8369" s="32"/>
      <c r="H8369" s="105"/>
      <c r="J8369" s="102"/>
      <c r="K8369" s="102"/>
      <c r="L8369" s="108"/>
      <c r="R8369" s="31"/>
      <c r="S8369" s="112"/>
    </row>
    <row r="8370">
      <c r="A8370" s="105"/>
      <c r="C8370" s="88"/>
      <c r="D8370" s="86"/>
      <c r="E8370" s="32"/>
      <c r="H8370" s="105"/>
      <c r="J8370" s="102"/>
      <c r="K8370" s="102"/>
      <c r="L8370" s="108"/>
      <c r="R8370" s="31"/>
      <c r="S8370" s="112"/>
    </row>
    <row r="8371">
      <c r="A8371" s="105"/>
      <c r="C8371" s="88"/>
      <c r="D8371" s="86"/>
      <c r="E8371" s="32"/>
      <c r="H8371" s="105"/>
      <c r="J8371" s="102"/>
      <c r="K8371" s="102"/>
      <c r="L8371" s="108"/>
      <c r="R8371" s="31"/>
      <c r="S8371" s="112"/>
    </row>
    <row r="8372">
      <c r="A8372" s="105"/>
      <c r="C8372" s="88"/>
      <c r="D8372" s="86"/>
      <c r="E8372" s="32"/>
      <c r="H8372" s="105"/>
      <c r="J8372" s="102"/>
      <c r="K8372" s="102"/>
      <c r="L8372" s="108"/>
      <c r="R8372" s="31"/>
      <c r="S8372" s="112"/>
    </row>
    <row r="8373">
      <c r="A8373" s="105"/>
      <c r="C8373" s="88"/>
      <c r="D8373" s="86"/>
      <c r="E8373" s="32"/>
      <c r="H8373" s="105"/>
      <c r="J8373" s="102"/>
      <c r="K8373" s="102"/>
      <c r="L8373" s="108"/>
      <c r="R8373" s="31"/>
      <c r="S8373" s="112"/>
    </row>
    <row r="8374">
      <c r="A8374" s="105"/>
      <c r="C8374" s="88"/>
      <c r="D8374" s="86"/>
      <c r="E8374" s="32"/>
      <c r="H8374" s="105"/>
      <c r="J8374" s="102"/>
      <c r="K8374" s="102"/>
      <c r="L8374" s="108"/>
      <c r="R8374" s="31"/>
      <c r="S8374" s="112"/>
    </row>
    <row r="8375">
      <c r="A8375" s="105"/>
      <c r="C8375" s="88"/>
      <c r="D8375" s="86"/>
      <c r="E8375" s="32"/>
      <c r="H8375" s="105"/>
      <c r="J8375" s="102"/>
      <c r="K8375" s="102"/>
      <c r="L8375" s="108"/>
      <c r="R8375" s="31"/>
      <c r="S8375" s="112"/>
    </row>
    <row r="8376">
      <c r="A8376" s="105"/>
      <c r="C8376" s="88"/>
      <c r="D8376" s="86"/>
      <c r="E8376" s="32"/>
      <c r="H8376" s="105"/>
      <c r="J8376" s="102"/>
      <c r="K8376" s="102"/>
      <c r="L8376" s="108"/>
      <c r="R8376" s="31"/>
      <c r="S8376" s="112"/>
    </row>
    <row r="8377">
      <c r="A8377" s="105"/>
      <c r="C8377" s="88"/>
      <c r="D8377" s="86"/>
      <c r="E8377" s="32"/>
      <c r="H8377" s="105"/>
      <c r="J8377" s="102"/>
      <c r="K8377" s="102"/>
      <c r="L8377" s="108"/>
      <c r="R8377" s="31"/>
      <c r="S8377" s="112"/>
    </row>
    <row r="8378">
      <c r="A8378" s="105"/>
      <c r="C8378" s="88"/>
      <c r="D8378" s="86"/>
      <c r="E8378" s="32"/>
      <c r="H8378" s="105"/>
      <c r="J8378" s="102"/>
      <c r="K8378" s="102"/>
      <c r="L8378" s="108"/>
      <c r="R8378" s="31"/>
      <c r="S8378" s="112"/>
    </row>
    <row r="8379">
      <c r="A8379" s="105"/>
      <c r="C8379" s="88"/>
      <c r="D8379" s="86"/>
      <c r="E8379" s="32"/>
      <c r="H8379" s="105"/>
      <c r="J8379" s="102"/>
      <c r="K8379" s="102"/>
      <c r="L8379" s="108"/>
      <c r="R8379" s="31"/>
      <c r="S8379" s="112"/>
    </row>
    <row r="8380">
      <c r="A8380" s="105"/>
      <c r="C8380" s="88"/>
      <c r="D8380" s="86"/>
      <c r="E8380" s="32"/>
      <c r="H8380" s="105"/>
      <c r="J8380" s="102"/>
      <c r="K8380" s="102"/>
      <c r="L8380" s="108"/>
      <c r="R8380" s="31"/>
      <c r="S8380" s="112"/>
    </row>
    <row r="8381">
      <c r="A8381" s="105"/>
      <c r="C8381" s="88"/>
      <c r="D8381" s="86"/>
      <c r="E8381" s="32"/>
      <c r="H8381" s="105"/>
      <c r="J8381" s="102"/>
      <c r="K8381" s="102"/>
      <c r="L8381" s="108"/>
      <c r="R8381" s="31"/>
      <c r="S8381" s="112"/>
    </row>
    <row r="8382">
      <c r="A8382" s="105"/>
      <c r="C8382" s="88"/>
      <c r="D8382" s="86"/>
      <c r="E8382" s="32"/>
      <c r="H8382" s="105"/>
      <c r="J8382" s="102"/>
      <c r="K8382" s="102"/>
      <c r="L8382" s="108"/>
      <c r="R8382" s="31"/>
      <c r="S8382" s="112"/>
    </row>
    <row r="8383">
      <c r="A8383" s="105"/>
      <c r="C8383" s="88"/>
      <c r="D8383" s="86"/>
      <c r="E8383" s="32"/>
      <c r="H8383" s="105"/>
      <c r="J8383" s="102"/>
      <c r="K8383" s="102"/>
      <c r="L8383" s="108"/>
      <c r="R8383" s="31"/>
      <c r="S8383" s="112"/>
    </row>
    <row r="8384">
      <c r="A8384" s="105"/>
      <c r="C8384" s="88"/>
      <c r="D8384" s="86"/>
      <c r="E8384" s="32"/>
      <c r="H8384" s="105"/>
      <c r="J8384" s="102"/>
      <c r="K8384" s="102"/>
      <c r="L8384" s="108"/>
      <c r="R8384" s="31"/>
      <c r="S8384" s="112"/>
    </row>
    <row r="8385">
      <c r="A8385" s="105"/>
      <c r="C8385" s="88"/>
      <c r="D8385" s="86"/>
      <c r="E8385" s="32"/>
      <c r="H8385" s="105"/>
      <c r="J8385" s="102"/>
      <c r="K8385" s="102"/>
      <c r="L8385" s="108"/>
      <c r="R8385" s="31"/>
      <c r="S8385" s="112"/>
    </row>
    <row r="8386">
      <c r="A8386" s="105"/>
      <c r="C8386" s="88"/>
      <c r="D8386" s="86"/>
      <c r="E8386" s="32"/>
      <c r="H8386" s="105"/>
      <c r="J8386" s="102"/>
      <c r="K8386" s="102"/>
      <c r="L8386" s="108"/>
      <c r="R8386" s="31"/>
      <c r="S8386" s="112"/>
    </row>
    <row r="8387">
      <c r="A8387" s="105"/>
      <c r="C8387" s="88"/>
      <c r="D8387" s="86"/>
      <c r="E8387" s="32"/>
      <c r="H8387" s="105"/>
      <c r="J8387" s="102"/>
      <c r="K8387" s="102"/>
      <c r="L8387" s="108"/>
      <c r="R8387" s="31"/>
      <c r="S8387" s="112"/>
    </row>
    <row r="8388">
      <c r="A8388" s="105"/>
      <c r="C8388" s="88"/>
      <c r="D8388" s="86"/>
      <c r="E8388" s="32"/>
      <c r="H8388" s="105"/>
      <c r="J8388" s="102"/>
      <c r="K8388" s="102"/>
      <c r="L8388" s="108"/>
      <c r="R8388" s="31"/>
      <c r="S8388" s="112"/>
    </row>
    <row r="8389">
      <c r="A8389" s="105"/>
      <c r="C8389" s="88"/>
      <c r="D8389" s="86"/>
      <c r="E8389" s="32"/>
      <c r="H8389" s="105"/>
      <c r="J8389" s="102"/>
      <c r="K8389" s="102"/>
      <c r="L8389" s="108"/>
      <c r="R8389" s="31"/>
      <c r="S8389" s="112"/>
    </row>
    <row r="8390">
      <c r="A8390" s="105"/>
      <c r="C8390" s="88"/>
      <c r="D8390" s="86"/>
      <c r="E8390" s="32"/>
      <c r="H8390" s="105"/>
      <c r="J8390" s="102"/>
      <c r="K8390" s="102"/>
      <c r="L8390" s="108"/>
      <c r="R8390" s="31"/>
      <c r="S8390" s="112"/>
    </row>
    <row r="8391">
      <c r="A8391" s="105"/>
      <c r="C8391" s="88"/>
      <c r="D8391" s="86"/>
      <c r="E8391" s="32"/>
      <c r="H8391" s="105"/>
      <c r="J8391" s="102"/>
      <c r="K8391" s="102"/>
      <c r="L8391" s="108"/>
      <c r="R8391" s="31"/>
      <c r="S8391" s="112"/>
    </row>
    <row r="8392">
      <c r="A8392" s="105"/>
      <c r="C8392" s="88"/>
      <c r="D8392" s="86"/>
      <c r="E8392" s="32"/>
      <c r="H8392" s="105"/>
      <c r="J8392" s="102"/>
      <c r="K8392" s="102"/>
      <c r="L8392" s="108"/>
      <c r="R8392" s="31"/>
      <c r="S8392" s="112"/>
    </row>
    <row r="8393">
      <c r="A8393" s="105"/>
      <c r="C8393" s="88"/>
      <c r="D8393" s="86"/>
      <c r="E8393" s="32"/>
      <c r="H8393" s="105"/>
      <c r="J8393" s="102"/>
      <c r="K8393" s="102"/>
      <c r="L8393" s="108"/>
      <c r="R8393" s="31"/>
      <c r="S8393" s="112"/>
    </row>
    <row r="8394">
      <c r="A8394" s="105"/>
      <c r="C8394" s="88"/>
      <c r="D8394" s="86"/>
      <c r="E8394" s="32"/>
      <c r="H8394" s="105"/>
      <c r="J8394" s="102"/>
      <c r="K8394" s="102"/>
      <c r="L8394" s="108"/>
      <c r="R8394" s="31"/>
      <c r="S8394" s="112"/>
    </row>
    <row r="8395">
      <c r="A8395" s="105"/>
      <c r="C8395" s="88"/>
      <c r="D8395" s="86"/>
      <c r="E8395" s="32"/>
      <c r="H8395" s="105"/>
      <c r="J8395" s="102"/>
      <c r="K8395" s="102"/>
      <c r="L8395" s="108"/>
      <c r="R8395" s="31"/>
      <c r="S8395" s="112"/>
    </row>
    <row r="8396">
      <c r="A8396" s="105"/>
      <c r="C8396" s="88"/>
      <c r="D8396" s="86"/>
      <c r="E8396" s="32"/>
      <c r="H8396" s="105"/>
      <c r="J8396" s="102"/>
      <c r="K8396" s="102"/>
      <c r="L8396" s="108"/>
      <c r="R8396" s="31"/>
      <c r="S8396" s="112"/>
    </row>
    <row r="8397">
      <c r="A8397" s="105"/>
      <c r="C8397" s="88"/>
      <c r="D8397" s="86"/>
      <c r="E8397" s="32"/>
      <c r="H8397" s="105"/>
      <c r="J8397" s="102"/>
      <c r="K8397" s="102"/>
      <c r="L8397" s="108"/>
      <c r="R8397" s="31"/>
      <c r="S8397" s="112"/>
    </row>
    <row r="8398">
      <c r="A8398" s="105"/>
      <c r="C8398" s="88"/>
      <c r="D8398" s="86"/>
      <c r="E8398" s="32"/>
      <c r="H8398" s="105"/>
      <c r="J8398" s="102"/>
      <c r="K8398" s="102"/>
      <c r="L8398" s="108"/>
      <c r="R8398" s="31"/>
      <c r="S8398" s="112"/>
    </row>
    <row r="8399">
      <c r="A8399" s="105"/>
      <c r="C8399" s="88"/>
      <c r="D8399" s="86"/>
      <c r="E8399" s="32"/>
      <c r="H8399" s="105"/>
      <c r="J8399" s="102"/>
      <c r="K8399" s="102"/>
      <c r="L8399" s="108"/>
      <c r="R8399" s="31"/>
      <c r="S8399" s="112"/>
    </row>
    <row r="8400">
      <c r="A8400" s="105"/>
      <c r="C8400" s="88"/>
      <c r="D8400" s="86"/>
      <c r="E8400" s="32"/>
      <c r="H8400" s="105"/>
      <c r="J8400" s="102"/>
      <c r="K8400" s="102"/>
      <c r="L8400" s="108"/>
      <c r="R8400" s="31"/>
      <c r="S8400" s="112"/>
    </row>
    <row r="8401">
      <c r="A8401" s="105"/>
      <c r="C8401" s="88"/>
      <c r="D8401" s="86"/>
      <c r="E8401" s="32"/>
      <c r="H8401" s="105"/>
      <c r="J8401" s="102"/>
      <c r="K8401" s="102"/>
      <c r="L8401" s="108"/>
      <c r="R8401" s="31"/>
      <c r="S8401" s="112"/>
    </row>
    <row r="8402">
      <c r="A8402" s="105"/>
      <c r="C8402" s="88"/>
      <c r="D8402" s="86"/>
      <c r="E8402" s="32"/>
      <c r="H8402" s="105"/>
      <c r="J8402" s="102"/>
      <c r="K8402" s="102"/>
      <c r="L8402" s="108"/>
      <c r="R8402" s="31"/>
      <c r="S8402" s="112"/>
    </row>
    <row r="8403">
      <c r="A8403" s="105"/>
      <c r="C8403" s="88"/>
      <c r="D8403" s="86"/>
      <c r="E8403" s="32"/>
      <c r="H8403" s="105"/>
      <c r="J8403" s="102"/>
      <c r="K8403" s="102"/>
      <c r="L8403" s="108"/>
      <c r="R8403" s="31"/>
      <c r="S8403" s="112"/>
    </row>
    <row r="8404">
      <c r="A8404" s="105"/>
      <c r="C8404" s="88"/>
      <c r="D8404" s="86"/>
      <c r="E8404" s="32"/>
      <c r="H8404" s="105"/>
      <c r="J8404" s="102"/>
      <c r="K8404" s="102"/>
      <c r="L8404" s="108"/>
      <c r="R8404" s="31"/>
      <c r="S8404" s="112"/>
    </row>
    <row r="8405">
      <c r="A8405" s="105"/>
      <c r="C8405" s="88"/>
      <c r="D8405" s="86"/>
      <c r="E8405" s="32"/>
      <c r="H8405" s="105"/>
      <c r="J8405" s="102"/>
      <c r="K8405" s="102"/>
      <c r="L8405" s="108"/>
      <c r="R8405" s="31"/>
      <c r="S8405" s="112"/>
    </row>
    <row r="8406">
      <c r="A8406" s="105"/>
      <c r="C8406" s="88"/>
      <c r="D8406" s="86"/>
      <c r="E8406" s="32"/>
      <c r="H8406" s="105"/>
      <c r="J8406" s="102"/>
      <c r="K8406" s="102"/>
      <c r="L8406" s="108"/>
      <c r="R8406" s="31"/>
      <c r="S8406" s="112"/>
    </row>
    <row r="8407">
      <c r="A8407" s="105"/>
      <c r="C8407" s="88"/>
      <c r="D8407" s="86"/>
      <c r="E8407" s="32"/>
      <c r="H8407" s="105"/>
      <c r="J8407" s="102"/>
      <c r="K8407" s="102"/>
      <c r="L8407" s="108"/>
      <c r="R8407" s="31"/>
      <c r="S8407" s="112"/>
    </row>
    <row r="8408">
      <c r="A8408" s="105"/>
      <c r="C8408" s="88"/>
      <c r="D8408" s="86"/>
      <c r="E8408" s="32"/>
      <c r="H8408" s="105"/>
      <c r="J8408" s="102"/>
      <c r="K8408" s="102"/>
      <c r="L8408" s="108"/>
      <c r="R8408" s="31"/>
      <c r="S8408" s="112"/>
    </row>
    <row r="8409">
      <c r="A8409" s="105"/>
      <c r="C8409" s="88"/>
      <c r="D8409" s="86"/>
      <c r="E8409" s="32"/>
      <c r="H8409" s="105"/>
      <c r="J8409" s="102"/>
      <c r="K8409" s="102"/>
      <c r="L8409" s="108"/>
      <c r="R8409" s="31"/>
      <c r="S8409" s="112"/>
    </row>
    <row r="8410">
      <c r="A8410" s="105"/>
      <c r="C8410" s="88"/>
      <c r="D8410" s="86"/>
      <c r="E8410" s="32"/>
      <c r="H8410" s="105"/>
      <c r="J8410" s="102"/>
      <c r="K8410" s="102"/>
      <c r="L8410" s="108"/>
      <c r="R8410" s="31"/>
      <c r="S8410" s="112"/>
    </row>
    <row r="8411">
      <c r="A8411" s="105"/>
      <c r="C8411" s="88"/>
      <c r="D8411" s="86"/>
      <c r="E8411" s="32"/>
      <c r="H8411" s="105"/>
      <c r="J8411" s="102"/>
      <c r="K8411" s="102"/>
      <c r="L8411" s="108"/>
      <c r="R8411" s="31"/>
      <c r="S8411" s="112"/>
    </row>
    <row r="8412">
      <c r="A8412" s="105"/>
      <c r="C8412" s="88"/>
      <c r="D8412" s="86"/>
      <c r="E8412" s="32"/>
      <c r="H8412" s="105"/>
      <c r="J8412" s="102"/>
      <c r="K8412" s="102"/>
      <c r="L8412" s="108"/>
      <c r="R8412" s="31"/>
      <c r="S8412" s="112"/>
    </row>
    <row r="8413">
      <c r="A8413" s="105"/>
      <c r="C8413" s="88"/>
      <c r="D8413" s="86"/>
      <c r="E8413" s="32"/>
      <c r="H8413" s="105"/>
      <c r="J8413" s="102"/>
      <c r="K8413" s="102"/>
      <c r="L8413" s="108"/>
      <c r="R8413" s="31"/>
      <c r="S8413" s="112"/>
    </row>
    <row r="8414">
      <c r="A8414" s="105"/>
      <c r="C8414" s="88"/>
      <c r="D8414" s="86"/>
      <c r="E8414" s="32"/>
      <c r="H8414" s="105"/>
      <c r="J8414" s="102"/>
      <c r="K8414" s="102"/>
      <c r="L8414" s="108"/>
      <c r="R8414" s="31"/>
      <c r="S8414" s="112"/>
    </row>
    <row r="8415">
      <c r="A8415" s="105"/>
      <c r="C8415" s="88"/>
      <c r="D8415" s="86"/>
      <c r="E8415" s="32"/>
      <c r="H8415" s="105"/>
      <c r="J8415" s="102"/>
      <c r="K8415" s="102"/>
      <c r="L8415" s="108"/>
      <c r="R8415" s="31"/>
      <c r="S8415" s="112"/>
    </row>
    <row r="8416">
      <c r="A8416" s="105"/>
      <c r="C8416" s="88"/>
      <c r="D8416" s="86"/>
      <c r="E8416" s="32"/>
      <c r="H8416" s="105"/>
      <c r="J8416" s="102"/>
      <c r="K8416" s="102"/>
      <c r="L8416" s="108"/>
      <c r="R8416" s="31"/>
      <c r="S8416" s="112"/>
    </row>
    <row r="8417">
      <c r="A8417" s="105"/>
      <c r="C8417" s="88"/>
      <c r="D8417" s="86"/>
      <c r="E8417" s="32"/>
      <c r="H8417" s="105"/>
      <c r="J8417" s="102"/>
      <c r="K8417" s="102"/>
      <c r="L8417" s="108"/>
      <c r="R8417" s="31"/>
      <c r="S8417" s="112"/>
    </row>
    <row r="8418">
      <c r="A8418" s="105"/>
      <c r="C8418" s="88"/>
      <c r="D8418" s="86"/>
      <c r="E8418" s="32"/>
      <c r="H8418" s="105"/>
      <c r="J8418" s="102"/>
      <c r="K8418" s="102"/>
      <c r="L8418" s="108"/>
      <c r="R8418" s="31"/>
      <c r="S8418" s="112"/>
    </row>
    <row r="8419">
      <c r="A8419" s="105"/>
      <c r="C8419" s="88"/>
      <c r="D8419" s="86"/>
      <c r="E8419" s="32"/>
      <c r="H8419" s="105"/>
      <c r="J8419" s="102"/>
      <c r="K8419" s="102"/>
      <c r="L8419" s="108"/>
      <c r="R8419" s="31"/>
      <c r="S8419" s="112"/>
    </row>
    <row r="8420">
      <c r="A8420" s="105"/>
      <c r="C8420" s="88"/>
      <c r="D8420" s="86"/>
      <c r="E8420" s="32"/>
      <c r="H8420" s="105"/>
      <c r="J8420" s="102"/>
      <c r="K8420" s="102"/>
      <c r="L8420" s="108"/>
      <c r="R8420" s="31"/>
      <c r="S8420" s="112"/>
    </row>
    <row r="8421">
      <c r="A8421" s="105"/>
      <c r="C8421" s="88"/>
      <c r="D8421" s="86"/>
      <c r="E8421" s="32"/>
      <c r="H8421" s="105"/>
      <c r="J8421" s="102"/>
      <c r="K8421" s="102"/>
      <c r="L8421" s="108"/>
      <c r="R8421" s="31"/>
      <c r="S8421" s="112"/>
    </row>
    <row r="8422">
      <c r="A8422" s="105"/>
      <c r="C8422" s="88"/>
      <c r="D8422" s="86"/>
      <c r="E8422" s="32"/>
      <c r="H8422" s="105"/>
      <c r="J8422" s="102"/>
      <c r="K8422" s="102"/>
      <c r="L8422" s="108"/>
      <c r="R8422" s="31"/>
      <c r="S8422" s="112"/>
    </row>
    <row r="8423">
      <c r="A8423" s="105"/>
      <c r="C8423" s="88"/>
      <c r="D8423" s="86"/>
      <c r="E8423" s="32"/>
      <c r="H8423" s="105"/>
      <c r="J8423" s="102"/>
      <c r="K8423" s="102"/>
      <c r="L8423" s="108"/>
      <c r="R8423" s="31"/>
      <c r="S8423" s="112"/>
    </row>
    <row r="8424">
      <c r="A8424" s="105"/>
      <c r="C8424" s="88"/>
      <c r="D8424" s="86"/>
      <c r="E8424" s="32"/>
      <c r="H8424" s="105"/>
      <c r="J8424" s="102"/>
      <c r="K8424" s="102"/>
      <c r="L8424" s="108"/>
      <c r="R8424" s="31"/>
      <c r="S8424" s="112"/>
    </row>
    <row r="8425">
      <c r="A8425" s="105"/>
      <c r="C8425" s="88"/>
      <c r="D8425" s="86"/>
      <c r="E8425" s="32"/>
      <c r="H8425" s="105"/>
      <c r="J8425" s="102"/>
      <c r="K8425" s="102"/>
      <c r="L8425" s="108"/>
      <c r="R8425" s="31"/>
      <c r="S8425" s="112"/>
    </row>
    <row r="8426">
      <c r="A8426" s="105"/>
      <c r="C8426" s="88"/>
      <c r="D8426" s="86"/>
      <c r="E8426" s="32"/>
      <c r="H8426" s="105"/>
      <c r="J8426" s="102"/>
      <c r="K8426" s="102"/>
      <c r="L8426" s="108"/>
      <c r="R8426" s="31"/>
      <c r="S8426" s="112"/>
    </row>
    <row r="8427">
      <c r="A8427" s="105"/>
      <c r="C8427" s="88"/>
      <c r="D8427" s="86"/>
      <c r="E8427" s="32"/>
      <c r="H8427" s="105"/>
      <c r="J8427" s="102"/>
      <c r="K8427" s="102"/>
      <c r="L8427" s="108"/>
      <c r="R8427" s="31"/>
      <c r="S8427" s="112"/>
    </row>
    <row r="8428">
      <c r="A8428" s="105"/>
      <c r="C8428" s="88"/>
      <c r="D8428" s="86"/>
      <c r="E8428" s="32"/>
      <c r="H8428" s="105"/>
      <c r="J8428" s="102"/>
      <c r="K8428" s="102"/>
      <c r="L8428" s="108"/>
      <c r="R8428" s="31"/>
      <c r="S8428" s="112"/>
    </row>
    <row r="8429">
      <c r="A8429" s="105"/>
      <c r="C8429" s="88"/>
      <c r="D8429" s="86"/>
      <c r="E8429" s="32"/>
      <c r="H8429" s="105"/>
      <c r="J8429" s="102"/>
      <c r="K8429" s="102"/>
      <c r="L8429" s="108"/>
      <c r="R8429" s="31"/>
      <c r="S8429" s="112"/>
    </row>
    <row r="8430">
      <c r="A8430" s="105"/>
      <c r="C8430" s="88"/>
      <c r="D8430" s="86"/>
      <c r="E8430" s="32"/>
      <c r="H8430" s="105"/>
      <c r="J8430" s="102"/>
      <c r="K8430" s="102"/>
      <c r="L8430" s="108"/>
      <c r="R8430" s="31"/>
      <c r="S8430" s="112"/>
    </row>
    <row r="8431">
      <c r="A8431" s="105"/>
      <c r="C8431" s="88"/>
      <c r="D8431" s="86"/>
      <c r="E8431" s="32"/>
      <c r="H8431" s="105"/>
      <c r="J8431" s="102"/>
      <c r="K8431" s="102"/>
      <c r="L8431" s="108"/>
      <c r="R8431" s="31"/>
      <c r="S8431" s="112"/>
    </row>
    <row r="8432">
      <c r="A8432" s="105"/>
      <c r="C8432" s="88"/>
      <c r="D8432" s="86"/>
      <c r="E8432" s="32"/>
      <c r="H8432" s="105"/>
      <c r="J8432" s="102"/>
      <c r="K8432" s="102"/>
      <c r="L8432" s="108"/>
      <c r="R8432" s="31"/>
      <c r="S8432" s="112"/>
    </row>
    <row r="8433">
      <c r="A8433" s="105"/>
      <c r="C8433" s="88"/>
      <c r="D8433" s="86"/>
      <c r="E8433" s="32"/>
      <c r="H8433" s="105"/>
      <c r="J8433" s="102"/>
      <c r="K8433" s="102"/>
      <c r="L8433" s="108"/>
      <c r="R8433" s="31"/>
      <c r="S8433" s="112"/>
    </row>
    <row r="8434">
      <c r="A8434" s="105"/>
      <c r="C8434" s="88"/>
      <c r="D8434" s="86"/>
      <c r="E8434" s="32"/>
      <c r="H8434" s="105"/>
      <c r="J8434" s="102"/>
      <c r="K8434" s="102"/>
      <c r="L8434" s="108"/>
      <c r="R8434" s="31"/>
      <c r="S8434" s="112"/>
    </row>
    <row r="8435">
      <c r="A8435" s="105"/>
      <c r="C8435" s="88"/>
      <c r="D8435" s="86"/>
      <c r="E8435" s="32"/>
      <c r="H8435" s="105"/>
      <c r="J8435" s="102"/>
      <c r="K8435" s="102"/>
      <c r="L8435" s="108"/>
      <c r="R8435" s="31"/>
      <c r="S8435" s="112"/>
    </row>
    <row r="8436">
      <c r="A8436" s="105"/>
      <c r="C8436" s="88"/>
      <c r="D8436" s="86"/>
      <c r="E8436" s="32"/>
      <c r="H8436" s="105"/>
      <c r="J8436" s="102"/>
      <c r="K8436" s="102"/>
      <c r="L8436" s="108"/>
      <c r="R8436" s="31"/>
      <c r="S8436" s="112"/>
    </row>
    <row r="8437">
      <c r="A8437" s="105"/>
      <c r="C8437" s="88"/>
      <c r="D8437" s="86"/>
      <c r="E8437" s="32"/>
      <c r="H8437" s="105"/>
      <c r="J8437" s="102"/>
      <c r="K8437" s="102"/>
      <c r="L8437" s="108"/>
      <c r="R8437" s="31"/>
      <c r="S8437" s="112"/>
    </row>
    <row r="8438">
      <c r="A8438" s="105"/>
      <c r="C8438" s="88"/>
      <c r="D8438" s="86"/>
      <c r="E8438" s="32"/>
      <c r="H8438" s="105"/>
      <c r="J8438" s="102"/>
      <c r="K8438" s="102"/>
      <c r="L8438" s="108"/>
      <c r="R8438" s="31"/>
      <c r="S8438" s="112"/>
    </row>
    <row r="8439">
      <c r="A8439" s="105"/>
      <c r="C8439" s="88"/>
      <c r="D8439" s="86"/>
      <c r="E8439" s="32"/>
      <c r="H8439" s="105"/>
      <c r="J8439" s="102"/>
      <c r="K8439" s="102"/>
      <c r="L8439" s="108"/>
      <c r="R8439" s="31"/>
      <c r="S8439" s="112"/>
    </row>
    <row r="8440">
      <c r="A8440" s="105"/>
      <c r="C8440" s="88"/>
      <c r="D8440" s="86"/>
      <c r="E8440" s="32"/>
      <c r="H8440" s="105"/>
      <c r="J8440" s="102"/>
      <c r="K8440" s="102"/>
      <c r="L8440" s="108"/>
      <c r="R8440" s="31"/>
      <c r="S8440" s="112"/>
    </row>
    <row r="8441">
      <c r="A8441" s="105"/>
      <c r="C8441" s="88"/>
      <c r="D8441" s="86"/>
      <c r="E8441" s="32"/>
      <c r="H8441" s="105"/>
      <c r="J8441" s="102"/>
      <c r="K8441" s="102"/>
      <c r="L8441" s="108"/>
      <c r="R8441" s="31"/>
      <c r="S8441" s="112"/>
    </row>
    <row r="8442">
      <c r="A8442" s="105"/>
      <c r="C8442" s="88"/>
      <c r="D8442" s="86"/>
      <c r="E8442" s="32"/>
      <c r="H8442" s="105"/>
      <c r="J8442" s="102"/>
      <c r="K8442" s="102"/>
      <c r="L8442" s="108"/>
      <c r="R8442" s="31"/>
      <c r="S8442" s="112"/>
    </row>
    <row r="8443">
      <c r="A8443" s="105"/>
      <c r="C8443" s="88"/>
      <c r="D8443" s="86"/>
      <c r="E8443" s="32"/>
      <c r="H8443" s="105"/>
      <c r="J8443" s="102"/>
      <c r="K8443" s="102"/>
      <c r="L8443" s="108"/>
      <c r="R8443" s="31"/>
      <c r="S8443" s="112"/>
    </row>
    <row r="8444">
      <c r="A8444" s="105"/>
      <c r="C8444" s="88"/>
      <c r="D8444" s="86"/>
      <c r="E8444" s="32"/>
      <c r="H8444" s="105"/>
      <c r="J8444" s="102"/>
      <c r="K8444" s="102"/>
      <c r="L8444" s="108"/>
      <c r="R8444" s="31"/>
      <c r="S8444" s="112"/>
    </row>
    <row r="8445">
      <c r="A8445" s="105"/>
      <c r="C8445" s="88"/>
      <c r="D8445" s="86"/>
      <c r="E8445" s="32"/>
      <c r="H8445" s="105"/>
      <c r="J8445" s="102"/>
      <c r="K8445" s="102"/>
      <c r="L8445" s="108"/>
      <c r="R8445" s="31"/>
      <c r="S8445" s="112"/>
    </row>
    <row r="8446">
      <c r="A8446" s="105"/>
      <c r="C8446" s="88"/>
      <c r="D8446" s="86"/>
      <c r="E8446" s="32"/>
      <c r="H8446" s="105"/>
      <c r="J8446" s="102"/>
      <c r="K8446" s="102"/>
      <c r="L8446" s="108"/>
      <c r="R8446" s="31"/>
      <c r="S8446" s="112"/>
    </row>
    <row r="8447">
      <c r="A8447" s="105"/>
      <c r="C8447" s="88"/>
      <c r="D8447" s="86"/>
      <c r="E8447" s="32"/>
      <c r="H8447" s="105"/>
      <c r="J8447" s="102"/>
      <c r="K8447" s="102"/>
      <c r="L8447" s="108"/>
      <c r="R8447" s="31"/>
      <c r="S8447" s="112"/>
    </row>
    <row r="8448">
      <c r="A8448" s="105"/>
      <c r="C8448" s="88"/>
      <c r="D8448" s="86"/>
      <c r="E8448" s="32"/>
      <c r="H8448" s="105"/>
      <c r="J8448" s="102"/>
      <c r="K8448" s="102"/>
      <c r="L8448" s="108"/>
      <c r="R8448" s="31"/>
      <c r="S8448" s="112"/>
    </row>
    <row r="8449">
      <c r="A8449" s="105"/>
      <c r="C8449" s="88"/>
      <c r="D8449" s="86"/>
      <c r="E8449" s="32"/>
      <c r="H8449" s="105"/>
      <c r="J8449" s="102"/>
      <c r="K8449" s="102"/>
      <c r="L8449" s="108"/>
      <c r="R8449" s="31"/>
      <c r="S8449" s="112"/>
    </row>
    <row r="8450">
      <c r="A8450" s="105"/>
      <c r="C8450" s="88"/>
      <c r="D8450" s="86"/>
      <c r="E8450" s="32"/>
      <c r="H8450" s="105"/>
      <c r="J8450" s="102"/>
      <c r="K8450" s="102"/>
      <c r="L8450" s="108"/>
      <c r="R8450" s="31"/>
      <c r="S8450" s="112"/>
    </row>
    <row r="8451">
      <c r="A8451" s="105"/>
      <c r="C8451" s="88"/>
      <c r="D8451" s="86"/>
      <c r="E8451" s="32"/>
      <c r="H8451" s="105"/>
      <c r="J8451" s="102"/>
      <c r="K8451" s="102"/>
      <c r="L8451" s="108"/>
      <c r="R8451" s="31"/>
      <c r="S8451" s="112"/>
    </row>
    <row r="8452">
      <c r="A8452" s="105"/>
      <c r="C8452" s="88"/>
      <c r="D8452" s="86"/>
      <c r="E8452" s="32"/>
      <c r="H8452" s="105"/>
      <c r="J8452" s="102"/>
      <c r="K8452" s="102"/>
      <c r="L8452" s="108"/>
      <c r="R8452" s="31"/>
      <c r="S8452" s="112"/>
    </row>
    <row r="8453">
      <c r="A8453" s="105"/>
      <c r="C8453" s="88"/>
      <c r="D8453" s="86"/>
      <c r="E8453" s="32"/>
      <c r="H8453" s="105"/>
      <c r="J8453" s="102"/>
      <c r="K8453" s="102"/>
      <c r="L8453" s="108"/>
      <c r="R8453" s="31"/>
      <c r="S8453" s="112"/>
    </row>
    <row r="8454">
      <c r="A8454" s="105"/>
      <c r="C8454" s="88"/>
      <c r="D8454" s="86"/>
      <c r="E8454" s="32"/>
      <c r="H8454" s="105"/>
      <c r="J8454" s="102"/>
      <c r="K8454" s="102"/>
      <c r="L8454" s="108"/>
      <c r="R8454" s="31"/>
      <c r="S8454" s="112"/>
    </row>
    <row r="8455">
      <c r="A8455" s="105"/>
      <c r="C8455" s="88"/>
      <c r="D8455" s="86"/>
      <c r="E8455" s="32"/>
      <c r="H8455" s="105"/>
      <c r="J8455" s="102"/>
      <c r="K8455" s="102"/>
      <c r="L8455" s="108"/>
      <c r="R8455" s="31"/>
      <c r="S8455" s="112"/>
    </row>
    <row r="8456">
      <c r="A8456" s="105"/>
      <c r="C8456" s="88"/>
      <c r="D8456" s="86"/>
      <c r="E8456" s="32"/>
      <c r="H8456" s="105"/>
      <c r="J8456" s="102"/>
      <c r="K8456" s="102"/>
      <c r="L8456" s="108"/>
      <c r="R8456" s="31"/>
      <c r="S8456" s="112"/>
    </row>
    <row r="8457">
      <c r="A8457" s="105"/>
      <c r="C8457" s="88"/>
      <c r="D8457" s="86"/>
      <c r="E8457" s="32"/>
      <c r="H8457" s="105"/>
      <c r="J8457" s="102"/>
      <c r="K8457" s="102"/>
      <c r="L8457" s="108"/>
      <c r="R8457" s="31"/>
      <c r="S8457" s="112"/>
    </row>
    <row r="8458">
      <c r="A8458" s="105"/>
      <c r="C8458" s="88"/>
      <c r="D8458" s="86"/>
      <c r="E8458" s="32"/>
      <c r="H8458" s="105"/>
      <c r="J8458" s="102"/>
      <c r="K8458" s="102"/>
      <c r="L8458" s="108"/>
      <c r="R8458" s="31"/>
      <c r="S8458" s="112"/>
    </row>
    <row r="8459">
      <c r="A8459" s="105"/>
      <c r="C8459" s="88"/>
      <c r="D8459" s="86"/>
      <c r="E8459" s="32"/>
      <c r="H8459" s="105"/>
      <c r="J8459" s="102"/>
      <c r="K8459" s="102"/>
      <c r="L8459" s="108"/>
      <c r="R8459" s="31"/>
      <c r="S8459" s="112"/>
    </row>
    <row r="8460">
      <c r="A8460" s="105"/>
      <c r="C8460" s="88"/>
      <c r="D8460" s="86"/>
      <c r="E8460" s="32"/>
      <c r="H8460" s="105"/>
      <c r="J8460" s="102"/>
      <c r="K8460" s="102"/>
      <c r="L8460" s="108"/>
      <c r="R8460" s="31"/>
      <c r="S8460" s="112"/>
    </row>
    <row r="8461">
      <c r="A8461" s="105"/>
      <c r="C8461" s="88"/>
      <c r="D8461" s="86"/>
      <c r="E8461" s="32"/>
      <c r="H8461" s="105"/>
      <c r="J8461" s="102"/>
      <c r="K8461" s="102"/>
      <c r="L8461" s="108"/>
      <c r="R8461" s="31"/>
      <c r="S8461" s="112"/>
    </row>
    <row r="8462">
      <c r="A8462" s="105"/>
      <c r="C8462" s="88"/>
      <c r="D8462" s="86"/>
      <c r="E8462" s="32"/>
      <c r="H8462" s="105"/>
      <c r="J8462" s="102"/>
      <c r="K8462" s="102"/>
      <c r="L8462" s="108"/>
      <c r="R8462" s="31"/>
      <c r="S8462" s="112"/>
    </row>
    <row r="8463">
      <c r="A8463" s="105"/>
      <c r="C8463" s="88"/>
      <c r="D8463" s="86"/>
      <c r="E8463" s="32"/>
      <c r="H8463" s="105"/>
      <c r="J8463" s="102"/>
      <c r="K8463" s="102"/>
      <c r="L8463" s="108"/>
      <c r="R8463" s="31"/>
      <c r="S8463" s="112"/>
    </row>
    <row r="8464">
      <c r="A8464" s="105"/>
      <c r="C8464" s="88"/>
      <c r="D8464" s="86"/>
      <c r="E8464" s="32"/>
      <c r="H8464" s="105"/>
      <c r="J8464" s="102"/>
      <c r="K8464" s="102"/>
      <c r="L8464" s="108"/>
      <c r="R8464" s="31"/>
      <c r="S8464" s="112"/>
    </row>
    <row r="8465">
      <c r="A8465" s="105"/>
      <c r="C8465" s="88"/>
      <c r="D8465" s="86"/>
      <c r="E8465" s="32"/>
      <c r="H8465" s="105"/>
      <c r="J8465" s="102"/>
      <c r="K8465" s="102"/>
      <c r="L8465" s="108"/>
      <c r="R8465" s="31"/>
      <c r="S8465" s="112"/>
    </row>
    <row r="8466">
      <c r="A8466" s="105"/>
      <c r="C8466" s="88"/>
      <c r="D8466" s="86"/>
      <c r="E8466" s="32"/>
      <c r="H8466" s="105"/>
      <c r="J8466" s="102"/>
      <c r="K8466" s="102"/>
      <c r="L8466" s="108"/>
      <c r="R8466" s="31"/>
      <c r="S8466" s="112"/>
    </row>
    <row r="8467">
      <c r="A8467" s="105"/>
      <c r="C8467" s="88"/>
      <c r="D8467" s="86"/>
      <c r="E8467" s="32"/>
      <c r="H8467" s="105"/>
      <c r="J8467" s="102"/>
      <c r="K8467" s="102"/>
      <c r="L8467" s="108"/>
      <c r="R8467" s="31"/>
      <c r="S8467" s="112"/>
    </row>
    <row r="8468">
      <c r="A8468" s="105"/>
      <c r="C8468" s="88"/>
      <c r="D8468" s="86"/>
      <c r="E8468" s="32"/>
      <c r="H8468" s="105"/>
      <c r="J8468" s="102"/>
      <c r="K8468" s="102"/>
      <c r="L8468" s="108"/>
      <c r="R8468" s="31"/>
      <c r="S8468" s="112"/>
    </row>
    <row r="8469">
      <c r="A8469" s="105"/>
      <c r="C8469" s="88"/>
      <c r="D8469" s="86"/>
      <c r="E8469" s="32"/>
      <c r="H8469" s="105"/>
      <c r="J8469" s="102"/>
      <c r="K8469" s="102"/>
      <c r="L8469" s="108"/>
      <c r="R8469" s="31"/>
      <c r="S8469" s="112"/>
    </row>
    <row r="8470">
      <c r="A8470" s="105"/>
      <c r="C8470" s="88"/>
      <c r="D8470" s="86"/>
      <c r="E8470" s="32"/>
      <c r="H8470" s="105"/>
      <c r="J8470" s="102"/>
      <c r="K8470" s="102"/>
      <c r="L8470" s="108"/>
      <c r="R8470" s="31"/>
      <c r="S8470" s="112"/>
    </row>
    <row r="8471">
      <c r="A8471" s="105"/>
      <c r="C8471" s="88"/>
      <c r="D8471" s="86"/>
      <c r="E8471" s="32"/>
      <c r="H8471" s="105"/>
      <c r="J8471" s="102"/>
      <c r="K8471" s="102"/>
      <c r="L8471" s="108"/>
      <c r="R8471" s="31"/>
      <c r="S8471" s="112"/>
    </row>
    <row r="8472">
      <c r="A8472" s="105"/>
      <c r="C8472" s="88"/>
      <c r="D8472" s="86"/>
      <c r="E8472" s="32"/>
      <c r="H8472" s="105"/>
      <c r="J8472" s="102"/>
      <c r="K8472" s="102"/>
      <c r="L8472" s="108"/>
      <c r="R8472" s="31"/>
      <c r="S8472" s="112"/>
    </row>
    <row r="8473">
      <c r="A8473" s="105"/>
      <c r="C8473" s="88"/>
      <c r="D8473" s="86"/>
      <c r="E8473" s="32"/>
      <c r="H8473" s="105"/>
      <c r="J8473" s="102"/>
      <c r="K8473" s="102"/>
      <c r="L8473" s="108"/>
      <c r="R8473" s="31"/>
      <c r="S8473" s="112"/>
    </row>
    <row r="8474">
      <c r="A8474" s="105"/>
      <c r="C8474" s="88"/>
      <c r="D8474" s="86"/>
      <c r="E8474" s="32"/>
      <c r="H8474" s="105"/>
      <c r="J8474" s="102"/>
      <c r="K8474" s="102"/>
      <c r="L8474" s="108"/>
      <c r="R8474" s="31"/>
      <c r="S8474" s="112"/>
    </row>
    <row r="8475">
      <c r="A8475" s="105"/>
      <c r="C8475" s="88"/>
      <c r="D8475" s="86"/>
      <c r="E8475" s="32"/>
      <c r="H8475" s="105"/>
      <c r="J8475" s="102"/>
      <c r="K8475" s="102"/>
      <c r="L8475" s="108"/>
      <c r="R8475" s="31"/>
      <c r="S8475" s="112"/>
    </row>
    <row r="8476">
      <c r="A8476" s="105"/>
      <c r="C8476" s="88"/>
      <c r="D8476" s="86"/>
      <c r="E8476" s="32"/>
      <c r="H8476" s="105"/>
      <c r="J8476" s="102"/>
      <c r="K8476" s="102"/>
      <c r="L8476" s="108"/>
      <c r="R8476" s="31"/>
      <c r="S8476" s="112"/>
    </row>
    <row r="8477">
      <c r="A8477" s="105"/>
      <c r="C8477" s="88"/>
      <c r="D8477" s="86"/>
      <c r="E8477" s="32"/>
      <c r="H8477" s="105"/>
      <c r="J8477" s="102"/>
      <c r="K8477" s="102"/>
      <c r="L8477" s="108"/>
      <c r="R8477" s="31"/>
      <c r="S8477" s="112"/>
    </row>
    <row r="8478">
      <c r="A8478" s="105"/>
      <c r="C8478" s="88"/>
      <c r="D8478" s="86"/>
      <c r="E8478" s="32"/>
      <c r="H8478" s="105"/>
      <c r="J8478" s="102"/>
      <c r="K8478" s="102"/>
      <c r="L8478" s="108"/>
      <c r="R8478" s="31"/>
      <c r="S8478" s="112"/>
    </row>
    <row r="8479">
      <c r="A8479" s="105"/>
      <c r="C8479" s="88"/>
      <c r="D8479" s="86"/>
      <c r="E8479" s="32"/>
      <c r="H8479" s="105"/>
      <c r="J8479" s="102"/>
      <c r="K8479" s="102"/>
      <c r="L8479" s="108"/>
      <c r="R8479" s="31"/>
      <c r="S8479" s="112"/>
    </row>
    <row r="8480">
      <c r="A8480" s="105"/>
      <c r="C8480" s="88"/>
      <c r="D8480" s="86"/>
      <c r="E8480" s="32"/>
      <c r="H8480" s="105"/>
      <c r="J8480" s="102"/>
      <c r="K8480" s="102"/>
      <c r="L8480" s="108"/>
      <c r="R8480" s="31"/>
      <c r="S8480" s="112"/>
    </row>
    <row r="8481">
      <c r="A8481" s="105"/>
      <c r="C8481" s="88"/>
      <c r="D8481" s="86"/>
      <c r="E8481" s="32"/>
      <c r="H8481" s="105"/>
      <c r="J8481" s="102"/>
      <c r="K8481" s="102"/>
      <c r="L8481" s="108"/>
      <c r="R8481" s="31"/>
      <c r="S8481" s="112"/>
    </row>
    <row r="8482">
      <c r="A8482" s="105"/>
      <c r="C8482" s="88"/>
      <c r="D8482" s="86"/>
      <c r="E8482" s="32"/>
      <c r="H8482" s="105"/>
      <c r="J8482" s="102"/>
      <c r="K8482" s="102"/>
      <c r="L8482" s="108"/>
      <c r="R8482" s="31"/>
      <c r="S8482" s="112"/>
    </row>
    <row r="8483">
      <c r="A8483" s="105"/>
      <c r="C8483" s="88"/>
      <c r="D8483" s="86"/>
      <c r="E8483" s="32"/>
      <c r="H8483" s="105"/>
      <c r="J8483" s="102"/>
      <c r="K8483" s="102"/>
      <c r="L8483" s="108"/>
      <c r="R8483" s="31"/>
      <c r="S8483" s="112"/>
    </row>
    <row r="8484">
      <c r="A8484" s="105"/>
      <c r="C8484" s="88"/>
      <c r="D8484" s="86"/>
      <c r="E8484" s="32"/>
      <c r="H8484" s="105"/>
      <c r="J8484" s="102"/>
      <c r="K8484" s="102"/>
      <c r="L8484" s="108"/>
      <c r="R8484" s="31"/>
      <c r="S8484" s="112"/>
    </row>
    <row r="8485">
      <c r="A8485" s="105"/>
      <c r="C8485" s="88"/>
      <c r="D8485" s="86"/>
      <c r="E8485" s="32"/>
      <c r="H8485" s="105"/>
      <c r="J8485" s="102"/>
      <c r="K8485" s="102"/>
      <c r="L8485" s="108"/>
      <c r="R8485" s="31"/>
      <c r="S8485" s="112"/>
    </row>
    <row r="8486">
      <c r="A8486" s="105"/>
      <c r="C8486" s="88"/>
      <c r="D8486" s="86"/>
      <c r="E8486" s="32"/>
      <c r="H8486" s="105"/>
      <c r="J8486" s="102"/>
      <c r="K8486" s="102"/>
      <c r="L8486" s="108"/>
      <c r="R8486" s="31"/>
      <c r="S8486" s="112"/>
    </row>
    <row r="8487">
      <c r="A8487" s="105"/>
      <c r="C8487" s="88"/>
      <c r="D8487" s="86"/>
      <c r="E8487" s="32"/>
      <c r="H8487" s="105"/>
      <c r="J8487" s="102"/>
      <c r="K8487" s="102"/>
      <c r="L8487" s="108"/>
      <c r="R8487" s="31"/>
      <c r="S8487" s="112"/>
    </row>
    <row r="8488">
      <c r="A8488" s="105"/>
      <c r="C8488" s="88"/>
      <c r="D8488" s="86"/>
      <c r="E8488" s="32"/>
      <c r="H8488" s="105"/>
      <c r="J8488" s="102"/>
      <c r="K8488" s="102"/>
      <c r="L8488" s="108"/>
      <c r="R8488" s="31"/>
      <c r="S8488" s="112"/>
    </row>
    <row r="8489">
      <c r="A8489" s="105"/>
      <c r="C8489" s="88"/>
      <c r="D8489" s="86"/>
      <c r="E8489" s="32"/>
      <c r="H8489" s="105"/>
      <c r="J8489" s="102"/>
      <c r="K8489" s="102"/>
      <c r="L8489" s="108"/>
      <c r="R8489" s="31"/>
      <c r="S8489" s="112"/>
    </row>
    <row r="8490">
      <c r="A8490" s="105"/>
      <c r="C8490" s="88"/>
      <c r="D8490" s="86"/>
      <c r="E8490" s="32"/>
      <c r="H8490" s="105"/>
      <c r="J8490" s="102"/>
      <c r="K8490" s="102"/>
      <c r="L8490" s="108"/>
      <c r="R8490" s="31"/>
      <c r="S8490" s="112"/>
    </row>
    <row r="8491">
      <c r="A8491" s="105"/>
      <c r="C8491" s="88"/>
      <c r="D8491" s="86"/>
      <c r="E8491" s="32"/>
      <c r="H8491" s="105"/>
      <c r="J8491" s="102"/>
      <c r="K8491" s="102"/>
      <c r="L8491" s="108"/>
      <c r="R8491" s="31"/>
      <c r="S8491" s="112"/>
    </row>
    <row r="8492">
      <c r="A8492" s="105"/>
      <c r="C8492" s="88"/>
      <c r="D8492" s="86"/>
      <c r="E8492" s="32"/>
      <c r="H8492" s="105"/>
      <c r="J8492" s="102"/>
      <c r="K8492" s="102"/>
      <c r="L8492" s="108"/>
      <c r="R8492" s="31"/>
      <c r="S8492" s="112"/>
    </row>
    <row r="8493">
      <c r="A8493" s="105"/>
      <c r="C8493" s="88"/>
      <c r="D8493" s="86"/>
      <c r="E8493" s="32"/>
      <c r="H8493" s="105"/>
      <c r="J8493" s="102"/>
      <c r="K8493" s="102"/>
      <c r="L8493" s="108"/>
      <c r="R8493" s="31"/>
      <c r="S8493" s="112"/>
    </row>
    <row r="8494">
      <c r="A8494" s="105"/>
      <c r="C8494" s="88"/>
      <c r="D8494" s="86"/>
      <c r="E8494" s="32"/>
      <c r="H8494" s="105"/>
      <c r="J8494" s="102"/>
      <c r="K8494" s="102"/>
      <c r="L8494" s="108"/>
      <c r="R8494" s="31"/>
      <c r="S8494" s="112"/>
    </row>
    <row r="8495">
      <c r="A8495" s="105"/>
      <c r="C8495" s="88"/>
      <c r="D8495" s="86"/>
      <c r="E8495" s="32"/>
      <c r="H8495" s="105"/>
      <c r="J8495" s="102"/>
      <c r="K8495" s="102"/>
      <c r="L8495" s="108"/>
      <c r="R8495" s="31"/>
      <c r="S8495" s="112"/>
    </row>
    <row r="8496">
      <c r="A8496" s="105"/>
      <c r="C8496" s="88"/>
      <c r="D8496" s="86"/>
      <c r="E8496" s="32"/>
      <c r="H8496" s="105"/>
      <c r="J8496" s="102"/>
      <c r="K8496" s="102"/>
      <c r="L8496" s="108"/>
      <c r="R8496" s="31"/>
      <c r="S8496" s="112"/>
    </row>
    <row r="8497">
      <c r="A8497" s="105"/>
      <c r="C8497" s="88"/>
      <c r="D8497" s="86"/>
      <c r="E8497" s="32"/>
      <c r="H8497" s="105"/>
      <c r="J8497" s="102"/>
      <c r="K8497" s="102"/>
      <c r="L8497" s="108"/>
      <c r="R8497" s="31"/>
      <c r="S8497" s="112"/>
    </row>
    <row r="8498">
      <c r="A8498" s="105"/>
      <c r="C8498" s="88"/>
      <c r="D8498" s="86"/>
      <c r="E8498" s="32"/>
      <c r="H8498" s="105"/>
      <c r="J8498" s="102"/>
      <c r="K8498" s="102"/>
      <c r="L8498" s="108"/>
      <c r="R8498" s="31"/>
      <c r="S8498" s="112"/>
    </row>
    <row r="8499">
      <c r="A8499" s="105"/>
      <c r="C8499" s="88"/>
      <c r="D8499" s="86"/>
      <c r="E8499" s="32"/>
      <c r="H8499" s="105"/>
      <c r="J8499" s="102"/>
      <c r="K8499" s="102"/>
      <c r="L8499" s="108"/>
      <c r="R8499" s="31"/>
      <c r="S8499" s="112"/>
    </row>
    <row r="8500">
      <c r="A8500" s="105"/>
      <c r="C8500" s="88"/>
      <c r="D8500" s="86"/>
      <c r="E8500" s="32"/>
      <c r="H8500" s="105"/>
      <c r="J8500" s="102"/>
      <c r="K8500" s="102"/>
      <c r="L8500" s="108"/>
      <c r="R8500" s="31"/>
      <c r="S8500" s="112"/>
    </row>
    <row r="8501">
      <c r="A8501" s="105"/>
      <c r="C8501" s="88"/>
      <c r="D8501" s="86"/>
      <c r="E8501" s="32"/>
      <c r="H8501" s="105"/>
      <c r="J8501" s="102"/>
      <c r="K8501" s="102"/>
      <c r="L8501" s="108"/>
      <c r="R8501" s="31"/>
      <c r="S8501" s="112"/>
    </row>
    <row r="8502">
      <c r="A8502" s="105"/>
      <c r="C8502" s="88"/>
      <c r="D8502" s="86"/>
      <c r="E8502" s="32"/>
      <c r="H8502" s="105"/>
      <c r="J8502" s="102"/>
      <c r="K8502" s="102"/>
      <c r="L8502" s="108"/>
      <c r="R8502" s="31"/>
      <c r="S8502" s="112"/>
    </row>
    <row r="8503">
      <c r="A8503" s="105"/>
      <c r="C8503" s="88"/>
      <c r="D8503" s="86"/>
      <c r="E8503" s="32"/>
      <c r="H8503" s="105"/>
      <c r="J8503" s="102"/>
      <c r="K8503" s="102"/>
      <c r="L8503" s="108"/>
      <c r="R8503" s="31"/>
      <c r="S8503" s="112"/>
    </row>
    <row r="8504">
      <c r="A8504" s="105"/>
      <c r="C8504" s="88"/>
      <c r="D8504" s="86"/>
      <c r="E8504" s="32"/>
      <c r="H8504" s="105"/>
      <c r="J8504" s="102"/>
      <c r="K8504" s="102"/>
      <c r="L8504" s="108"/>
      <c r="R8504" s="31"/>
      <c r="S8504" s="112"/>
    </row>
    <row r="8505">
      <c r="A8505" s="105"/>
      <c r="C8505" s="88"/>
      <c r="D8505" s="86"/>
      <c r="E8505" s="32"/>
      <c r="H8505" s="105"/>
      <c r="J8505" s="102"/>
      <c r="K8505" s="102"/>
      <c r="L8505" s="108"/>
      <c r="R8505" s="31"/>
      <c r="S8505" s="112"/>
    </row>
    <row r="8506">
      <c r="A8506" s="105"/>
      <c r="C8506" s="88"/>
      <c r="D8506" s="86"/>
      <c r="E8506" s="32"/>
      <c r="H8506" s="105"/>
      <c r="J8506" s="102"/>
      <c r="K8506" s="102"/>
      <c r="L8506" s="108"/>
      <c r="R8506" s="31"/>
      <c r="S8506" s="112"/>
    </row>
    <row r="8507">
      <c r="A8507" s="105"/>
      <c r="C8507" s="88"/>
      <c r="D8507" s="86"/>
      <c r="E8507" s="32"/>
      <c r="H8507" s="105"/>
      <c r="J8507" s="102"/>
      <c r="K8507" s="102"/>
      <c r="L8507" s="108"/>
      <c r="R8507" s="31"/>
      <c r="S8507" s="112"/>
    </row>
    <row r="8508">
      <c r="A8508" s="105"/>
      <c r="C8508" s="88"/>
      <c r="D8508" s="86"/>
      <c r="E8508" s="32"/>
      <c r="H8508" s="105"/>
      <c r="J8508" s="102"/>
      <c r="K8508" s="102"/>
      <c r="L8508" s="108"/>
      <c r="R8508" s="31"/>
      <c r="S8508" s="112"/>
    </row>
    <row r="8509">
      <c r="A8509" s="105"/>
      <c r="C8509" s="88"/>
      <c r="D8509" s="86"/>
      <c r="E8509" s="32"/>
      <c r="H8509" s="105"/>
      <c r="J8509" s="102"/>
      <c r="K8509" s="102"/>
      <c r="L8509" s="108"/>
      <c r="R8509" s="31"/>
      <c r="S8509" s="112"/>
    </row>
    <row r="8510">
      <c r="A8510" s="105"/>
      <c r="C8510" s="88"/>
      <c r="D8510" s="86"/>
      <c r="E8510" s="32"/>
      <c r="H8510" s="105"/>
      <c r="J8510" s="102"/>
      <c r="K8510" s="102"/>
      <c r="L8510" s="108"/>
      <c r="R8510" s="31"/>
      <c r="S8510" s="112"/>
    </row>
    <row r="8511">
      <c r="A8511" s="105"/>
      <c r="C8511" s="88"/>
      <c r="D8511" s="86"/>
      <c r="E8511" s="32"/>
      <c r="H8511" s="105"/>
      <c r="J8511" s="102"/>
      <c r="K8511" s="102"/>
      <c r="L8511" s="108"/>
      <c r="R8511" s="31"/>
      <c r="S8511" s="112"/>
    </row>
    <row r="8512">
      <c r="A8512" s="105"/>
      <c r="C8512" s="88"/>
      <c r="D8512" s="86"/>
      <c r="E8512" s="32"/>
      <c r="H8512" s="105"/>
      <c r="J8512" s="102"/>
      <c r="K8512" s="102"/>
      <c r="L8512" s="108"/>
      <c r="R8512" s="31"/>
      <c r="S8512" s="112"/>
    </row>
    <row r="8513">
      <c r="A8513" s="105"/>
      <c r="C8513" s="88"/>
      <c r="D8513" s="86"/>
      <c r="E8513" s="32"/>
      <c r="H8513" s="105"/>
      <c r="J8513" s="102"/>
      <c r="K8513" s="102"/>
      <c r="L8513" s="108"/>
      <c r="R8513" s="31"/>
      <c r="S8513" s="112"/>
    </row>
    <row r="8514">
      <c r="A8514" s="105"/>
      <c r="C8514" s="88"/>
      <c r="D8514" s="86"/>
      <c r="E8514" s="32"/>
      <c r="H8514" s="105"/>
      <c r="J8514" s="102"/>
      <c r="K8514" s="102"/>
      <c r="L8514" s="108"/>
      <c r="R8514" s="31"/>
      <c r="S8514" s="112"/>
    </row>
    <row r="8515">
      <c r="A8515" s="105"/>
      <c r="C8515" s="88"/>
      <c r="D8515" s="86"/>
      <c r="E8515" s="32"/>
      <c r="H8515" s="105"/>
      <c r="J8515" s="102"/>
      <c r="K8515" s="102"/>
      <c r="L8515" s="108"/>
      <c r="R8515" s="31"/>
      <c r="S8515" s="112"/>
    </row>
    <row r="8516">
      <c r="A8516" s="105"/>
      <c r="C8516" s="88"/>
      <c r="D8516" s="86"/>
      <c r="E8516" s="32"/>
      <c r="H8516" s="105"/>
      <c r="J8516" s="102"/>
      <c r="K8516" s="102"/>
      <c r="L8516" s="108"/>
      <c r="R8516" s="31"/>
      <c r="S8516" s="112"/>
    </row>
    <row r="8517">
      <c r="A8517" s="105"/>
      <c r="C8517" s="88"/>
      <c r="D8517" s="86"/>
      <c r="E8517" s="32"/>
      <c r="H8517" s="105"/>
      <c r="J8517" s="102"/>
      <c r="K8517" s="102"/>
      <c r="L8517" s="108"/>
      <c r="R8517" s="31"/>
      <c r="S8517" s="112"/>
    </row>
    <row r="8518">
      <c r="A8518" s="105"/>
      <c r="C8518" s="88"/>
      <c r="D8518" s="86"/>
      <c r="E8518" s="32"/>
      <c r="H8518" s="105"/>
      <c r="J8518" s="102"/>
      <c r="K8518" s="102"/>
      <c r="L8518" s="108"/>
      <c r="R8518" s="31"/>
      <c r="S8518" s="112"/>
    </row>
    <row r="8519">
      <c r="A8519" s="105"/>
      <c r="C8519" s="88"/>
      <c r="D8519" s="86"/>
      <c r="E8519" s="32"/>
      <c r="H8519" s="105"/>
      <c r="J8519" s="102"/>
      <c r="K8519" s="102"/>
      <c r="L8519" s="108"/>
      <c r="R8519" s="31"/>
      <c r="S8519" s="112"/>
    </row>
    <row r="8520">
      <c r="A8520" s="105"/>
      <c r="C8520" s="88"/>
      <c r="D8520" s="86"/>
      <c r="E8520" s="32"/>
      <c r="H8520" s="105"/>
      <c r="J8520" s="102"/>
      <c r="K8520" s="102"/>
      <c r="L8520" s="108"/>
      <c r="R8520" s="31"/>
      <c r="S8520" s="112"/>
    </row>
    <row r="8521">
      <c r="A8521" s="105"/>
      <c r="C8521" s="88"/>
      <c r="D8521" s="86"/>
      <c r="E8521" s="32"/>
      <c r="H8521" s="105"/>
      <c r="J8521" s="102"/>
      <c r="K8521" s="102"/>
      <c r="L8521" s="108"/>
      <c r="R8521" s="31"/>
      <c r="S8521" s="112"/>
    </row>
    <row r="8522">
      <c r="A8522" s="105"/>
      <c r="C8522" s="88"/>
      <c r="D8522" s="86"/>
      <c r="E8522" s="32"/>
      <c r="H8522" s="105"/>
      <c r="J8522" s="102"/>
      <c r="K8522" s="102"/>
      <c r="L8522" s="108"/>
      <c r="R8522" s="31"/>
      <c r="S8522" s="112"/>
    </row>
    <row r="8523">
      <c r="A8523" s="105"/>
      <c r="C8523" s="88"/>
      <c r="D8523" s="86"/>
      <c r="E8523" s="32"/>
      <c r="H8523" s="105"/>
      <c r="J8523" s="102"/>
      <c r="K8523" s="102"/>
      <c r="L8523" s="108"/>
      <c r="R8523" s="31"/>
      <c r="S8523" s="112"/>
    </row>
    <row r="8524">
      <c r="A8524" s="105"/>
      <c r="C8524" s="88"/>
      <c r="D8524" s="86"/>
      <c r="E8524" s="32"/>
      <c r="H8524" s="105"/>
      <c r="J8524" s="102"/>
      <c r="K8524" s="102"/>
      <c r="L8524" s="108"/>
      <c r="R8524" s="31"/>
      <c r="S8524" s="112"/>
    </row>
    <row r="8525">
      <c r="A8525" s="105"/>
      <c r="C8525" s="88"/>
      <c r="D8525" s="86"/>
      <c r="E8525" s="32"/>
      <c r="H8525" s="105"/>
      <c r="J8525" s="102"/>
      <c r="K8525" s="102"/>
      <c r="L8525" s="108"/>
      <c r="R8525" s="31"/>
      <c r="S8525" s="112"/>
    </row>
    <row r="8526">
      <c r="A8526" s="105"/>
      <c r="C8526" s="88"/>
      <c r="D8526" s="86"/>
      <c r="E8526" s="32"/>
      <c r="H8526" s="105"/>
      <c r="J8526" s="102"/>
      <c r="K8526" s="102"/>
      <c r="L8526" s="108"/>
      <c r="R8526" s="31"/>
      <c r="S8526" s="112"/>
    </row>
    <row r="8527">
      <c r="A8527" s="105"/>
      <c r="C8527" s="88"/>
      <c r="D8527" s="86"/>
      <c r="E8527" s="32"/>
      <c r="H8527" s="105"/>
      <c r="J8527" s="102"/>
      <c r="K8527" s="102"/>
      <c r="L8527" s="108"/>
      <c r="R8527" s="31"/>
      <c r="S8527" s="112"/>
    </row>
    <row r="8528">
      <c r="A8528" s="105"/>
      <c r="C8528" s="88"/>
      <c r="D8528" s="86"/>
      <c r="E8528" s="32"/>
      <c r="H8528" s="105"/>
      <c r="J8528" s="102"/>
      <c r="K8528" s="102"/>
      <c r="L8528" s="108"/>
      <c r="R8528" s="31"/>
      <c r="S8528" s="112"/>
    </row>
    <row r="8529">
      <c r="A8529" s="105"/>
      <c r="C8529" s="88"/>
      <c r="D8529" s="86"/>
      <c r="E8529" s="32"/>
      <c r="H8529" s="105"/>
      <c r="J8529" s="102"/>
      <c r="K8529" s="102"/>
      <c r="L8529" s="108"/>
      <c r="R8529" s="31"/>
      <c r="S8529" s="112"/>
    </row>
    <row r="8530">
      <c r="A8530" s="105"/>
      <c r="C8530" s="88"/>
      <c r="D8530" s="86"/>
      <c r="E8530" s="32"/>
      <c r="H8530" s="105"/>
      <c r="J8530" s="102"/>
      <c r="K8530" s="102"/>
      <c r="L8530" s="108"/>
      <c r="R8530" s="31"/>
      <c r="S8530" s="112"/>
    </row>
    <row r="8531">
      <c r="A8531" s="105"/>
      <c r="C8531" s="88"/>
      <c r="D8531" s="86"/>
      <c r="E8531" s="32"/>
      <c r="H8531" s="105"/>
      <c r="J8531" s="102"/>
      <c r="K8531" s="102"/>
      <c r="L8531" s="108"/>
      <c r="R8531" s="31"/>
      <c r="S8531" s="112"/>
    </row>
    <row r="8532">
      <c r="A8532" s="105"/>
      <c r="C8532" s="88"/>
      <c r="D8532" s="86"/>
      <c r="E8532" s="32"/>
      <c r="H8532" s="105"/>
      <c r="J8532" s="102"/>
      <c r="K8532" s="102"/>
      <c r="L8532" s="108"/>
      <c r="R8532" s="31"/>
      <c r="S8532" s="112"/>
    </row>
    <row r="8533">
      <c r="A8533" s="105"/>
      <c r="C8533" s="88"/>
      <c r="D8533" s="86"/>
      <c r="E8533" s="32"/>
      <c r="H8533" s="105"/>
      <c r="J8533" s="102"/>
      <c r="K8533" s="102"/>
      <c r="L8533" s="108"/>
      <c r="R8533" s="31"/>
      <c r="S8533" s="112"/>
    </row>
    <row r="8534">
      <c r="A8534" s="105"/>
      <c r="C8534" s="88"/>
      <c r="D8534" s="86"/>
      <c r="E8534" s="32"/>
      <c r="H8534" s="105"/>
      <c r="J8534" s="102"/>
      <c r="K8534" s="102"/>
      <c r="L8534" s="108"/>
      <c r="R8534" s="31"/>
      <c r="S8534" s="112"/>
    </row>
    <row r="8535">
      <c r="A8535" s="105"/>
      <c r="C8535" s="88"/>
      <c r="D8535" s="86"/>
      <c r="E8535" s="32"/>
      <c r="H8535" s="105"/>
      <c r="J8535" s="102"/>
      <c r="K8535" s="102"/>
      <c r="L8535" s="108"/>
      <c r="R8535" s="31"/>
      <c r="S8535" s="112"/>
    </row>
    <row r="8536">
      <c r="A8536" s="105"/>
      <c r="C8536" s="88"/>
      <c r="D8536" s="86"/>
      <c r="E8536" s="32"/>
      <c r="H8536" s="105"/>
      <c r="J8536" s="102"/>
      <c r="K8536" s="102"/>
      <c r="L8536" s="108"/>
      <c r="R8536" s="31"/>
      <c r="S8536" s="112"/>
    </row>
    <row r="8537">
      <c r="A8537" s="105"/>
      <c r="C8537" s="88"/>
      <c r="D8537" s="86"/>
      <c r="E8537" s="32"/>
      <c r="H8537" s="105"/>
      <c r="J8537" s="102"/>
      <c r="K8537" s="102"/>
      <c r="L8537" s="108"/>
      <c r="R8537" s="31"/>
      <c r="S8537" s="112"/>
    </row>
    <row r="8538">
      <c r="A8538" s="105"/>
      <c r="C8538" s="88"/>
      <c r="D8538" s="86"/>
      <c r="E8538" s="32"/>
      <c r="H8538" s="105"/>
      <c r="J8538" s="102"/>
      <c r="K8538" s="102"/>
      <c r="L8538" s="108"/>
      <c r="R8538" s="31"/>
      <c r="S8538" s="112"/>
    </row>
    <row r="8539">
      <c r="A8539" s="105"/>
      <c r="C8539" s="88"/>
      <c r="D8539" s="86"/>
      <c r="E8539" s="32"/>
      <c r="H8539" s="105"/>
      <c r="J8539" s="102"/>
      <c r="K8539" s="102"/>
      <c r="L8539" s="108"/>
      <c r="R8539" s="31"/>
      <c r="S8539" s="112"/>
    </row>
    <row r="8540">
      <c r="A8540" s="105"/>
      <c r="C8540" s="88"/>
      <c r="D8540" s="86"/>
      <c r="E8540" s="32"/>
      <c r="H8540" s="105"/>
      <c r="J8540" s="102"/>
      <c r="K8540" s="102"/>
      <c r="L8540" s="108"/>
      <c r="R8540" s="31"/>
      <c r="S8540" s="112"/>
    </row>
    <row r="8541">
      <c r="A8541" s="105"/>
      <c r="C8541" s="88"/>
      <c r="D8541" s="86"/>
      <c r="E8541" s="32"/>
      <c r="H8541" s="105"/>
      <c r="J8541" s="102"/>
      <c r="K8541" s="102"/>
      <c r="L8541" s="108"/>
      <c r="R8541" s="31"/>
      <c r="S8541" s="112"/>
    </row>
    <row r="8542">
      <c r="A8542" s="105"/>
      <c r="C8542" s="88"/>
      <c r="D8542" s="86"/>
      <c r="E8542" s="32"/>
      <c r="H8542" s="105"/>
      <c r="J8542" s="102"/>
      <c r="K8542" s="102"/>
      <c r="L8542" s="108"/>
      <c r="R8542" s="31"/>
      <c r="S8542" s="112"/>
    </row>
    <row r="8543">
      <c r="A8543" s="105"/>
      <c r="C8543" s="88"/>
      <c r="D8543" s="86"/>
      <c r="E8543" s="32"/>
      <c r="H8543" s="105"/>
      <c r="J8543" s="102"/>
      <c r="K8543" s="102"/>
      <c r="L8543" s="108"/>
      <c r="R8543" s="31"/>
      <c r="S8543" s="112"/>
    </row>
    <row r="8544">
      <c r="A8544" s="105"/>
      <c r="C8544" s="88"/>
      <c r="D8544" s="86"/>
      <c r="E8544" s="32"/>
      <c r="H8544" s="105"/>
      <c r="J8544" s="102"/>
      <c r="K8544" s="102"/>
      <c r="L8544" s="108"/>
      <c r="R8544" s="31"/>
      <c r="S8544" s="112"/>
    </row>
    <row r="8545">
      <c r="A8545" s="105"/>
      <c r="C8545" s="88"/>
      <c r="D8545" s="86"/>
      <c r="E8545" s="32"/>
      <c r="H8545" s="105"/>
      <c r="J8545" s="102"/>
      <c r="K8545" s="102"/>
      <c r="L8545" s="108"/>
      <c r="R8545" s="31"/>
      <c r="S8545" s="112"/>
    </row>
    <row r="8546">
      <c r="A8546" s="105"/>
      <c r="C8546" s="88"/>
      <c r="D8546" s="86"/>
      <c r="E8546" s="32"/>
      <c r="H8546" s="105"/>
      <c r="J8546" s="102"/>
      <c r="K8546" s="102"/>
      <c r="L8546" s="108"/>
      <c r="R8546" s="31"/>
      <c r="S8546" s="112"/>
    </row>
    <row r="8547">
      <c r="A8547" s="105"/>
      <c r="C8547" s="88"/>
      <c r="D8547" s="86"/>
      <c r="E8547" s="32"/>
      <c r="H8547" s="105"/>
      <c r="J8547" s="102"/>
      <c r="K8547" s="102"/>
      <c r="L8547" s="108"/>
      <c r="R8547" s="31"/>
      <c r="S8547" s="112"/>
    </row>
    <row r="8548">
      <c r="A8548" s="105"/>
      <c r="C8548" s="88"/>
      <c r="D8548" s="86"/>
      <c r="E8548" s="32"/>
      <c r="H8548" s="105"/>
      <c r="J8548" s="102"/>
      <c r="K8548" s="102"/>
      <c r="L8548" s="108"/>
      <c r="R8548" s="31"/>
      <c r="S8548" s="112"/>
    </row>
    <row r="8549">
      <c r="A8549" s="105"/>
      <c r="C8549" s="88"/>
      <c r="D8549" s="86"/>
      <c r="E8549" s="32"/>
      <c r="H8549" s="105"/>
      <c r="J8549" s="102"/>
      <c r="K8549" s="102"/>
      <c r="L8549" s="108"/>
      <c r="R8549" s="31"/>
      <c r="S8549" s="112"/>
    </row>
    <row r="8550">
      <c r="A8550" s="105"/>
      <c r="C8550" s="88"/>
      <c r="D8550" s="86"/>
      <c r="E8550" s="32"/>
      <c r="H8550" s="105"/>
      <c r="J8550" s="102"/>
      <c r="K8550" s="102"/>
      <c r="L8550" s="108"/>
      <c r="R8550" s="31"/>
      <c r="S8550" s="112"/>
    </row>
    <row r="8551">
      <c r="A8551" s="105"/>
      <c r="C8551" s="88"/>
      <c r="D8551" s="86"/>
      <c r="E8551" s="32"/>
      <c r="H8551" s="105"/>
      <c r="J8551" s="102"/>
      <c r="K8551" s="102"/>
      <c r="L8551" s="108"/>
      <c r="R8551" s="31"/>
      <c r="S8551" s="112"/>
    </row>
    <row r="8552">
      <c r="A8552" s="105"/>
      <c r="C8552" s="88"/>
      <c r="D8552" s="86"/>
      <c r="E8552" s="32"/>
      <c r="H8552" s="105"/>
      <c r="J8552" s="102"/>
      <c r="K8552" s="102"/>
      <c r="L8552" s="108"/>
      <c r="R8552" s="31"/>
      <c r="S8552" s="112"/>
    </row>
    <row r="8553">
      <c r="A8553" s="105"/>
      <c r="C8553" s="88"/>
      <c r="D8553" s="86"/>
      <c r="E8553" s="32"/>
      <c r="H8553" s="105"/>
      <c r="J8553" s="102"/>
      <c r="K8553" s="102"/>
      <c r="L8553" s="108"/>
      <c r="R8553" s="31"/>
      <c r="S8553" s="112"/>
    </row>
    <row r="8554">
      <c r="A8554" s="105"/>
      <c r="C8554" s="88"/>
      <c r="D8554" s="86"/>
      <c r="E8554" s="32"/>
      <c r="H8554" s="105"/>
      <c r="J8554" s="102"/>
      <c r="K8554" s="102"/>
      <c r="L8554" s="108"/>
      <c r="R8554" s="31"/>
      <c r="S8554" s="112"/>
    </row>
    <row r="8555">
      <c r="A8555" s="105"/>
      <c r="C8555" s="88"/>
      <c r="D8555" s="86"/>
      <c r="E8555" s="32"/>
      <c r="H8555" s="105"/>
      <c r="J8555" s="102"/>
      <c r="K8555" s="102"/>
      <c r="L8555" s="108"/>
      <c r="R8555" s="31"/>
      <c r="S8555" s="112"/>
    </row>
    <row r="8556">
      <c r="A8556" s="105"/>
      <c r="C8556" s="88"/>
      <c r="D8556" s="86"/>
      <c r="E8556" s="32"/>
      <c r="H8556" s="105"/>
      <c r="J8556" s="102"/>
      <c r="K8556" s="102"/>
      <c r="L8556" s="108"/>
      <c r="R8556" s="31"/>
      <c r="S8556" s="112"/>
    </row>
    <row r="8557">
      <c r="A8557" s="105"/>
      <c r="C8557" s="88"/>
      <c r="D8557" s="86"/>
      <c r="E8557" s="32"/>
      <c r="H8557" s="105"/>
      <c r="J8557" s="102"/>
      <c r="K8557" s="102"/>
      <c r="L8557" s="108"/>
      <c r="R8557" s="31"/>
      <c r="S8557" s="112"/>
    </row>
    <row r="8558">
      <c r="A8558" s="105"/>
      <c r="C8558" s="88"/>
      <c r="D8558" s="86"/>
      <c r="E8558" s="32"/>
      <c r="H8558" s="105"/>
      <c r="J8558" s="102"/>
      <c r="K8558" s="102"/>
      <c r="L8558" s="108"/>
      <c r="R8558" s="31"/>
      <c r="S8558" s="112"/>
    </row>
    <row r="8559">
      <c r="A8559" s="105"/>
      <c r="C8559" s="88"/>
      <c r="D8559" s="86"/>
      <c r="E8559" s="32"/>
      <c r="H8559" s="105"/>
      <c r="J8559" s="102"/>
      <c r="K8559" s="102"/>
      <c r="L8559" s="108"/>
      <c r="R8559" s="31"/>
      <c r="S8559" s="112"/>
    </row>
    <row r="8560">
      <c r="A8560" s="105"/>
      <c r="C8560" s="88"/>
      <c r="D8560" s="86"/>
      <c r="E8560" s="32"/>
      <c r="H8560" s="105"/>
      <c r="J8560" s="102"/>
      <c r="K8560" s="102"/>
      <c r="L8560" s="108"/>
      <c r="R8560" s="31"/>
      <c r="S8560" s="112"/>
    </row>
    <row r="8561">
      <c r="A8561" s="105"/>
      <c r="C8561" s="88"/>
      <c r="D8561" s="86"/>
      <c r="E8561" s="32"/>
      <c r="H8561" s="105"/>
      <c r="J8561" s="102"/>
      <c r="K8561" s="102"/>
      <c r="L8561" s="108"/>
      <c r="R8561" s="31"/>
      <c r="S8561" s="112"/>
    </row>
    <row r="8562">
      <c r="A8562" s="105"/>
      <c r="C8562" s="88"/>
      <c r="D8562" s="86"/>
      <c r="E8562" s="32"/>
      <c r="H8562" s="105"/>
      <c r="J8562" s="102"/>
      <c r="K8562" s="102"/>
      <c r="L8562" s="108"/>
      <c r="R8562" s="31"/>
      <c r="S8562" s="112"/>
    </row>
    <row r="8563">
      <c r="A8563" s="105"/>
      <c r="C8563" s="88"/>
      <c r="D8563" s="86"/>
      <c r="E8563" s="32"/>
      <c r="H8563" s="105"/>
      <c r="J8563" s="102"/>
      <c r="K8563" s="102"/>
      <c r="L8563" s="108"/>
      <c r="R8563" s="31"/>
      <c r="S8563" s="112"/>
    </row>
    <row r="8564">
      <c r="A8564" s="105"/>
      <c r="C8564" s="88"/>
      <c r="D8564" s="86"/>
      <c r="E8564" s="32"/>
      <c r="H8564" s="105"/>
      <c r="J8564" s="102"/>
      <c r="K8564" s="102"/>
      <c r="L8564" s="108"/>
      <c r="R8564" s="31"/>
      <c r="S8564" s="112"/>
    </row>
    <row r="8565">
      <c r="A8565" s="105"/>
      <c r="C8565" s="88"/>
      <c r="D8565" s="86"/>
      <c r="E8565" s="32"/>
      <c r="H8565" s="105"/>
      <c r="J8565" s="102"/>
      <c r="K8565" s="102"/>
      <c r="L8565" s="108"/>
      <c r="R8565" s="31"/>
      <c r="S8565" s="112"/>
    </row>
    <row r="8566">
      <c r="A8566" s="105"/>
      <c r="C8566" s="88"/>
      <c r="D8566" s="86"/>
      <c r="E8566" s="32"/>
      <c r="H8566" s="105"/>
      <c r="J8566" s="102"/>
      <c r="K8566" s="102"/>
      <c r="L8566" s="108"/>
      <c r="R8566" s="31"/>
      <c r="S8566" s="112"/>
    </row>
    <row r="8567">
      <c r="A8567" s="105"/>
      <c r="C8567" s="88"/>
      <c r="D8567" s="86"/>
      <c r="E8567" s="32"/>
      <c r="H8567" s="105"/>
      <c r="J8567" s="102"/>
      <c r="K8567" s="102"/>
      <c r="L8567" s="108"/>
      <c r="R8567" s="31"/>
      <c r="S8567" s="112"/>
    </row>
    <row r="8568">
      <c r="A8568" s="105"/>
      <c r="C8568" s="88"/>
      <c r="D8568" s="86"/>
      <c r="E8568" s="32"/>
      <c r="H8568" s="105"/>
      <c r="J8568" s="102"/>
      <c r="K8568" s="102"/>
      <c r="L8568" s="108"/>
      <c r="R8568" s="31"/>
      <c r="S8568" s="112"/>
    </row>
    <row r="8569">
      <c r="A8569" s="105"/>
      <c r="C8569" s="88"/>
      <c r="D8569" s="86"/>
      <c r="E8569" s="32"/>
      <c r="H8569" s="105"/>
      <c r="J8569" s="102"/>
      <c r="K8569" s="102"/>
      <c r="L8569" s="108"/>
      <c r="R8569" s="31"/>
      <c r="S8569" s="112"/>
    </row>
    <row r="8570">
      <c r="A8570" s="105"/>
      <c r="C8570" s="88"/>
      <c r="D8570" s="86"/>
      <c r="E8570" s="32"/>
      <c r="H8570" s="105"/>
      <c r="J8570" s="102"/>
      <c r="K8570" s="102"/>
      <c r="L8570" s="108"/>
      <c r="R8570" s="31"/>
      <c r="S8570" s="112"/>
    </row>
    <row r="8571">
      <c r="A8571" s="105"/>
      <c r="C8571" s="88"/>
      <c r="D8571" s="86"/>
      <c r="E8571" s="32"/>
      <c r="H8571" s="105"/>
      <c r="J8571" s="102"/>
      <c r="K8571" s="102"/>
      <c r="L8571" s="108"/>
      <c r="R8571" s="31"/>
      <c r="S8571" s="112"/>
    </row>
    <row r="8572">
      <c r="A8572" s="105"/>
      <c r="C8572" s="88"/>
      <c r="D8572" s="86"/>
      <c r="E8572" s="32"/>
      <c r="H8572" s="105"/>
      <c r="J8572" s="102"/>
      <c r="K8572" s="102"/>
      <c r="L8572" s="108"/>
      <c r="R8572" s="31"/>
      <c r="S8572" s="112"/>
    </row>
    <row r="8573">
      <c r="A8573" s="105"/>
      <c r="C8573" s="88"/>
      <c r="D8573" s="86"/>
      <c r="E8573" s="32"/>
      <c r="H8573" s="105"/>
      <c r="J8573" s="102"/>
      <c r="K8573" s="102"/>
      <c r="L8573" s="108"/>
      <c r="R8573" s="31"/>
      <c r="S8573" s="112"/>
    </row>
    <row r="8574">
      <c r="A8574" s="105"/>
      <c r="C8574" s="88"/>
      <c r="D8574" s="86"/>
      <c r="E8574" s="32"/>
      <c r="H8574" s="105"/>
      <c r="J8574" s="102"/>
      <c r="K8574" s="102"/>
      <c r="L8574" s="108"/>
      <c r="R8574" s="31"/>
      <c r="S8574" s="112"/>
    </row>
    <row r="8575">
      <c r="A8575" s="105"/>
      <c r="C8575" s="88"/>
      <c r="D8575" s="86"/>
      <c r="E8575" s="32"/>
      <c r="H8575" s="105"/>
      <c r="J8575" s="102"/>
      <c r="K8575" s="102"/>
      <c r="L8575" s="108"/>
      <c r="R8575" s="31"/>
      <c r="S8575" s="112"/>
    </row>
    <row r="8576">
      <c r="A8576" s="105"/>
      <c r="C8576" s="88"/>
      <c r="D8576" s="86"/>
      <c r="E8576" s="32"/>
      <c r="H8576" s="105"/>
      <c r="J8576" s="102"/>
      <c r="K8576" s="102"/>
      <c r="L8576" s="108"/>
      <c r="R8576" s="31"/>
      <c r="S8576" s="112"/>
    </row>
    <row r="8577">
      <c r="A8577" s="105"/>
      <c r="C8577" s="88"/>
      <c r="D8577" s="86"/>
      <c r="E8577" s="32"/>
      <c r="H8577" s="105"/>
      <c r="J8577" s="102"/>
      <c r="K8577" s="102"/>
      <c r="L8577" s="108"/>
      <c r="R8577" s="31"/>
      <c r="S8577" s="112"/>
    </row>
    <row r="8578">
      <c r="A8578" s="105"/>
      <c r="C8578" s="88"/>
      <c r="D8578" s="86"/>
      <c r="E8578" s="32"/>
      <c r="H8578" s="105"/>
      <c r="J8578" s="102"/>
      <c r="K8578" s="102"/>
      <c r="L8578" s="108"/>
      <c r="R8578" s="31"/>
      <c r="S8578" s="112"/>
    </row>
    <row r="8579">
      <c r="A8579" s="105"/>
      <c r="C8579" s="88"/>
      <c r="D8579" s="86"/>
      <c r="E8579" s="32"/>
      <c r="H8579" s="105"/>
      <c r="J8579" s="102"/>
      <c r="K8579" s="102"/>
      <c r="L8579" s="108"/>
      <c r="R8579" s="31"/>
      <c r="S8579" s="112"/>
    </row>
    <row r="8580">
      <c r="A8580" s="105"/>
      <c r="C8580" s="88"/>
      <c r="D8580" s="86"/>
      <c r="E8580" s="32"/>
      <c r="H8580" s="105"/>
      <c r="J8580" s="102"/>
      <c r="K8580" s="102"/>
      <c r="L8580" s="108"/>
      <c r="R8580" s="31"/>
      <c r="S8580" s="112"/>
    </row>
    <row r="8581">
      <c r="A8581" s="105"/>
      <c r="C8581" s="88"/>
      <c r="D8581" s="86"/>
      <c r="E8581" s="32"/>
      <c r="H8581" s="105"/>
      <c r="J8581" s="102"/>
      <c r="K8581" s="102"/>
      <c r="L8581" s="108"/>
      <c r="R8581" s="31"/>
      <c r="S8581" s="112"/>
    </row>
    <row r="8582">
      <c r="A8582" s="105"/>
      <c r="C8582" s="88"/>
      <c r="D8582" s="86"/>
      <c r="E8582" s="32"/>
      <c r="H8582" s="105"/>
      <c r="J8582" s="102"/>
      <c r="K8582" s="102"/>
      <c r="L8582" s="108"/>
      <c r="R8582" s="31"/>
      <c r="S8582" s="112"/>
    </row>
    <row r="8583">
      <c r="A8583" s="105"/>
      <c r="C8583" s="88"/>
      <c r="D8583" s="86"/>
      <c r="E8583" s="32"/>
      <c r="H8583" s="105"/>
      <c r="J8583" s="102"/>
      <c r="K8583" s="102"/>
      <c r="L8583" s="108"/>
      <c r="R8583" s="31"/>
      <c r="S8583" s="112"/>
    </row>
    <row r="8584">
      <c r="A8584" s="105"/>
      <c r="C8584" s="88"/>
      <c r="D8584" s="86"/>
      <c r="E8584" s="32"/>
      <c r="H8584" s="105"/>
      <c r="J8584" s="102"/>
      <c r="K8584" s="102"/>
      <c r="L8584" s="108"/>
      <c r="R8584" s="31"/>
      <c r="S8584" s="112"/>
    </row>
    <row r="8585">
      <c r="A8585" s="105"/>
      <c r="C8585" s="88"/>
      <c r="D8585" s="86"/>
      <c r="E8585" s="32"/>
      <c r="H8585" s="105"/>
      <c r="J8585" s="102"/>
      <c r="K8585" s="102"/>
      <c r="L8585" s="108"/>
      <c r="R8585" s="31"/>
      <c r="S8585" s="112"/>
    </row>
    <row r="8586">
      <c r="A8586" s="105"/>
      <c r="C8586" s="88"/>
      <c r="D8586" s="86"/>
      <c r="E8586" s="32"/>
      <c r="H8586" s="105"/>
      <c r="J8586" s="102"/>
      <c r="K8586" s="102"/>
      <c r="L8586" s="108"/>
      <c r="R8586" s="31"/>
      <c r="S8586" s="112"/>
    </row>
    <row r="8587">
      <c r="A8587" s="105"/>
      <c r="C8587" s="88"/>
      <c r="D8587" s="86"/>
      <c r="E8587" s="32"/>
      <c r="H8587" s="105"/>
      <c r="J8587" s="102"/>
      <c r="K8587" s="102"/>
      <c r="L8587" s="108"/>
      <c r="R8587" s="31"/>
      <c r="S8587" s="112"/>
    </row>
    <row r="8588">
      <c r="A8588" s="105"/>
      <c r="C8588" s="88"/>
      <c r="D8588" s="86"/>
      <c r="E8588" s="32"/>
      <c r="H8588" s="105"/>
      <c r="J8588" s="102"/>
      <c r="K8588" s="102"/>
      <c r="L8588" s="108"/>
      <c r="R8588" s="31"/>
      <c r="S8588" s="112"/>
    </row>
    <row r="8589">
      <c r="A8589" s="105"/>
      <c r="C8589" s="88"/>
      <c r="D8589" s="86"/>
      <c r="E8589" s="32"/>
      <c r="H8589" s="105"/>
      <c r="J8589" s="102"/>
      <c r="K8589" s="102"/>
      <c r="L8589" s="108"/>
      <c r="R8589" s="31"/>
      <c r="S8589" s="112"/>
    </row>
    <row r="8590">
      <c r="A8590" s="105"/>
      <c r="C8590" s="88"/>
      <c r="D8590" s="86"/>
      <c r="E8590" s="32"/>
      <c r="H8590" s="105"/>
      <c r="J8590" s="102"/>
      <c r="K8590" s="102"/>
      <c r="L8590" s="108"/>
      <c r="R8590" s="31"/>
      <c r="S8590" s="112"/>
    </row>
    <row r="8591">
      <c r="A8591" s="105"/>
      <c r="C8591" s="88"/>
      <c r="D8591" s="86"/>
      <c r="E8591" s="32"/>
      <c r="H8591" s="105"/>
      <c r="J8591" s="102"/>
      <c r="K8591" s="102"/>
      <c r="L8591" s="108"/>
      <c r="R8591" s="31"/>
      <c r="S8591" s="112"/>
    </row>
    <row r="8592">
      <c r="A8592" s="105"/>
      <c r="C8592" s="88"/>
      <c r="D8592" s="86"/>
      <c r="E8592" s="32"/>
      <c r="H8592" s="105"/>
      <c r="J8592" s="102"/>
      <c r="K8592" s="102"/>
      <c r="L8592" s="108"/>
      <c r="R8592" s="31"/>
      <c r="S8592" s="112"/>
    </row>
    <row r="8593">
      <c r="A8593" s="105"/>
      <c r="C8593" s="88"/>
      <c r="D8593" s="86"/>
      <c r="E8593" s="32"/>
      <c r="H8593" s="105"/>
      <c r="J8593" s="102"/>
      <c r="K8593" s="102"/>
      <c r="L8593" s="108"/>
      <c r="R8593" s="31"/>
      <c r="S8593" s="112"/>
    </row>
    <row r="8594">
      <c r="A8594" s="105"/>
      <c r="C8594" s="88"/>
      <c r="D8594" s="86"/>
      <c r="E8594" s="32"/>
      <c r="H8594" s="105"/>
      <c r="J8594" s="102"/>
      <c r="K8594" s="102"/>
      <c r="L8594" s="108"/>
      <c r="R8594" s="31"/>
      <c r="S8594" s="112"/>
    </row>
    <row r="8595">
      <c r="A8595" s="105"/>
      <c r="C8595" s="88"/>
      <c r="D8595" s="86"/>
      <c r="E8595" s="32"/>
      <c r="H8595" s="105"/>
      <c r="J8595" s="102"/>
      <c r="K8595" s="102"/>
      <c r="L8595" s="108"/>
      <c r="R8595" s="31"/>
      <c r="S8595" s="112"/>
    </row>
    <row r="8596">
      <c r="A8596" s="105"/>
      <c r="C8596" s="88"/>
      <c r="D8596" s="86"/>
      <c r="E8596" s="32"/>
      <c r="H8596" s="105"/>
      <c r="J8596" s="102"/>
      <c r="K8596" s="102"/>
      <c r="L8596" s="108"/>
      <c r="R8596" s="31"/>
      <c r="S8596" s="112"/>
    </row>
    <row r="8597">
      <c r="A8597" s="105"/>
      <c r="C8597" s="88"/>
      <c r="D8597" s="86"/>
      <c r="E8597" s="32"/>
      <c r="H8597" s="105"/>
      <c r="J8597" s="102"/>
      <c r="K8597" s="102"/>
      <c r="L8597" s="108"/>
      <c r="R8597" s="31"/>
      <c r="S8597" s="112"/>
    </row>
    <row r="8598">
      <c r="A8598" s="105"/>
      <c r="C8598" s="88"/>
      <c r="D8598" s="86"/>
      <c r="E8598" s="32"/>
      <c r="H8598" s="105"/>
      <c r="J8598" s="102"/>
      <c r="K8598" s="102"/>
      <c r="L8598" s="108"/>
      <c r="R8598" s="31"/>
      <c r="S8598" s="112"/>
    </row>
    <row r="8599">
      <c r="A8599" s="105"/>
      <c r="C8599" s="88"/>
      <c r="D8599" s="86"/>
      <c r="E8599" s="32"/>
      <c r="H8599" s="105"/>
      <c r="J8599" s="102"/>
      <c r="K8599" s="102"/>
      <c r="L8599" s="108"/>
      <c r="R8599" s="31"/>
      <c r="S8599" s="112"/>
    </row>
    <row r="8600">
      <c r="A8600" s="105"/>
      <c r="C8600" s="88"/>
      <c r="D8600" s="86"/>
      <c r="E8600" s="32"/>
      <c r="H8600" s="105"/>
      <c r="J8600" s="102"/>
      <c r="K8600" s="102"/>
      <c r="L8600" s="108"/>
      <c r="R8600" s="31"/>
      <c r="S8600" s="112"/>
    </row>
    <row r="8601">
      <c r="A8601" s="105"/>
      <c r="C8601" s="88"/>
      <c r="D8601" s="86"/>
      <c r="E8601" s="32"/>
      <c r="H8601" s="105"/>
      <c r="J8601" s="102"/>
      <c r="K8601" s="102"/>
      <c r="L8601" s="108"/>
      <c r="R8601" s="31"/>
      <c r="S8601" s="112"/>
    </row>
    <row r="8602">
      <c r="A8602" s="105"/>
      <c r="C8602" s="88"/>
      <c r="D8602" s="86"/>
      <c r="E8602" s="32"/>
      <c r="H8602" s="105"/>
      <c r="J8602" s="102"/>
      <c r="K8602" s="102"/>
      <c r="L8602" s="108"/>
      <c r="R8602" s="31"/>
      <c r="S8602" s="112"/>
    </row>
    <row r="8603">
      <c r="A8603" s="105"/>
      <c r="C8603" s="88"/>
      <c r="D8603" s="86"/>
      <c r="E8603" s="32"/>
      <c r="H8603" s="105"/>
      <c r="J8603" s="102"/>
      <c r="K8603" s="102"/>
      <c r="L8603" s="108"/>
      <c r="R8603" s="31"/>
      <c r="S8603" s="112"/>
    </row>
    <row r="8604">
      <c r="A8604" s="105"/>
      <c r="C8604" s="88"/>
      <c r="D8604" s="86"/>
      <c r="E8604" s="32"/>
      <c r="H8604" s="105"/>
      <c r="J8604" s="102"/>
      <c r="K8604" s="102"/>
      <c r="L8604" s="108"/>
      <c r="R8604" s="31"/>
      <c r="S8604" s="112"/>
    </row>
    <row r="8605">
      <c r="A8605" s="105"/>
      <c r="C8605" s="88"/>
      <c r="D8605" s="86"/>
      <c r="E8605" s="32"/>
      <c r="H8605" s="105"/>
      <c r="J8605" s="102"/>
      <c r="K8605" s="102"/>
      <c r="L8605" s="108"/>
      <c r="R8605" s="31"/>
      <c r="S8605" s="112"/>
    </row>
    <row r="8606">
      <c r="A8606" s="105"/>
      <c r="C8606" s="88"/>
      <c r="D8606" s="86"/>
      <c r="E8606" s="32"/>
      <c r="H8606" s="105"/>
      <c r="J8606" s="102"/>
      <c r="K8606" s="102"/>
      <c r="L8606" s="108"/>
      <c r="R8606" s="31"/>
      <c r="S8606" s="112"/>
    </row>
    <row r="8607">
      <c r="A8607" s="105"/>
      <c r="C8607" s="88"/>
      <c r="D8607" s="86"/>
      <c r="E8607" s="32"/>
      <c r="H8607" s="105"/>
      <c r="J8607" s="102"/>
      <c r="K8607" s="102"/>
      <c r="L8607" s="108"/>
      <c r="R8607" s="31"/>
      <c r="S8607" s="112"/>
    </row>
    <row r="8608">
      <c r="A8608" s="105"/>
      <c r="C8608" s="88"/>
      <c r="D8608" s="86"/>
      <c r="E8608" s="32"/>
      <c r="H8608" s="105"/>
      <c r="J8608" s="102"/>
      <c r="K8608" s="102"/>
      <c r="L8608" s="108"/>
      <c r="R8608" s="31"/>
      <c r="S8608" s="112"/>
    </row>
    <row r="8609">
      <c r="A8609" s="105"/>
      <c r="C8609" s="88"/>
      <c r="D8609" s="86"/>
      <c r="E8609" s="32"/>
      <c r="H8609" s="105"/>
      <c r="J8609" s="102"/>
      <c r="K8609" s="102"/>
      <c r="L8609" s="108"/>
      <c r="R8609" s="31"/>
      <c r="S8609" s="112"/>
    </row>
    <row r="8610">
      <c r="A8610" s="105"/>
      <c r="C8610" s="88"/>
      <c r="D8610" s="86"/>
      <c r="E8610" s="32"/>
      <c r="H8610" s="105"/>
      <c r="J8610" s="102"/>
      <c r="K8610" s="102"/>
      <c r="L8610" s="108"/>
      <c r="R8610" s="31"/>
      <c r="S8610" s="112"/>
    </row>
    <row r="8611">
      <c r="A8611" s="105"/>
      <c r="C8611" s="88"/>
      <c r="D8611" s="86"/>
      <c r="E8611" s="32"/>
      <c r="H8611" s="105"/>
      <c r="J8611" s="102"/>
      <c r="K8611" s="102"/>
      <c r="L8611" s="108"/>
      <c r="R8611" s="31"/>
      <c r="S8611" s="112"/>
    </row>
    <row r="8612">
      <c r="A8612" s="105"/>
      <c r="C8612" s="88"/>
      <c r="D8612" s="86"/>
      <c r="E8612" s="32"/>
      <c r="H8612" s="105"/>
      <c r="J8612" s="102"/>
      <c r="K8612" s="102"/>
      <c r="L8612" s="108"/>
      <c r="R8612" s="31"/>
      <c r="S8612" s="112"/>
    </row>
    <row r="8613">
      <c r="A8613" s="105"/>
      <c r="C8613" s="88"/>
      <c r="D8613" s="86"/>
      <c r="E8613" s="32"/>
      <c r="H8613" s="105"/>
      <c r="J8613" s="102"/>
      <c r="K8613" s="102"/>
      <c r="L8613" s="108"/>
      <c r="R8613" s="31"/>
      <c r="S8613" s="112"/>
    </row>
    <row r="8614">
      <c r="A8614" s="105"/>
      <c r="C8614" s="88"/>
      <c r="D8614" s="86"/>
      <c r="E8614" s="32"/>
      <c r="H8614" s="105"/>
      <c r="J8614" s="102"/>
      <c r="K8614" s="102"/>
      <c r="L8614" s="108"/>
      <c r="R8614" s="31"/>
      <c r="S8614" s="112"/>
    </row>
    <row r="8615">
      <c r="A8615" s="105"/>
      <c r="C8615" s="88"/>
      <c r="D8615" s="86"/>
      <c r="E8615" s="32"/>
      <c r="H8615" s="105"/>
      <c r="J8615" s="102"/>
      <c r="K8615" s="102"/>
      <c r="L8615" s="108"/>
      <c r="R8615" s="31"/>
      <c r="S8615" s="112"/>
    </row>
    <row r="8616">
      <c r="A8616" s="105"/>
      <c r="C8616" s="88"/>
      <c r="D8616" s="86"/>
      <c r="E8616" s="32"/>
      <c r="H8616" s="105"/>
      <c r="J8616" s="102"/>
      <c r="K8616" s="102"/>
      <c r="L8616" s="108"/>
      <c r="R8616" s="31"/>
      <c r="S8616" s="112"/>
    </row>
    <row r="8617">
      <c r="A8617" s="105"/>
      <c r="C8617" s="88"/>
      <c r="D8617" s="86"/>
      <c r="E8617" s="32"/>
      <c r="H8617" s="105"/>
      <c r="J8617" s="102"/>
      <c r="K8617" s="102"/>
      <c r="L8617" s="108"/>
      <c r="R8617" s="31"/>
      <c r="S8617" s="112"/>
    </row>
    <row r="8618">
      <c r="A8618" s="105"/>
      <c r="C8618" s="88"/>
      <c r="D8618" s="86"/>
      <c r="E8618" s="32"/>
      <c r="H8618" s="105"/>
      <c r="J8618" s="102"/>
      <c r="K8618" s="102"/>
      <c r="L8618" s="108"/>
      <c r="R8618" s="31"/>
      <c r="S8618" s="112"/>
    </row>
    <row r="8619">
      <c r="A8619" s="105"/>
      <c r="C8619" s="88"/>
      <c r="D8619" s="86"/>
      <c r="E8619" s="32"/>
      <c r="H8619" s="105"/>
      <c r="J8619" s="102"/>
      <c r="K8619" s="102"/>
      <c r="L8619" s="108"/>
      <c r="R8619" s="31"/>
      <c r="S8619" s="112"/>
    </row>
    <row r="8620">
      <c r="A8620" s="105"/>
      <c r="C8620" s="88"/>
      <c r="D8620" s="86"/>
      <c r="E8620" s="32"/>
      <c r="H8620" s="105"/>
      <c r="J8620" s="102"/>
      <c r="K8620" s="102"/>
      <c r="L8620" s="108"/>
      <c r="R8620" s="31"/>
      <c r="S8620" s="112"/>
    </row>
    <row r="8621">
      <c r="A8621" s="105"/>
      <c r="C8621" s="88"/>
      <c r="D8621" s="86"/>
      <c r="E8621" s="32"/>
      <c r="H8621" s="105"/>
      <c r="J8621" s="102"/>
      <c r="K8621" s="102"/>
      <c r="L8621" s="108"/>
      <c r="R8621" s="31"/>
      <c r="S8621" s="112"/>
    </row>
    <row r="8622">
      <c r="A8622" s="105"/>
      <c r="C8622" s="88"/>
      <c r="D8622" s="86"/>
      <c r="E8622" s="32"/>
      <c r="H8622" s="105"/>
      <c r="J8622" s="102"/>
      <c r="K8622" s="102"/>
      <c r="L8622" s="108"/>
      <c r="R8622" s="31"/>
      <c r="S8622" s="112"/>
    </row>
    <row r="8623">
      <c r="A8623" s="105"/>
      <c r="C8623" s="88"/>
      <c r="D8623" s="86"/>
      <c r="E8623" s="32"/>
      <c r="H8623" s="105"/>
      <c r="J8623" s="102"/>
      <c r="K8623" s="102"/>
      <c r="L8623" s="108"/>
      <c r="R8623" s="31"/>
      <c r="S8623" s="112"/>
    </row>
    <row r="8624">
      <c r="A8624" s="105"/>
      <c r="C8624" s="88"/>
      <c r="D8624" s="86"/>
      <c r="E8624" s="32"/>
      <c r="H8624" s="105"/>
      <c r="J8624" s="102"/>
      <c r="K8624" s="102"/>
      <c r="L8624" s="108"/>
      <c r="R8624" s="31"/>
      <c r="S8624" s="112"/>
    </row>
    <row r="8625">
      <c r="A8625" s="105"/>
      <c r="C8625" s="88"/>
      <c r="D8625" s="86"/>
      <c r="E8625" s="32"/>
      <c r="H8625" s="105"/>
      <c r="J8625" s="102"/>
      <c r="K8625" s="102"/>
      <c r="L8625" s="108"/>
      <c r="R8625" s="31"/>
      <c r="S8625" s="112"/>
    </row>
    <row r="8626">
      <c r="A8626" s="105"/>
      <c r="C8626" s="88"/>
      <c r="D8626" s="86"/>
      <c r="E8626" s="32"/>
      <c r="H8626" s="105"/>
      <c r="J8626" s="102"/>
      <c r="K8626" s="102"/>
      <c r="L8626" s="108"/>
      <c r="R8626" s="31"/>
      <c r="S8626" s="112"/>
    </row>
    <row r="8627">
      <c r="A8627" s="105"/>
      <c r="C8627" s="88"/>
      <c r="D8627" s="86"/>
      <c r="E8627" s="32"/>
      <c r="H8627" s="105"/>
      <c r="J8627" s="102"/>
      <c r="K8627" s="102"/>
      <c r="L8627" s="108"/>
      <c r="R8627" s="31"/>
      <c r="S8627" s="112"/>
    </row>
    <row r="8628">
      <c r="A8628" s="105"/>
      <c r="C8628" s="88"/>
      <c r="D8628" s="86"/>
      <c r="E8628" s="32"/>
      <c r="H8628" s="105"/>
      <c r="J8628" s="102"/>
      <c r="K8628" s="102"/>
      <c r="L8628" s="108"/>
      <c r="R8628" s="31"/>
      <c r="S8628" s="112"/>
    </row>
    <row r="8629">
      <c r="A8629" s="105"/>
      <c r="C8629" s="88"/>
      <c r="D8629" s="86"/>
      <c r="E8629" s="32"/>
      <c r="H8629" s="105"/>
      <c r="J8629" s="102"/>
      <c r="K8629" s="102"/>
      <c r="L8629" s="108"/>
      <c r="R8629" s="31"/>
      <c r="S8629" s="112"/>
    </row>
    <row r="8630">
      <c r="A8630" s="105"/>
      <c r="C8630" s="88"/>
      <c r="D8630" s="86"/>
      <c r="E8630" s="32"/>
      <c r="H8630" s="105"/>
      <c r="J8630" s="102"/>
      <c r="K8630" s="102"/>
      <c r="L8630" s="108"/>
      <c r="R8630" s="31"/>
      <c r="S8630" s="112"/>
    </row>
    <row r="8631">
      <c r="A8631" s="105"/>
      <c r="C8631" s="88"/>
      <c r="D8631" s="86"/>
      <c r="E8631" s="32"/>
      <c r="H8631" s="105"/>
      <c r="J8631" s="102"/>
      <c r="K8631" s="102"/>
      <c r="L8631" s="108"/>
      <c r="R8631" s="31"/>
      <c r="S8631" s="112"/>
    </row>
    <row r="8632">
      <c r="A8632" s="105"/>
      <c r="C8632" s="88"/>
      <c r="D8632" s="86"/>
      <c r="E8632" s="32"/>
      <c r="H8632" s="105"/>
      <c r="J8632" s="102"/>
      <c r="K8632" s="102"/>
      <c r="L8632" s="108"/>
      <c r="R8632" s="31"/>
      <c r="S8632" s="112"/>
    </row>
    <row r="8633">
      <c r="A8633" s="105"/>
      <c r="C8633" s="88"/>
      <c r="D8633" s="86"/>
      <c r="E8633" s="32"/>
      <c r="H8633" s="105"/>
      <c r="J8633" s="102"/>
      <c r="K8633" s="102"/>
      <c r="L8633" s="108"/>
      <c r="R8633" s="31"/>
      <c r="S8633" s="112"/>
    </row>
    <row r="8634">
      <c r="A8634" s="105"/>
      <c r="C8634" s="88"/>
      <c r="D8634" s="86"/>
      <c r="E8634" s="32"/>
      <c r="H8634" s="105"/>
      <c r="J8634" s="102"/>
      <c r="K8634" s="102"/>
      <c r="L8634" s="108"/>
      <c r="R8634" s="31"/>
      <c r="S8634" s="112"/>
    </row>
    <row r="8635">
      <c r="A8635" s="105"/>
      <c r="C8635" s="88"/>
      <c r="D8635" s="86"/>
      <c r="E8635" s="32"/>
      <c r="H8635" s="105"/>
      <c r="J8635" s="102"/>
      <c r="K8635" s="102"/>
      <c r="L8635" s="108"/>
      <c r="R8635" s="31"/>
      <c r="S8635" s="112"/>
    </row>
    <row r="8636">
      <c r="A8636" s="105"/>
      <c r="C8636" s="88"/>
      <c r="D8636" s="86"/>
      <c r="E8636" s="32"/>
      <c r="H8636" s="105"/>
      <c r="J8636" s="102"/>
      <c r="K8636" s="102"/>
      <c r="L8636" s="108"/>
      <c r="R8636" s="31"/>
      <c r="S8636" s="112"/>
    </row>
    <row r="8637">
      <c r="A8637" s="105"/>
      <c r="C8637" s="88"/>
      <c r="D8637" s="86"/>
      <c r="E8637" s="32"/>
      <c r="H8637" s="105"/>
      <c r="J8637" s="102"/>
      <c r="K8637" s="102"/>
      <c r="L8637" s="108"/>
      <c r="R8637" s="31"/>
      <c r="S8637" s="112"/>
    </row>
    <row r="8638">
      <c r="A8638" s="105"/>
      <c r="C8638" s="88"/>
      <c r="D8638" s="86"/>
      <c r="E8638" s="32"/>
      <c r="H8638" s="105"/>
      <c r="J8638" s="102"/>
      <c r="K8638" s="102"/>
      <c r="L8638" s="108"/>
      <c r="R8638" s="31"/>
      <c r="S8638" s="112"/>
    </row>
    <row r="8639">
      <c r="A8639" s="105"/>
      <c r="C8639" s="88"/>
      <c r="D8639" s="86"/>
      <c r="E8639" s="32"/>
      <c r="H8639" s="105"/>
      <c r="J8639" s="102"/>
      <c r="K8639" s="102"/>
      <c r="L8639" s="108"/>
      <c r="R8639" s="31"/>
      <c r="S8639" s="112"/>
    </row>
    <row r="8640">
      <c r="A8640" s="105"/>
      <c r="C8640" s="88"/>
      <c r="D8640" s="86"/>
      <c r="E8640" s="32"/>
      <c r="H8640" s="105"/>
      <c r="J8640" s="102"/>
      <c r="K8640" s="102"/>
      <c r="L8640" s="108"/>
      <c r="R8640" s="31"/>
      <c r="S8640" s="112"/>
    </row>
    <row r="8641">
      <c r="A8641" s="105"/>
      <c r="C8641" s="88"/>
      <c r="D8641" s="86"/>
      <c r="E8641" s="32"/>
      <c r="H8641" s="105"/>
      <c r="J8641" s="102"/>
      <c r="K8641" s="102"/>
      <c r="L8641" s="108"/>
      <c r="R8641" s="31"/>
      <c r="S8641" s="112"/>
    </row>
    <row r="8642">
      <c r="A8642" s="105"/>
      <c r="C8642" s="88"/>
      <c r="D8642" s="86"/>
      <c r="E8642" s="32"/>
      <c r="H8642" s="105"/>
      <c r="J8642" s="102"/>
      <c r="K8642" s="102"/>
      <c r="L8642" s="108"/>
      <c r="R8642" s="31"/>
      <c r="S8642" s="112"/>
    </row>
    <row r="8643">
      <c r="A8643" s="105"/>
      <c r="C8643" s="88"/>
      <c r="D8643" s="86"/>
      <c r="E8643" s="32"/>
      <c r="H8643" s="105"/>
      <c r="J8643" s="102"/>
      <c r="K8643" s="102"/>
      <c r="L8643" s="108"/>
      <c r="R8643" s="31"/>
      <c r="S8643" s="112"/>
    </row>
    <row r="8644">
      <c r="A8644" s="105"/>
      <c r="C8644" s="88"/>
      <c r="D8644" s="86"/>
      <c r="E8644" s="32"/>
      <c r="H8644" s="105"/>
      <c r="J8644" s="102"/>
      <c r="K8644" s="102"/>
      <c r="L8644" s="108"/>
      <c r="R8644" s="31"/>
      <c r="S8644" s="112"/>
    </row>
    <row r="8645">
      <c r="A8645" s="105"/>
      <c r="C8645" s="88"/>
      <c r="D8645" s="86"/>
      <c r="E8645" s="32"/>
      <c r="H8645" s="105"/>
      <c r="J8645" s="102"/>
      <c r="K8645" s="102"/>
      <c r="L8645" s="108"/>
      <c r="R8645" s="31"/>
      <c r="S8645" s="112"/>
    </row>
    <row r="8646">
      <c r="A8646" s="105"/>
      <c r="C8646" s="88"/>
      <c r="D8646" s="86"/>
      <c r="E8646" s="32"/>
      <c r="H8646" s="105"/>
      <c r="J8646" s="102"/>
      <c r="K8646" s="102"/>
      <c r="L8646" s="108"/>
      <c r="R8646" s="31"/>
      <c r="S8646" s="112"/>
    </row>
    <row r="8647">
      <c r="A8647" s="105"/>
      <c r="C8647" s="88"/>
      <c r="D8647" s="86"/>
      <c r="E8647" s="32"/>
      <c r="H8647" s="105"/>
      <c r="J8647" s="102"/>
      <c r="K8647" s="102"/>
      <c r="L8647" s="108"/>
      <c r="R8647" s="31"/>
      <c r="S8647" s="112"/>
    </row>
    <row r="8648">
      <c r="A8648" s="105"/>
      <c r="C8648" s="88"/>
      <c r="D8648" s="86"/>
      <c r="E8648" s="32"/>
      <c r="H8648" s="105"/>
      <c r="J8648" s="102"/>
      <c r="K8648" s="102"/>
      <c r="L8648" s="108"/>
      <c r="R8648" s="31"/>
      <c r="S8648" s="112"/>
    </row>
    <row r="8649">
      <c r="A8649" s="105"/>
      <c r="C8649" s="88"/>
      <c r="D8649" s="86"/>
      <c r="E8649" s="32"/>
      <c r="H8649" s="105"/>
      <c r="J8649" s="102"/>
      <c r="K8649" s="102"/>
      <c r="L8649" s="108"/>
      <c r="R8649" s="31"/>
      <c r="S8649" s="112"/>
    </row>
    <row r="8650">
      <c r="A8650" s="105"/>
      <c r="C8650" s="88"/>
      <c r="D8650" s="86"/>
      <c r="E8650" s="32"/>
      <c r="H8650" s="105"/>
      <c r="J8650" s="102"/>
      <c r="K8650" s="102"/>
      <c r="L8650" s="108"/>
      <c r="R8650" s="31"/>
      <c r="S8650" s="112"/>
    </row>
    <row r="8651">
      <c r="A8651" s="105"/>
      <c r="C8651" s="88"/>
      <c r="D8651" s="86"/>
      <c r="E8651" s="32"/>
      <c r="H8651" s="105"/>
      <c r="J8651" s="102"/>
      <c r="K8651" s="102"/>
      <c r="L8651" s="108"/>
      <c r="R8651" s="31"/>
      <c r="S8651" s="112"/>
    </row>
    <row r="8652">
      <c r="A8652" s="105"/>
      <c r="C8652" s="88"/>
      <c r="D8652" s="86"/>
      <c r="E8652" s="32"/>
      <c r="H8652" s="105"/>
      <c r="J8652" s="102"/>
      <c r="K8652" s="102"/>
      <c r="L8652" s="108"/>
      <c r="R8652" s="31"/>
      <c r="S8652" s="112"/>
    </row>
    <row r="8653">
      <c r="A8653" s="105"/>
      <c r="C8653" s="88"/>
      <c r="D8653" s="86"/>
      <c r="E8653" s="32"/>
      <c r="H8653" s="105"/>
      <c r="J8653" s="102"/>
      <c r="K8653" s="102"/>
      <c r="L8653" s="108"/>
      <c r="R8653" s="31"/>
      <c r="S8653" s="112"/>
    </row>
    <row r="8654">
      <c r="A8654" s="105"/>
      <c r="C8654" s="88"/>
      <c r="D8654" s="86"/>
      <c r="E8654" s="32"/>
      <c r="H8654" s="105"/>
      <c r="J8654" s="102"/>
      <c r="K8654" s="102"/>
      <c r="L8654" s="108"/>
      <c r="R8654" s="31"/>
      <c r="S8654" s="112"/>
    </row>
    <row r="8655">
      <c r="A8655" s="105"/>
      <c r="C8655" s="88"/>
      <c r="D8655" s="86"/>
      <c r="E8655" s="32"/>
      <c r="H8655" s="105"/>
      <c r="J8655" s="102"/>
      <c r="K8655" s="102"/>
      <c r="L8655" s="108"/>
      <c r="R8655" s="31"/>
      <c r="S8655" s="112"/>
    </row>
    <row r="8656">
      <c r="A8656" s="105"/>
      <c r="C8656" s="88"/>
      <c r="D8656" s="86"/>
      <c r="E8656" s="32"/>
      <c r="H8656" s="105"/>
      <c r="J8656" s="102"/>
      <c r="K8656" s="102"/>
      <c r="L8656" s="108"/>
      <c r="R8656" s="31"/>
      <c r="S8656" s="112"/>
    </row>
    <row r="8657">
      <c r="A8657" s="105"/>
      <c r="C8657" s="88"/>
      <c r="D8657" s="86"/>
      <c r="E8657" s="32"/>
      <c r="H8657" s="105"/>
      <c r="J8657" s="102"/>
      <c r="K8657" s="102"/>
      <c r="L8657" s="108"/>
      <c r="R8657" s="31"/>
      <c r="S8657" s="112"/>
    </row>
    <row r="8658">
      <c r="A8658" s="105"/>
      <c r="C8658" s="88"/>
      <c r="D8658" s="86"/>
      <c r="E8658" s="32"/>
      <c r="H8658" s="105"/>
      <c r="J8658" s="102"/>
      <c r="K8658" s="102"/>
      <c r="L8658" s="108"/>
      <c r="R8658" s="31"/>
      <c r="S8658" s="112"/>
    </row>
    <row r="8659">
      <c r="A8659" s="105"/>
      <c r="C8659" s="88"/>
      <c r="D8659" s="86"/>
      <c r="E8659" s="32"/>
      <c r="H8659" s="105"/>
      <c r="J8659" s="102"/>
      <c r="K8659" s="102"/>
      <c r="L8659" s="108"/>
      <c r="R8659" s="31"/>
      <c r="S8659" s="112"/>
    </row>
    <row r="8660">
      <c r="A8660" s="105"/>
      <c r="C8660" s="88"/>
      <c r="D8660" s="86"/>
      <c r="E8660" s="32"/>
      <c r="H8660" s="105"/>
      <c r="J8660" s="102"/>
      <c r="K8660" s="102"/>
      <c r="L8660" s="108"/>
      <c r="R8660" s="31"/>
      <c r="S8660" s="112"/>
    </row>
    <row r="8661">
      <c r="A8661" s="105"/>
      <c r="C8661" s="88"/>
      <c r="D8661" s="86"/>
      <c r="E8661" s="32"/>
      <c r="H8661" s="105"/>
      <c r="J8661" s="102"/>
      <c r="K8661" s="102"/>
      <c r="L8661" s="108"/>
      <c r="R8661" s="31"/>
      <c r="S8661" s="112"/>
    </row>
    <row r="8662">
      <c r="A8662" s="105"/>
      <c r="C8662" s="88"/>
      <c r="D8662" s="86"/>
      <c r="E8662" s="32"/>
      <c r="H8662" s="105"/>
      <c r="J8662" s="102"/>
      <c r="K8662" s="102"/>
      <c r="L8662" s="108"/>
      <c r="R8662" s="31"/>
      <c r="S8662" s="112"/>
    </row>
    <row r="8663">
      <c r="A8663" s="105"/>
      <c r="C8663" s="88"/>
      <c r="D8663" s="86"/>
      <c r="E8663" s="32"/>
      <c r="H8663" s="105"/>
      <c r="J8663" s="102"/>
      <c r="K8663" s="102"/>
      <c r="L8663" s="108"/>
      <c r="R8663" s="31"/>
      <c r="S8663" s="112"/>
    </row>
    <row r="8664">
      <c r="A8664" s="105"/>
      <c r="C8664" s="88"/>
      <c r="D8664" s="86"/>
      <c r="E8664" s="32"/>
      <c r="H8664" s="105"/>
      <c r="J8664" s="102"/>
      <c r="K8664" s="102"/>
      <c r="L8664" s="108"/>
      <c r="R8664" s="31"/>
      <c r="S8664" s="112"/>
    </row>
    <row r="8665">
      <c r="A8665" s="105"/>
      <c r="C8665" s="88"/>
      <c r="D8665" s="86"/>
      <c r="E8665" s="32"/>
      <c r="H8665" s="105"/>
      <c r="J8665" s="102"/>
      <c r="K8665" s="102"/>
      <c r="L8665" s="108"/>
      <c r="R8665" s="31"/>
      <c r="S8665" s="112"/>
    </row>
    <row r="8666">
      <c r="A8666" s="105"/>
      <c r="C8666" s="88"/>
      <c r="D8666" s="86"/>
      <c r="E8666" s="32"/>
      <c r="H8666" s="105"/>
      <c r="J8666" s="102"/>
      <c r="K8666" s="102"/>
      <c r="L8666" s="108"/>
      <c r="R8666" s="31"/>
      <c r="S8666" s="112"/>
    </row>
    <row r="8667">
      <c r="A8667" s="105"/>
      <c r="C8667" s="88"/>
      <c r="D8667" s="86"/>
      <c r="E8667" s="32"/>
      <c r="H8667" s="105"/>
      <c r="J8667" s="102"/>
      <c r="K8667" s="102"/>
      <c r="L8667" s="108"/>
      <c r="R8667" s="31"/>
      <c r="S8667" s="112"/>
    </row>
    <row r="8668">
      <c r="A8668" s="105"/>
      <c r="C8668" s="88"/>
      <c r="D8668" s="86"/>
      <c r="E8668" s="32"/>
      <c r="H8668" s="105"/>
      <c r="J8668" s="102"/>
      <c r="K8668" s="102"/>
      <c r="L8668" s="108"/>
      <c r="R8668" s="31"/>
      <c r="S8668" s="112"/>
    </row>
    <row r="8669">
      <c r="A8669" s="105"/>
      <c r="C8669" s="88"/>
      <c r="D8669" s="86"/>
      <c r="E8669" s="32"/>
      <c r="H8669" s="105"/>
      <c r="J8669" s="102"/>
      <c r="K8669" s="102"/>
      <c r="L8669" s="108"/>
      <c r="R8669" s="31"/>
      <c r="S8669" s="112"/>
    </row>
    <row r="8670">
      <c r="A8670" s="105"/>
      <c r="C8670" s="88"/>
      <c r="D8670" s="86"/>
      <c r="E8670" s="32"/>
      <c r="H8670" s="105"/>
      <c r="J8670" s="102"/>
      <c r="K8670" s="102"/>
      <c r="L8670" s="108"/>
      <c r="R8670" s="31"/>
      <c r="S8670" s="112"/>
    </row>
    <row r="8671">
      <c r="A8671" s="105"/>
      <c r="C8671" s="88"/>
      <c r="D8671" s="86"/>
      <c r="E8671" s="32"/>
      <c r="H8671" s="105"/>
      <c r="J8671" s="102"/>
      <c r="K8671" s="102"/>
      <c r="L8671" s="108"/>
      <c r="R8671" s="31"/>
      <c r="S8671" s="112"/>
    </row>
    <row r="8672">
      <c r="A8672" s="105"/>
      <c r="C8672" s="88"/>
      <c r="D8672" s="86"/>
      <c r="E8672" s="32"/>
      <c r="H8672" s="105"/>
      <c r="J8672" s="102"/>
      <c r="K8672" s="102"/>
      <c r="L8672" s="108"/>
      <c r="R8672" s="31"/>
      <c r="S8672" s="112"/>
    </row>
    <row r="8673">
      <c r="A8673" s="105"/>
      <c r="C8673" s="88"/>
      <c r="D8673" s="86"/>
      <c r="E8673" s="32"/>
      <c r="H8673" s="105"/>
      <c r="J8673" s="102"/>
      <c r="K8673" s="102"/>
      <c r="L8673" s="108"/>
      <c r="R8673" s="31"/>
      <c r="S8673" s="112"/>
    </row>
    <row r="8674">
      <c r="A8674" s="105"/>
      <c r="C8674" s="88"/>
      <c r="D8674" s="86"/>
      <c r="E8674" s="32"/>
      <c r="H8674" s="105"/>
      <c r="J8674" s="102"/>
      <c r="K8674" s="102"/>
      <c r="L8674" s="108"/>
      <c r="R8674" s="31"/>
      <c r="S8674" s="112"/>
    </row>
    <row r="8675">
      <c r="A8675" s="105"/>
      <c r="C8675" s="88"/>
      <c r="D8675" s="86"/>
      <c r="E8675" s="32"/>
      <c r="H8675" s="105"/>
      <c r="J8675" s="102"/>
      <c r="K8675" s="102"/>
      <c r="L8675" s="108"/>
      <c r="R8675" s="31"/>
      <c r="S8675" s="112"/>
    </row>
    <row r="8676">
      <c r="A8676" s="105"/>
      <c r="C8676" s="88"/>
      <c r="D8676" s="86"/>
      <c r="E8676" s="32"/>
      <c r="H8676" s="105"/>
      <c r="J8676" s="102"/>
      <c r="K8676" s="102"/>
      <c r="L8676" s="108"/>
      <c r="R8676" s="31"/>
      <c r="S8676" s="112"/>
    </row>
    <row r="8677">
      <c r="A8677" s="105"/>
      <c r="C8677" s="88"/>
      <c r="D8677" s="86"/>
      <c r="E8677" s="32"/>
      <c r="H8677" s="105"/>
      <c r="J8677" s="102"/>
      <c r="K8677" s="102"/>
      <c r="L8677" s="108"/>
      <c r="R8677" s="31"/>
      <c r="S8677" s="112"/>
    </row>
    <row r="8678">
      <c r="A8678" s="105"/>
      <c r="C8678" s="88"/>
      <c r="D8678" s="86"/>
      <c r="E8678" s="32"/>
      <c r="H8678" s="105"/>
      <c r="J8678" s="102"/>
      <c r="K8678" s="102"/>
      <c r="L8678" s="108"/>
      <c r="R8678" s="31"/>
      <c r="S8678" s="112"/>
    </row>
    <row r="8679">
      <c r="A8679" s="105"/>
      <c r="C8679" s="88"/>
      <c r="D8679" s="86"/>
      <c r="E8679" s="32"/>
      <c r="H8679" s="105"/>
      <c r="J8679" s="102"/>
      <c r="K8679" s="102"/>
      <c r="L8679" s="108"/>
      <c r="R8679" s="31"/>
      <c r="S8679" s="112"/>
    </row>
    <row r="8680">
      <c r="A8680" s="105"/>
      <c r="C8680" s="88"/>
      <c r="D8680" s="86"/>
      <c r="E8680" s="32"/>
      <c r="H8680" s="105"/>
      <c r="J8680" s="102"/>
      <c r="K8680" s="102"/>
      <c r="L8680" s="108"/>
      <c r="R8680" s="31"/>
      <c r="S8680" s="112"/>
    </row>
    <row r="8681">
      <c r="A8681" s="105"/>
      <c r="C8681" s="88"/>
      <c r="D8681" s="86"/>
      <c r="E8681" s="32"/>
      <c r="H8681" s="105"/>
      <c r="J8681" s="102"/>
      <c r="K8681" s="102"/>
      <c r="L8681" s="108"/>
      <c r="R8681" s="31"/>
      <c r="S8681" s="112"/>
    </row>
    <row r="8682">
      <c r="A8682" s="105"/>
      <c r="C8682" s="88"/>
      <c r="D8682" s="86"/>
      <c r="E8682" s="32"/>
      <c r="H8682" s="105"/>
      <c r="J8682" s="102"/>
      <c r="K8682" s="102"/>
      <c r="L8682" s="108"/>
      <c r="R8682" s="31"/>
      <c r="S8682" s="112"/>
    </row>
    <row r="8683">
      <c r="A8683" s="105"/>
      <c r="C8683" s="88"/>
      <c r="D8683" s="86"/>
      <c r="E8683" s="32"/>
      <c r="H8683" s="105"/>
      <c r="J8683" s="102"/>
      <c r="K8683" s="102"/>
      <c r="L8683" s="108"/>
      <c r="R8683" s="31"/>
      <c r="S8683" s="112"/>
    </row>
    <row r="8684">
      <c r="A8684" s="105"/>
      <c r="C8684" s="88"/>
      <c r="D8684" s="86"/>
      <c r="E8684" s="32"/>
      <c r="H8684" s="105"/>
      <c r="J8684" s="102"/>
      <c r="K8684" s="102"/>
      <c r="L8684" s="108"/>
      <c r="R8684" s="31"/>
      <c r="S8684" s="112"/>
    </row>
    <row r="8685">
      <c r="A8685" s="105"/>
      <c r="C8685" s="88"/>
      <c r="D8685" s="86"/>
      <c r="E8685" s="32"/>
      <c r="H8685" s="105"/>
      <c r="J8685" s="102"/>
      <c r="K8685" s="102"/>
      <c r="L8685" s="108"/>
      <c r="R8685" s="31"/>
      <c r="S8685" s="112"/>
    </row>
    <row r="8686">
      <c r="A8686" s="105"/>
      <c r="C8686" s="88"/>
      <c r="D8686" s="86"/>
      <c r="E8686" s="32"/>
      <c r="H8686" s="105"/>
      <c r="J8686" s="102"/>
      <c r="K8686" s="102"/>
      <c r="L8686" s="108"/>
      <c r="R8686" s="31"/>
      <c r="S8686" s="112"/>
    </row>
    <row r="8687">
      <c r="A8687" s="105"/>
      <c r="C8687" s="88"/>
      <c r="D8687" s="86"/>
      <c r="E8687" s="32"/>
      <c r="H8687" s="105"/>
      <c r="J8687" s="102"/>
      <c r="K8687" s="102"/>
      <c r="L8687" s="108"/>
      <c r="R8687" s="31"/>
      <c r="S8687" s="112"/>
    </row>
    <row r="8688">
      <c r="A8688" s="105"/>
      <c r="C8688" s="88"/>
      <c r="D8688" s="86"/>
      <c r="E8688" s="32"/>
      <c r="H8688" s="105"/>
      <c r="J8688" s="102"/>
      <c r="K8688" s="102"/>
      <c r="L8688" s="108"/>
      <c r="R8688" s="31"/>
      <c r="S8688" s="112"/>
    </row>
    <row r="8689">
      <c r="A8689" s="105"/>
      <c r="C8689" s="88"/>
      <c r="D8689" s="86"/>
      <c r="E8689" s="32"/>
      <c r="H8689" s="105"/>
      <c r="J8689" s="102"/>
      <c r="K8689" s="102"/>
      <c r="L8689" s="108"/>
      <c r="R8689" s="31"/>
      <c r="S8689" s="112"/>
    </row>
    <row r="8690">
      <c r="A8690" s="105"/>
      <c r="C8690" s="88"/>
      <c r="D8690" s="86"/>
      <c r="E8690" s="32"/>
      <c r="H8690" s="105"/>
      <c r="J8690" s="102"/>
      <c r="K8690" s="102"/>
      <c r="L8690" s="108"/>
      <c r="R8690" s="31"/>
      <c r="S8690" s="112"/>
    </row>
    <row r="8691">
      <c r="A8691" s="105"/>
      <c r="C8691" s="88"/>
      <c r="D8691" s="86"/>
      <c r="E8691" s="32"/>
      <c r="H8691" s="105"/>
      <c r="J8691" s="102"/>
      <c r="K8691" s="102"/>
      <c r="L8691" s="108"/>
      <c r="R8691" s="31"/>
      <c r="S8691" s="112"/>
    </row>
    <row r="8692">
      <c r="A8692" s="105"/>
      <c r="C8692" s="88"/>
      <c r="D8692" s="86"/>
      <c r="E8692" s="32"/>
      <c r="H8692" s="105"/>
      <c r="J8692" s="102"/>
      <c r="K8692" s="102"/>
      <c r="L8692" s="108"/>
      <c r="R8692" s="31"/>
      <c r="S8692" s="112"/>
    </row>
    <row r="8693">
      <c r="A8693" s="105"/>
      <c r="C8693" s="88"/>
      <c r="D8693" s="86"/>
      <c r="E8693" s="32"/>
      <c r="H8693" s="105"/>
      <c r="J8693" s="102"/>
      <c r="K8693" s="102"/>
      <c r="L8693" s="108"/>
      <c r="R8693" s="31"/>
      <c r="S8693" s="112"/>
    </row>
    <row r="8694">
      <c r="A8694" s="105"/>
      <c r="C8694" s="88"/>
      <c r="D8694" s="86"/>
      <c r="E8694" s="32"/>
      <c r="H8694" s="105"/>
      <c r="J8694" s="102"/>
      <c r="K8694" s="102"/>
      <c r="L8694" s="108"/>
      <c r="R8694" s="31"/>
      <c r="S8694" s="112"/>
    </row>
    <row r="8695">
      <c r="A8695" s="105"/>
      <c r="C8695" s="88"/>
      <c r="D8695" s="86"/>
      <c r="E8695" s="32"/>
      <c r="H8695" s="105"/>
      <c r="J8695" s="102"/>
      <c r="K8695" s="102"/>
      <c r="L8695" s="108"/>
      <c r="R8695" s="31"/>
      <c r="S8695" s="112"/>
    </row>
    <row r="8696">
      <c r="A8696" s="105"/>
      <c r="C8696" s="88"/>
      <c r="D8696" s="86"/>
      <c r="E8696" s="32"/>
      <c r="H8696" s="105"/>
      <c r="J8696" s="102"/>
      <c r="K8696" s="102"/>
      <c r="L8696" s="108"/>
      <c r="R8696" s="31"/>
      <c r="S8696" s="112"/>
    </row>
    <row r="8697">
      <c r="A8697" s="105"/>
      <c r="C8697" s="88"/>
      <c r="D8697" s="86"/>
      <c r="E8697" s="32"/>
      <c r="H8697" s="105"/>
      <c r="J8697" s="102"/>
      <c r="K8697" s="102"/>
      <c r="L8697" s="108"/>
      <c r="R8697" s="31"/>
      <c r="S8697" s="112"/>
    </row>
    <row r="8698">
      <c r="A8698" s="105"/>
      <c r="C8698" s="88"/>
      <c r="D8698" s="86"/>
      <c r="E8698" s="32"/>
      <c r="H8698" s="105"/>
      <c r="J8698" s="102"/>
      <c r="K8698" s="102"/>
      <c r="L8698" s="108"/>
      <c r="R8698" s="31"/>
      <c r="S8698" s="112"/>
    </row>
    <row r="8699">
      <c r="A8699" s="105"/>
      <c r="C8699" s="88"/>
      <c r="D8699" s="86"/>
      <c r="E8699" s="32"/>
      <c r="H8699" s="105"/>
      <c r="J8699" s="102"/>
      <c r="K8699" s="102"/>
      <c r="L8699" s="108"/>
      <c r="R8699" s="31"/>
      <c r="S8699" s="112"/>
    </row>
    <row r="8700">
      <c r="A8700" s="105"/>
      <c r="C8700" s="88"/>
      <c r="D8700" s="86"/>
      <c r="E8700" s="32"/>
      <c r="H8700" s="105"/>
      <c r="J8700" s="102"/>
      <c r="K8700" s="102"/>
      <c r="L8700" s="108"/>
      <c r="R8700" s="31"/>
      <c r="S8700" s="112"/>
    </row>
    <row r="8701">
      <c r="A8701" s="105"/>
      <c r="C8701" s="88"/>
      <c r="D8701" s="86"/>
      <c r="E8701" s="32"/>
      <c r="H8701" s="105"/>
      <c r="J8701" s="102"/>
      <c r="K8701" s="102"/>
      <c r="L8701" s="108"/>
      <c r="R8701" s="31"/>
      <c r="S8701" s="112"/>
    </row>
    <row r="8702">
      <c r="A8702" s="105"/>
      <c r="C8702" s="88"/>
      <c r="D8702" s="86"/>
      <c r="E8702" s="32"/>
      <c r="H8702" s="105"/>
      <c r="J8702" s="102"/>
      <c r="K8702" s="102"/>
      <c r="L8702" s="108"/>
      <c r="R8702" s="31"/>
      <c r="S8702" s="112"/>
    </row>
    <row r="8703">
      <c r="A8703" s="105"/>
      <c r="C8703" s="88"/>
      <c r="D8703" s="86"/>
      <c r="E8703" s="32"/>
      <c r="H8703" s="105"/>
      <c r="J8703" s="102"/>
      <c r="K8703" s="102"/>
      <c r="L8703" s="108"/>
      <c r="R8703" s="31"/>
      <c r="S8703" s="112"/>
    </row>
    <row r="8704">
      <c r="A8704" s="105"/>
      <c r="C8704" s="88"/>
      <c r="D8704" s="86"/>
      <c r="E8704" s="32"/>
      <c r="H8704" s="105"/>
      <c r="J8704" s="102"/>
      <c r="K8704" s="102"/>
      <c r="L8704" s="108"/>
      <c r="R8704" s="31"/>
      <c r="S8704" s="112"/>
    </row>
    <row r="8705">
      <c r="A8705" s="105"/>
      <c r="C8705" s="88"/>
      <c r="D8705" s="86"/>
      <c r="E8705" s="32"/>
      <c r="H8705" s="105"/>
      <c r="J8705" s="102"/>
      <c r="K8705" s="102"/>
      <c r="L8705" s="108"/>
      <c r="R8705" s="31"/>
      <c r="S8705" s="112"/>
    </row>
    <row r="8706">
      <c r="A8706" s="105"/>
      <c r="C8706" s="88"/>
      <c r="D8706" s="86"/>
      <c r="E8706" s="32"/>
      <c r="H8706" s="105"/>
      <c r="J8706" s="102"/>
      <c r="K8706" s="102"/>
      <c r="L8706" s="108"/>
      <c r="R8706" s="31"/>
      <c r="S8706" s="112"/>
    </row>
    <row r="8707">
      <c r="A8707" s="105"/>
      <c r="C8707" s="88"/>
      <c r="D8707" s="86"/>
      <c r="E8707" s="32"/>
      <c r="H8707" s="105"/>
      <c r="J8707" s="102"/>
      <c r="K8707" s="102"/>
      <c r="L8707" s="108"/>
      <c r="R8707" s="31"/>
      <c r="S8707" s="112"/>
    </row>
    <row r="8708">
      <c r="A8708" s="105"/>
      <c r="C8708" s="88"/>
      <c r="D8708" s="86"/>
      <c r="E8708" s="32"/>
      <c r="H8708" s="105"/>
      <c r="J8708" s="102"/>
      <c r="K8708" s="102"/>
      <c r="L8708" s="108"/>
      <c r="R8708" s="31"/>
      <c r="S8708" s="112"/>
    </row>
    <row r="8709">
      <c r="A8709" s="105"/>
      <c r="C8709" s="88"/>
      <c r="D8709" s="86"/>
      <c r="E8709" s="32"/>
      <c r="H8709" s="105"/>
      <c r="J8709" s="102"/>
      <c r="K8709" s="102"/>
      <c r="L8709" s="108"/>
      <c r="R8709" s="31"/>
      <c r="S8709" s="112"/>
    </row>
    <row r="8710">
      <c r="A8710" s="105"/>
      <c r="C8710" s="88"/>
      <c r="D8710" s="86"/>
      <c r="E8710" s="32"/>
      <c r="H8710" s="105"/>
      <c r="J8710" s="102"/>
      <c r="K8710" s="102"/>
      <c r="L8710" s="108"/>
      <c r="R8710" s="31"/>
      <c r="S8710" s="112"/>
    </row>
    <row r="8711">
      <c r="A8711" s="105"/>
      <c r="C8711" s="88"/>
      <c r="D8711" s="86"/>
      <c r="E8711" s="32"/>
      <c r="H8711" s="105"/>
      <c r="J8711" s="102"/>
      <c r="K8711" s="102"/>
      <c r="L8711" s="108"/>
      <c r="R8711" s="31"/>
      <c r="S8711" s="112"/>
    </row>
    <row r="8712">
      <c r="A8712" s="105"/>
      <c r="C8712" s="88"/>
      <c r="D8712" s="86"/>
      <c r="E8712" s="32"/>
      <c r="H8712" s="105"/>
      <c r="J8712" s="102"/>
      <c r="K8712" s="102"/>
      <c r="L8712" s="108"/>
      <c r="R8712" s="31"/>
      <c r="S8712" s="112"/>
    </row>
    <row r="8713">
      <c r="A8713" s="105"/>
      <c r="C8713" s="88"/>
      <c r="D8713" s="86"/>
      <c r="E8713" s="32"/>
      <c r="H8713" s="105"/>
      <c r="J8713" s="102"/>
      <c r="K8713" s="102"/>
      <c r="L8713" s="108"/>
      <c r="R8713" s="31"/>
      <c r="S8713" s="112"/>
    </row>
    <row r="8714">
      <c r="A8714" s="105"/>
      <c r="C8714" s="88"/>
      <c r="D8714" s="86"/>
      <c r="E8714" s="32"/>
      <c r="H8714" s="105"/>
      <c r="J8714" s="102"/>
      <c r="K8714" s="102"/>
      <c r="L8714" s="108"/>
      <c r="R8714" s="31"/>
      <c r="S8714" s="112"/>
    </row>
    <row r="8715">
      <c r="A8715" s="105"/>
      <c r="C8715" s="88"/>
      <c r="D8715" s="86"/>
      <c r="E8715" s="32"/>
      <c r="H8715" s="105"/>
      <c r="J8715" s="102"/>
      <c r="K8715" s="102"/>
      <c r="L8715" s="108"/>
      <c r="R8715" s="31"/>
      <c r="S8715" s="112"/>
    </row>
    <row r="8716">
      <c r="A8716" s="105"/>
      <c r="C8716" s="88"/>
      <c r="D8716" s="86"/>
      <c r="E8716" s="32"/>
      <c r="H8716" s="105"/>
      <c r="J8716" s="102"/>
      <c r="K8716" s="102"/>
      <c r="L8716" s="108"/>
      <c r="R8716" s="31"/>
      <c r="S8716" s="112"/>
    </row>
    <row r="8717">
      <c r="A8717" s="105"/>
      <c r="C8717" s="88"/>
      <c r="D8717" s="86"/>
      <c r="E8717" s="32"/>
      <c r="H8717" s="105"/>
      <c r="J8717" s="102"/>
      <c r="K8717" s="102"/>
      <c r="L8717" s="108"/>
      <c r="R8717" s="31"/>
      <c r="S8717" s="112"/>
    </row>
    <row r="8718">
      <c r="A8718" s="105"/>
      <c r="C8718" s="88"/>
      <c r="D8718" s="86"/>
      <c r="E8718" s="32"/>
      <c r="H8718" s="105"/>
      <c r="J8718" s="102"/>
      <c r="K8718" s="102"/>
      <c r="L8718" s="108"/>
      <c r="R8718" s="31"/>
      <c r="S8718" s="112"/>
    </row>
    <row r="8719">
      <c r="A8719" s="105"/>
      <c r="C8719" s="88"/>
      <c r="D8719" s="86"/>
      <c r="E8719" s="32"/>
      <c r="H8719" s="105"/>
      <c r="J8719" s="102"/>
      <c r="K8719" s="102"/>
      <c r="L8719" s="108"/>
      <c r="R8719" s="31"/>
      <c r="S8719" s="112"/>
    </row>
    <row r="8720">
      <c r="A8720" s="105"/>
      <c r="C8720" s="88"/>
      <c r="D8720" s="86"/>
      <c r="E8720" s="32"/>
      <c r="H8720" s="105"/>
      <c r="J8720" s="102"/>
      <c r="K8720" s="102"/>
      <c r="L8720" s="108"/>
      <c r="R8720" s="31"/>
      <c r="S8720" s="112"/>
    </row>
    <row r="8721">
      <c r="A8721" s="105"/>
      <c r="C8721" s="88"/>
      <c r="D8721" s="86"/>
      <c r="E8721" s="32"/>
      <c r="H8721" s="105"/>
      <c r="J8721" s="102"/>
      <c r="K8721" s="102"/>
      <c r="L8721" s="108"/>
      <c r="R8721" s="31"/>
      <c r="S8721" s="112"/>
    </row>
    <row r="8722">
      <c r="A8722" s="105"/>
      <c r="C8722" s="88"/>
      <c r="D8722" s="86"/>
      <c r="E8722" s="32"/>
      <c r="H8722" s="105"/>
      <c r="J8722" s="102"/>
      <c r="K8722" s="102"/>
      <c r="L8722" s="108"/>
      <c r="R8722" s="31"/>
      <c r="S8722" s="112"/>
    </row>
    <row r="8723">
      <c r="A8723" s="105"/>
      <c r="C8723" s="88"/>
      <c r="D8723" s="86"/>
      <c r="E8723" s="32"/>
      <c r="H8723" s="105"/>
      <c r="J8723" s="102"/>
      <c r="K8723" s="102"/>
      <c r="L8723" s="108"/>
      <c r="R8723" s="31"/>
      <c r="S8723" s="112"/>
    </row>
    <row r="8724">
      <c r="A8724" s="105"/>
      <c r="C8724" s="88"/>
      <c r="D8724" s="86"/>
      <c r="E8724" s="32"/>
      <c r="H8724" s="105"/>
      <c r="J8724" s="102"/>
      <c r="K8724" s="102"/>
      <c r="L8724" s="108"/>
      <c r="R8724" s="31"/>
      <c r="S8724" s="112"/>
    </row>
    <row r="8725">
      <c r="A8725" s="105"/>
      <c r="C8725" s="88"/>
      <c r="D8725" s="86"/>
      <c r="E8725" s="32"/>
      <c r="H8725" s="105"/>
      <c r="J8725" s="102"/>
      <c r="K8725" s="102"/>
      <c r="L8725" s="108"/>
      <c r="R8725" s="31"/>
      <c r="S8725" s="112"/>
    </row>
    <row r="8726">
      <c r="A8726" s="105"/>
      <c r="C8726" s="88"/>
      <c r="D8726" s="86"/>
      <c r="E8726" s="32"/>
      <c r="H8726" s="105"/>
      <c r="J8726" s="102"/>
      <c r="K8726" s="102"/>
      <c r="L8726" s="108"/>
      <c r="R8726" s="31"/>
      <c r="S8726" s="112"/>
    </row>
    <row r="8727">
      <c r="A8727" s="105"/>
      <c r="C8727" s="88"/>
      <c r="D8727" s="86"/>
      <c r="E8727" s="32"/>
      <c r="H8727" s="105"/>
      <c r="J8727" s="102"/>
      <c r="K8727" s="102"/>
      <c r="L8727" s="108"/>
      <c r="R8727" s="31"/>
      <c r="S8727" s="112"/>
    </row>
    <row r="8728">
      <c r="A8728" s="105"/>
      <c r="C8728" s="88"/>
      <c r="D8728" s="86"/>
      <c r="E8728" s="32"/>
      <c r="H8728" s="105"/>
      <c r="J8728" s="102"/>
      <c r="K8728" s="102"/>
      <c r="L8728" s="108"/>
      <c r="R8728" s="31"/>
      <c r="S8728" s="112"/>
    </row>
    <row r="8729">
      <c r="A8729" s="105"/>
      <c r="C8729" s="88"/>
      <c r="D8729" s="86"/>
      <c r="E8729" s="32"/>
      <c r="H8729" s="105"/>
      <c r="J8729" s="102"/>
      <c r="K8729" s="102"/>
      <c r="L8729" s="108"/>
      <c r="R8729" s="31"/>
      <c r="S8729" s="112"/>
    </row>
    <row r="8730">
      <c r="A8730" s="105"/>
      <c r="C8730" s="88"/>
      <c r="D8730" s="86"/>
      <c r="E8730" s="32"/>
      <c r="H8730" s="105"/>
      <c r="J8730" s="102"/>
      <c r="K8730" s="102"/>
      <c r="L8730" s="108"/>
      <c r="R8730" s="31"/>
      <c r="S8730" s="112"/>
    </row>
    <row r="8731">
      <c r="A8731" s="105"/>
      <c r="C8731" s="88"/>
      <c r="D8731" s="86"/>
      <c r="E8731" s="32"/>
      <c r="H8731" s="105"/>
      <c r="J8731" s="102"/>
      <c r="K8731" s="102"/>
      <c r="L8731" s="108"/>
      <c r="R8731" s="31"/>
      <c r="S8731" s="112"/>
    </row>
    <row r="8732">
      <c r="A8732" s="105"/>
      <c r="C8732" s="88"/>
      <c r="D8732" s="86"/>
      <c r="E8732" s="32"/>
      <c r="H8732" s="105"/>
      <c r="J8732" s="102"/>
      <c r="K8732" s="102"/>
      <c r="L8732" s="108"/>
      <c r="R8732" s="31"/>
      <c r="S8732" s="112"/>
    </row>
    <row r="8733">
      <c r="A8733" s="105"/>
      <c r="C8733" s="88"/>
      <c r="D8733" s="86"/>
      <c r="E8733" s="32"/>
      <c r="H8733" s="105"/>
      <c r="J8733" s="102"/>
      <c r="K8733" s="102"/>
      <c r="L8733" s="108"/>
      <c r="R8733" s="31"/>
      <c r="S8733" s="112"/>
    </row>
    <row r="8734">
      <c r="A8734" s="105"/>
      <c r="C8734" s="88"/>
      <c r="D8734" s="86"/>
      <c r="E8734" s="32"/>
      <c r="H8734" s="105"/>
      <c r="J8734" s="102"/>
      <c r="K8734" s="102"/>
      <c r="L8734" s="108"/>
      <c r="R8734" s="31"/>
      <c r="S8734" s="112"/>
    </row>
    <row r="8735">
      <c r="A8735" s="105"/>
      <c r="C8735" s="88"/>
      <c r="D8735" s="86"/>
      <c r="E8735" s="32"/>
      <c r="H8735" s="105"/>
      <c r="J8735" s="102"/>
      <c r="K8735" s="102"/>
      <c r="L8735" s="108"/>
      <c r="R8735" s="31"/>
      <c r="S8735" s="112"/>
    </row>
    <row r="8736">
      <c r="A8736" s="105"/>
      <c r="C8736" s="88"/>
      <c r="D8736" s="86"/>
      <c r="E8736" s="32"/>
      <c r="H8736" s="105"/>
      <c r="J8736" s="102"/>
      <c r="K8736" s="102"/>
      <c r="L8736" s="108"/>
      <c r="R8736" s="31"/>
      <c r="S8736" s="112"/>
    </row>
    <row r="8737">
      <c r="A8737" s="105"/>
      <c r="C8737" s="88"/>
      <c r="D8737" s="86"/>
      <c r="E8737" s="32"/>
      <c r="H8737" s="105"/>
      <c r="J8737" s="102"/>
      <c r="K8737" s="102"/>
      <c r="L8737" s="108"/>
      <c r="R8737" s="31"/>
      <c r="S8737" s="112"/>
    </row>
    <row r="8738">
      <c r="A8738" s="105"/>
      <c r="C8738" s="88"/>
      <c r="D8738" s="86"/>
      <c r="E8738" s="32"/>
      <c r="H8738" s="105"/>
      <c r="J8738" s="102"/>
      <c r="K8738" s="102"/>
      <c r="L8738" s="108"/>
      <c r="R8738" s="31"/>
      <c r="S8738" s="112"/>
    </row>
    <row r="8739">
      <c r="A8739" s="105"/>
      <c r="C8739" s="88"/>
      <c r="D8739" s="86"/>
      <c r="E8739" s="32"/>
      <c r="H8739" s="105"/>
      <c r="J8739" s="102"/>
      <c r="K8739" s="102"/>
      <c r="L8739" s="108"/>
      <c r="R8739" s="31"/>
      <c r="S8739" s="112"/>
    </row>
    <row r="8740">
      <c r="A8740" s="105"/>
      <c r="C8740" s="88"/>
      <c r="D8740" s="86"/>
      <c r="E8740" s="32"/>
      <c r="H8740" s="105"/>
      <c r="J8740" s="102"/>
      <c r="K8740" s="102"/>
      <c r="L8740" s="108"/>
      <c r="R8740" s="31"/>
      <c r="S8740" s="112"/>
    </row>
    <row r="8741">
      <c r="A8741" s="105"/>
      <c r="C8741" s="88"/>
      <c r="D8741" s="86"/>
      <c r="E8741" s="32"/>
      <c r="H8741" s="105"/>
      <c r="J8741" s="102"/>
      <c r="K8741" s="102"/>
      <c r="L8741" s="108"/>
      <c r="R8741" s="31"/>
      <c r="S8741" s="112"/>
    </row>
    <row r="8742">
      <c r="A8742" s="105"/>
      <c r="C8742" s="88"/>
      <c r="D8742" s="86"/>
      <c r="E8742" s="32"/>
      <c r="H8742" s="105"/>
      <c r="J8742" s="102"/>
      <c r="K8742" s="102"/>
      <c r="L8742" s="108"/>
      <c r="R8742" s="31"/>
      <c r="S8742" s="112"/>
    </row>
    <row r="8743">
      <c r="A8743" s="105"/>
      <c r="C8743" s="88"/>
      <c r="D8743" s="86"/>
      <c r="E8743" s="32"/>
      <c r="H8743" s="105"/>
      <c r="J8743" s="102"/>
      <c r="K8743" s="102"/>
      <c r="L8743" s="108"/>
      <c r="R8743" s="31"/>
      <c r="S8743" s="112"/>
    </row>
    <row r="8744">
      <c r="A8744" s="105"/>
      <c r="C8744" s="88"/>
      <c r="D8744" s="86"/>
      <c r="E8744" s="32"/>
      <c r="H8744" s="105"/>
      <c r="J8744" s="102"/>
      <c r="K8744" s="102"/>
      <c r="L8744" s="108"/>
      <c r="R8744" s="31"/>
      <c r="S8744" s="112"/>
    </row>
    <row r="8745">
      <c r="A8745" s="105"/>
      <c r="C8745" s="88"/>
      <c r="D8745" s="86"/>
      <c r="E8745" s="32"/>
      <c r="H8745" s="105"/>
      <c r="J8745" s="102"/>
      <c r="K8745" s="102"/>
      <c r="L8745" s="108"/>
      <c r="R8745" s="31"/>
      <c r="S8745" s="112"/>
    </row>
    <row r="8746">
      <c r="A8746" s="105"/>
      <c r="C8746" s="88"/>
      <c r="D8746" s="86"/>
      <c r="E8746" s="32"/>
      <c r="H8746" s="105"/>
      <c r="J8746" s="102"/>
      <c r="K8746" s="102"/>
      <c r="L8746" s="108"/>
      <c r="R8746" s="31"/>
      <c r="S8746" s="112"/>
    </row>
    <row r="8747">
      <c r="A8747" s="105"/>
      <c r="C8747" s="88"/>
      <c r="D8747" s="86"/>
      <c r="E8747" s="32"/>
      <c r="H8747" s="105"/>
      <c r="J8747" s="102"/>
      <c r="K8747" s="102"/>
      <c r="L8747" s="108"/>
      <c r="R8747" s="31"/>
      <c r="S8747" s="112"/>
    </row>
    <row r="8748">
      <c r="A8748" s="105"/>
      <c r="C8748" s="88"/>
      <c r="D8748" s="86"/>
      <c r="E8748" s="32"/>
      <c r="H8748" s="105"/>
      <c r="J8748" s="102"/>
      <c r="K8748" s="102"/>
      <c r="L8748" s="108"/>
      <c r="R8748" s="31"/>
      <c r="S8748" s="112"/>
    </row>
    <row r="8749">
      <c r="A8749" s="105"/>
      <c r="C8749" s="88"/>
      <c r="D8749" s="86"/>
      <c r="E8749" s="32"/>
      <c r="H8749" s="105"/>
      <c r="J8749" s="102"/>
      <c r="K8749" s="102"/>
      <c r="L8749" s="108"/>
      <c r="R8749" s="31"/>
      <c r="S8749" s="112"/>
    </row>
    <row r="8750">
      <c r="A8750" s="105"/>
      <c r="C8750" s="88"/>
      <c r="D8750" s="86"/>
      <c r="E8750" s="32"/>
      <c r="H8750" s="105"/>
      <c r="J8750" s="102"/>
      <c r="K8750" s="102"/>
      <c r="L8750" s="108"/>
      <c r="R8750" s="31"/>
      <c r="S8750" s="112"/>
    </row>
    <row r="8751">
      <c r="A8751" s="105"/>
      <c r="C8751" s="88"/>
      <c r="D8751" s="86"/>
      <c r="E8751" s="32"/>
      <c r="H8751" s="105"/>
      <c r="J8751" s="102"/>
      <c r="K8751" s="102"/>
      <c r="L8751" s="108"/>
      <c r="R8751" s="31"/>
      <c r="S8751" s="112"/>
    </row>
    <row r="8752">
      <c r="A8752" s="105"/>
      <c r="C8752" s="88"/>
      <c r="D8752" s="86"/>
      <c r="E8752" s="32"/>
      <c r="H8752" s="105"/>
      <c r="J8752" s="102"/>
      <c r="K8752" s="102"/>
      <c r="L8752" s="108"/>
      <c r="R8752" s="31"/>
      <c r="S8752" s="112"/>
    </row>
    <row r="8753">
      <c r="A8753" s="105"/>
      <c r="C8753" s="88"/>
      <c r="D8753" s="86"/>
      <c r="E8753" s="32"/>
      <c r="H8753" s="105"/>
      <c r="J8753" s="102"/>
      <c r="K8753" s="102"/>
      <c r="L8753" s="108"/>
      <c r="R8753" s="31"/>
      <c r="S8753" s="112"/>
    </row>
    <row r="8754">
      <c r="A8754" s="105"/>
      <c r="C8754" s="88"/>
      <c r="D8754" s="86"/>
      <c r="E8754" s="32"/>
      <c r="H8754" s="105"/>
      <c r="J8754" s="102"/>
      <c r="K8754" s="102"/>
      <c r="L8754" s="108"/>
      <c r="R8754" s="31"/>
      <c r="S8754" s="112"/>
    </row>
    <row r="8755">
      <c r="A8755" s="105"/>
      <c r="C8755" s="88"/>
      <c r="D8755" s="86"/>
      <c r="E8755" s="32"/>
      <c r="H8755" s="105"/>
      <c r="J8755" s="102"/>
      <c r="K8755" s="102"/>
      <c r="L8755" s="108"/>
      <c r="R8755" s="31"/>
      <c r="S8755" s="112"/>
    </row>
    <row r="8756">
      <c r="A8756" s="105"/>
      <c r="C8756" s="88"/>
      <c r="D8756" s="86"/>
      <c r="E8756" s="32"/>
      <c r="H8756" s="105"/>
      <c r="J8756" s="102"/>
      <c r="K8756" s="102"/>
      <c r="L8756" s="108"/>
      <c r="R8756" s="31"/>
      <c r="S8756" s="112"/>
    </row>
    <row r="8757">
      <c r="A8757" s="105"/>
      <c r="C8757" s="88"/>
      <c r="D8757" s="86"/>
      <c r="E8757" s="32"/>
      <c r="H8757" s="105"/>
      <c r="J8757" s="102"/>
      <c r="K8757" s="102"/>
      <c r="L8757" s="108"/>
      <c r="R8757" s="31"/>
      <c r="S8757" s="112"/>
    </row>
    <row r="8758">
      <c r="A8758" s="105"/>
      <c r="C8758" s="88"/>
      <c r="D8758" s="86"/>
      <c r="E8758" s="32"/>
      <c r="H8758" s="105"/>
      <c r="J8758" s="102"/>
      <c r="K8758" s="102"/>
      <c r="L8758" s="108"/>
      <c r="R8758" s="31"/>
      <c r="S8758" s="112"/>
    </row>
    <row r="8759">
      <c r="A8759" s="105"/>
      <c r="C8759" s="88"/>
      <c r="D8759" s="86"/>
      <c r="E8759" s="32"/>
      <c r="H8759" s="105"/>
      <c r="J8759" s="102"/>
      <c r="K8759" s="102"/>
      <c r="L8759" s="108"/>
      <c r="R8759" s="31"/>
      <c r="S8759" s="112"/>
    </row>
    <row r="8760">
      <c r="A8760" s="105"/>
      <c r="C8760" s="88"/>
      <c r="D8760" s="86"/>
      <c r="E8760" s="32"/>
      <c r="H8760" s="105"/>
      <c r="J8760" s="102"/>
      <c r="K8760" s="102"/>
      <c r="L8760" s="108"/>
      <c r="R8760" s="31"/>
      <c r="S8760" s="112"/>
    </row>
    <row r="8761">
      <c r="A8761" s="105"/>
      <c r="C8761" s="88"/>
      <c r="D8761" s="86"/>
      <c r="E8761" s="32"/>
      <c r="H8761" s="105"/>
      <c r="J8761" s="102"/>
      <c r="K8761" s="102"/>
      <c r="L8761" s="108"/>
      <c r="R8761" s="31"/>
      <c r="S8761" s="112"/>
    </row>
    <row r="8762">
      <c r="A8762" s="105"/>
      <c r="C8762" s="88"/>
      <c r="D8762" s="86"/>
      <c r="E8762" s="32"/>
      <c r="H8762" s="105"/>
      <c r="J8762" s="102"/>
      <c r="K8762" s="102"/>
      <c r="L8762" s="108"/>
      <c r="R8762" s="31"/>
      <c r="S8762" s="112"/>
    </row>
    <row r="8763">
      <c r="A8763" s="105"/>
      <c r="C8763" s="88"/>
      <c r="D8763" s="86"/>
      <c r="E8763" s="32"/>
      <c r="H8763" s="105"/>
      <c r="J8763" s="102"/>
      <c r="K8763" s="102"/>
      <c r="L8763" s="108"/>
      <c r="R8763" s="31"/>
      <c r="S8763" s="112"/>
    </row>
    <row r="8764">
      <c r="A8764" s="105"/>
      <c r="C8764" s="88"/>
      <c r="D8764" s="86"/>
      <c r="E8764" s="32"/>
      <c r="H8764" s="105"/>
      <c r="J8764" s="102"/>
      <c r="K8764" s="102"/>
      <c r="L8764" s="108"/>
      <c r="R8764" s="31"/>
      <c r="S8764" s="112"/>
    </row>
    <row r="8765">
      <c r="A8765" s="105"/>
      <c r="C8765" s="88"/>
      <c r="D8765" s="86"/>
      <c r="E8765" s="32"/>
      <c r="H8765" s="105"/>
      <c r="J8765" s="102"/>
      <c r="K8765" s="102"/>
      <c r="L8765" s="108"/>
      <c r="R8765" s="31"/>
      <c r="S8765" s="112"/>
    </row>
    <row r="8766">
      <c r="A8766" s="105"/>
      <c r="C8766" s="88"/>
      <c r="D8766" s="86"/>
      <c r="E8766" s="32"/>
      <c r="H8766" s="105"/>
      <c r="J8766" s="102"/>
      <c r="K8766" s="102"/>
      <c r="L8766" s="108"/>
      <c r="R8766" s="31"/>
      <c r="S8766" s="112"/>
    </row>
    <row r="8767">
      <c r="A8767" s="105"/>
      <c r="C8767" s="88"/>
      <c r="D8767" s="86"/>
      <c r="E8767" s="32"/>
      <c r="H8767" s="105"/>
      <c r="J8767" s="102"/>
      <c r="K8767" s="102"/>
      <c r="L8767" s="108"/>
      <c r="R8767" s="31"/>
      <c r="S8767" s="112"/>
    </row>
    <row r="8768">
      <c r="A8768" s="105"/>
      <c r="C8768" s="88"/>
      <c r="D8768" s="86"/>
      <c r="E8768" s="32"/>
      <c r="H8768" s="105"/>
      <c r="J8768" s="102"/>
      <c r="K8768" s="102"/>
      <c r="L8768" s="108"/>
      <c r="R8768" s="31"/>
      <c r="S8768" s="112"/>
    </row>
    <row r="8769">
      <c r="A8769" s="105"/>
      <c r="C8769" s="88"/>
      <c r="D8769" s="86"/>
      <c r="E8769" s="32"/>
      <c r="H8769" s="105"/>
      <c r="J8769" s="102"/>
      <c r="K8769" s="102"/>
      <c r="L8769" s="108"/>
      <c r="R8769" s="31"/>
      <c r="S8769" s="112"/>
    </row>
    <row r="8770">
      <c r="A8770" s="105"/>
      <c r="C8770" s="88"/>
      <c r="D8770" s="86"/>
      <c r="E8770" s="32"/>
      <c r="H8770" s="105"/>
      <c r="J8770" s="102"/>
      <c r="K8770" s="102"/>
      <c r="L8770" s="108"/>
      <c r="R8770" s="31"/>
      <c r="S8770" s="112"/>
    </row>
    <row r="8771">
      <c r="A8771" s="105"/>
      <c r="C8771" s="88"/>
      <c r="D8771" s="86"/>
      <c r="E8771" s="32"/>
      <c r="H8771" s="105"/>
      <c r="J8771" s="102"/>
      <c r="K8771" s="102"/>
      <c r="L8771" s="108"/>
      <c r="R8771" s="31"/>
      <c r="S8771" s="112"/>
    </row>
    <row r="8772">
      <c r="A8772" s="105"/>
      <c r="C8772" s="88"/>
      <c r="D8772" s="86"/>
      <c r="E8772" s="32"/>
      <c r="H8772" s="105"/>
      <c r="J8772" s="102"/>
      <c r="K8772" s="102"/>
      <c r="L8772" s="108"/>
      <c r="R8772" s="31"/>
      <c r="S8772" s="112"/>
    </row>
    <row r="8773">
      <c r="A8773" s="105"/>
      <c r="C8773" s="88"/>
      <c r="D8773" s="86"/>
      <c r="E8773" s="32"/>
      <c r="H8773" s="105"/>
      <c r="J8773" s="102"/>
      <c r="K8773" s="102"/>
      <c r="L8773" s="108"/>
      <c r="R8773" s="31"/>
      <c r="S8773" s="112"/>
    </row>
    <row r="8774">
      <c r="A8774" s="105"/>
      <c r="C8774" s="88"/>
      <c r="D8774" s="86"/>
      <c r="E8774" s="32"/>
      <c r="H8774" s="105"/>
      <c r="J8774" s="102"/>
      <c r="K8774" s="102"/>
      <c r="L8774" s="108"/>
      <c r="R8774" s="31"/>
      <c r="S8774" s="112"/>
    </row>
    <row r="8775">
      <c r="A8775" s="105"/>
      <c r="C8775" s="88"/>
      <c r="D8775" s="86"/>
      <c r="E8775" s="32"/>
      <c r="H8775" s="105"/>
      <c r="J8775" s="102"/>
      <c r="K8775" s="102"/>
      <c r="L8775" s="108"/>
      <c r="R8775" s="31"/>
      <c r="S8775" s="112"/>
    </row>
    <row r="8776">
      <c r="A8776" s="105"/>
      <c r="C8776" s="88"/>
      <c r="D8776" s="86"/>
      <c r="E8776" s="32"/>
      <c r="H8776" s="105"/>
      <c r="J8776" s="102"/>
      <c r="K8776" s="102"/>
      <c r="L8776" s="108"/>
      <c r="R8776" s="31"/>
      <c r="S8776" s="112"/>
    </row>
    <row r="8777">
      <c r="A8777" s="105"/>
      <c r="C8777" s="88"/>
      <c r="D8777" s="86"/>
      <c r="E8777" s="32"/>
      <c r="H8777" s="105"/>
      <c r="J8777" s="102"/>
      <c r="K8777" s="102"/>
      <c r="L8777" s="108"/>
      <c r="R8777" s="31"/>
      <c r="S8777" s="112"/>
    </row>
    <row r="8778">
      <c r="A8778" s="105"/>
      <c r="C8778" s="88"/>
      <c r="D8778" s="86"/>
      <c r="E8778" s="32"/>
      <c r="H8778" s="105"/>
      <c r="J8778" s="102"/>
      <c r="K8778" s="102"/>
      <c r="L8778" s="108"/>
      <c r="R8778" s="31"/>
      <c r="S8778" s="112"/>
    </row>
    <row r="8779">
      <c r="A8779" s="105"/>
      <c r="C8779" s="88"/>
      <c r="D8779" s="86"/>
      <c r="E8779" s="32"/>
      <c r="H8779" s="105"/>
      <c r="J8779" s="102"/>
      <c r="K8779" s="102"/>
      <c r="L8779" s="108"/>
      <c r="R8779" s="31"/>
      <c r="S8779" s="112"/>
    </row>
    <row r="8780">
      <c r="A8780" s="105"/>
      <c r="C8780" s="88"/>
      <c r="D8780" s="86"/>
      <c r="E8780" s="32"/>
      <c r="H8780" s="105"/>
      <c r="J8780" s="102"/>
      <c r="K8780" s="102"/>
      <c r="L8780" s="108"/>
      <c r="R8780" s="31"/>
      <c r="S8780" s="112"/>
    </row>
    <row r="8781">
      <c r="A8781" s="105"/>
      <c r="C8781" s="88"/>
      <c r="D8781" s="86"/>
      <c r="E8781" s="32"/>
      <c r="H8781" s="105"/>
      <c r="J8781" s="102"/>
      <c r="K8781" s="102"/>
      <c r="L8781" s="108"/>
      <c r="R8781" s="31"/>
      <c r="S8781" s="112"/>
    </row>
    <row r="8782">
      <c r="A8782" s="105"/>
      <c r="C8782" s="88"/>
      <c r="D8782" s="86"/>
      <c r="E8782" s="32"/>
      <c r="H8782" s="105"/>
      <c r="J8782" s="102"/>
      <c r="K8782" s="102"/>
      <c r="L8782" s="108"/>
      <c r="R8782" s="31"/>
      <c r="S8782" s="112"/>
    </row>
    <row r="8783">
      <c r="A8783" s="105"/>
      <c r="C8783" s="88"/>
      <c r="D8783" s="86"/>
      <c r="E8783" s="32"/>
      <c r="H8783" s="105"/>
      <c r="J8783" s="102"/>
      <c r="K8783" s="102"/>
      <c r="L8783" s="108"/>
      <c r="R8783" s="31"/>
      <c r="S8783" s="112"/>
    </row>
    <row r="8784">
      <c r="A8784" s="105"/>
      <c r="C8784" s="88"/>
      <c r="D8784" s="86"/>
      <c r="E8784" s="32"/>
      <c r="H8784" s="105"/>
      <c r="J8784" s="102"/>
      <c r="K8784" s="102"/>
      <c r="L8784" s="108"/>
      <c r="R8784" s="31"/>
      <c r="S8784" s="112"/>
    </row>
    <row r="8785">
      <c r="A8785" s="105"/>
      <c r="C8785" s="88"/>
      <c r="D8785" s="86"/>
      <c r="E8785" s="32"/>
      <c r="H8785" s="105"/>
      <c r="J8785" s="102"/>
      <c r="K8785" s="102"/>
      <c r="L8785" s="108"/>
      <c r="R8785" s="31"/>
      <c r="S8785" s="112"/>
    </row>
    <row r="8786">
      <c r="A8786" s="105"/>
      <c r="C8786" s="88"/>
      <c r="D8786" s="86"/>
      <c r="E8786" s="32"/>
      <c r="H8786" s="105"/>
      <c r="J8786" s="102"/>
      <c r="K8786" s="102"/>
      <c r="L8786" s="108"/>
      <c r="R8786" s="31"/>
      <c r="S8786" s="112"/>
    </row>
    <row r="8787">
      <c r="A8787" s="105"/>
      <c r="C8787" s="88"/>
      <c r="D8787" s="86"/>
      <c r="E8787" s="32"/>
      <c r="H8787" s="105"/>
      <c r="J8787" s="102"/>
      <c r="K8787" s="102"/>
      <c r="L8787" s="108"/>
      <c r="R8787" s="31"/>
      <c r="S8787" s="112"/>
    </row>
    <row r="8788">
      <c r="A8788" s="105"/>
      <c r="C8788" s="88"/>
      <c r="D8788" s="86"/>
      <c r="E8788" s="32"/>
      <c r="H8788" s="105"/>
      <c r="J8788" s="102"/>
      <c r="K8788" s="102"/>
      <c r="L8788" s="108"/>
      <c r="R8788" s="31"/>
      <c r="S8788" s="112"/>
    </row>
    <row r="8789">
      <c r="A8789" s="105"/>
      <c r="C8789" s="88"/>
      <c r="D8789" s="86"/>
      <c r="E8789" s="32"/>
      <c r="H8789" s="105"/>
      <c r="J8789" s="102"/>
      <c r="K8789" s="102"/>
      <c r="L8789" s="108"/>
      <c r="R8789" s="31"/>
      <c r="S8789" s="112"/>
    </row>
    <row r="8790">
      <c r="A8790" s="105"/>
      <c r="C8790" s="88"/>
      <c r="D8790" s="86"/>
      <c r="E8790" s="32"/>
      <c r="H8790" s="105"/>
      <c r="J8790" s="102"/>
      <c r="K8790" s="102"/>
      <c r="L8790" s="108"/>
      <c r="R8790" s="31"/>
      <c r="S8790" s="112"/>
    </row>
    <row r="8791">
      <c r="A8791" s="105"/>
      <c r="C8791" s="88"/>
      <c r="D8791" s="86"/>
      <c r="E8791" s="32"/>
      <c r="H8791" s="105"/>
      <c r="J8791" s="102"/>
      <c r="K8791" s="102"/>
      <c r="L8791" s="108"/>
      <c r="R8791" s="31"/>
      <c r="S8791" s="112"/>
    </row>
    <row r="8792">
      <c r="A8792" s="105"/>
      <c r="C8792" s="88"/>
      <c r="D8792" s="86"/>
      <c r="E8792" s="32"/>
      <c r="H8792" s="105"/>
      <c r="J8792" s="102"/>
      <c r="K8792" s="102"/>
      <c r="L8792" s="108"/>
      <c r="R8792" s="31"/>
      <c r="S8792" s="112"/>
    </row>
    <row r="8793">
      <c r="A8793" s="105"/>
      <c r="C8793" s="88"/>
      <c r="D8793" s="86"/>
      <c r="E8793" s="32"/>
      <c r="H8793" s="105"/>
      <c r="J8793" s="102"/>
      <c r="K8793" s="102"/>
      <c r="L8793" s="108"/>
      <c r="R8793" s="31"/>
      <c r="S8793" s="112"/>
    </row>
    <row r="8794">
      <c r="A8794" s="105"/>
      <c r="C8794" s="88"/>
      <c r="D8794" s="86"/>
      <c r="E8794" s="32"/>
      <c r="H8794" s="105"/>
      <c r="J8794" s="102"/>
      <c r="K8794" s="102"/>
      <c r="L8794" s="108"/>
      <c r="R8794" s="31"/>
      <c r="S8794" s="112"/>
    </row>
    <row r="8795">
      <c r="A8795" s="105"/>
      <c r="C8795" s="88"/>
      <c r="D8795" s="86"/>
      <c r="E8795" s="32"/>
      <c r="H8795" s="105"/>
      <c r="J8795" s="102"/>
      <c r="K8795" s="102"/>
      <c r="L8795" s="108"/>
      <c r="R8795" s="31"/>
      <c r="S8795" s="112"/>
    </row>
    <row r="8796">
      <c r="A8796" s="105"/>
      <c r="C8796" s="88"/>
      <c r="D8796" s="86"/>
      <c r="E8796" s="32"/>
      <c r="H8796" s="105"/>
      <c r="J8796" s="102"/>
      <c r="K8796" s="102"/>
      <c r="L8796" s="108"/>
      <c r="R8796" s="31"/>
      <c r="S8796" s="112"/>
    </row>
    <row r="8797">
      <c r="A8797" s="105"/>
      <c r="C8797" s="88"/>
      <c r="D8797" s="86"/>
      <c r="E8797" s="32"/>
      <c r="H8797" s="105"/>
      <c r="J8797" s="102"/>
      <c r="K8797" s="102"/>
      <c r="L8797" s="108"/>
      <c r="R8797" s="31"/>
      <c r="S8797" s="112"/>
    </row>
    <row r="8798">
      <c r="A8798" s="105"/>
      <c r="C8798" s="88"/>
      <c r="D8798" s="86"/>
      <c r="E8798" s="32"/>
      <c r="H8798" s="105"/>
      <c r="J8798" s="102"/>
      <c r="K8798" s="102"/>
      <c r="L8798" s="108"/>
      <c r="R8798" s="31"/>
      <c r="S8798" s="112"/>
    </row>
    <row r="8799">
      <c r="A8799" s="105"/>
      <c r="C8799" s="88"/>
      <c r="D8799" s="86"/>
      <c r="E8799" s="32"/>
      <c r="H8799" s="105"/>
      <c r="J8799" s="102"/>
      <c r="K8799" s="102"/>
      <c r="L8799" s="108"/>
      <c r="R8799" s="31"/>
      <c r="S8799" s="112"/>
    </row>
    <row r="8800">
      <c r="A8800" s="105"/>
      <c r="C8800" s="88"/>
      <c r="D8800" s="86"/>
      <c r="E8800" s="32"/>
      <c r="H8800" s="105"/>
      <c r="J8800" s="102"/>
      <c r="K8800" s="102"/>
      <c r="L8800" s="108"/>
      <c r="R8800" s="31"/>
      <c r="S8800" s="112"/>
    </row>
    <row r="8801">
      <c r="A8801" s="105"/>
      <c r="C8801" s="88"/>
      <c r="D8801" s="86"/>
      <c r="E8801" s="32"/>
      <c r="H8801" s="105"/>
      <c r="J8801" s="102"/>
      <c r="K8801" s="102"/>
      <c r="L8801" s="108"/>
      <c r="R8801" s="31"/>
      <c r="S8801" s="112"/>
    </row>
    <row r="8802">
      <c r="A8802" s="105"/>
      <c r="C8802" s="88"/>
      <c r="D8802" s="86"/>
      <c r="E8802" s="32"/>
      <c r="H8802" s="105"/>
      <c r="J8802" s="102"/>
      <c r="K8802" s="102"/>
      <c r="L8802" s="108"/>
      <c r="R8802" s="31"/>
      <c r="S8802" s="112"/>
    </row>
    <row r="8803">
      <c r="A8803" s="105"/>
      <c r="C8803" s="88"/>
      <c r="D8803" s="86"/>
      <c r="E8803" s="32"/>
      <c r="H8803" s="105"/>
      <c r="J8803" s="102"/>
      <c r="K8803" s="102"/>
      <c r="L8803" s="108"/>
      <c r="R8803" s="31"/>
      <c r="S8803" s="112"/>
    </row>
    <row r="8804">
      <c r="A8804" s="105"/>
      <c r="C8804" s="88"/>
      <c r="D8804" s="86"/>
      <c r="E8804" s="32"/>
      <c r="H8804" s="105"/>
      <c r="J8804" s="102"/>
      <c r="K8804" s="102"/>
      <c r="L8804" s="108"/>
      <c r="R8804" s="31"/>
      <c r="S8804" s="112"/>
    </row>
    <row r="8805">
      <c r="A8805" s="105"/>
      <c r="C8805" s="88"/>
      <c r="D8805" s="86"/>
      <c r="E8805" s="32"/>
      <c r="H8805" s="105"/>
      <c r="J8805" s="102"/>
      <c r="K8805" s="102"/>
      <c r="L8805" s="108"/>
      <c r="R8805" s="31"/>
      <c r="S8805" s="112"/>
    </row>
    <row r="8806">
      <c r="A8806" s="105"/>
      <c r="C8806" s="88"/>
      <c r="D8806" s="86"/>
      <c r="E8806" s="32"/>
      <c r="H8806" s="105"/>
      <c r="J8806" s="102"/>
      <c r="K8806" s="102"/>
      <c r="L8806" s="108"/>
      <c r="R8806" s="31"/>
      <c r="S8806" s="112"/>
    </row>
    <row r="8807">
      <c r="A8807" s="105"/>
      <c r="C8807" s="88"/>
      <c r="D8807" s="86"/>
      <c r="E8807" s="32"/>
      <c r="H8807" s="105"/>
      <c r="J8807" s="102"/>
      <c r="K8807" s="102"/>
      <c r="L8807" s="108"/>
      <c r="R8807" s="31"/>
      <c r="S8807" s="112"/>
    </row>
    <row r="8808">
      <c r="A8808" s="105"/>
      <c r="C8808" s="88"/>
      <c r="D8808" s="86"/>
      <c r="E8808" s="32"/>
      <c r="H8808" s="105"/>
      <c r="J8808" s="102"/>
      <c r="K8808" s="102"/>
      <c r="L8808" s="108"/>
      <c r="R8808" s="31"/>
      <c r="S8808" s="112"/>
    </row>
    <row r="8809">
      <c r="A8809" s="105"/>
      <c r="C8809" s="88"/>
      <c r="D8809" s="86"/>
      <c r="E8809" s="32"/>
      <c r="H8809" s="105"/>
      <c r="J8809" s="102"/>
      <c r="K8809" s="102"/>
      <c r="L8809" s="108"/>
      <c r="R8809" s="31"/>
      <c r="S8809" s="112"/>
    </row>
    <row r="8810">
      <c r="A8810" s="105"/>
      <c r="C8810" s="88"/>
      <c r="D8810" s="86"/>
      <c r="E8810" s="32"/>
      <c r="H8810" s="105"/>
      <c r="J8810" s="102"/>
      <c r="K8810" s="102"/>
      <c r="L8810" s="108"/>
      <c r="R8810" s="31"/>
      <c r="S8810" s="112"/>
    </row>
    <row r="8811">
      <c r="A8811" s="105"/>
      <c r="C8811" s="88"/>
      <c r="D8811" s="86"/>
      <c r="E8811" s="32"/>
      <c r="H8811" s="105"/>
      <c r="J8811" s="102"/>
      <c r="K8811" s="102"/>
      <c r="L8811" s="108"/>
      <c r="R8811" s="31"/>
      <c r="S8811" s="112"/>
    </row>
    <row r="8812">
      <c r="A8812" s="105"/>
      <c r="C8812" s="88"/>
      <c r="D8812" s="86"/>
      <c r="E8812" s="32"/>
      <c r="H8812" s="105"/>
      <c r="J8812" s="102"/>
      <c r="K8812" s="102"/>
      <c r="L8812" s="108"/>
      <c r="R8812" s="31"/>
      <c r="S8812" s="112"/>
    </row>
    <row r="8813">
      <c r="A8813" s="105"/>
      <c r="C8813" s="88"/>
      <c r="D8813" s="86"/>
      <c r="E8813" s="32"/>
      <c r="H8813" s="105"/>
      <c r="J8813" s="102"/>
      <c r="K8813" s="102"/>
      <c r="L8813" s="108"/>
      <c r="R8813" s="31"/>
      <c r="S8813" s="112"/>
    </row>
    <row r="8814">
      <c r="A8814" s="105"/>
      <c r="C8814" s="88"/>
      <c r="D8814" s="86"/>
      <c r="E8814" s="32"/>
      <c r="H8814" s="105"/>
      <c r="J8814" s="102"/>
      <c r="K8814" s="102"/>
      <c r="L8814" s="108"/>
      <c r="R8814" s="31"/>
      <c r="S8814" s="112"/>
    </row>
    <row r="8815">
      <c r="A8815" s="105"/>
      <c r="C8815" s="88"/>
      <c r="D8815" s="86"/>
      <c r="E8815" s="32"/>
      <c r="H8815" s="105"/>
      <c r="J8815" s="102"/>
      <c r="K8815" s="102"/>
      <c r="L8815" s="108"/>
      <c r="R8815" s="31"/>
      <c r="S8815" s="112"/>
    </row>
    <row r="8816">
      <c r="A8816" s="105"/>
      <c r="C8816" s="88"/>
      <c r="D8816" s="86"/>
      <c r="E8816" s="32"/>
      <c r="H8816" s="105"/>
      <c r="J8816" s="102"/>
      <c r="K8816" s="102"/>
      <c r="L8816" s="108"/>
      <c r="R8816" s="31"/>
      <c r="S8816" s="112"/>
    </row>
    <row r="8817">
      <c r="A8817" s="105"/>
      <c r="C8817" s="88"/>
      <c r="D8817" s="86"/>
      <c r="E8817" s="32"/>
      <c r="H8817" s="105"/>
      <c r="J8817" s="102"/>
      <c r="K8817" s="102"/>
      <c r="L8817" s="108"/>
      <c r="R8817" s="31"/>
      <c r="S8817" s="112"/>
    </row>
    <row r="8818">
      <c r="A8818" s="105"/>
      <c r="C8818" s="88"/>
      <c r="D8818" s="86"/>
      <c r="E8818" s="32"/>
      <c r="H8818" s="105"/>
      <c r="J8818" s="102"/>
      <c r="K8818" s="102"/>
      <c r="L8818" s="108"/>
      <c r="R8818" s="31"/>
      <c r="S8818" s="112"/>
    </row>
    <row r="8819">
      <c r="A8819" s="105"/>
      <c r="C8819" s="88"/>
      <c r="D8819" s="86"/>
      <c r="E8819" s="32"/>
      <c r="H8819" s="105"/>
      <c r="J8819" s="102"/>
      <c r="K8819" s="102"/>
      <c r="L8819" s="108"/>
      <c r="R8819" s="31"/>
      <c r="S8819" s="112"/>
    </row>
    <row r="8820">
      <c r="A8820" s="105"/>
      <c r="C8820" s="88"/>
      <c r="D8820" s="86"/>
      <c r="E8820" s="32"/>
      <c r="H8820" s="105"/>
      <c r="J8820" s="102"/>
      <c r="K8820" s="102"/>
      <c r="L8820" s="108"/>
      <c r="R8820" s="31"/>
      <c r="S8820" s="112"/>
    </row>
    <row r="8821">
      <c r="A8821" s="105"/>
      <c r="C8821" s="88"/>
      <c r="D8821" s="86"/>
      <c r="E8821" s="32"/>
      <c r="H8821" s="105"/>
      <c r="J8821" s="102"/>
      <c r="K8821" s="102"/>
      <c r="L8821" s="108"/>
      <c r="R8821" s="31"/>
      <c r="S8821" s="112"/>
    </row>
    <row r="8822">
      <c r="A8822" s="105"/>
      <c r="C8822" s="88"/>
      <c r="D8822" s="86"/>
      <c r="E8822" s="32"/>
      <c r="H8822" s="105"/>
      <c r="J8822" s="102"/>
      <c r="K8822" s="102"/>
      <c r="L8822" s="108"/>
      <c r="R8822" s="31"/>
      <c r="S8822" s="112"/>
    </row>
    <row r="8823">
      <c r="A8823" s="105"/>
      <c r="C8823" s="88"/>
      <c r="D8823" s="86"/>
      <c r="E8823" s="32"/>
      <c r="H8823" s="105"/>
      <c r="J8823" s="102"/>
      <c r="K8823" s="102"/>
      <c r="L8823" s="108"/>
      <c r="R8823" s="31"/>
      <c r="S8823" s="112"/>
    </row>
    <row r="8824">
      <c r="A8824" s="105"/>
      <c r="C8824" s="88"/>
      <c r="D8824" s="86"/>
      <c r="E8824" s="32"/>
      <c r="H8824" s="105"/>
      <c r="J8824" s="102"/>
      <c r="K8824" s="102"/>
      <c r="L8824" s="108"/>
      <c r="R8824" s="31"/>
      <c r="S8824" s="112"/>
    </row>
    <row r="8825">
      <c r="A8825" s="105"/>
      <c r="C8825" s="88"/>
      <c r="D8825" s="86"/>
      <c r="E8825" s="32"/>
      <c r="H8825" s="105"/>
      <c r="J8825" s="102"/>
      <c r="K8825" s="102"/>
      <c r="L8825" s="108"/>
      <c r="R8825" s="31"/>
      <c r="S8825" s="112"/>
    </row>
    <row r="8826">
      <c r="A8826" s="105"/>
      <c r="C8826" s="88"/>
      <c r="D8826" s="86"/>
      <c r="E8826" s="32"/>
      <c r="H8826" s="105"/>
      <c r="J8826" s="102"/>
      <c r="K8826" s="102"/>
      <c r="L8826" s="108"/>
      <c r="R8826" s="31"/>
      <c r="S8826" s="112"/>
    </row>
    <row r="8827">
      <c r="A8827" s="105"/>
      <c r="C8827" s="88"/>
      <c r="D8827" s="86"/>
      <c r="E8827" s="32"/>
      <c r="H8827" s="105"/>
      <c r="J8827" s="102"/>
      <c r="K8827" s="102"/>
      <c r="L8827" s="108"/>
      <c r="R8827" s="31"/>
      <c r="S8827" s="112"/>
    </row>
    <row r="8828">
      <c r="A8828" s="105"/>
      <c r="C8828" s="88"/>
      <c r="D8828" s="86"/>
      <c r="E8828" s="32"/>
      <c r="H8828" s="105"/>
      <c r="J8828" s="102"/>
      <c r="K8828" s="102"/>
      <c r="L8828" s="108"/>
      <c r="R8828" s="31"/>
      <c r="S8828" s="112"/>
    </row>
    <row r="8829">
      <c r="A8829" s="105"/>
      <c r="C8829" s="88"/>
      <c r="D8829" s="86"/>
      <c r="E8829" s="32"/>
      <c r="H8829" s="105"/>
      <c r="J8829" s="102"/>
      <c r="K8829" s="102"/>
      <c r="L8829" s="108"/>
      <c r="R8829" s="31"/>
      <c r="S8829" s="112"/>
    </row>
    <row r="8830">
      <c r="A8830" s="105"/>
      <c r="C8830" s="88"/>
      <c r="D8830" s="86"/>
      <c r="E8830" s="32"/>
      <c r="H8830" s="105"/>
      <c r="J8830" s="102"/>
      <c r="K8830" s="102"/>
      <c r="L8830" s="108"/>
      <c r="R8830" s="31"/>
      <c r="S8830" s="112"/>
    </row>
    <row r="8831">
      <c r="A8831" s="105"/>
      <c r="C8831" s="88"/>
      <c r="D8831" s="86"/>
      <c r="E8831" s="32"/>
      <c r="H8831" s="105"/>
      <c r="J8831" s="102"/>
      <c r="K8831" s="102"/>
      <c r="L8831" s="108"/>
      <c r="R8831" s="31"/>
      <c r="S8831" s="112"/>
    </row>
    <row r="8832">
      <c r="A8832" s="105"/>
      <c r="C8832" s="88"/>
      <c r="D8832" s="86"/>
      <c r="E8832" s="32"/>
      <c r="H8832" s="105"/>
      <c r="J8832" s="102"/>
      <c r="K8832" s="102"/>
      <c r="L8832" s="108"/>
      <c r="R8832" s="31"/>
      <c r="S8832" s="112"/>
    </row>
    <row r="8833">
      <c r="A8833" s="105"/>
      <c r="C8833" s="88"/>
      <c r="D8833" s="86"/>
      <c r="E8833" s="32"/>
      <c r="H8833" s="105"/>
      <c r="J8833" s="102"/>
      <c r="K8833" s="102"/>
      <c r="L8833" s="108"/>
      <c r="R8833" s="31"/>
      <c r="S8833" s="112"/>
    </row>
    <row r="8834">
      <c r="A8834" s="105"/>
      <c r="C8834" s="88"/>
      <c r="D8834" s="86"/>
      <c r="E8834" s="32"/>
      <c r="H8834" s="105"/>
      <c r="J8834" s="102"/>
      <c r="K8834" s="102"/>
      <c r="L8834" s="108"/>
      <c r="R8834" s="31"/>
      <c r="S8834" s="112"/>
    </row>
    <row r="8835">
      <c r="A8835" s="105"/>
      <c r="C8835" s="88"/>
      <c r="D8835" s="86"/>
      <c r="E8835" s="32"/>
      <c r="H8835" s="105"/>
      <c r="J8835" s="102"/>
      <c r="K8835" s="102"/>
      <c r="L8835" s="108"/>
      <c r="R8835" s="31"/>
      <c r="S8835" s="112"/>
    </row>
    <row r="8836">
      <c r="A8836" s="105"/>
      <c r="C8836" s="88"/>
      <c r="D8836" s="86"/>
      <c r="E8836" s="32"/>
      <c r="H8836" s="105"/>
      <c r="J8836" s="102"/>
      <c r="K8836" s="102"/>
      <c r="L8836" s="108"/>
      <c r="R8836" s="31"/>
      <c r="S8836" s="112"/>
    </row>
    <row r="8837">
      <c r="A8837" s="105"/>
      <c r="C8837" s="88"/>
      <c r="D8837" s="86"/>
      <c r="E8837" s="32"/>
      <c r="H8837" s="105"/>
      <c r="J8837" s="102"/>
      <c r="K8837" s="102"/>
      <c r="L8837" s="108"/>
      <c r="R8837" s="31"/>
      <c r="S8837" s="112"/>
    </row>
    <row r="8838">
      <c r="A8838" s="105"/>
      <c r="C8838" s="88"/>
      <c r="D8838" s="86"/>
      <c r="E8838" s="32"/>
      <c r="H8838" s="105"/>
      <c r="J8838" s="102"/>
      <c r="K8838" s="102"/>
      <c r="L8838" s="108"/>
      <c r="R8838" s="31"/>
      <c r="S8838" s="112"/>
    </row>
    <row r="8839">
      <c r="A8839" s="105"/>
      <c r="C8839" s="88"/>
      <c r="D8839" s="86"/>
      <c r="E8839" s="32"/>
      <c r="H8839" s="105"/>
      <c r="J8839" s="102"/>
      <c r="K8839" s="102"/>
      <c r="L8839" s="108"/>
      <c r="R8839" s="31"/>
      <c r="S8839" s="112"/>
    </row>
    <row r="8840">
      <c r="A8840" s="105"/>
      <c r="C8840" s="88"/>
      <c r="D8840" s="86"/>
      <c r="E8840" s="32"/>
      <c r="H8840" s="105"/>
      <c r="J8840" s="102"/>
      <c r="K8840" s="102"/>
      <c r="L8840" s="108"/>
      <c r="R8840" s="31"/>
      <c r="S8840" s="112"/>
    </row>
    <row r="8841">
      <c r="A8841" s="105"/>
      <c r="C8841" s="88"/>
      <c r="D8841" s="86"/>
      <c r="E8841" s="32"/>
      <c r="H8841" s="105"/>
      <c r="J8841" s="102"/>
      <c r="K8841" s="102"/>
      <c r="L8841" s="108"/>
      <c r="R8841" s="31"/>
      <c r="S8841" s="112"/>
    </row>
    <row r="8842">
      <c r="A8842" s="105"/>
      <c r="C8842" s="88"/>
      <c r="D8842" s="86"/>
      <c r="E8842" s="32"/>
      <c r="H8842" s="105"/>
      <c r="J8842" s="102"/>
      <c r="K8842" s="102"/>
      <c r="L8842" s="108"/>
      <c r="R8842" s="31"/>
      <c r="S8842" s="112"/>
    </row>
    <row r="8843">
      <c r="A8843" s="105"/>
      <c r="C8843" s="88"/>
      <c r="D8843" s="86"/>
      <c r="E8843" s="32"/>
      <c r="H8843" s="105"/>
      <c r="J8843" s="102"/>
      <c r="K8843" s="102"/>
      <c r="L8843" s="108"/>
      <c r="R8843" s="31"/>
      <c r="S8843" s="112"/>
    </row>
    <row r="8844">
      <c r="A8844" s="105"/>
      <c r="C8844" s="88"/>
      <c r="D8844" s="86"/>
      <c r="E8844" s="32"/>
      <c r="H8844" s="105"/>
      <c r="J8844" s="102"/>
      <c r="K8844" s="102"/>
      <c r="L8844" s="108"/>
      <c r="R8844" s="31"/>
      <c r="S8844" s="112"/>
    </row>
    <row r="8845">
      <c r="A8845" s="105"/>
      <c r="C8845" s="88"/>
      <c r="D8845" s="86"/>
      <c r="E8845" s="32"/>
      <c r="H8845" s="105"/>
      <c r="J8845" s="102"/>
      <c r="K8845" s="102"/>
      <c r="L8845" s="108"/>
      <c r="R8845" s="31"/>
      <c r="S8845" s="112"/>
    </row>
    <row r="8846">
      <c r="A8846" s="105"/>
      <c r="C8846" s="88"/>
      <c r="D8846" s="86"/>
      <c r="E8846" s="32"/>
      <c r="H8846" s="105"/>
      <c r="J8846" s="102"/>
      <c r="K8846" s="102"/>
      <c r="L8846" s="108"/>
      <c r="R8846" s="31"/>
      <c r="S8846" s="112"/>
    </row>
    <row r="8847">
      <c r="A8847" s="105"/>
      <c r="C8847" s="88"/>
      <c r="D8847" s="86"/>
      <c r="E8847" s="32"/>
      <c r="H8847" s="105"/>
      <c r="J8847" s="102"/>
      <c r="K8847" s="102"/>
      <c r="L8847" s="108"/>
      <c r="R8847" s="31"/>
      <c r="S8847" s="112"/>
    </row>
    <row r="8848">
      <c r="A8848" s="105"/>
      <c r="C8848" s="88"/>
      <c r="D8848" s="86"/>
      <c r="E8848" s="32"/>
      <c r="H8848" s="105"/>
      <c r="J8848" s="102"/>
      <c r="K8848" s="102"/>
      <c r="L8848" s="108"/>
      <c r="R8848" s="31"/>
      <c r="S8848" s="112"/>
    </row>
    <row r="8849">
      <c r="A8849" s="105"/>
      <c r="C8849" s="88"/>
      <c r="D8849" s="86"/>
      <c r="E8849" s="32"/>
      <c r="H8849" s="105"/>
      <c r="J8849" s="102"/>
      <c r="K8849" s="102"/>
      <c r="L8849" s="108"/>
      <c r="R8849" s="31"/>
      <c r="S8849" s="112"/>
    </row>
    <row r="8850">
      <c r="A8850" s="105"/>
      <c r="C8850" s="88"/>
      <c r="D8850" s="86"/>
      <c r="E8850" s="32"/>
      <c r="H8850" s="105"/>
      <c r="J8850" s="102"/>
      <c r="K8850" s="102"/>
      <c r="L8850" s="108"/>
      <c r="R8850" s="31"/>
      <c r="S8850" s="112"/>
    </row>
    <row r="8851">
      <c r="A8851" s="105"/>
      <c r="C8851" s="88"/>
      <c r="D8851" s="86"/>
      <c r="E8851" s="32"/>
      <c r="H8851" s="105"/>
      <c r="J8851" s="102"/>
      <c r="K8851" s="102"/>
      <c r="L8851" s="108"/>
      <c r="R8851" s="31"/>
      <c r="S8851" s="112"/>
    </row>
    <row r="8852">
      <c r="A8852" s="105"/>
      <c r="C8852" s="88"/>
      <c r="D8852" s="86"/>
      <c r="E8852" s="32"/>
      <c r="H8852" s="105"/>
      <c r="J8852" s="102"/>
      <c r="K8852" s="102"/>
      <c r="L8852" s="108"/>
      <c r="R8852" s="31"/>
      <c r="S8852" s="112"/>
    </row>
    <row r="8853">
      <c r="A8853" s="105"/>
      <c r="C8853" s="88"/>
      <c r="D8853" s="86"/>
      <c r="E8853" s="32"/>
      <c r="H8853" s="105"/>
      <c r="J8853" s="102"/>
      <c r="K8853" s="102"/>
      <c r="L8853" s="108"/>
      <c r="R8853" s="31"/>
      <c r="S8853" s="112"/>
    </row>
    <row r="8854">
      <c r="A8854" s="105"/>
      <c r="C8854" s="88"/>
      <c r="D8854" s="86"/>
      <c r="E8854" s="32"/>
      <c r="H8854" s="105"/>
      <c r="J8854" s="102"/>
      <c r="K8854" s="102"/>
      <c r="L8854" s="108"/>
      <c r="R8854" s="31"/>
      <c r="S8854" s="112"/>
    </row>
    <row r="8855">
      <c r="A8855" s="105"/>
      <c r="C8855" s="88"/>
      <c r="D8855" s="86"/>
      <c r="E8855" s="32"/>
      <c r="H8855" s="105"/>
      <c r="J8855" s="102"/>
      <c r="K8855" s="102"/>
      <c r="L8855" s="108"/>
      <c r="R8855" s="31"/>
      <c r="S8855" s="112"/>
    </row>
    <row r="8856">
      <c r="A8856" s="105"/>
      <c r="C8856" s="88"/>
      <c r="D8856" s="86"/>
      <c r="E8856" s="32"/>
      <c r="H8856" s="105"/>
      <c r="J8856" s="102"/>
      <c r="K8856" s="102"/>
      <c r="L8856" s="108"/>
      <c r="R8856" s="31"/>
      <c r="S8856" s="112"/>
    </row>
    <row r="8857">
      <c r="A8857" s="105"/>
      <c r="C8857" s="88"/>
      <c r="D8857" s="86"/>
      <c r="E8857" s="32"/>
      <c r="H8857" s="105"/>
      <c r="J8857" s="102"/>
      <c r="K8857" s="102"/>
      <c r="L8857" s="108"/>
      <c r="R8857" s="31"/>
      <c r="S8857" s="112"/>
    </row>
    <row r="8858">
      <c r="A8858" s="105"/>
      <c r="C8858" s="88"/>
      <c r="D8858" s="86"/>
      <c r="E8858" s="32"/>
      <c r="H8858" s="105"/>
      <c r="J8858" s="102"/>
      <c r="K8858" s="102"/>
      <c r="L8858" s="108"/>
      <c r="R8858" s="31"/>
      <c r="S8858" s="112"/>
    </row>
    <row r="8859">
      <c r="A8859" s="105"/>
      <c r="C8859" s="88"/>
      <c r="D8859" s="86"/>
      <c r="E8859" s="32"/>
      <c r="H8859" s="105"/>
      <c r="J8859" s="102"/>
      <c r="K8859" s="102"/>
      <c r="L8859" s="108"/>
      <c r="R8859" s="31"/>
      <c r="S8859" s="112"/>
    </row>
    <row r="8860">
      <c r="A8860" s="105"/>
      <c r="C8860" s="88"/>
      <c r="D8860" s="86"/>
      <c r="E8860" s="32"/>
      <c r="H8860" s="105"/>
      <c r="J8860" s="102"/>
      <c r="K8860" s="102"/>
      <c r="L8860" s="108"/>
      <c r="R8860" s="31"/>
      <c r="S8860" s="112"/>
    </row>
    <row r="8861">
      <c r="A8861" s="105"/>
      <c r="C8861" s="88"/>
      <c r="D8861" s="86"/>
      <c r="E8861" s="32"/>
      <c r="H8861" s="105"/>
      <c r="J8861" s="102"/>
      <c r="K8861" s="102"/>
      <c r="L8861" s="108"/>
      <c r="R8861" s="31"/>
      <c r="S8861" s="112"/>
    </row>
    <row r="8862">
      <c r="A8862" s="105"/>
      <c r="C8862" s="88"/>
      <c r="D8862" s="86"/>
      <c r="E8862" s="32"/>
      <c r="H8862" s="105"/>
      <c r="J8862" s="102"/>
      <c r="K8862" s="102"/>
      <c r="L8862" s="108"/>
      <c r="R8862" s="31"/>
      <c r="S8862" s="112"/>
    </row>
    <row r="8863">
      <c r="A8863" s="105"/>
      <c r="C8863" s="88"/>
      <c r="D8863" s="86"/>
      <c r="E8863" s="32"/>
      <c r="H8863" s="105"/>
      <c r="J8863" s="102"/>
      <c r="K8863" s="102"/>
      <c r="L8863" s="108"/>
      <c r="R8863" s="31"/>
      <c r="S8863" s="112"/>
    </row>
    <row r="8864">
      <c r="A8864" s="105"/>
      <c r="C8864" s="88"/>
      <c r="D8864" s="86"/>
      <c r="E8864" s="32"/>
      <c r="H8864" s="105"/>
      <c r="J8864" s="102"/>
      <c r="K8864" s="102"/>
      <c r="L8864" s="108"/>
      <c r="R8864" s="31"/>
      <c r="S8864" s="112"/>
    </row>
    <row r="8865">
      <c r="A8865" s="105"/>
      <c r="C8865" s="88"/>
      <c r="D8865" s="86"/>
      <c r="E8865" s="32"/>
      <c r="H8865" s="105"/>
      <c r="J8865" s="102"/>
      <c r="K8865" s="102"/>
      <c r="L8865" s="108"/>
      <c r="R8865" s="31"/>
      <c r="S8865" s="112"/>
    </row>
    <row r="8866">
      <c r="A8866" s="105"/>
      <c r="C8866" s="88"/>
      <c r="D8866" s="86"/>
      <c r="E8866" s="32"/>
      <c r="H8866" s="105"/>
      <c r="J8866" s="102"/>
      <c r="K8866" s="102"/>
      <c r="L8866" s="108"/>
      <c r="R8866" s="31"/>
      <c r="S8866" s="112"/>
    </row>
    <row r="8867">
      <c r="A8867" s="105"/>
      <c r="C8867" s="88"/>
      <c r="D8867" s="86"/>
      <c r="E8867" s="32"/>
      <c r="H8867" s="105"/>
      <c r="J8867" s="102"/>
      <c r="K8867" s="102"/>
      <c r="L8867" s="108"/>
      <c r="R8867" s="31"/>
      <c r="S8867" s="112"/>
    </row>
    <row r="8868">
      <c r="A8868" s="105"/>
      <c r="C8868" s="88"/>
      <c r="D8868" s="86"/>
      <c r="E8868" s="32"/>
      <c r="H8868" s="105"/>
      <c r="J8868" s="102"/>
      <c r="K8868" s="102"/>
      <c r="L8868" s="108"/>
      <c r="R8868" s="31"/>
      <c r="S8868" s="112"/>
    </row>
    <row r="8869">
      <c r="A8869" s="105"/>
      <c r="C8869" s="88"/>
      <c r="D8869" s="86"/>
      <c r="E8869" s="32"/>
      <c r="H8869" s="105"/>
      <c r="J8869" s="102"/>
      <c r="K8869" s="102"/>
      <c r="L8869" s="108"/>
      <c r="R8869" s="31"/>
      <c r="S8869" s="112"/>
    </row>
    <row r="8870">
      <c r="A8870" s="105"/>
      <c r="C8870" s="88"/>
      <c r="D8870" s="86"/>
      <c r="E8870" s="32"/>
      <c r="H8870" s="105"/>
      <c r="J8870" s="102"/>
      <c r="K8870" s="102"/>
      <c r="L8870" s="108"/>
      <c r="R8870" s="31"/>
      <c r="S8870" s="112"/>
    </row>
    <row r="8871">
      <c r="A8871" s="105"/>
      <c r="C8871" s="88"/>
      <c r="D8871" s="86"/>
      <c r="E8871" s="32"/>
      <c r="H8871" s="105"/>
      <c r="J8871" s="102"/>
      <c r="K8871" s="102"/>
      <c r="L8871" s="108"/>
      <c r="R8871" s="31"/>
      <c r="S8871" s="112"/>
    </row>
    <row r="8872">
      <c r="A8872" s="105"/>
      <c r="C8872" s="88"/>
      <c r="D8872" s="86"/>
      <c r="E8872" s="32"/>
      <c r="H8872" s="105"/>
      <c r="J8872" s="102"/>
      <c r="K8872" s="102"/>
      <c r="L8872" s="108"/>
      <c r="R8872" s="31"/>
      <c r="S8872" s="112"/>
    </row>
    <row r="8873">
      <c r="A8873" s="105"/>
      <c r="C8873" s="88"/>
      <c r="D8873" s="86"/>
      <c r="E8873" s="32"/>
      <c r="H8873" s="105"/>
      <c r="J8873" s="102"/>
      <c r="K8873" s="102"/>
      <c r="L8873" s="108"/>
      <c r="R8873" s="31"/>
      <c r="S8873" s="112"/>
    </row>
    <row r="8874">
      <c r="A8874" s="105"/>
      <c r="C8874" s="88"/>
      <c r="D8874" s="86"/>
      <c r="E8874" s="32"/>
      <c r="H8874" s="105"/>
      <c r="J8874" s="102"/>
      <c r="K8874" s="102"/>
      <c r="L8874" s="108"/>
      <c r="R8874" s="31"/>
      <c r="S8874" s="112"/>
    </row>
    <row r="8875">
      <c r="A8875" s="105"/>
      <c r="C8875" s="88"/>
      <c r="D8875" s="86"/>
      <c r="E8875" s="32"/>
      <c r="H8875" s="105"/>
      <c r="J8875" s="102"/>
      <c r="K8875" s="102"/>
      <c r="L8875" s="108"/>
      <c r="R8875" s="31"/>
      <c r="S8875" s="112"/>
    </row>
    <row r="8876">
      <c r="A8876" s="105"/>
      <c r="C8876" s="88"/>
      <c r="D8876" s="86"/>
      <c r="E8876" s="32"/>
      <c r="H8876" s="105"/>
      <c r="J8876" s="102"/>
      <c r="K8876" s="102"/>
      <c r="L8876" s="108"/>
      <c r="R8876" s="31"/>
      <c r="S8876" s="112"/>
    </row>
    <row r="8877">
      <c r="A8877" s="105"/>
      <c r="C8877" s="88"/>
      <c r="D8877" s="86"/>
      <c r="E8877" s="32"/>
      <c r="H8877" s="105"/>
      <c r="J8877" s="102"/>
      <c r="K8877" s="102"/>
      <c r="L8877" s="108"/>
      <c r="R8877" s="31"/>
      <c r="S8877" s="112"/>
    </row>
    <row r="8878">
      <c r="A8878" s="105"/>
      <c r="C8878" s="88"/>
      <c r="D8878" s="86"/>
      <c r="E8878" s="32"/>
      <c r="H8878" s="105"/>
      <c r="J8878" s="102"/>
      <c r="K8878" s="102"/>
      <c r="L8878" s="108"/>
      <c r="R8878" s="31"/>
      <c r="S8878" s="112"/>
    </row>
    <row r="8879">
      <c r="A8879" s="105"/>
      <c r="C8879" s="88"/>
      <c r="D8879" s="86"/>
      <c r="E8879" s="32"/>
      <c r="H8879" s="105"/>
      <c r="J8879" s="102"/>
      <c r="K8879" s="102"/>
      <c r="L8879" s="108"/>
      <c r="R8879" s="31"/>
      <c r="S8879" s="112"/>
    </row>
    <row r="8880">
      <c r="A8880" s="105"/>
      <c r="C8880" s="88"/>
      <c r="D8880" s="86"/>
      <c r="E8880" s="32"/>
      <c r="H8880" s="105"/>
      <c r="J8880" s="102"/>
      <c r="K8880" s="102"/>
      <c r="L8880" s="108"/>
      <c r="R8880" s="31"/>
      <c r="S8880" s="112"/>
    </row>
    <row r="8881">
      <c r="A8881" s="105"/>
      <c r="C8881" s="88"/>
      <c r="D8881" s="86"/>
      <c r="E8881" s="32"/>
      <c r="H8881" s="105"/>
      <c r="J8881" s="102"/>
      <c r="K8881" s="102"/>
      <c r="L8881" s="108"/>
      <c r="R8881" s="31"/>
      <c r="S8881" s="112"/>
    </row>
    <row r="8882">
      <c r="A8882" s="105"/>
      <c r="C8882" s="88"/>
      <c r="D8882" s="86"/>
      <c r="E8882" s="32"/>
      <c r="H8882" s="105"/>
      <c r="J8882" s="102"/>
      <c r="K8882" s="102"/>
      <c r="L8882" s="108"/>
      <c r="R8882" s="31"/>
      <c r="S8882" s="112"/>
    </row>
    <row r="8883">
      <c r="A8883" s="105"/>
      <c r="C8883" s="88"/>
      <c r="D8883" s="86"/>
      <c r="E8883" s="32"/>
      <c r="H8883" s="105"/>
      <c r="J8883" s="102"/>
      <c r="K8883" s="102"/>
      <c r="L8883" s="108"/>
      <c r="R8883" s="31"/>
      <c r="S8883" s="112"/>
    </row>
    <row r="8884">
      <c r="A8884" s="105"/>
      <c r="C8884" s="88"/>
      <c r="D8884" s="86"/>
      <c r="E8884" s="32"/>
      <c r="H8884" s="105"/>
      <c r="J8884" s="102"/>
      <c r="K8884" s="102"/>
      <c r="L8884" s="108"/>
      <c r="R8884" s="31"/>
      <c r="S8884" s="112"/>
    </row>
    <row r="8885">
      <c r="A8885" s="105"/>
      <c r="C8885" s="88"/>
      <c r="D8885" s="86"/>
      <c r="E8885" s="32"/>
      <c r="H8885" s="105"/>
      <c r="J8885" s="102"/>
      <c r="K8885" s="102"/>
      <c r="L8885" s="108"/>
      <c r="R8885" s="31"/>
      <c r="S8885" s="112"/>
    </row>
    <row r="8886">
      <c r="A8886" s="105"/>
      <c r="C8886" s="88"/>
      <c r="D8886" s="86"/>
      <c r="E8886" s="32"/>
      <c r="H8886" s="105"/>
      <c r="J8886" s="102"/>
      <c r="K8886" s="102"/>
      <c r="L8886" s="108"/>
      <c r="R8886" s="31"/>
      <c r="S8886" s="112"/>
    </row>
    <row r="8887">
      <c r="A8887" s="105"/>
      <c r="C8887" s="88"/>
      <c r="D8887" s="86"/>
      <c r="E8887" s="32"/>
      <c r="H8887" s="105"/>
      <c r="J8887" s="102"/>
      <c r="K8887" s="102"/>
      <c r="L8887" s="108"/>
      <c r="R8887" s="31"/>
      <c r="S8887" s="112"/>
    </row>
    <row r="8888">
      <c r="A8888" s="105"/>
      <c r="C8888" s="88"/>
      <c r="D8888" s="86"/>
      <c r="E8888" s="32"/>
      <c r="H8888" s="105"/>
      <c r="J8888" s="102"/>
      <c r="K8888" s="102"/>
      <c r="L8888" s="108"/>
      <c r="R8888" s="31"/>
      <c r="S8888" s="112"/>
    </row>
    <row r="8889">
      <c r="A8889" s="105"/>
      <c r="C8889" s="88"/>
      <c r="D8889" s="86"/>
      <c r="E8889" s="32"/>
      <c r="H8889" s="105"/>
      <c r="J8889" s="102"/>
      <c r="K8889" s="102"/>
      <c r="L8889" s="108"/>
      <c r="R8889" s="31"/>
      <c r="S8889" s="112"/>
    </row>
    <row r="8890">
      <c r="A8890" s="105"/>
      <c r="C8890" s="88"/>
      <c r="D8890" s="86"/>
      <c r="E8890" s="32"/>
      <c r="H8890" s="105"/>
      <c r="J8890" s="102"/>
      <c r="K8890" s="102"/>
      <c r="L8890" s="108"/>
      <c r="R8890" s="31"/>
      <c r="S8890" s="112"/>
    </row>
    <row r="8891">
      <c r="A8891" s="105"/>
      <c r="C8891" s="88"/>
      <c r="D8891" s="86"/>
      <c r="E8891" s="32"/>
      <c r="H8891" s="105"/>
      <c r="J8891" s="102"/>
      <c r="K8891" s="102"/>
      <c r="L8891" s="108"/>
      <c r="R8891" s="31"/>
      <c r="S8891" s="112"/>
    </row>
    <row r="8892">
      <c r="A8892" s="105"/>
      <c r="C8892" s="88"/>
      <c r="D8892" s="86"/>
      <c r="E8892" s="32"/>
      <c r="H8892" s="105"/>
      <c r="J8892" s="102"/>
      <c r="K8892" s="102"/>
      <c r="L8892" s="108"/>
      <c r="R8892" s="31"/>
      <c r="S8892" s="112"/>
    </row>
    <row r="8893">
      <c r="A8893" s="105"/>
      <c r="C8893" s="88"/>
      <c r="D8893" s="86"/>
      <c r="E8893" s="32"/>
      <c r="H8893" s="105"/>
      <c r="J8893" s="102"/>
      <c r="K8893" s="102"/>
      <c r="L8893" s="108"/>
      <c r="R8893" s="31"/>
      <c r="S8893" s="112"/>
    </row>
    <row r="8894">
      <c r="A8894" s="105"/>
      <c r="C8894" s="88"/>
      <c r="D8894" s="86"/>
      <c r="E8894" s="32"/>
      <c r="H8894" s="105"/>
      <c r="J8894" s="102"/>
      <c r="K8894" s="102"/>
      <c r="L8894" s="108"/>
      <c r="R8894" s="31"/>
      <c r="S8894" s="112"/>
    </row>
    <row r="8895">
      <c r="A8895" s="105"/>
      <c r="C8895" s="88"/>
      <c r="D8895" s="86"/>
      <c r="E8895" s="32"/>
      <c r="H8895" s="105"/>
      <c r="J8895" s="102"/>
      <c r="K8895" s="102"/>
      <c r="L8895" s="108"/>
      <c r="R8895" s="31"/>
      <c r="S8895" s="112"/>
    </row>
    <row r="8896">
      <c r="A8896" s="105"/>
      <c r="C8896" s="88"/>
      <c r="D8896" s="86"/>
      <c r="E8896" s="32"/>
      <c r="H8896" s="105"/>
      <c r="J8896" s="102"/>
      <c r="K8896" s="102"/>
      <c r="L8896" s="108"/>
      <c r="R8896" s="31"/>
      <c r="S8896" s="112"/>
    </row>
    <row r="8897">
      <c r="A8897" s="105"/>
      <c r="C8897" s="88"/>
      <c r="D8897" s="86"/>
      <c r="E8897" s="32"/>
      <c r="H8897" s="105"/>
      <c r="J8897" s="102"/>
      <c r="K8897" s="102"/>
      <c r="L8897" s="108"/>
      <c r="R8897" s="31"/>
      <c r="S8897" s="112"/>
    </row>
    <row r="8898">
      <c r="A8898" s="105"/>
      <c r="C8898" s="88"/>
      <c r="D8898" s="86"/>
      <c r="E8898" s="32"/>
      <c r="H8898" s="105"/>
      <c r="J8898" s="102"/>
      <c r="K8898" s="102"/>
      <c r="L8898" s="108"/>
      <c r="R8898" s="31"/>
      <c r="S8898" s="112"/>
    </row>
    <row r="8899">
      <c r="A8899" s="105"/>
      <c r="C8899" s="88"/>
      <c r="D8899" s="86"/>
      <c r="E8899" s="32"/>
      <c r="H8899" s="105"/>
      <c r="J8899" s="102"/>
      <c r="K8899" s="102"/>
      <c r="L8899" s="108"/>
      <c r="R8899" s="31"/>
      <c r="S8899" s="112"/>
    </row>
    <row r="8900">
      <c r="A8900" s="105"/>
      <c r="C8900" s="88"/>
      <c r="D8900" s="86"/>
      <c r="E8900" s="32"/>
      <c r="H8900" s="105"/>
      <c r="J8900" s="102"/>
      <c r="K8900" s="102"/>
      <c r="L8900" s="108"/>
      <c r="R8900" s="31"/>
      <c r="S8900" s="112"/>
    </row>
    <row r="8901">
      <c r="A8901" s="105"/>
      <c r="C8901" s="88"/>
      <c r="D8901" s="86"/>
      <c r="E8901" s="32"/>
      <c r="H8901" s="105"/>
      <c r="J8901" s="102"/>
      <c r="K8901" s="102"/>
      <c r="L8901" s="108"/>
      <c r="R8901" s="31"/>
      <c r="S8901" s="112"/>
    </row>
    <row r="8902">
      <c r="A8902" s="105"/>
      <c r="C8902" s="88"/>
      <c r="D8902" s="86"/>
      <c r="E8902" s="32"/>
      <c r="H8902" s="105"/>
      <c r="J8902" s="102"/>
      <c r="K8902" s="102"/>
      <c r="L8902" s="108"/>
      <c r="R8902" s="31"/>
      <c r="S8902" s="112"/>
    </row>
    <row r="8903">
      <c r="A8903" s="105"/>
      <c r="C8903" s="88"/>
      <c r="D8903" s="86"/>
      <c r="E8903" s="32"/>
      <c r="H8903" s="105"/>
      <c r="J8903" s="102"/>
      <c r="K8903" s="102"/>
      <c r="L8903" s="108"/>
      <c r="R8903" s="31"/>
      <c r="S8903" s="112"/>
    </row>
    <row r="8904">
      <c r="A8904" s="105"/>
      <c r="C8904" s="88"/>
      <c r="D8904" s="86"/>
      <c r="E8904" s="32"/>
      <c r="H8904" s="105"/>
      <c r="J8904" s="102"/>
      <c r="K8904" s="102"/>
      <c r="L8904" s="108"/>
      <c r="R8904" s="31"/>
      <c r="S8904" s="112"/>
    </row>
    <row r="8905">
      <c r="A8905" s="105"/>
      <c r="C8905" s="88"/>
      <c r="D8905" s="86"/>
      <c r="E8905" s="32"/>
      <c r="H8905" s="105"/>
      <c r="J8905" s="102"/>
      <c r="K8905" s="102"/>
      <c r="L8905" s="108"/>
      <c r="R8905" s="31"/>
      <c r="S8905" s="112"/>
    </row>
    <row r="8906">
      <c r="A8906" s="105"/>
      <c r="C8906" s="88"/>
      <c r="D8906" s="86"/>
      <c r="E8906" s="32"/>
      <c r="H8906" s="105"/>
      <c r="J8906" s="102"/>
      <c r="K8906" s="102"/>
      <c r="L8906" s="108"/>
      <c r="R8906" s="31"/>
      <c r="S8906" s="112"/>
    </row>
    <row r="8907">
      <c r="A8907" s="105"/>
      <c r="C8907" s="88"/>
      <c r="D8907" s="86"/>
      <c r="E8907" s="32"/>
      <c r="H8907" s="105"/>
      <c r="J8907" s="102"/>
      <c r="K8907" s="102"/>
      <c r="L8907" s="108"/>
      <c r="R8907" s="31"/>
      <c r="S8907" s="112"/>
    </row>
    <row r="8908">
      <c r="A8908" s="105"/>
      <c r="C8908" s="88"/>
      <c r="D8908" s="86"/>
      <c r="E8908" s="32"/>
      <c r="H8908" s="105"/>
      <c r="J8908" s="102"/>
      <c r="K8908" s="102"/>
      <c r="L8908" s="108"/>
      <c r="R8908" s="31"/>
      <c r="S8908" s="112"/>
    </row>
    <row r="8909">
      <c r="A8909" s="105"/>
      <c r="C8909" s="88"/>
      <c r="D8909" s="86"/>
      <c r="E8909" s="32"/>
      <c r="H8909" s="105"/>
      <c r="J8909" s="102"/>
      <c r="K8909" s="102"/>
      <c r="L8909" s="108"/>
      <c r="R8909" s="31"/>
      <c r="S8909" s="112"/>
    </row>
    <row r="8910">
      <c r="A8910" s="105"/>
      <c r="C8910" s="88"/>
      <c r="D8910" s="86"/>
      <c r="E8910" s="32"/>
      <c r="H8910" s="105"/>
      <c r="J8910" s="102"/>
      <c r="K8910" s="102"/>
      <c r="L8910" s="108"/>
      <c r="R8910" s="31"/>
      <c r="S8910" s="112"/>
    </row>
    <row r="8911">
      <c r="A8911" s="105"/>
      <c r="C8911" s="88"/>
      <c r="D8911" s="86"/>
      <c r="E8911" s="32"/>
      <c r="H8911" s="105"/>
      <c r="J8911" s="102"/>
      <c r="K8911" s="102"/>
      <c r="L8911" s="108"/>
      <c r="R8911" s="31"/>
      <c r="S8911" s="112"/>
    </row>
    <row r="8912">
      <c r="A8912" s="105"/>
      <c r="C8912" s="88"/>
      <c r="D8912" s="86"/>
      <c r="E8912" s="32"/>
      <c r="H8912" s="105"/>
      <c r="J8912" s="102"/>
      <c r="K8912" s="102"/>
      <c r="L8912" s="108"/>
      <c r="R8912" s="31"/>
      <c r="S8912" s="112"/>
    </row>
    <row r="8913">
      <c r="A8913" s="105"/>
      <c r="C8913" s="88"/>
      <c r="D8913" s="86"/>
      <c r="E8913" s="32"/>
      <c r="H8913" s="105"/>
      <c r="J8913" s="102"/>
      <c r="K8913" s="102"/>
      <c r="L8913" s="108"/>
      <c r="R8913" s="31"/>
      <c r="S8913" s="112"/>
    </row>
    <row r="8914">
      <c r="A8914" s="105"/>
      <c r="C8914" s="88"/>
      <c r="D8914" s="86"/>
      <c r="E8914" s="32"/>
      <c r="H8914" s="105"/>
      <c r="J8914" s="102"/>
      <c r="K8914" s="102"/>
      <c r="L8914" s="108"/>
      <c r="R8914" s="31"/>
      <c r="S8914" s="112"/>
    </row>
    <row r="8915">
      <c r="A8915" s="105"/>
      <c r="C8915" s="88"/>
      <c r="D8915" s="86"/>
      <c r="E8915" s="32"/>
      <c r="H8915" s="105"/>
      <c r="J8915" s="102"/>
      <c r="K8915" s="102"/>
      <c r="L8915" s="108"/>
      <c r="R8915" s="31"/>
      <c r="S8915" s="112"/>
    </row>
    <row r="8916">
      <c r="A8916" s="105"/>
      <c r="C8916" s="88"/>
      <c r="D8916" s="86"/>
      <c r="E8916" s="32"/>
      <c r="H8916" s="105"/>
      <c r="J8916" s="102"/>
      <c r="K8916" s="102"/>
      <c r="L8916" s="108"/>
      <c r="R8916" s="31"/>
      <c r="S8916" s="112"/>
    </row>
    <row r="8917">
      <c r="A8917" s="105"/>
      <c r="C8917" s="88"/>
      <c r="D8917" s="86"/>
      <c r="E8917" s="32"/>
      <c r="H8917" s="105"/>
      <c r="J8917" s="102"/>
      <c r="K8917" s="102"/>
      <c r="L8917" s="108"/>
      <c r="R8917" s="31"/>
      <c r="S8917" s="112"/>
    </row>
    <row r="8918">
      <c r="A8918" s="105"/>
      <c r="C8918" s="88"/>
      <c r="D8918" s="86"/>
      <c r="E8918" s="32"/>
      <c r="H8918" s="105"/>
      <c r="J8918" s="102"/>
      <c r="K8918" s="102"/>
      <c r="L8918" s="108"/>
      <c r="R8918" s="31"/>
      <c r="S8918" s="112"/>
    </row>
    <row r="8919">
      <c r="A8919" s="105"/>
      <c r="C8919" s="88"/>
      <c r="D8919" s="86"/>
      <c r="E8919" s="32"/>
      <c r="H8919" s="105"/>
      <c r="J8919" s="102"/>
      <c r="K8919" s="102"/>
      <c r="L8919" s="108"/>
      <c r="R8919" s="31"/>
      <c r="S8919" s="112"/>
    </row>
    <row r="8920">
      <c r="A8920" s="105"/>
      <c r="C8920" s="88"/>
      <c r="D8920" s="86"/>
      <c r="E8920" s="32"/>
      <c r="H8920" s="105"/>
      <c r="J8920" s="102"/>
      <c r="K8920" s="102"/>
      <c r="L8920" s="108"/>
      <c r="R8920" s="31"/>
      <c r="S8920" s="112"/>
    </row>
    <row r="8921">
      <c r="A8921" s="105"/>
      <c r="C8921" s="88"/>
      <c r="D8921" s="86"/>
      <c r="E8921" s="32"/>
      <c r="H8921" s="105"/>
      <c r="J8921" s="102"/>
      <c r="K8921" s="102"/>
      <c r="L8921" s="108"/>
      <c r="R8921" s="31"/>
      <c r="S8921" s="112"/>
    </row>
    <row r="8922">
      <c r="A8922" s="105"/>
      <c r="C8922" s="88"/>
      <c r="D8922" s="86"/>
      <c r="E8922" s="32"/>
      <c r="H8922" s="105"/>
      <c r="J8922" s="102"/>
      <c r="K8922" s="102"/>
      <c r="L8922" s="108"/>
      <c r="R8922" s="31"/>
      <c r="S8922" s="112"/>
    </row>
    <row r="8923">
      <c r="A8923" s="105"/>
      <c r="C8923" s="88"/>
      <c r="D8923" s="86"/>
      <c r="E8923" s="32"/>
      <c r="H8923" s="105"/>
      <c r="J8923" s="102"/>
      <c r="K8923" s="102"/>
      <c r="L8923" s="108"/>
      <c r="R8923" s="31"/>
      <c r="S8923" s="112"/>
    </row>
    <row r="8924">
      <c r="A8924" s="105"/>
      <c r="C8924" s="88"/>
      <c r="D8924" s="86"/>
      <c r="E8924" s="32"/>
      <c r="H8924" s="105"/>
      <c r="J8924" s="102"/>
      <c r="K8924" s="102"/>
      <c r="L8924" s="108"/>
      <c r="R8924" s="31"/>
      <c r="S8924" s="112"/>
    </row>
    <row r="8925">
      <c r="A8925" s="105"/>
      <c r="C8925" s="88"/>
      <c r="D8925" s="86"/>
      <c r="E8925" s="32"/>
      <c r="H8925" s="105"/>
      <c r="J8925" s="102"/>
      <c r="K8925" s="102"/>
      <c r="L8925" s="108"/>
      <c r="R8925" s="31"/>
      <c r="S8925" s="112"/>
    </row>
    <row r="8926">
      <c r="A8926" s="105"/>
      <c r="C8926" s="88"/>
      <c r="D8926" s="86"/>
      <c r="E8926" s="32"/>
      <c r="H8926" s="105"/>
      <c r="J8926" s="102"/>
      <c r="K8926" s="102"/>
      <c r="L8926" s="108"/>
      <c r="R8926" s="31"/>
      <c r="S8926" s="112"/>
    </row>
    <row r="8927">
      <c r="A8927" s="105"/>
      <c r="C8927" s="88"/>
      <c r="D8927" s="86"/>
      <c r="E8927" s="32"/>
      <c r="H8927" s="105"/>
      <c r="J8927" s="102"/>
      <c r="K8927" s="102"/>
      <c r="L8927" s="108"/>
      <c r="R8927" s="31"/>
      <c r="S8927" s="112"/>
    </row>
    <row r="8928">
      <c r="A8928" s="105"/>
      <c r="C8928" s="88"/>
      <c r="D8928" s="86"/>
      <c r="E8928" s="32"/>
      <c r="H8928" s="105"/>
      <c r="J8928" s="102"/>
      <c r="K8928" s="102"/>
      <c r="L8928" s="108"/>
      <c r="R8928" s="31"/>
      <c r="S8928" s="112"/>
    </row>
    <row r="8929">
      <c r="A8929" s="105"/>
      <c r="C8929" s="88"/>
      <c r="D8929" s="86"/>
      <c r="E8929" s="32"/>
      <c r="H8929" s="105"/>
      <c r="J8929" s="102"/>
      <c r="K8929" s="102"/>
      <c r="L8929" s="108"/>
      <c r="R8929" s="31"/>
      <c r="S8929" s="112"/>
    </row>
    <row r="8930">
      <c r="A8930" s="105"/>
      <c r="C8930" s="88"/>
      <c r="D8930" s="86"/>
      <c r="E8930" s="32"/>
      <c r="H8930" s="105"/>
      <c r="J8930" s="102"/>
      <c r="K8930" s="102"/>
      <c r="L8930" s="108"/>
      <c r="R8930" s="31"/>
      <c r="S8930" s="112"/>
    </row>
    <row r="8931">
      <c r="A8931" s="105"/>
      <c r="C8931" s="88"/>
      <c r="D8931" s="86"/>
      <c r="E8931" s="32"/>
      <c r="H8931" s="105"/>
      <c r="J8931" s="102"/>
      <c r="K8931" s="102"/>
      <c r="L8931" s="108"/>
      <c r="R8931" s="31"/>
      <c r="S8931" s="112"/>
    </row>
    <row r="8932">
      <c r="A8932" s="105"/>
      <c r="C8932" s="88"/>
      <c r="D8932" s="86"/>
      <c r="E8932" s="32"/>
      <c r="H8932" s="105"/>
      <c r="J8932" s="102"/>
      <c r="K8932" s="102"/>
      <c r="L8932" s="108"/>
      <c r="R8932" s="31"/>
      <c r="S8932" s="112"/>
    </row>
    <row r="8933">
      <c r="A8933" s="105"/>
      <c r="C8933" s="88"/>
      <c r="D8933" s="86"/>
      <c r="E8933" s="32"/>
      <c r="H8933" s="105"/>
      <c r="J8933" s="102"/>
      <c r="K8933" s="102"/>
      <c r="L8933" s="108"/>
      <c r="R8933" s="31"/>
      <c r="S8933" s="112"/>
    </row>
    <row r="8934">
      <c r="A8934" s="105"/>
      <c r="C8934" s="88"/>
      <c r="D8934" s="86"/>
      <c r="E8934" s="32"/>
      <c r="H8934" s="105"/>
      <c r="J8934" s="102"/>
      <c r="K8934" s="102"/>
      <c r="L8934" s="108"/>
      <c r="R8934" s="31"/>
      <c r="S8934" s="112"/>
    </row>
    <row r="8935">
      <c r="A8935" s="105"/>
      <c r="C8935" s="88"/>
      <c r="D8935" s="86"/>
      <c r="E8935" s="32"/>
      <c r="H8935" s="105"/>
      <c r="J8935" s="102"/>
      <c r="K8935" s="102"/>
      <c r="L8935" s="108"/>
      <c r="R8935" s="31"/>
      <c r="S8935" s="112"/>
    </row>
    <row r="8936">
      <c r="A8936" s="105"/>
      <c r="C8936" s="88"/>
      <c r="D8936" s="86"/>
      <c r="E8936" s="32"/>
      <c r="H8936" s="105"/>
      <c r="J8936" s="102"/>
      <c r="K8936" s="102"/>
      <c r="L8936" s="108"/>
      <c r="R8936" s="31"/>
      <c r="S8936" s="112"/>
    </row>
    <row r="8937">
      <c r="A8937" s="105"/>
      <c r="C8937" s="88"/>
      <c r="D8937" s="86"/>
      <c r="E8937" s="32"/>
      <c r="H8937" s="105"/>
      <c r="J8937" s="102"/>
      <c r="K8937" s="102"/>
      <c r="L8937" s="108"/>
      <c r="R8937" s="31"/>
      <c r="S8937" s="112"/>
    </row>
    <row r="8938">
      <c r="A8938" s="105"/>
      <c r="C8938" s="88"/>
      <c r="D8938" s="86"/>
      <c r="E8938" s="32"/>
      <c r="H8938" s="105"/>
      <c r="J8938" s="102"/>
      <c r="K8938" s="102"/>
      <c r="L8938" s="108"/>
      <c r="R8938" s="31"/>
      <c r="S8938" s="112"/>
    </row>
    <row r="8939">
      <c r="A8939" s="105"/>
      <c r="C8939" s="88"/>
      <c r="D8939" s="86"/>
      <c r="E8939" s="32"/>
      <c r="H8939" s="105"/>
      <c r="J8939" s="102"/>
      <c r="K8939" s="102"/>
      <c r="L8939" s="108"/>
      <c r="R8939" s="31"/>
      <c r="S8939" s="112"/>
    </row>
    <row r="8940">
      <c r="A8940" s="105"/>
      <c r="C8940" s="88"/>
      <c r="D8940" s="86"/>
      <c r="E8940" s="32"/>
      <c r="H8940" s="105"/>
      <c r="J8940" s="102"/>
      <c r="K8940" s="102"/>
      <c r="L8940" s="108"/>
      <c r="R8940" s="31"/>
      <c r="S8940" s="112"/>
    </row>
    <row r="8941">
      <c r="A8941" s="105"/>
      <c r="C8941" s="88"/>
      <c r="D8941" s="86"/>
      <c r="E8941" s="32"/>
      <c r="H8941" s="105"/>
      <c r="J8941" s="102"/>
      <c r="K8941" s="102"/>
      <c r="L8941" s="108"/>
      <c r="R8941" s="31"/>
      <c r="S8941" s="112"/>
    </row>
    <row r="8942">
      <c r="A8942" s="105"/>
      <c r="C8942" s="88"/>
      <c r="D8942" s="86"/>
      <c r="E8942" s="32"/>
      <c r="H8942" s="105"/>
      <c r="J8942" s="102"/>
      <c r="K8942" s="102"/>
      <c r="L8942" s="108"/>
      <c r="R8942" s="31"/>
      <c r="S8942" s="112"/>
    </row>
    <row r="8943">
      <c r="A8943" s="105"/>
      <c r="C8943" s="88"/>
      <c r="D8943" s="86"/>
      <c r="E8943" s="32"/>
      <c r="H8943" s="105"/>
      <c r="J8943" s="102"/>
      <c r="K8943" s="102"/>
      <c r="L8943" s="108"/>
      <c r="R8943" s="31"/>
      <c r="S8943" s="112"/>
    </row>
    <row r="8944">
      <c r="A8944" s="105"/>
      <c r="C8944" s="88"/>
      <c r="D8944" s="86"/>
      <c r="E8944" s="32"/>
      <c r="H8944" s="105"/>
      <c r="J8944" s="102"/>
      <c r="K8944" s="102"/>
      <c r="L8944" s="108"/>
      <c r="R8944" s="31"/>
      <c r="S8944" s="112"/>
    </row>
    <row r="8945">
      <c r="A8945" s="105"/>
      <c r="C8945" s="88"/>
      <c r="D8945" s="86"/>
      <c r="E8945" s="32"/>
      <c r="H8945" s="105"/>
      <c r="J8945" s="102"/>
      <c r="K8945" s="102"/>
      <c r="L8945" s="108"/>
      <c r="R8945" s="31"/>
      <c r="S8945" s="112"/>
    </row>
    <row r="8946">
      <c r="A8946" s="105"/>
      <c r="C8946" s="88"/>
      <c r="D8946" s="86"/>
      <c r="E8946" s="32"/>
      <c r="H8946" s="105"/>
      <c r="J8946" s="102"/>
      <c r="K8946" s="102"/>
      <c r="L8946" s="108"/>
      <c r="R8946" s="31"/>
      <c r="S8946" s="112"/>
    </row>
    <row r="8947">
      <c r="A8947" s="105"/>
      <c r="C8947" s="88"/>
      <c r="D8947" s="86"/>
      <c r="E8947" s="32"/>
      <c r="H8947" s="105"/>
      <c r="J8947" s="102"/>
      <c r="K8947" s="102"/>
      <c r="L8947" s="108"/>
      <c r="R8947" s="31"/>
      <c r="S8947" s="112"/>
    </row>
    <row r="8948">
      <c r="A8948" s="105"/>
      <c r="C8948" s="88"/>
      <c r="D8948" s="86"/>
      <c r="E8948" s="32"/>
      <c r="H8948" s="105"/>
      <c r="J8948" s="102"/>
      <c r="K8948" s="102"/>
      <c r="L8948" s="108"/>
      <c r="R8948" s="31"/>
      <c r="S8948" s="112"/>
    </row>
    <row r="8949">
      <c r="A8949" s="105"/>
      <c r="C8949" s="88"/>
      <c r="D8949" s="86"/>
      <c r="E8949" s="32"/>
      <c r="H8949" s="105"/>
      <c r="J8949" s="102"/>
      <c r="K8949" s="102"/>
      <c r="L8949" s="108"/>
      <c r="R8949" s="31"/>
      <c r="S8949" s="112"/>
    </row>
    <row r="8950">
      <c r="A8950" s="105"/>
      <c r="C8950" s="88"/>
      <c r="D8950" s="86"/>
      <c r="E8950" s="32"/>
      <c r="H8950" s="105"/>
      <c r="J8950" s="102"/>
      <c r="K8950" s="102"/>
      <c r="L8950" s="108"/>
      <c r="R8950" s="31"/>
      <c r="S8950" s="112"/>
    </row>
    <row r="8951">
      <c r="A8951" s="105"/>
      <c r="C8951" s="88"/>
      <c r="D8951" s="86"/>
      <c r="E8951" s="32"/>
      <c r="H8951" s="105"/>
      <c r="J8951" s="102"/>
      <c r="K8951" s="102"/>
      <c r="L8951" s="108"/>
      <c r="R8951" s="31"/>
      <c r="S8951" s="112"/>
    </row>
    <row r="8952">
      <c r="A8952" s="105"/>
      <c r="C8952" s="88"/>
      <c r="D8952" s="86"/>
      <c r="E8952" s="32"/>
      <c r="H8952" s="105"/>
      <c r="J8952" s="102"/>
      <c r="K8952" s="102"/>
      <c r="L8952" s="108"/>
      <c r="R8952" s="31"/>
      <c r="S8952" s="112"/>
    </row>
    <row r="8953">
      <c r="A8953" s="105"/>
      <c r="C8953" s="88"/>
      <c r="D8953" s="86"/>
      <c r="E8953" s="32"/>
      <c r="H8953" s="105"/>
      <c r="J8953" s="102"/>
      <c r="K8953" s="102"/>
      <c r="L8953" s="108"/>
      <c r="R8953" s="31"/>
      <c r="S8953" s="112"/>
    </row>
    <row r="8954">
      <c r="A8954" s="105"/>
      <c r="C8954" s="88"/>
      <c r="D8954" s="86"/>
      <c r="E8954" s="32"/>
      <c r="H8954" s="105"/>
      <c r="J8954" s="102"/>
      <c r="K8954" s="102"/>
      <c r="L8954" s="108"/>
      <c r="R8954" s="31"/>
      <c r="S8954" s="112"/>
    </row>
    <row r="8955">
      <c r="A8955" s="105"/>
      <c r="C8955" s="88"/>
      <c r="D8955" s="86"/>
      <c r="E8955" s="32"/>
      <c r="H8955" s="105"/>
      <c r="J8955" s="102"/>
      <c r="K8955" s="102"/>
      <c r="L8955" s="108"/>
      <c r="R8955" s="31"/>
      <c r="S8955" s="112"/>
    </row>
    <row r="8956">
      <c r="A8956" s="105"/>
      <c r="C8956" s="88"/>
      <c r="D8956" s="86"/>
      <c r="E8956" s="32"/>
      <c r="H8956" s="105"/>
      <c r="J8956" s="102"/>
      <c r="K8956" s="102"/>
      <c r="L8956" s="108"/>
      <c r="R8956" s="31"/>
      <c r="S8956" s="112"/>
    </row>
    <row r="8957">
      <c r="A8957" s="105"/>
      <c r="C8957" s="88"/>
      <c r="D8957" s="86"/>
      <c r="E8957" s="32"/>
      <c r="H8957" s="105"/>
      <c r="J8957" s="102"/>
      <c r="K8957" s="102"/>
      <c r="L8957" s="108"/>
      <c r="R8957" s="31"/>
      <c r="S8957" s="112"/>
    </row>
    <row r="8958">
      <c r="A8958" s="105"/>
      <c r="C8958" s="88"/>
      <c r="D8958" s="86"/>
      <c r="E8958" s="32"/>
      <c r="H8958" s="105"/>
      <c r="J8958" s="102"/>
      <c r="K8958" s="102"/>
      <c r="L8958" s="108"/>
      <c r="R8958" s="31"/>
      <c r="S8958" s="112"/>
    </row>
    <row r="8959">
      <c r="A8959" s="105"/>
      <c r="C8959" s="88"/>
      <c r="D8959" s="86"/>
      <c r="E8959" s="32"/>
      <c r="H8959" s="105"/>
      <c r="J8959" s="102"/>
      <c r="K8959" s="102"/>
      <c r="L8959" s="108"/>
      <c r="R8959" s="31"/>
      <c r="S8959" s="112"/>
    </row>
    <row r="8960">
      <c r="A8960" s="105"/>
      <c r="C8960" s="88"/>
      <c r="D8960" s="86"/>
      <c r="E8960" s="32"/>
      <c r="H8960" s="105"/>
      <c r="J8960" s="102"/>
      <c r="K8960" s="102"/>
      <c r="L8960" s="108"/>
      <c r="R8960" s="31"/>
      <c r="S8960" s="112"/>
    </row>
    <row r="8961">
      <c r="A8961" s="105"/>
      <c r="C8961" s="88"/>
      <c r="D8961" s="86"/>
      <c r="E8961" s="32"/>
      <c r="H8961" s="105"/>
      <c r="J8961" s="102"/>
      <c r="K8961" s="102"/>
      <c r="L8961" s="108"/>
      <c r="R8961" s="31"/>
      <c r="S8961" s="112"/>
    </row>
    <row r="8962">
      <c r="A8962" s="105"/>
      <c r="C8962" s="88"/>
      <c r="D8962" s="86"/>
      <c r="E8962" s="32"/>
      <c r="H8962" s="105"/>
      <c r="J8962" s="102"/>
      <c r="K8962" s="102"/>
      <c r="L8962" s="108"/>
      <c r="R8962" s="31"/>
      <c r="S8962" s="112"/>
    </row>
    <row r="8963">
      <c r="A8963" s="105"/>
      <c r="C8963" s="88"/>
      <c r="D8963" s="86"/>
      <c r="E8963" s="32"/>
      <c r="H8963" s="105"/>
      <c r="J8963" s="102"/>
      <c r="K8963" s="102"/>
      <c r="L8963" s="108"/>
      <c r="R8963" s="31"/>
      <c r="S8963" s="112"/>
    </row>
    <row r="8964">
      <c r="A8964" s="105"/>
      <c r="C8964" s="88"/>
      <c r="D8964" s="86"/>
      <c r="E8964" s="32"/>
      <c r="H8964" s="105"/>
      <c r="J8964" s="102"/>
      <c r="K8964" s="102"/>
      <c r="L8964" s="108"/>
      <c r="R8964" s="31"/>
      <c r="S8964" s="112"/>
    </row>
    <row r="8965">
      <c r="A8965" s="105"/>
      <c r="C8965" s="88"/>
      <c r="D8965" s="86"/>
      <c r="E8965" s="32"/>
      <c r="H8965" s="105"/>
      <c r="J8965" s="102"/>
      <c r="K8965" s="102"/>
      <c r="L8965" s="108"/>
      <c r="R8965" s="31"/>
      <c r="S8965" s="112"/>
    </row>
    <row r="8966">
      <c r="A8966" s="105"/>
      <c r="C8966" s="88"/>
      <c r="D8966" s="86"/>
      <c r="E8966" s="32"/>
      <c r="H8966" s="105"/>
      <c r="J8966" s="102"/>
      <c r="K8966" s="102"/>
      <c r="L8966" s="108"/>
      <c r="R8966" s="31"/>
      <c r="S8966" s="112"/>
    </row>
    <row r="8967">
      <c r="A8967" s="105"/>
      <c r="C8967" s="88"/>
      <c r="D8967" s="86"/>
      <c r="E8967" s="32"/>
      <c r="H8967" s="105"/>
      <c r="J8967" s="102"/>
      <c r="K8967" s="102"/>
      <c r="L8967" s="108"/>
      <c r="R8967" s="31"/>
      <c r="S8967" s="112"/>
    </row>
    <row r="8968">
      <c r="A8968" s="105"/>
      <c r="C8968" s="88"/>
      <c r="D8968" s="86"/>
      <c r="E8968" s="32"/>
      <c r="H8968" s="105"/>
      <c r="J8968" s="102"/>
      <c r="K8968" s="102"/>
      <c r="L8968" s="108"/>
      <c r="R8968" s="31"/>
      <c r="S8968" s="112"/>
    </row>
    <row r="8969">
      <c r="A8969" s="105"/>
      <c r="C8969" s="88"/>
      <c r="D8969" s="86"/>
      <c r="E8969" s="32"/>
      <c r="H8969" s="105"/>
      <c r="J8969" s="102"/>
      <c r="K8969" s="102"/>
      <c r="L8969" s="108"/>
      <c r="R8969" s="31"/>
      <c r="S8969" s="112"/>
    </row>
    <row r="8970">
      <c r="A8970" s="105"/>
      <c r="C8970" s="88"/>
      <c r="D8970" s="86"/>
      <c r="E8970" s="32"/>
      <c r="H8970" s="105"/>
      <c r="J8970" s="102"/>
      <c r="K8970" s="102"/>
      <c r="L8970" s="108"/>
      <c r="R8970" s="31"/>
      <c r="S8970" s="112"/>
    </row>
    <row r="8971">
      <c r="A8971" s="105"/>
      <c r="C8971" s="88"/>
      <c r="D8971" s="86"/>
      <c r="E8971" s="32"/>
      <c r="H8971" s="105"/>
      <c r="J8971" s="102"/>
      <c r="K8971" s="102"/>
      <c r="L8971" s="108"/>
      <c r="R8971" s="31"/>
      <c r="S8971" s="112"/>
    </row>
    <row r="8972">
      <c r="A8972" s="105"/>
      <c r="C8972" s="88"/>
      <c r="D8972" s="86"/>
      <c r="E8972" s="32"/>
      <c r="H8972" s="105"/>
      <c r="J8972" s="102"/>
      <c r="K8972" s="102"/>
      <c r="L8972" s="108"/>
      <c r="R8972" s="31"/>
      <c r="S8972" s="112"/>
    </row>
    <row r="8973">
      <c r="A8973" s="105"/>
      <c r="C8973" s="88"/>
      <c r="D8973" s="86"/>
      <c r="E8973" s="32"/>
      <c r="H8973" s="105"/>
      <c r="J8973" s="102"/>
      <c r="K8973" s="102"/>
      <c r="L8973" s="108"/>
      <c r="R8973" s="31"/>
      <c r="S8973" s="112"/>
    </row>
    <row r="8974">
      <c r="A8974" s="105"/>
      <c r="C8974" s="88"/>
      <c r="D8974" s="86"/>
      <c r="E8974" s="32"/>
      <c r="H8974" s="105"/>
      <c r="J8974" s="102"/>
      <c r="K8974" s="102"/>
      <c r="L8974" s="108"/>
      <c r="R8974" s="31"/>
      <c r="S8974" s="112"/>
    </row>
    <row r="8975">
      <c r="A8975" s="105"/>
      <c r="C8975" s="88"/>
      <c r="D8975" s="86"/>
      <c r="E8975" s="32"/>
      <c r="H8975" s="105"/>
      <c r="J8975" s="102"/>
      <c r="K8975" s="102"/>
      <c r="L8975" s="108"/>
      <c r="R8975" s="31"/>
      <c r="S8975" s="112"/>
    </row>
    <row r="8976">
      <c r="A8976" s="105"/>
      <c r="C8976" s="88"/>
      <c r="D8976" s="86"/>
      <c r="E8976" s="32"/>
      <c r="H8976" s="105"/>
      <c r="J8976" s="102"/>
      <c r="K8976" s="102"/>
      <c r="L8976" s="108"/>
      <c r="R8976" s="31"/>
      <c r="S8976" s="112"/>
    </row>
    <row r="8977">
      <c r="A8977" s="105"/>
      <c r="C8977" s="88"/>
      <c r="D8977" s="86"/>
      <c r="E8977" s="32"/>
      <c r="H8977" s="105"/>
      <c r="J8977" s="102"/>
      <c r="K8977" s="102"/>
      <c r="L8977" s="108"/>
      <c r="R8977" s="31"/>
      <c r="S8977" s="112"/>
    </row>
    <row r="8978">
      <c r="A8978" s="105"/>
      <c r="C8978" s="88"/>
      <c r="D8978" s="86"/>
      <c r="E8978" s="32"/>
      <c r="H8978" s="105"/>
      <c r="J8978" s="102"/>
      <c r="K8978" s="102"/>
      <c r="L8978" s="108"/>
      <c r="R8978" s="31"/>
      <c r="S8978" s="112"/>
    </row>
    <row r="8979">
      <c r="A8979" s="105"/>
      <c r="C8979" s="88"/>
      <c r="D8979" s="86"/>
      <c r="E8979" s="32"/>
      <c r="H8979" s="105"/>
      <c r="J8979" s="102"/>
      <c r="K8979" s="102"/>
      <c r="L8979" s="108"/>
      <c r="R8979" s="31"/>
      <c r="S8979" s="112"/>
    </row>
    <row r="8980">
      <c r="A8980" s="105"/>
      <c r="C8980" s="88"/>
      <c r="D8980" s="86"/>
      <c r="E8980" s="32"/>
      <c r="H8980" s="105"/>
      <c r="J8980" s="102"/>
      <c r="K8980" s="102"/>
      <c r="L8980" s="108"/>
      <c r="R8980" s="31"/>
      <c r="S8980" s="112"/>
    </row>
    <row r="8981">
      <c r="A8981" s="105"/>
      <c r="C8981" s="88"/>
      <c r="D8981" s="86"/>
      <c r="E8981" s="32"/>
      <c r="H8981" s="105"/>
      <c r="J8981" s="102"/>
      <c r="K8981" s="102"/>
      <c r="L8981" s="108"/>
      <c r="R8981" s="31"/>
      <c r="S8981" s="112"/>
    </row>
    <row r="8982">
      <c r="A8982" s="105"/>
      <c r="C8982" s="88"/>
      <c r="D8982" s="86"/>
      <c r="E8982" s="32"/>
      <c r="H8982" s="105"/>
      <c r="J8982" s="102"/>
      <c r="K8982" s="102"/>
      <c r="L8982" s="108"/>
      <c r="R8982" s="31"/>
      <c r="S8982" s="112"/>
    </row>
    <row r="8983">
      <c r="A8983" s="105"/>
      <c r="C8983" s="88"/>
      <c r="D8983" s="86"/>
      <c r="E8983" s="32"/>
      <c r="H8983" s="105"/>
      <c r="J8983" s="102"/>
      <c r="K8983" s="102"/>
      <c r="L8983" s="108"/>
      <c r="R8983" s="31"/>
      <c r="S8983" s="112"/>
    </row>
    <row r="8984">
      <c r="A8984" s="105"/>
      <c r="C8984" s="88"/>
      <c r="D8984" s="86"/>
      <c r="E8984" s="32"/>
      <c r="H8984" s="105"/>
      <c r="J8984" s="102"/>
      <c r="K8984" s="102"/>
      <c r="L8984" s="108"/>
      <c r="R8984" s="31"/>
      <c r="S8984" s="112"/>
    </row>
    <row r="8985">
      <c r="A8985" s="105"/>
      <c r="C8985" s="88"/>
      <c r="D8985" s="86"/>
      <c r="E8985" s="32"/>
      <c r="H8985" s="105"/>
      <c r="J8985" s="102"/>
      <c r="K8985" s="102"/>
      <c r="L8985" s="108"/>
      <c r="R8985" s="31"/>
      <c r="S8985" s="112"/>
    </row>
    <row r="8986">
      <c r="A8986" s="105"/>
      <c r="C8986" s="88"/>
      <c r="D8986" s="86"/>
      <c r="E8986" s="32"/>
      <c r="H8986" s="105"/>
      <c r="J8986" s="102"/>
      <c r="K8986" s="102"/>
      <c r="L8986" s="108"/>
      <c r="R8986" s="31"/>
      <c r="S8986" s="112"/>
    </row>
    <row r="8987">
      <c r="A8987" s="105"/>
      <c r="C8987" s="88"/>
      <c r="D8987" s="86"/>
      <c r="E8987" s="32"/>
      <c r="H8987" s="105"/>
      <c r="J8987" s="102"/>
      <c r="K8987" s="102"/>
      <c r="L8987" s="108"/>
      <c r="R8987" s="31"/>
      <c r="S8987" s="112"/>
    </row>
    <row r="8988">
      <c r="A8988" s="105"/>
      <c r="C8988" s="88"/>
      <c r="D8988" s="86"/>
      <c r="E8988" s="32"/>
      <c r="H8988" s="105"/>
      <c r="J8988" s="102"/>
      <c r="K8988" s="102"/>
      <c r="L8988" s="108"/>
      <c r="R8988" s="31"/>
      <c r="S8988" s="112"/>
    </row>
    <row r="8989">
      <c r="A8989" s="105"/>
      <c r="C8989" s="88"/>
      <c r="D8989" s="86"/>
      <c r="E8989" s="32"/>
      <c r="H8989" s="105"/>
      <c r="J8989" s="102"/>
      <c r="K8989" s="102"/>
      <c r="L8989" s="108"/>
      <c r="R8989" s="31"/>
      <c r="S8989" s="112"/>
    </row>
    <row r="8990">
      <c r="A8990" s="105"/>
      <c r="C8990" s="88"/>
      <c r="D8990" s="86"/>
      <c r="E8990" s="32"/>
      <c r="H8990" s="105"/>
      <c r="J8990" s="102"/>
      <c r="K8990" s="102"/>
      <c r="L8990" s="108"/>
      <c r="R8990" s="31"/>
      <c r="S8990" s="112"/>
    </row>
    <row r="8991">
      <c r="A8991" s="105"/>
      <c r="C8991" s="88"/>
      <c r="D8991" s="86"/>
      <c r="E8991" s="32"/>
      <c r="H8991" s="105"/>
      <c r="J8991" s="102"/>
      <c r="K8991" s="102"/>
      <c r="L8991" s="108"/>
      <c r="R8991" s="31"/>
      <c r="S8991" s="112"/>
    </row>
    <row r="8992">
      <c r="A8992" s="105"/>
      <c r="C8992" s="88"/>
      <c r="D8992" s="86"/>
      <c r="E8992" s="32"/>
      <c r="H8992" s="105"/>
      <c r="J8992" s="102"/>
      <c r="K8992" s="102"/>
      <c r="L8992" s="108"/>
      <c r="R8992" s="31"/>
      <c r="S8992" s="112"/>
    </row>
    <row r="8993">
      <c r="A8993" s="105"/>
      <c r="C8993" s="88"/>
      <c r="D8993" s="86"/>
      <c r="E8993" s="32"/>
      <c r="H8993" s="105"/>
      <c r="J8993" s="102"/>
      <c r="K8993" s="102"/>
      <c r="L8993" s="108"/>
      <c r="R8993" s="31"/>
      <c r="S8993" s="112"/>
    </row>
    <row r="8994">
      <c r="A8994" s="105"/>
      <c r="C8994" s="88"/>
      <c r="D8994" s="86"/>
      <c r="E8994" s="32"/>
      <c r="H8994" s="105"/>
      <c r="J8994" s="102"/>
      <c r="K8994" s="102"/>
      <c r="L8994" s="108"/>
      <c r="R8994" s="31"/>
      <c r="S8994" s="112"/>
    </row>
    <row r="8995">
      <c r="A8995" s="105"/>
      <c r="C8995" s="88"/>
      <c r="D8995" s="86"/>
      <c r="E8995" s="32"/>
      <c r="H8995" s="105"/>
      <c r="J8995" s="102"/>
      <c r="K8995" s="102"/>
      <c r="L8995" s="108"/>
      <c r="R8995" s="31"/>
      <c r="S8995" s="112"/>
    </row>
    <row r="8996">
      <c r="A8996" s="105"/>
      <c r="C8996" s="88"/>
      <c r="D8996" s="86"/>
      <c r="E8996" s="32"/>
      <c r="H8996" s="105"/>
      <c r="J8996" s="102"/>
      <c r="K8996" s="102"/>
      <c r="L8996" s="108"/>
      <c r="R8996" s="31"/>
      <c r="S8996" s="112"/>
    </row>
    <row r="8997">
      <c r="A8997" s="105"/>
      <c r="C8997" s="88"/>
      <c r="D8997" s="86"/>
      <c r="E8997" s="32"/>
      <c r="H8997" s="105"/>
      <c r="J8997" s="102"/>
      <c r="K8997" s="102"/>
      <c r="L8997" s="108"/>
      <c r="R8997" s="31"/>
      <c r="S8997" s="112"/>
    </row>
    <row r="8998">
      <c r="A8998" s="105"/>
      <c r="C8998" s="88"/>
      <c r="D8998" s="86"/>
      <c r="E8998" s="32"/>
      <c r="H8998" s="105"/>
      <c r="J8998" s="102"/>
      <c r="K8998" s="102"/>
      <c r="L8998" s="108"/>
      <c r="R8998" s="31"/>
      <c r="S8998" s="112"/>
    </row>
    <row r="8999">
      <c r="A8999" s="105"/>
      <c r="C8999" s="88"/>
      <c r="D8999" s="86"/>
      <c r="E8999" s="32"/>
      <c r="H8999" s="105"/>
      <c r="J8999" s="102"/>
      <c r="K8999" s="102"/>
      <c r="L8999" s="108"/>
      <c r="R8999" s="31"/>
      <c r="S8999" s="112"/>
    </row>
    <row r="9000">
      <c r="A9000" s="105"/>
      <c r="C9000" s="88"/>
      <c r="D9000" s="86"/>
      <c r="E9000" s="32"/>
      <c r="H9000" s="105"/>
      <c r="J9000" s="102"/>
      <c r="K9000" s="102"/>
      <c r="L9000" s="108"/>
      <c r="R9000" s="31"/>
      <c r="S9000" s="112"/>
    </row>
    <row r="9001">
      <c r="A9001" s="105"/>
      <c r="C9001" s="88"/>
      <c r="D9001" s="86"/>
      <c r="E9001" s="32"/>
      <c r="H9001" s="105"/>
      <c r="J9001" s="102"/>
      <c r="K9001" s="102"/>
      <c r="L9001" s="108"/>
      <c r="R9001" s="31"/>
      <c r="S9001" s="112"/>
    </row>
    <row r="9002">
      <c r="A9002" s="105"/>
      <c r="C9002" s="88"/>
      <c r="D9002" s="86"/>
      <c r="E9002" s="32"/>
      <c r="H9002" s="105"/>
      <c r="J9002" s="102"/>
      <c r="K9002" s="102"/>
      <c r="L9002" s="108"/>
      <c r="R9002" s="31"/>
      <c r="S9002" s="112"/>
    </row>
    <row r="9003">
      <c r="A9003" s="105"/>
      <c r="C9003" s="88"/>
      <c r="D9003" s="86"/>
      <c r="E9003" s="32"/>
      <c r="H9003" s="105"/>
      <c r="J9003" s="102"/>
      <c r="K9003" s="102"/>
      <c r="L9003" s="108"/>
      <c r="R9003" s="31"/>
      <c r="S9003" s="112"/>
    </row>
    <row r="9004">
      <c r="A9004" s="105"/>
      <c r="C9004" s="88"/>
      <c r="D9004" s="86"/>
      <c r="E9004" s="32"/>
      <c r="H9004" s="105"/>
      <c r="J9004" s="102"/>
      <c r="K9004" s="102"/>
      <c r="L9004" s="108"/>
      <c r="R9004" s="31"/>
      <c r="S9004" s="112"/>
    </row>
    <row r="9005">
      <c r="A9005" s="105"/>
      <c r="C9005" s="88"/>
      <c r="D9005" s="86"/>
      <c r="E9005" s="32"/>
      <c r="H9005" s="105"/>
      <c r="J9005" s="102"/>
      <c r="K9005" s="102"/>
      <c r="L9005" s="108"/>
      <c r="R9005" s="31"/>
      <c r="S9005" s="112"/>
    </row>
    <row r="9006">
      <c r="A9006" s="105"/>
      <c r="C9006" s="88"/>
      <c r="D9006" s="86"/>
      <c r="E9006" s="32"/>
      <c r="H9006" s="105"/>
      <c r="J9006" s="102"/>
      <c r="K9006" s="102"/>
      <c r="L9006" s="108"/>
      <c r="R9006" s="31"/>
      <c r="S9006" s="112"/>
    </row>
    <row r="9007">
      <c r="A9007" s="105"/>
      <c r="C9007" s="88"/>
      <c r="D9007" s="86"/>
      <c r="E9007" s="32"/>
      <c r="H9007" s="105"/>
      <c r="J9007" s="102"/>
      <c r="K9007" s="102"/>
      <c r="L9007" s="108"/>
      <c r="R9007" s="31"/>
      <c r="S9007" s="112"/>
    </row>
    <row r="9008">
      <c r="A9008" s="105"/>
      <c r="C9008" s="88"/>
      <c r="D9008" s="86"/>
      <c r="E9008" s="32"/>
      <c r="H9008" s="105"/>
      <c r="J9008" s="102"/>
      <c r="K9008" s="102"/>
      <c r="L9008" s="108"/>
      <c r="R9008" s="31"/>
      <c r="S9008" s="112"/>
    </row>
    <row r="9009">
      <c r="A9009" s="105"/>
      <c r="C9009" s="88"/>
      <c r="D9009" s="86"/>
      <c r="E9009" s="32"/>
      <c r="H9009" s="105"/>
      <c r="J9009" s="102"/>
      <c r="K9009" s="102"/>
      <c r="L9009" s="108"/>
      <c r="R9009" s="31"/>
      <c r="S9009" s="112"/>
    </row>
    <row r="9010">
      <c r="A9010" s="105"/>
      <c r="C9010" s="88"/>
      <c r="D9010" s="86"/>
      <c r="E9010" s="32"/>
      <c r="H9010" s="105"/>
      <c r="J9010" s="102"/>
      <c r="K9010" s="102"/>
      <c r="L9010" s="108"/>
      <c r="R9010" s="31"/>
      <c r="S9010" s="112"/>
    </row>
    <row r="9011">
      <c r="A9011" s="105"/>
      <c r="C9011" s="88"/>
      <c r="D9011" s="86"/>
      <c r="E9011" s="32"/>
      <c r="H9011" s="105"/>
      <c r="J9011" s="102"/>
      <c r="K9011" s="102"/>
      <c r="L9011" s="108"/>
      <c r="R9011" s="31"/>
      <c r="S9011" s="112"/>
    </row>
    <row r="9012">
      <c r="A9012" s="105"/>
      <c r="C9012" s="88"/>
      <c r="D9012" s="86"/>
      <c r="E9012" s="32"/>
      <c r="H9012" s="105"/>
      <c r="J9012" s="102"/>
      <c r="K9012" s="102"/>
      <c r="L9012" s="108"/>
      <c r="R9012" s="31"/>
      <c r="S9012" s="112"/>
    </row>
    <row r="9013">
      <c r="A9013" s="105"/>
      <c r="C9013" s="88"/>
      <c r="D9013" s="86"/>
      <c r="E9013" s="32"/>
      <c r="H9013" s="105"/>
      <c r="J9013" s="102"/>
      <c r="K9013" s="102"/>
      <c r="L9013" s="108"/>
      <c r="R9013" s="31"/>
      <c r="S9013" s="112"/>
    </row>
    <row r="9014">
      <c r="A9014" s="105"/>
      <c r="C9014" s="88"/>
      <c r="D9014" s="86"/>
      <c r="E9014" s="32"/>
      <c r="H9014" s="105"/>
      <c r="J9014" s="102"/>
      <c r="K9014" s="102"/>
      <c r="L9014" s="108"/>
      <c r="R9014" s="31"/>
      <c r="S9014" s="112"/>
    </row>
    <row r="9015">
      <c r="A9015" s="105"/>
      <c r="C9015" s="88"/>
      <c r="D9015" s="86"/>
      <c r="E9015" s="32"/>
      <c r="H9015" s="105"/>
      <c r="J9015" s="102"/>
      <c r="K9015" s="102"/>
      <c r="L9015" s="108"/>
      <c r="R9015" s="31"/>
      <c r="S9015" s="112"/>
    </row>
    <row r="9016">
      <c r="A9016" s="105"/>
      <c r="C9016" s="88"/>
      <c r="D9016" s="86"/>
      <c r="E9016" s="32"/>
      <c r="H9016" s="105"/>
      <c r="J9016" s="102"/>
      <c r="K9016" s="102"/>
      <c r="L9016" s="108"/>
      <c r="R9016" s="31"/>
      <c r="S9016" s="112"/>
    </row>
    <row r="9017">
      <c r="A9017" s="105"/>
      <c r="C9017" s="88"/>
      <c r="D9017" s="86"/>
      <c r="E9017" s="32"/>
      <c r="H9017" s="105"/>
      <c r="J9017" s="102"/>
      <c r="K9017" s="102"/>
      <c r="L9017" s="108"/>
      <c r="R9017" s="31"/>
      <c r="S9017" s="112"/>
    </row>
    <row r="9018">
      <c r="A9018" s="105"/>
      <c r="C9018" s="88"/>
      <c r="D9018" s="86"/>
      <c r="E9018" s="32"/>
      <c r="H9018" s="105"/>
      <c r="J9018" s="102"/>
      <c r="K9018" s="102"/>
      <c r="L9018" s="108"/>
      <c r="R9018" s="31"/>
      <c r="S9018" s="112"/>
    </row>
    <row r="9019">
      <c r="A9019" s="105"/>
      <c r="C9019" s="88"/>
      <c r="D9019" s="86"/>
      <c r="E9019" s="32"/>
      <c r="H9019" s="105"/>
      <c r="J9019" s="102"/>
      <c r="K9019" s="102"/>
      <c r="L9019" s="108"/>
      <c r="R9019" s="31"/>
      <c r="S9019" s="112"/>
    </row>
    <row r="9020">
      <c r="A9020" s="105"/>
      <c r="C9020" s="88"/>
      <c r="D9020" s="86"/>
      <c r="E9020" s="32"/>
      <c r="H9020" s="105"/>
      <c r="J9020" s="102"/>
      <c r="K9020" s="102"/>
      <c r="L9020" s="108"/>
      <c r="R9020" s="31"/>
      <c r="S9020" s="112"/>
    </row>
    <row r="9021">
      <c r="A9021" s="105"/>
      <c r="C9021" s="88"/>
      <c r="D9021" s="86"/>
      <c r="E9021" s="32"/>
      <c r="H9021" s="105"/>
      <c r="J9021" s="102"/>
      <c r="K9021" s="102"/>
      <c r="L9021" s="108"/>
      <c r="R9021" s="31"/>
      <c r="S9021" s="112"/>
    </row>
    <row r="9022">
      <c r="A9022" s="105"/>
      <c r="C9022" s="88"/>
      <c r="D9022" s="86"/>
      <c r="E9022" s="32"/>
      <c r="H9022" s="105"/>
      <c r="J9022" s="102"/>
      <c r="K9022" s="102"/>
      <c r="L9022" s="108"/>
      <c r="R9022" s="31"/>
      <c r="S9022" s="112"/>
    </row>
    <row r="9023">
      <c r="A9023" s="105"/>
      <c r="C9023" s="88"/>
      <c r="D9023" s="86"/>
      <c r="E9023" s="32"/>
      <c r="H9023" s="105"/>
      <c r="J9023" s="102"/>
      <c r="K9023" s="102"/>
      <c r="L9023" s="108"/>
      <c r="R9023" s="31"/>
      <c r="S9023" s="112"/>
    </row>
    <row r="9024">
      <c r="A9024" s="105"/>
      <c r="C9024" s="88"/>
      <c r="D9024" s="86"/>
      <c r="E9024" s="32"/>
      <c r="H9024" s="105"/>
      <c r="J9024" s="102"/>
      <c r="K9024" s="102"/>
      <c r="L9024" s="108"/>
      <c r="R9024" s="31"/>
      <c r="S9024" s="112"/>
    </row>
    <row r="9025">
      <c r="A9025" s="105"/>
      <c r="C9025" s="88"/>
      <c r="D9025" s="86"/>
      <c r="E9025" s="32"/>
      <c r="H9025" s="105"/>
      <c r="J9025" s="102"/>
      <c r="K9025" s="102"/>
      <c r="L9025" s="108"/>
      <c r="R9025" s="31"/>
      <c r="S9025" s="112"/>
    </row>
    <row r="9026">
      <c r="A9026" s="105"/>
      <c r="C9026" s="88"/>
      <c r="D9026" s="86"/>
      <c r="E9026" s="32"/>
      <c r="H9026" s="105"/>
      <c r="J9026" s="102"/>
      <c r="K9026" s="102"/>
      <c r="L9026" s="108"/>
      <c r="R9026" s="31"/>
      <c r="S9026" s="112"/>
    </row>
    <row r="9027">
      <c r="A9027" s="105"/>
      <c r="C9027" s="88"/>
      <c r="D9027" s="86"/>
      <c r="E9027" s="32"/>
      <c r="H9027" s="105"/>
      <c r="J9027" s="102"/>
      <c r="K9027" s="102"/>
      <c r="L9027" s="108"/>
      <c r="R9027" s="31"/>
      <c r="S9027" s="112"/>
    </row>
    <row r="9028">
      <c r="A9028" s="105"/>
      <c r="C9028" s="88"/>
      <c r="D9028" s="86"/>
      <c r="E9028" s="32"/>
      <c r="H9028" s="105"/>
      <c r="J9028" s="102"/>
      <c r="K9028" s="102"/>
      <c r="L9028" s="108"/>
      <c r="R9028" s="31"/>
      <c r="S9028" s="112"/>
    </row>
    <row r="9029">
      <c r="A9029" s="105"/>
      <c r="C9029" s="88"/>
      <c r="D9029" s="86"/>
      <c r="E9029" s="32"/>
      <c r="H9029" s="105"/>
      <c r="J9029" s="102"/>
      <c r="K9029" s="102"/>
      <c r="L9029" s="108"/>
      <c r="R9029" s="31"/>
      <c r="S9029" s="112"/>
    </row>
    <row r="9030">
      <c r="A9030" s="105"/>
      <c r="C9030" s="88"/>
      <c r="D9030" s="86"/>
      <c r="E9030" s="32"/>
      <c r="H9030" s="105"/>
      <c r="J9030" s="102"/>
      <c r="K9030" s="102"/>
      <c r="L9030" s="108"/>
      <c r="R9030" s="31"/>
      <c r="S9030" s="112"/>
    </row>
    <row r="9031">
      <c r="A9031" s="105"/>
      <c r="C9031" s="88"/>
      <c r="D9031" s="86"/>
      <c r="E9031" s="32"/>
      <c r="H9031" s="105"/>
      <c r="J9031" s="102"/>
      <c r="K9031" s="102"/>
      <c r="L9031" s="108"/>
      <c r="R9031" s="31"/>
      <c r="S9031" s="112"/>
    </row>
    <row r="9032">
      <c r="A9032" s="105"/>
      <c r="C9032" s="88"/>
      <c r="D9032" s="86"/>
      <c r="E9032" s="32"/>
      <c r="H9032" s="105"/>
      <c r="J9032" s="102"/>
      <c r="K9032" s="102"/>
      <c r="L9032" s="108"/>
      <c r="R9032" s="31"/>
      <c r="S9032" s="112"/>
    </row>
    <row r="9033">
      <c r="A9033" s="105"/>
      <c r="C9033" s="88"/>
      <c r="D9033" s="86"/>
      <c r="E9033" s="32"/>
      <c r="H9033" s="105"/>
      <c r="J9033" s="102"/>
      <c r="K9033" s="102"/>
      <c r="L9033" s="108"/>
      <c r="R9033" s="31"/>
      <c r="S9033" s="112"/>
    </row>
    <row r="9034">
      <c r="A9034" s="105"/>
      <c r="C9034" s="88"/>
      <c r="D9034" s="86"/>
      <c r="E9034" s="32"/>
      <c r="H9034" s="105"/>
      <c r="J9034" s="102"/>
      <c r="K9034" s="102"/>
      <c r="L9034" s="108"/>
      <c r="R9034" s="31"/>
      <c r="S9034" s="112"/>
    </row>
    <row r="9035">
      <c r="A9035" s="105"/>
      <c r="C9035" s="88"/>
      <c r="D9035" s="86"/>
      <c r="E9035" s="32"/>
      <c r="H9035" s="105"/>
      <c r="J9035" s="102"/>
      <c r="K9035" s="102"/>
      <c r="L9035" s="108"/>
      <c r="R9035" s="31"/>
      <c r="S9035" s="112"/>
    </row>
    <row r="9036">
      <c r="A9036" s="105"/>
      <c r="C9036" s="88"/>
      <c r="D9036" s="86"/>
      <c r="E9036" s="32"/>
      <c r="H9036" s="105"/>
      <c r="J9036" s="102"/>
      <c r="K9036" s="102"/>
      <c r="L9036" s="108"/>
      <c r="R9036" s="31"/>
      <c r="S9036" s="112"/>
    </row>
    <row r="9037">
      <c r="A9037" s="105"/>
      <c r="C9037" s="88"/>
      <c r="D9037" s="86"/>
      <c r="E9037" s="32"/>
      <c r="H9037" s="105"/>
      <c r="J9037" s="102"/>
      <c r="K9037" s="102"/>
      <c r="L9037" s="108"/>
      <c r="R9037" s="31"/>
      <c r="S9037" s="112"/>
    </row>
    <row r="9038">
      <c r="A9038" s="105"/>
      <c r="C9038" s="88"/>
      <c r="D9038" s="86"/>
      <c r="E9038" s="32"/>
      <c r="H9038" s="105"/>
      <c r="J9038" s="102"/>
      <c r="K9038" s="102"/>
      <c r="L9038" s="108"/>
      <c r="R9038" s="31"/>
      <c r="S9038" s="112"/>
    </row>
    <row r="9039">
      <c r="A9039" s="105"/>
      <c r="C9039" s="88"/>
      <c r="D9039" s="86"/>
      <c r="E9039" s="32"/>
      <c r="H9039" s="105"/>
      <c r="J9039" s="102"/>
      <c r="K9039" s="102"/>
      <c r="L9039" s="108"/>
      <c r="R9039" s="31"/>
      <c r="S9039" s="112"/>
    </row>
    <row r="9040">
      <c r="A9040" s="105"/>
      <c r="C9040" s="88"/>
      <c r="D9040" s="86"/>
      <c r="E9040" s="32"/>
      <c r="H9040" s="105"/>
      <c r="J9040" s="102"/>
      <c r="K9040" s="102"/>
      <c r="L9040" s="108"/>
      <c r="R9040" s="31"/>
      <c r="S9040" s="112"/>
    </row>
    <row r="9041">
      <c r="A9041" s="105"/>
      <c r="C9041" s="88"/>
      <c r="D9041" s="86"/>
      <c r="E9041" s="32"/>
      <c r="H9041" s="105"/>
      <c r="J9041" s="102"/>
      <c r="K9041" s="102"/>
      <c r="L9041" s="108"/>
      <c r="R9041" s="31"/>
      <c r="S9041" s="112"/>
    </row>
    <row r="9042">
      <c r="A9042" s="105"/>
      <c r="C9042" s="88"/>
      <c r="D9042" s="86"/>
      <c r="E9042" s="32"/>
      <c r="H9042" s="105"/>
      <c r="J9042" s="102"/>
      <c r="K9042" s="102"/>
      <c r="L9042" s="108"/>
      <c r="R9042" s="31"/>
      <c r="S9042" s="112"/>
    </row>
    <row r="9043">
      <c r="A9043" s="105"/>
      <c r="C9043" s="88"/>
      <c r="D9043" s="86"/>
      <c r="E9043" s="32"/>
      <c r="H9043" s="105"/>
      <c r="J9043" s="102"/>
      <c r="K9043" s="102"/>
      <c r="L9043" s="108"/>
      <c r="R9043" s="31"/>
      <c r="S9043" s="112"/>
    </row>
    <row r="9044">
      <c r="A9044" s="105"/>
      <c r="C9044" s="88"/>
      <c r="D9044" s="86"/>
      <c r="E9044" s="32"/>
      <c r="H9044" s="105"/>
      <c r="J9044" s="102"/>
      <c r="K9044" s="102"/>
      <c r="L9044" s="108"/>
      <c r="R9044" s="31"/>
      <c r="S9044" s="112"/>
    </row>
    <row r="9045">
      <c r="A9045" s="105"/>
      <c r="C9045" s="88"/>
      <c r="D9045" s="86"/>
      <c r="E9045" s="32"/>
      <c r="H9045" s="105"/>
      <c r="J9045" s="102"/>
      <c r="K9045" s="102"/>
      <c r="L9045" s="108"/>
      <c r="R9045" s="31"/>
      <c r="S9045" s="112"/>
    </row>
    <row r="9046">
      <c r="A9046" s="105"/>
      <c r="C9046" s="88"/>
      <c r="D9046" s="86"/>
      <c r="E9046" s="32"/>
      <c r="H9046" s="105"/>
      <c r="J9046" s="102"/>
      <c r="K9046" s="102"/>
      <c r="L9046" s="108"/>
      <c r="R9046" s="31"/>
      <c r="S9046" s="112"/>
    </row>
    <row r="9047">
      <c r="A9047" s="105"/>
      <c r="C9047" s="88"/>
      <c r="D9047" s="86"/>
      <c r="E9047" s="32"/>
      <c r="H9047" s="105"/>
      <c r="J9047" s="102"/>
      <c r="K9047" s="102"/>
      <c r="L9047" s="108"/>
      <c r="R9047" s="31"/>
      <c r="S9047" s="112"/>
    </row>
    <row r="9048">
      <c r="A9048" s="105"/>
      <c r="C9048" s="88"/>
      <c r="D9048" s="86"/>
      <c r="E9048" s="32"/>
      <c r="H9048" s="105"/>
      <c r="J9048" s="102"/>
      <c r="K9048" s="102"/>
      <c r="L9048" s="108"/>
      <c r="R9048" s="31"/>
      <c r="S9048" s="112"/>
    </row>
    <row r="9049">
      <c r="A9049" s="105"/>
      <c r="C9049" s="88"/>
      <c r="D9049" s="86"/>
      <c r="E9049" s="32"/>
      <c r="H9049" s="105"/>
      <c r="J9049" s="102"/>
      <c r="K9049" s="102"/>
      <c r="L9049" s="108"/>
      <c r="R9049" s="31"/>
      <c r="S9049" s="112"/>
    </row>
    <row r="9050">
      <c r="A9050" s="105"/>
      <c r="C9050" s="88"/>
      <c r="D9050" s="86"/>
      <c r="E9050" s="32"/>
      <c r="H9050" s="105"/>
      <c r="J9050" s="102"/>
      <c r="K9050" s="102"/>
      <c r="L9050" s="108"/>
      <c r="R9050" s="31"/>
      <c r="S9050" s="112"/>
    </row>
    <row r="9051">
      <c r="A9051" s="105"/>
      <c r="C9051" s="88"/>
      <c r="D9051" s="86"/>
      <c r="E9051" s="32"/>
      <c r="H9051" s="105"/>
      <c r="J9051" s="102"/>
      <c r="K9051" s="102"/>
      <c r="L9051" s="108"/>
      <c r="R9051" s="31"/>
      <c r="S9051" s="112"/>
    </row>
    <row r="9052">
      <c r="A9052" s="105"/>
      <c r="C9052" s="88"/>
      <c r="D9052" s="86"/>
      <c r="E9052" s="32"/>
      <c r="H9052" s="105"/>
      <c r="J9052" s="102"/>
      <c r="K9052" s="102"/>
      <c r="L9052" s="108"/>
      <c r="R9052" s="31"/>
      <c r="S9052" s="112"/>
    </row>
    <row r="9053">
      <c r="A9053" s="105"/>
      <c r="C9053" s="88"/>
      <c r="D9053" s="86"/>
      <c r="E9053" s="32"/>
      <c r="H9053" s="105"/>
      <c r="J9053" s="102"/>
      <c r="K9053" s="102"/>
      <c r="L9053" s="108"/>
      <c r="R9053" s="31"/>
      <c r="S9053" s="112"/>
    </row>
    <row r="9054">
      <c r="A9054" s="105"/>
      <c r="C9054" s="88"/>
      <c r="D9054" s="86"/>
      <c r="E9054" s="32"/>
      <c r="H9054" s="105"/>
      <c r="J9054" s="102"/>
      <c r="K9054" s="102"/>
      <c r="L9054" s="108"/>
      <c r="R9054" s="31"/>
      <c r="S9054" s="112"/>
    </row>
    <row r="9055">
      <c r="A9055" s="105"/>
      <c r="C9055" s="88"/>
      <c r="D9055" s="86"/>
      <c r="E9055" s="32"/>
      <c r="H9055" s="105"/>
      <c r="J9055" s="102"/>
      <c r="K9055" s="102"/>
      <c r="L9055" s="108"/>
      <c r="R9055" s="31"/>
      <c r="S9055" s="112"/>
    </row>
    <row r="9056">
      <c r="A9056" s="105"/>
      <c r="C9056" s="88"/>
      <c r="D9056" s="86"/>
      <c r="E9056" s="32"/>
      <c r="H9056" s="105"/>
      <c r="J9056" s="102"/>
      <c r="K9056" s="102"/>
      <c r="L9056" s="108"/>
      <c r="R9056" s="31"/>
      <c r="S9056" s="112"/>
    </row>
    <row r="9057">
      <c r="A9057" s="105"/>
      <c r="C9057" s="88"/>
      <c r="D9057" s="86"/>
      <c r="E9057" s="32"/>
      <c r="H9057" s="105"/>
      <c r="J9057" s="102"/>
      <c r="K9057" s="102"/>
      <c r="L9057" s="108"/>
      <c r="R9057" s="31"/>
      <c r="S9057" s="112"/>
    </row>
    <row r="9058">
      <c r="A9058" s="105"/>
      <c r="C9058" s="88"/>
      <c r="D9058" s="86"/>
      <c r="E9058" s="32"/>
      <c r="H9058" s="105"/>
      <c r="J9058" s="102"/>
      <c r="K9058" s="102"/>
      <c r="L9058" s="108"/>
      <c r="R9058" s="31"/>
      <c r="S9058" s="112"/>
    </row>
    <row r="9059">
      <c r="A9059" s="105"/>
      <c r="C9059" s="88"/>
      <c r="D9059" s="86"/>
      <c r="E9059" s="32"/>
      <c r="H9059" s="105"/>
      <c r="J9059" s="102"/>
      <c r="K9059" s="102"/>
      <c r="L9059" s="108"/>
      <c r="R9059" s="31"/>
      <c r="S9059" s="112"/>
    </row>
    <row r="9060">
      <c r="A9060" s="105"/>
      <c r="C9060" s="88"/>
      <c r="D9060" s="86"/>
      <c r="E9060" s="32"/>
      <c r="H9060" s="105"/>
      <c r="J9060" s="102"/>
      <c r="K9060" s="102"/>
      <c r="L9060" s="108"/>
      <c r="R9060" s="31"/>
      <c r="S9060" s="112"/>
    </row>
    <row r="9061">
      <c r="A9061" s="105"/>
      <c r="C9061" s="88"/>
      <c r="D9061" s="86"/>
      <c r="E9061" s="32"/>
      <c r="H9061" s="105"/>
      <c r="J9061" s="102"/>
      <c r="K9061" s="102"/>
      <c r="L9061" s="108"/>
      <c r="R9061" s="31"/>
      <c r="S9061" s="112"/>
    </row>
    <row r="9062">
      <c r="A9062" s="105"/>
      <c r="C9062" s="88"/>
      <c r="D9062" s="86"/>
      <c r="E9062" s="32"/>
      <c r="H9062" s="105"/>
      <c r="J9062" s="102"/>
      <c r="K9062" s="102"/>
      <c r="L9062" s="108"/>
      <c r="R9062" s="31"/>
      <c r="S9062" s="112"/>
    </row>
    <row r="9063">
      <c r="A9063" s="105"/>
      <c r="C9063" s="88"/>
      <c r="D9063" s="86"/>
      <c r="E9063" s="32"/>
      <c r="H9063" s="105"/>
      <c r="J9063" s="102"/>
      <c r="K9063" s="102"/>
      <c r="L9063" s="108"/>
      <c r="R9063" s="31"/>
      <c r="S9063" s="112"/>
    </row>
    <row r="9064">
      <c r="A9064" s="105"/>
      <c r="C9064" s="88"/>
      <c r="D9064" s="86"/>
      <c r="E9064" s="32"/>
      <c r="H9064" s="105"/>
      <c r="J9064" s="102"/>
      <c r="K9064" s="102"/>
      <c r="L9064" s="108"/>
      <c r="R9064" s="31"/>
      <c r="S9064" s="112"/>
    </row>
    <row r="9065">
      <c r="A9065" s="105"/>
      <c r="C9065" s="88"/>
      <c r="D9065" s="86"/>
      <c r="E9065" s="32"/>
      <c r="H9065" s="105"/>
      <c r="J9065" s="102"/>
      <c r="K9065" s="102"/>
      <c r="L9065" s="108"/>
      <c r="R9065" s="31"/>
      <c r="S9065" s="112"/>
    </row>
    <row r="9066">
      <c r="A9066" s="105"/>
      <c r="C9066" s="88"/>
      <c r="D9066" s="86"/>
      <c r="E9066" s="32"/>
      <c r="H9066" s="105"/>
      <c r="J9066" s="102"/>
      <c r="K9066" s="102"/>
      <c r="L9066" s="108"/>
      <c r="R9066" s="31"/>
      <c r="S9066" s="112"/>
    </row>
    <row r="9067">
      <c r="A9067" s="105"/>
      <c r="C9067" s="88"/>
      <c r="D9067" s="86"/>
      <c r="E9067" s="32"/>
      <c r="H9067" s="105"/>
      <c r="J9067" s="102"/>
      <c r="K9067" s="102"/>
      <c r="L9067" s="108"/>
      <c r="R9067" s="31"/>
      <c r="S9067" s="112"/>
    </row>
    <row r="9068">
      <c r="A9068" s="105"/>
      <c r="C9068" s="88"/>
      <c r="D9068" s="86"/>
      <c r="E9068" s="32"/>
      <c r="H9068" s="105"/>
      <c r="J9068" s="102"/>
      <c r="K9068" s="102"/>
      <c r="L9068" s="108"/>
      <c r="R9068" s="31"/>
      <c r="S9068" s="112"/>
    </row>
    <row r="9069">
      <c r="A9069" s="105"/>
      <c r="C9069" s="88"/>
      <c r="D9069" s="86"/>
      <c r="E9069" s="32"/>
      <c r="H9069" s="105"/>
      <c r="J9069" s="102"/>
      <c r="K9069" s="102"/>
      <c r="L9069" s="108"/>
      <c r="R9069" s="31"/>
      <c r="S9069" s="112"/>
    </row>
    <row r="9070">
      <c r="A9070" s="105"/>
      <c r="C9070" s="88"/>
      <c r="D9070" s="86"/>
      <c r="E9070" s="32"/>
      <c r="H9070" s="105"/>
      <c r="J9070" s="102"/>
      <c r="K9070" s="102"/>
      <c r="L9070" s="108"/>
      <c r="R9070" s="31"/>
      <c r="S9070" s="112"/>
    </row>
    <row r="9071">
      <c r="A9071" s="105"/>
      <c r="C9071" s="88"/>
      <c r="D9071" s="86"/>
      <c r="E9071" s="32"/>
      <c r="H9071" s="105"/>
      <c r="J9071" s="102"/>
      <c r="K9071" s="102"/>
      <c r="L9071" s="108"/>
      <c r="R9071" s="31"/>
      <c r="S9071" s="112"/>
    </row>
    <row r="9072">
      <c r="A9072" s="105"/>
      <c r="C9072" s="88"/>
      <c r="D9072" s="86"/>
      <c r="E9072" s="32"/>
      <c r="H9072" s="105"/>
      <c r="J9072" s="102"/>
      <c r="K9072" s="102"/>
      <c r="L9072" s="108"/>
      <c r="R9072" s="31"/>
      <c r="S9072" s="112"/>
    </row>
    <row r="9073">
      <c r="A9073" s="105"/>
      <c r="C9073" s="88"/>
      <c r="D9073" s="86"/>
      <c r="E9073" s="32"/>
      <c r="H9073" s="105"/>
      <c r="J9073" s="102"/>
      <c r="K9073" s="102"/>
      <c r="L9073" s="108"/>
      <c r="R9073" s="31"/>
      <c r="S9073" s="112"/>
    </row>
    <row r="9074">
      <c r="A9074" s="105"/>
      <c r="C9074" s="88"/>
      <c r="D9074" s="86"/>
      <c r="E9074" s="32"/>
      <c r="H9074" s="105"/>
      <c r="J9074" s="102"/>
      <c r="K9074" s="102"/>
      <c r="L9074" s="108"/>
      <c r="R9074" s="31"/>
      <c r="S9074" s="112"/>
    </row>
    <row r="9075">
      <c r="A9075" s="105"/>
      <c r="C9075" s="88"/>
      <c r="D9075" s="86"/>
      <c r="E9075" s="32"/>
      <c r="H9075" s="105"/>
      <c r="J9075" s="102"/>
      <c r="K9075" s="102"/>
      <c r="L9075" s="108"/>
      <c r="R9075" s="31"/>
      <c r="S9075" s="112"/>
    </row>
    <row r="9076">
      <c r="A9076" s="105"/>
      <c r="C9076" s="88"/>
      <c r="D9076" s="86"/>
      <c r="E9076" s="32"/>
      <c r="H9076" s="105"/>
      <c r="J9076" s="102"/>
      <c r="K9076" s="102"/>
      <c r="L9076" s="108"/>
      <c r="R9076" s="31"/>
      <c r="S9076" s="112"/>
    </row>
    <row r="9077">
      <c r="A9077" s="105"/>
      <c r="C9077" s="88"/>
      <c r="D9077" s="86"/>
      <c r="E9077" s="32"/>
      <c r="H9077" s="105"/>
      <c r="J9077" s="102"/>
      <c r="K9077" s="102"/>
      <c r="L9077" s="108"/>
      <c r="R9077" s="31"/>
      <c r="S9077" s="112"/>
    </row>
    <row r="9078">
      <c r="A9078" s="105"/>
      <c r="C9078" s="88"/>
      <c r="D9078" s="86"/>
      <c r="E9078" s="32"/>
      <c r="H9078" s="105"/>
      <c r="J9078" s="102"/>
      <c r="K9078" s="102"/>
      <c r="L9078" s="108"/>
      <c r="R9078" s="31"/>
      <c r="S9078" s="112"/>
    </row>
    <row r="9079">
      <c r="A9079" s="105"/>
      <c r="C9079" s="88"/>
      <c r="D9079" s="86"/>
      <c r="E9079" s="32"/>
      <c r="H9079" s="105"/>
      <c r="J9079" s="102"/>
      <c r="K9079" s="102"/>
      <c r="L9079" s="108"/>
      <c r="R9079" s="31"/>
      <c r="S9079" s="112"/>
    </row>
    <row r="9080">
      <c r="A9080" s="105"/>
      <c r="C9080" s="88"/>
      <c r="D9080" s="86"/>
      <c r="E9080" s="32"/>
      <c r="H9080" s="105"/>
      <c r="J9080" s="102"/>
      <c r="K9080" s="102"/>
      <c r="L9080" s="108"/>
      <c r="R9080" s="31"/>
      <c r="S9080" s="112"/>
    </row>
    <row r="9081">
      <c r="A9081" s="105"/>
      <c r="C9081" s="88"/>
      <c r="D9081" s="86"/>
      <c r="E9081" s="32"/>
      <c r="H9081" s="105"/>
      <c r="J9081" s="102"/>
      <c r="K9081" s="102"/>
      <c r="L9081" s="108"/>
      <c r="R9081" s="31"/>
      <c r="S9081" s="112"/>
    </row>
    <row r="9082">
      <c r="A9082" s="105"/>
      <c r="C9082" s="88"/>
      <c r="D9082" s="86"/>
      <c r="E9082" s="32"/>
      <c r="H9082" s="105"/>
      <c r="J9082" s="102"/>
      <c r="K9082" s="102"/>
      <c r="L9082" s="108"/>
      <c r="R9082" s="31"/>
      <c r="S9082" s="112"/>
    </row>
    <row r="9083">
      <c r="A9083" s="105"/>
      <c r="C9083" s="88"/>
      <c r="D9083" s="86"/>
      <c r="E9083" s="32"/>
      <c r="H9083" s="105"/>
      <c r="J9083" s="102"/>
      <c r="K9083" s="102"/>
      <c r="L9083" s="108"/>
      <c r="R9083" s="31"/>
      <c r="S9083" s="112"/>
    </row>
    <row r="9084">
      <c r="A9084" s="105"/>
      <c r="C9084" s="88"/>
      <c r="D9084" s="86"/>
      <c r="E9084" s="32"/>
      <c r="H9084" s="105"/>
      <c r="J9084" s="102"/>
      <c r="K9084" s="102"/>
      <c r="L9084" s="108"/>
      <c r="R9084" s="31"/>
      <c r="S9084" s="112"/>
    </row>
    <row r="9085">
      <c r="A9085" s="105"/>
      <c r="C9085" s="88"/>
      <c r="D9085" s="86"/>
      <c r="E9085" s="32"/>
      <c r="H9085" s="105"/>
      <c r="J9085" s="102"/>
      <c r="K9085" s="102"/>
      <c r="L9085" s="108"/>
      <c r="R9085" s="31"/>
      <c r="S9085" s="112"/>
    </row>
    <row r="9086">
      <c r="A9086" s="105"/>
      <c r="C9086" s="88"/>
      <c r="D9086" s="86"/>
      <c r="E9086" s="32"/>
      <c r="H9086" s="105"/>
      <c r="J9086" s="102"/>
      <c r="K9086" s="102"/>
      <c r="L9086" s="108"/>
      <c r="R9086" s="31"/>
      <c r="S9086" s="112"/>
    </row>
    <row r="9087">
      <c r="A9087" s="105"/>
      <c r="C9087" s="88"/>
      <c r="D9087" s="86"/>
      <c r="E9087" s="32"/>
      <c r="H9087" s="105"/>
      <c r="J9087" s="102"/>
      <c r="K9087" s="102"/>
      <c r="L9087" s="108"/>
      <c r="R9087" s="31"/>
      <c r="S9087" s="112"/>
    </row>
    <row r="9088">
      <c r="A9088" s="105"/>
      <c r="C9088" s="88"/>
      <c r="D9088" s="86"/>
      <c r="E9088" s="32"/>
      <c r="H9088" s="105"/>
      <c r="J9088" s="102"/>
      <c r="K9088" s="102"/>
      <c r="L9088" s="108"/>
      <c r="R9088" s="31"/>
      <c r="S9088" s="112"/>
    </row>
    <row r="9089">
      <c r="A9089" s="105"/>
      <c r="C9089" s="88"/>
      <c r="D9089" s="86"/>
      <c r="E9089" s="32"/>
      <c r="H9089" s="105"/>
      <c r="J9089" s="102"/>
      <c r="K9089" s="102"/>
      <c r="L9089" s="108"/>
      <c r="R9089" s="31"/>
      <c r="S9089" s="112"/>
    </row>
    <row r="9090">
      <c r="A9090" s="105"/>
      <c r="C9090" s="88"/>
      <c r="D9090" s="86"/>
      <c r="E9090" s="32"/>
      <c r="H9090" s="105"/>
      <c r="J9090" s="102"/>
      <c r="K9090" s="102"/>
      <c r="L9090" s="108"/>
      <c r="R9090" s="31"/>
      <c r="S9090" s="112"/>
    </row>
    <row r="9091">
      <c r="A9091" s="105"/>
      <c r="C9091" s="88"/>
      <c r="D9091" s="86"/>
      <c r="E9091" s="32"/>
      <c r="H9091" s="105"/>
      <c r="J9091" s="102"/>
      <c r="K9091" s="102"/>
      <c r="L9091" s="108"/>
      <c r="R9091" s="31"/>
      <c r="S9091" s="112"/>
    </row>
    <row r="9092">
      <c r="A9092" s="105"/>
      <c r="C9092" s="88"/>
      <c r="D9092" s="86"/>
      <c r="E9092" s="32"/>
      <c r="H9092" s="105"/>
      <c r="J9092" s="102"/>
      <c r="K9092" s="102"/>
      <c r="L9092" s="108"/>
      <c r="R9092" s="31"/>
      <c r="S9092" s="112"/>
    </row>
    <row r="9093">
      <c r="A9093" s="105"/>
      <c r="C9093" s="88"/>
      <c r="D9093" s="86"/>
      <c r="E9093" s="32"/>
      <c r="H9093" s="105"/>
      <c r="J9093" s="102"/>
      <c r="K9093" s="102"/>
      <c r="L9093" s="108"/>
      <c r="R9093" s="31"/>
      <c r="S9093" s="112"/>
    </row>
    <row r="9094">
      <c r="A9094" s="105"/>
      <c r="C9094" s="88"/>
      <c r="D9094" s="86"/>
      <c r="E9094" s="32"/>
      <c r="H9094" s="105"/>
      <c r="J9094" s="102"/>
      <c r="K9094" s="102"/>
      <c r="L9094" s="108"/>
      <c r="R9094" s="31"/>
      <c r="S9094" s="112"/>
    </row>
    <row r="9095">
      <c r="A9095" s="105"/>
      <c r="C9095" s="88"/>
      <c r="D9095" s="86"/>
      <c r="E9095" s="32"/>
      <c r="H9095" s="105"/>
      <c r="J9095" s="102"/>
      <c r="K9095" s="102"/>
      <c r="L9095" s="108"/>
      <c r="R9095" s="31"/>
      <c r="S9095" s="112"/>
    </row>
    <row r="9096">
      <c r="A9096" s="105"/>
      <c r="C9096" s="88"/>
      <c r="D9096" s="86"/>
      <c r="E9096" s="32"/>
      <c r="H9096" s="105"/>
      <c r="J9096" s="102"/>
      <c r="K9096" s="102"/>
      <c r="L9096" s="108"/>
      <c r="R9096" s="31"/>
      <c r="S9096" s="112"/>
    </row>
    <row r="9097">
      <c r="A9097" s="105"/>
      <c r="C9097" s="88"/>
      <c r="D9097" s="86"/>
      <c r="E9097" s="32"/>
      <c r="H9097" s="105"/>
      <c r="J9097" s="102"/>
      <c r="K9097" s="102"/>
      <c r="L9097" s="108"/>
      <c r="R9097" s="31"/>
      <c r="S9097" s="112"/>
    </row>
    <row r="9098">
      <c r="A9098" s="105"/>
      <c r="C9098" s="88"/>
      <c r="D9098" s="86"/>
      <c r="E9098" s="32"/>
      <c r="H9098" s="105"/>
      <c r="J9098" s="102"/>
      <c r="K9098" s="102"/>
      <c r="L9098" s="108"/>
      <c r="R9098" s="31"/>
      <c r="S9098" s="112"/>
    </row>
    <row r="9099">
      <c r="A9099" s="105"/>
      <c r="C9099" s="88"/>
      <c r="D9099" s="86"/>
      <c r="E9099" s="32"/>
      <c r="H9099" s="105"/>
      <c r="J9099" s="102"/>
      <c r="K9099" s="102"/>
      <c r="L9099" s="108"/>
      <c r="R9099" s="31"/>
      <c r="S9099" s="112"/>
    </row>
    <row r="9100">
      <c r="A9100" s="105"/>
      <c r="C9100" s="88"/>
      <c r="D9100" s="86"/>
      <c r="E9100" s="32"/>
      <c r="H9100" s="105"/>
      <c r="J9100" s="102"/>
      <c r="K9100" s="102"/>
      <c r="L9100" s="108"/>
      <c r="R9100" s="31"/>
      <c r="S9100" s="112"/>
    </row>
    <row r="9101">
      <c r="A9101" s="105"/>
      <c r="C9101" s="88"/>
      <c r="D9101" s="86"/>
      <c r="E9101" s="32"/>
      <c r="H9101" s="105"/>
      <c r="J9101" s="102"/>
      <c r="K9101" s="102"/>
      <c r="L9101" s="108"/>
      <c r="R9101" s="31"/>
      <c r="S9101" s="112"/>
    </row>
    <row r="9102">
      <c r="A9102" s="105"/>
      <c r="C9102" s="88"/>
      <c r="D9102" s="86"/>
      <c r="E9102" s="32"/>
      <c r="H9102" s="105"/>
      <c r="J9102" s="102"/>
      <c r="K9102" s="102"/>
      <c r="L9102" s="108"/>
      <c r="R9102" s="31"/>
      <c r="S9102" s="112"/>
    </row>
    <row r="9103">
      <c r="A9103" s="105"/>
      <c r="C9103" s="88"/>
      <c r="D9103" s="86"/>
      <c r="E9103" s="32"/>
      <c r="H9103" s="105"/>
      <c r="J9103" s="102"/>
      <c r="K9103" s="102"/>
      <c r="L9103" s="108"/>
      <c r="R9103" s="31"/>
      <c r="S9103" s="112"/>
    </row>
    <row r="9104">
      <c r="A9104" s="105"/>
      <c r="C9104" s="88"/>
      <c r="D9104" s="86"/>
      <c r="E9104" s="32"/>
      <c r="H9104" s="105"/>
      <c r="J9104" s="102"/>
      <c r="K9104" s="102"/>
      <c r="L9104" s="108"/>
      <c r="R9104" s="31"/>
      <c r="S9104" s="112"/>
    </row>
    <row r="9105">
      <c r="A9105" s="105"/>
      <c r="C9105" s="88"/>
      <c r="D9105" s="86"/>
      <c r="E9105" s="32"/>
      <c r="H9105" s="105"/>
      <c r="J9105" s="102"/>
      <c r="K9105" s="102"/>
      <c r="L9105" s="108"/>
      <c r="R9105" s="31"/>
      <c r="S9105" s="112"/>
    </row>
    <row r="9106">
      <c r="A9106" s="105"/>
      <c r="C9106" s="88"/>
      <c r="D9106" s="86"/>
      <c r="E9106" s="32"/>
      <c r="H9106" s="105"/>
      <c r="J9106" s="102"/>
      <c r="K9106" s="102"/>
      <c r="L9106" s="108"/>
      <c r="R9106" s="31"/>
      <c r="S9106" s="112"/>
    </row>
    <row r="9107">
      <c r="A9107" s="105"/>
      <c r="C9107" s="88"/>
      <c r="D9107" s="86"/>
      <c r="E9107" s="32"/>
      <c r="H9107" s="105"/>
      <c r="J9107" s="102"/>
      <c r="K9107" s="102"/>
      <c r="L9107" s="108"/>
      <c r="R9107" s="31"/>
      <c r="S9107" s="112"/>
    </row>
    <row r="9108">
      <c r="A9108" s="105"/>
      <c r="C9108" s="88"/>
      <c r="D9108" s="86"/>
      <c r="E9108" s="32"/>
      <c r="H9108" s="105"/>
      <c r="J9108" s="102"/>
      <c r="K9108" s="102"/>
      <c r="L9108" s="108"/>
      <c r="R9108" s="31"/>
      <c r="S9108" s="112"/>
    </row>
    <row r="9109">
      <c r="A9109" s="105"/>
      <c r="C9109" s="88"/>
      <c r="D9109" s="86"/>
      <c r="E9109" s="32"/>
      <c r="H9109" s="105"/>
      <c r="J9109" s="102"/>
      <c r="K9109" s="102"/>
      <c r="L9109" s="108"/>
      <c r="R9109" s="31"/>
      <c r="S9109" s="112"/>
    </row>
    <row r="9110">
      <c r="A9110" s="105"/>
      <c r="C9110" s="88"/>
      <c r="D9110" s="86"/>
      <c r="E9110" s="32"/>
      <c r="H9110" s="105"/>
      <c r="J9110" s="102"/>
      <c r="K9110" s="102"/>
      <c r="L9110" s="108"/>
      <c r="R9110" s="31"/>
      <c r="S9110" s="112"/>
    </row>
    <row r="9111">
      <c r="A9111" s="105"/>
      <c r="C9111" s="88"/>
      <c r="D9111" s="86"/>
      <c r="E9111" s="32"/>
      <c r="H9111" s="105"/>
      <c r="J9111" s="102"/>
      <c r="K9111" s="102"/>
      <c r="L9111" s="108"/>
      <c r="R9111" s="31"/>
      <c r="S9111" s="112"/>
    </row>
    <row r="9112">
      <c r="A9112" s="105"/>
      <c r="C9112" s="88"/>
      <c r="D9112" s="86"/>
      <c r="E9112" s="32"/>
      <c r="H9112" s="105"/>
      <c r="J9112" s="102"/>
      <c r="K9112" s="102"/>
      <c r="L9112" s="108"/>
      <c r="R9112" s="31"/>
      <c r="S9112" s="112"/>
    </row>
    <row r="9113">
      <c r="A9113" s="105"/>
      <c r="C9113" s="88"/>
      <c r="D9113" s="86"/>
      <c r="E9113" s="32"/>
      <c r="H9113" s="105"/>
      <c r="J9113" s="102"/>
      <c r="K9113" s="102"/>
      <c r="L9113" s="108"/>
      <c r="R9113" s="31"/>
      <c r="S9113" s="112"/>
    </row>
    <row r="9114">
      <c r="A9114" s="105"/>
      <c r="C9114" s="88"/>
      <c r="D9114" s="86"/>
      <c r="E9114" s="32"/>
      <c r="H9114" s="105"/>
      <c r="J9114" s="102"/>
      <c r="K9114" s="102"/>
      <c r="L9114" s="108"/>
      <c r="R9114" s="31"/>
      <c r="S9114" s="112"/>
    </row>
    <row r="9115">
      <c r="A9115" s="105"/>
      <c r="C9115" s="88"/>
      <c r="D9115" s="86"/>
      <c r="E9115" s="32"/>
      <c r="H9115" s="105"/>
      <c r="J9115" s="102"/>
      <c r="K9115" s="102"/>
      <c r="L9115" s="108"/>
      <c r="R9115" s="31"/>
      <c r="S9115" s="112"/>
    </row>
    <row r="9116">
      <c r="A9116" s="105"/>
      <c r="C9116" s="88"/>
      <c r="D9116" s="86"/>
      <c r="E9116" s="32"/>
      <c r="H9116" s="105"/>
      <c r="J9116" s="102"/>
      <c r="K9116" s="102"/>
      <c r="L9116" s="108"/>
      <c r="R9116" s="31"/>
      <c r="S9116" s="112"/>
    </row>
    <row r="9117">
      <c r="A9117" s="105"/>
      <c r="C9117" s="88"/>
      <c r="D9117" s="86"/>
      <c r="E9117" s="32"/>
      <c r="H9117" s="105"/>
      <c r="J9117" s="102"/>
      <c r="K9117" s="102"/>
      <c r="L9117" s="108"/>
      <c r="R9117" s="31"/>
      <c r="S9117" s="112"/>
    </row>
    <row r="9118">
      <c r="A9118" s="105"/>
      <c r="C9118" s="88"/>
      <c r="D9118" s="86"/>
      <c r="E9118" s="32"/>
      <c r="H9118" s="105"/>
      <c r="J9118" s="102"/>
      <c r="K9118" s="102"/>
      <c r="L9118" s="108"/>
      <c r="R9118" s="31"/>
      <c r="S9118" s="112"/>
    </row>
    <row r="9119">
      <c r="A9119" s="105"/>
      <c r="C9119" s="88"/>
      <c r="D9119" s="86"/>
      <c r="E9119" s="32"/>
      <c r="H9119" s="105"/>
      <c r="J9119" s="102"/>
      <c r="K9119" s="102"/>
      <c r="L9119" s="108"/>
      <c r="R9119" s="31"/>
      <c r="S9119" s="112"/>
    </row>
    <row r="9120">
      <c r="A9120" s="105"/>
      <c r="C9120" s="88"/>
      <c r="D9120" s="86"/>
      <c r="E9120" s="32"/>
      <c r="H9120" s="105"/>
      <c r="J9120" s="102"/>
      <c r="K9120" s="102"/>
      <c r="L9120" s="108"/>
      <c r="R9120" s="31"/>
      <c r="S9120" s="112"/>
    </row>
    <row r="9121">
      <c r="A9121" s="105"/>
      <c r="C9121" s="88"/>
      <c r="D9121" s="86"/>
      <c r="E9121" s="32"/>
      <c r="H9121" s="105"/>
      <c r="J9121" s="102"/>
      <c r="K9121" s="102"/>
      <c r="L9121" s="108"/>
      <c r="R9121" s="31"/>
      <c r="S9121" s="112"/>
    </row>
    <row r="9122">
      <c r="A9122" s="105"/>
      <c r="C9122" s="88"/>
      <c r="D9122" s="86"/>
      <c r="E9122" s="32"/>
      <c r="H9122" s="105"/>
      <c r="J9122" s="102"/>
      <c r="K9122" s="102"/>
      <c r="L9122" s="108"/>
      <c r="R9122" s="31"/>
      <c r="S9122" s="112"/>
    </row>
    <row r="9123">
      <c r="A9123" s="105"/>
      <c r="C9123" s="88"/>
      <c r="D9123" s="86"/>
      <c r="E9123" s="32"/>
      <c r="H9123" s="105"/>
      <c r="J9123" s="102"/>
      <c r="K9123" s="102"/>
      <c r="L9123" s="108"/>
      <c r="R9123" s="31"/>
      <c r="S9123" s="112"/>
    </row>
    <row r="9124">
      <c r="A9124" s="105"/>
      <c r="C9124" s="88"/>
      <c r="D9124" s="86"/>
      <c r="E9124" s="32"/>
      <c r="H9124" s="105"/>
      <c r="J9124" s="102"/>
      <c r="K9124" s="102"/>
      <c r="L9124" s="108"/>
      <c r="R9124" s="31"/>
      <c r="S9124" s="112"/>
    </row>
    <row r="9125">
      <c r="A9125" s="105"/>
      <c r="C9125" s="88"/>
      <c r="D9125" s="86"/>
      <c r="E9125" s="32"/>
      <c r="H9125" s="105"/>
      <c r="J9125" s="102"/>
      <c r="K9125" s="102"/>
      <c r="L9125" s="108"/>
      <c r="R9125" s="31"/>
      <c r="S9125" s="112"/>
    </row>
    <row r="9126">
      <c r="A9126" s="105"/>
      <c r="C9126" s="88"/>
      <c r="D9126" s="86"/>
      <c r="E9126" s="32"/>
      <c r="H9126" s="105"/>
      <c r="J9126" s="102"/>
      <c r="K9126" s="102"/>
      <c r="L9126" s="108"/>
      <c r="R9126" s="31"/>
      <c r="S9126" s="112"/>
    </row>
    <row r="9127">
      <c r="A9127" s="105"/>
      <c r="C9127" s="88"/>
      <c r="D9127" s="86"/>
      <c r="E9127" s="32"/>
      <c r="H9127" s="105"/>
      <c r="J9127" s="102"/>
      <c r="K9127" s="102"/>
      <c r="L9127" s="108"/>
      <c r="R9127" s="31"/>
      <c r="S9127" s="112"/>
    </row>
    <row r="9128">
      <c r="A9128" s="105"/>
      <c r="C9128" s="88"/>
      <c r="D9128" s="86"/>
      <c r="E9128" s="32"/>
      <c r="H9128" s="105"/>
      <c r="J9128" s="102"/>
      <c r="K9128" s="102"/>
      <c r="L9128" s="108"/>
      <c r="R9128" s="31"/>
      <c r="S9128" s="112"/>
    </row>
    <row r="9129">
      <c r="A9129" s="105"/>
      <c r="C9129" s="88"/>
      <c r="D9129" s="86"/>
      <c r="E9129" s="32"/>
      <c r="H9129" s="105"/>
      <c r="J9129" s="102"/>
      <c r="K9129" s="102"/>
      <c r="L9129" s="108"/>
      <c r="R9129" s="31"/>
      <c r="S9129" s="112"/>
    </row>
    <row r="9130">
      <c r="A9130" s="105"/>
      <c r="C9130" s="88"/>
      <c r="D9130" s="86"/>
      <c r="E9130" s="32"/>
      <c r="H9130" s="105"/>
      <c r="J9130" s="102"/>
      <c r="K9130" s="102"/>
      <c r="L9130" s="108"/>
      <c r="R9130" s="31"/>
      <c r="S9130" s="112"/>
    </row>
    <row r="9131">
      <c r="A9131" s="105"/>
      <c r="C9131" s="88"/>
      <c r="D9131" s="86"/>
      <c r="E9131" s="32"/>
      <c r="H9131" s="105"/>
      <c r="J9131" s="102"/>
      <c r="K9131" s="102"/>
      <c r="L9131" s="108"/>
      <c r="R9131" s="31"/>
      <c r="S9131" s="112"/>
    </row>
    <row r="9132">
      <c r="A9132" s="105"/>
      <c r="C9132" s="88"/>
      <c r="D9132" s="86"/>
      <c r="E9132" s="32"/>
      <c r="H9132" s="105"/>
      <c r="J9132" s="102"/>
      <c r="K9132" s="102"/>
      <c r="L9132" s="108"/>
      <c r="R9132" s="31"/>
      <c r="S9132" s="112"/>
    </row>
    <row r="9133">
      <c r="A9133" s="105"/>
      <c r="C9133" s="88"/>
      <c r="D9133" s="86"/>
      <c r="E9133" s="32"/>
      <c r="H9133" s="105"/>
      <c r="J9133" s="102"/>
      <c r="K9133" s="102"/>
      <c r="L9133" s="108"/>
      <c r="R9133" s="31"/>
      <c r="S9133" s="112"/>
    </row>
    <row r="9134">
      <c r="A9134" s="105"/>
      <c r="C9134" s="88"/>
      <c r="D9134" s="86"/>
      <c r="E9134" s="32"/>
      <c r="H9134" s="105"/>
      <c r="J9134" s="102"/>
      <c r="K9134" s="102"/>
      <c r="L9134" s="108"/>
      <c r="R9134" s="31"/>
      <c r="S9134" s="112"/>
    </row>
    <row r="9135">
      <c r="A9135" s="105"/>
      <c r="C9135" s="88"/>
      <c r="D9135" s="86"/>
      <c r="E9135" s="32"/>
      <c r="H9135" s="105"/>
      <c r="J9135" s="102"/>
      <c r="K9135" s="102"/>
      <c r="L9135" s="108"/>
      <c r="R9135" s="31"/>
      <c r="S9135" s="112"/>
    </row>
    <row r="9136">
      <c r="A9136" s="105"/>
      <c r="C9136" s="88"/>
      <c r="D9136" s="86"/>
      <c r="E9136" s="32"/>
      <c r="H9136" s="105"/>
      <c r="J9136" s="102"/>
      <c r="K9136" s="102"/>
      <c r="L9136" s="108"/>
      <c r="R9136" s="31"/>
      <c r="S9136" s="112"/>
    </row>
    <row r="9137">
      <c r="A9137" s="105"/>
      <c r="C9137" s="88"/>
      <c r="D9137" s="86"/>
      <c r="E9137" s="32"/>
      <c r="H9137" s="105"/>
      <c r="J9137" s="102"/>
      <c r="K9137" s="102"/>
      <c r="L9137" s="108"/>
      <c r="R9137" s="31"/>
      <c r="S9137" s="112"/>
    </row>
    <row r="9138">
      <c r="A9138" s="105"/>
      <c r="C9138" s="88"/>
      <c r="D9138" s="86"/>
      <c r="E9138" s="32"/>
      <c r="H9138" s="105"/>
      <c r="J9138" s="102"/>
      <c r="K9138" s="102"/>
      <c r="L9138" s="108"/>
      <c r="R9138" s="31"/>
      <c r="S9138" s="112"/>
    </row>
    <row r="9139">
      <c r="A9139" s="105"/>
      <c r="C9139" s="88"/>
      <c r="D9139" s="86"/>
      <c r="E9139" s="32"/>
      <c r="H9139" s="105"/>
      <c r="J9139" s="102"/>
      <c r="K9139" s="102"/>
      <c r="L9139" s="108"/>
      <c r="R9139" s="31"/>
      <c r="S9139" s="112"/>
    </row>
    <row r="9140">
      <c r="A9140" s="105"/>
      <c r="C9140" s="88"/>
      <c r="D9140" s="86"/>
      <c r="E9140" s="32"/>
      <c r="H9140" s="105"/>
      <c r="J9140" s="102"/>
      <c r="K9140" s="102"/>
      <c r="L9140" s="108"/>
      <c r="R9140" s="31"/>
      <c r="S9140" s="112"/>
    </row>
    <row r="9141">
      <c r="A9141" s="105"/>
      <c r="C9141" s="88"/>
      <c r="D9141" s="86"/>
      <c r="E9141" s="32"/>
      <c r="H9141" s="105"/>
      <c r="J9141" s="102"/>
      <c r="K9141" s="102"/>
      <c r="L9141" s="108"/>
      <c r="R9141" s="31"/>
      <c r="S9141" s="112"/>
    </row>
    <row r="9142">
      <c r="A9142" s="105"/>
      <c r="C9142" s="88"/>
      <c r="D9142" s="86"/>
      <c r="E9142" s="32"/>
      <c r="H9142" s="105"/>
      <c r="J9142" s="102"/>
      <c r="K9142" s="102"/>
      <c r="L9142" s="108"/>
      <c r="R9142" s="31"/>
      <c r="S9142" s="112"/>
    </row>
    <row r="9143">
      <c r="A9143" s="105"/>
      <c r="C9143" s="88"/>
      <c r="D9143" s="86"/>
      <c r="E9143" s="32"/>
      <c r="H9143" s="105"/>
      <c r="J9143" s="102"/>
      <c r="K9143" s="102"/>
      <c r="L9143" s="108"/>
      <c r="R9143" s="31"/>
      <c r="S9143" s="112"/>
    </row>
    <row r="9144">
      <c r="A9144" s="105"/>
      <c r="C9144" s="88"/>
      <c r="D9144" s="86"/>
      <c r="E9144" s="32"/>
      <c r="H9144" s="105"/>
      <c r="J9144" s="102"/>
      <c r="K9144" s="102"/>
      <c r="L9144" s="108"/>
      <c r="R9144" s="31"/>
      <c r="S9144" s="112"/>
    </row>
    <row r="9145">
      <c r="A9145" s="105"/>
      <c r="C9145" s="88"/>
      <c r="D9145" s="86"/>
      <c r="E9145" s="32"/>
      <c r="H9145" s="105"/>
      <c r="J9145" s="102"/>
      <c r="K9145" s="102"/>
      <c r="L9145" s="108"/>
      <c r="R9145" s="31"/>
      <c r="S9145" s="112"/>
    </row>
    <row r="9146">
      <c r="A9146" s="105"/>
      <c r="C9146" s="88"/>
      <c r="D9146" s="86"/>
      <c r="E9146" s="32"/>
      <c r="H9146" s="105"/>
      <c r="J9146" s="102"/>
      <c r="K9146" s="102"/>
      <c r="L9146" s="108"/>
      <c r="R9146" s="31"/>
      <c r="S9146" s="112"/>
    </row>
    <row r="9147">
      <c r="A9147" s="105"/>
      <c r="C9147" s="88"/>
      <c r="D9147" s="86"/>
      <c r="E9147" s="32"/>
      <c r="H9147" s="105"/>
      <c r="J9147" s="102"/>
      <c r="K9147" s="102"/>
      <c r="L9147" s="108"/>
      <c r="R9147" s="31"/>
      <c r="S9147" s="112"/>
    </row>
    <row r="9148">
      <c r="A9148" s="105"/>
      <c r="C9148" s="88"/>
      <c r="D9148" s="86"/>
      <c r="E9148" s="32"/>
      <c r="H9148" s="105"/>
      <c r="J9148" s="102"/>
      <c r="K9148" s="102"/>
      <c r="L9148" s="108"/>
      <c r="R9148" s="31"/>
      <c r="S9148" s="112"/>
    </row>
    <row r="9149">
      <c r="A9149" s="105"/>
      <c r="C9149" s="88"/>
      <c r="D9149" s="86"/>
      <c r="E9149" s="32"/>
      <c r="H9149" s="105"/>
      <c r="J9149" s="102"/>
      <c r="K9149" s="102"/>
      <c r="L9149" s="108"/>
      <c r="R9149" s="31"/>
      <c r="S9149" s="112"/>
    </row>
    <row r="9150">
      <c r="A9150" s="105"/>
      <c r="C9150" s="88"/>
      <c r="D9150" s="86"/>
      <c r="E9150" s="32"/>
      <c r="H9150" s="105"/>
      <c r="J9150" s="102"/>
      <c r="K9150" s="102"/>
      <c r="L9150" s="108"/>
      <c r="R9150" s="31"/>
      <c r="S9150" s="112"/>
    </row>
    <row r="9151">
      <c r="A9151" s="105"/>
      <c r="C9151" s="88"/>
      <c r="D9151" s="86"/>
      <c r="E9151" s="32"/>
      <c r="H9151" s="105"/>
      <c r="J9151" s="102"/>
      <c r="K9151" s="102"/>
      <c r="L9151" s="108"/>
      <c r="R9151" s="31"/>
      <c r="S9151" s="112"/>
    </row>
    <row r="9152">
      <c r="A9152" s="105"/>
      <c r="C9152" s="88"/>
      <c r="D9152" s="86"/>
      <c r="E9152" s="32"/>
      <c r="H9152" s="105"/>
      <c r="J9152" s="102"/>
      <c r="K9152" s="102"/>
      <c r="L9152" s="108"/>
      <c r="R9152" s="31"/>
      <c r="S9152" s="112"/>
    </row>
    <row r="9153">
      <c r="A9153" s="105"/>
      <c r="C9153" s="88"/>
      <c r="D9153" s="86"/>
      <c r="E9153" s="32"/>
      <c r="H9153" s="105"/>
      <c r="J9153" s="102"/>
      <c r="K9153" s="102"/>
      <c r="L9153" s="108"/>
      <c r="R9153" s="31"/>
      <c r="S9153" s="112"/>
    </row>
    <row r="9154">
      <c r="A9154" s="105"/>
      <c r="C9154" s="88"/>
      <c r="D9154" s="86"/>
      <c r="E9154" s="32"/>
      <c r="H9154" s="105"/>
      <c r="J9154" s="102"/>
      <c r="K9154" s="102"/>
      <c r="L9154" s="108"/>
      <c r="R9154" s="31"/>
      <c r="S9154" s="112"/>
    </row>
    <row r="9155">
      <c r="A9155" s="105"/>
      <c r="C9155" s="88"/>
      <c r="D9155" s="86"/>
      <c r="E9155" s="32"/>
      <c r="H9155" s="105"/>
      <c r="J9155" s="102"/>
      <c r="K9155" s="102"/>
      <c r="L9155" s="108"/>
      <c r="R9155" s="31"/>
      <c r="S9155" s="112"/>
    </row>
    <row r="9156">
      <c r="A9156" s="105"/>
      <c r="C9156" s="88"/>
      <c r="D9156" s="86"/>
      <c r="E9156" s="32"/>
      <c r="H9156" s="105"/>
      <c r="J9156" s="102"/>
      <c r="K9156" s="102"/>
      <c r="L9156" s="108"/>
      <c r="R9156" s="31"/>
      <c r="S9156" s="112"/>
    </row>
    <row r="9157">
      <c r="A9157" s="105"/>
      <c r="C9157" s="88"/>
      <c r="D9157" s="86"/>
      <c r="E9157" s="32"/>
      <c r="H9157" s="105"/>
      <c r="J9157" s="102"/>
      <c r="K9157" s="102"/>
      <c r="L9157" s="108"/>
      <c r="R9157" s="31"/>
      <c r="S9157" s="112"/>
    </row>
    <row r="9158">
      <c r="A9158" s="105"/>
      <c r="C9158" s="88"/>
      <c r="D9158" s="86"/>
      <c r="E9158" s="32"/>
      <c r="H9158" s="105"/>
      <c r="J9158" s="102"/>
      <c r="K9158" s="102"/>
      <c r="L9158" s="108"/>
      <c r="R9158" s="31"/>
      <c r="S9158" s="112"/>
    </row>
    <row r="9159">
      <c r="A9159" s="105"/>
      <c r="C9159" s="88"/>
      <c r="D9159" s="86"/>
      <c r="E9159" s="32"/>
      <c r="H9159" s="105"/>
      <c r="J9159" s="102"/>
      <c r="K9159" s="102"/>
      <c r="L9159" s="108"/>
      <c r="R9159" s="31"/>
      <c r="S9159" s="112"/>
    </row>
    <row r="9160">
      <c r="A9160" s="105"/>
      <c r="C9160" s="88"/>
      <c r="D9160" s="86"/>
      <c r="E9160" s="32"/>
      <c r="H9160" s="105"/>
      <c r="J9160" s="102"/>
      <c r="K9160" s="102"/>
      <c r="L9160" s="108"/>
      <c r="R9160" s="31"/>
      <c r="S9160" s="112"/>
    </row>
    <row r="9161">
      <c r="A9161" s="105"/>
      <c r="C9161" s="88"/>
      <c r="D9161" s="86"/>
      <c r="E9161" s="32"/>
      <c r="H9161" s="105"/>
      <c r="J9161" s="102"/>
      <c r="K9161" s="102"/>
      <c r="L9161" s="108"/>
      <c r="R9161" s="31"/>
      <c r="S9161" s="112"/>
    </row>
    <row r="9162">
      <c r="A9162" s="105"/>
      <c r="C9162" s="88"/>
      <c r="D9162" s="86"/>
      <c r="E9162" s="32"/>
      <c r="H9162" s="105"/>
      <c r="J9162" s="102"/>
      <c r="K9162" s="102"/>
      <c r="L9162" s="108"/>
      <c r="R9162" s="31"/>
      <c r="S9162" s="112"/>
    </row>
    <row r="9163">
      <c r="A9163" s="105"/>
      <c r="C9163" s="88"/>
      <c r="D9163" s="86"/>
      <c r="E9163" s="32"/>
      <c r="H9163" s="105"/>
      <c r="J9163" s="102"/>
      <c r="K9163" s="102"/>
      <c r="L9163" s="108"/>
      <c r="R9163" s="31"/>
      <c r="S9163" s="112"/>
    </row>
    <row r="9164">
      <c r="A9164" s="105"/>
      <c r="C9164" s="88"/>
      <c r="D9164" s="86"/>
      <c r="E9164" s="32"/>
      <c r="H9164" s="105"/>
      <c r="J9164" s="102"/>
      <c r="K9164" s="102"/>
      <c r="L9164" s="108"/>
      <c r="R9164" s="31"/>
      <c r="S9164" s="112"/>
    </row>
    <row r="9165">
      <c r="A9165" s="105"/>
      <c r="C9165" s="88"/>
      <c r="D9165" s="86"/>
      <c r="E9165" s="32"/>
      <c r="H9165" s="105"/>
      <c r="J9165" s="102"/>
      <c r="K9165" s="102"/>
      <c r="L9165" s="108"/>
      <c r="R9165" s="31"/>
      <c r="S9165" s="112"/>
    </row>
    <row r="9166">
      <c r="A9166" s="105"/>
      <c r="C9166" s="88"/>
      <c r="D9166" s="86"/>
      <c r="E9166" s="32"/>
      <c r="H9166" s="105"/>
      <c r="J9166" s="102"/>
      <c r="K9166" s="102"/>
      <c r="L9166" s="108"/>
      <c r="R9166" s="31"/>
      <c r="S9166" s="112"/>
    </row>
    <row r="9167">
      <c r="A9167" s="105"/>
      <c r="C9167" s="88"/>
      <c r="D9167" s="86"/>
      <c r="E9167" s="32"/>
      <c r="H9167" s="105"/>
      <c r="J9167" s="102"/>
      <c r="K9167" s="102"/>
      <c r="L9167" s="108"/>
      <c r="R9167" s="31"/>
      <c r="S9167" s="112"/>
    </row>
    <row r="9168">
      <c r="A9168" s="105"/>
      <c r="C9168" s="88"/>
      <c r="D9168" s="86"/>
      <c r="E9168" s="32"/>
      <c r="H9168" s="105"/>
      <c r="J9168" s="102"/>
      <c r="K9168" s="102"/>
      <c r="L9168" s="108"/>
      <c r="R9168" s="31"/>
      <c r="S9168" s="112"/>
    </row>
    <row r="9169">
      <c r="A9169" s="105"/>
      <c r="C9169" s="88"/>
      <c r="D9169" s="86"/>
      <c r="E9169" s="32"/>
      <c r="H9169" s="105"/>
      <c r="J9169" s="102"/>
      <c r="K9169" s="102"/>
      <c r="L9169" s="108"/>
      <c r="R9169" s="31"/>
      <c r="S9169" s="112"/>
    </row>
    <row r="9170">
      <c r="A9170" s="105"/>
      <c r="C9170" s="88"/>
      <c r="D9170" s="86"/>
      <c r="E9170" s="32"/>
      <c r="H9170" s="105"/>
      <c r="J9170" s="102"/>
      <c r="K9170" s="102"/>
      <c r="L9170" s="108"/>
      <c r="R9170" s="31"/>
      <c r="S9170" s="112"/>
    </row>
    <row r="9171">
      <c r="A9171" s="105"/>
      <c r="C9171" s="88"/>
      <c r="D9171" s="86"/>
      <c r="E9171" s="32"/>
      <c r="H9171" s="105"/>
      <c r="J9171" s="102"/>
      <c r="K9171" s="102"/>
      <c r="L9171" s="108"/>
      <c r="R9171" s="31"/>
      <c r="S9171" s="112"/>
    </row>
    <row r="9172">
      <c r="A9172" s="105"/>
      <c r="C9172" s="88"/>
      <c r="D9172" s="86"/>
      <c r="E9172" s="32"/>
      <c r="H9172" s="105"/>
      <c r="J9172" s="102"/>
      <c r="K9172" s="102"/>
      <c r="L9172" s="108"/>
      <c r="R9172" s="31"/>
      <c r="S9172" s="112"/>
    </row>
    <row r="9173">
      <c r="A9173" s="105"/>
      <c r="C9173" s="88"/>
      <c r="D9173" s="86"/>
      <c r="E9173" s="32"/>
      <c r="H9173" s="105"/>
      <c r="J9173" s="102"/>
      <c r="K9173" s="102"/>
      <c r="L9173" s="108"/>
      <c r="R9173" s="31"/>
      <c r="S9173" s="112"/>
    </row>
    <row r="9174">
      <c r="A9174" s="105"/>
      <c r="C9174" s="88"/>
      <c r="D9174" s="86"/>
      <c r="E9174" s="32"/>
      <c r="H9174" s="105"/>
      <c r="J9174" s="102"/>
      <c r="K9174" s="102"/>
      <c r="L9174" s="108"/>
      <c r="R9174" s="31"/>
      <c r="S9174" s="112"/>
    </row>
    <row r="9175">
      <c r="A9175" s="105"/>
      <c r="C9175" s="88"/>
      <c r="D9175" s="86"/>
      <c r="E9175" s="32"/>
      <c r="H9175" s="105"/>
      <c r="J9175" s="102"/>
      <c r="K9175" s="102"/>
      <c r="L9175" s="108"/>
      <c r="R9175" s="31"/>
      <c r="S9175" s="112"/>
    </row>
    <row r="9176">
      <c r="A9176" s="105"/>
      <c r="C9176" s="88"/>
      <c r="D9176" s="86"/>
      <c r="E9176" s="32"/>
      <c r="H9176" s="105"/>
      <c r="J9176" s="102"/>
      <c r="K9176" s="102"/>
      <c r="L9176" s="108"/>
      <c r="R9176" s="31"/>
      <c r="S9176" s="112"/>
    </row>
    <row r="9177">
      <c r="A9177" s="105"/>
      <c r="C9177" s="88"/>
      <c r="D9177" s="86"/>
      <c r="E9177" s="32"/>
      <c r="H9177" s="105"/>
      <c r="J9177" s="102"/>
      <c r="K9177" s="102"/>
      <c r="L9177" s="108"/>
      <c r="R9177" s="31"/>
      <c r="S9177" s="112"/>
    </row>
    <row r="9178">
      <c r="A9178" s="105"/>
      <c r="C9178" s="88"/>
      <c r="D9178" s="86"/>
      <c r="E9178" s="32"/>
      <c r="H9178" s="105"/>
      <c r="J9178" s="102"/>
      <c r="K9178" s="102"/>
      <c r="L9178" s="108"/>
      <c r="R9178" s="31"/>
      <c r="S9178" s="112"/>
    </row>
    <row r="9179">
      <c r="A9179" s="105"/>
      <c r="C9179" s="88"/>
      <c r="D9179" s="86"/>
      <c r="E9179" s="32"/>
      <c r="H9179" s="105"/>
      <c r="J9179" s="102"/>
      <c r="K9179" s="102"/>
      <c r="L9179" s="108"/>
      <c r="R9179" s="31"/>
      <c r="S9179" s="112"/>
    </row>
    <row r="9180">
      <c r="A9180" s="105"/>
      <c r="C9180" s="88"/>
      <c r="D9180" s="86"/>
      <c r="E9180" s="32"/>
      <c r="H9180" s="105"/>
      <c r="J9180" s="102"/>
      <c r="K9180" s="102"/>
      <c r="L9180" s="108"/>
      <c r="R9180" s="31"/>
      <c r="S9180" s="112"/>
    </row>
    <row r="9181">
      <c r="A9181" s="105"/>
      <c r="C9181" s="88"/>
      <c r="D9181" s="86"/>
      <c r="E9181" s="32"/>
      <c r="H9181" s="105"/>
      <c r="J9181" s="102"/>
      <c r="K9181" s="102"/>
      <c r="L9181" s="108"/>
      <c r="R9181" s="31"/>
      <c r="S9181" s="112"/>
    </row>
    <row r="9182">
      <c r="A9182" s="105"/>
      <c r="C9182" s="88"/>
      <c r="D9182" s="86"/>
      <c r="E9182" s="32"/>
      <c r="H9182" s="105"/>
      <c r="J9182" s="102"/>
      <c r="K9182" s="102"/>
      <c r="L9182" s="108"/>
      <c r="R9182" s="31"/>
      <c r="S9182" s="112"/>
    </row>
    <row r="9183">
      <c r="A9183" s="105"/>
      <c r="C9183" s="88"/>
      <c r="D9183" s="86"/>
      <c r="E9183" s="32"/>
      <c r="H9183" s="105"/>
      <c r="J9183" s="102"/>
      <c r="K9183" s="102"/>
      <c r="L9183" s="108"/>
      <c r="R9183" s="31"/>
      <c r="S9183" s="112"/>
    </row>
    <row r="9184">
      <c r="A9184" s="105"/>
      <c r="C9184" s="88"/>
      <c r="D9184" s="86"/>
      <c r="E9184" s="32"/>
      <c r="H9184" s="105"/>
      <c r="J9184" s="102"/>
      <c r="K9184" s="102"/>
      <c r="L9184" s="108"/>
      <c r="R9184" s="31"/>
      <c r="S9184" s="112"/>
    </row>
    <row r="9185">
      <c r="A9185" s="105"/>
      <c r="C9185" s="88"/>
      <c r="D9185" s="86"/>
      <c r="E9185" s="32"/>
      <c r="H9185" s="105"/>
      <c r="J9185" s="102"/>
      <c r="K9185" s="102"/>
      <c r="L9185" s="108"/>
      <c r="R9185" s="31"/>
      <c r="S9185" s="112"/>
    </row>
    <row r="9186">
      <c r="A9186" s="105"/>
      <c r="C9186" s="88"/>
      <c r="D9186" s="86"/>
      <c r="E9186" s="32"/>
      <c r="H9186" s="105"/>
      <c r="J9186" s="102"/>
      <c r="K9186" s="102"/>
      <c r="L9186" s="108"/>
      <c r="R9186" s="31"/>
      <c r="S9186" s="112"/>
    </row>
    <row r="9187">
      <c r="A9187" s="105"/>
      <c r="C9187" s="88"/>
      <c r="D9187" s="86"/>
      <c r="E9187" s="32"/>
      <c r="H9187" s="105"/>
      <c r="J9187" s="102"/>
      <c r="K9187" s="102"/>
      <c r="L9187" s="108"/>
      <c r="R9187" s="31"/>
      <c r="S9187" s="112"/>
    </row>
    <row r="9188">
      <c r="A9188" s="105"/>
      <c r="C9188" s="88"/>
      <c r="D9188" s="86"/>
      <c r="E9188" s="32"/>
      <c r="H9188" s="105"/>
      <c r="J9188" s="102"/>
      <c r="K9188" s="102"/>
      <c r="L9188" s="108"/>
      <c r="R9188" s="31"/>
      <c r="S9188" s="112"/>
    </row>
    <row r="9189">
      <c r="A9189" s="105"/>
      <c r="C9189" s="88"/>
      <c r="D9189" s="86"/>
      <c r="E9189" s="32"/>
      <c r="H9189" s="105"/>
      <c r="J9189" s="102"/>
      <c r="K9189" s="102"/>
      <c r="L9189" s="108"/>
      <c r="R9189" s="31"/>
      <c r="S9189" s="112"/>
    </row>
    <row r="9190">
      <c r="A9190" s="105"/>
      <c r="C9190" s="88"/>
      <c r="D9190" s="86"/>
      <c r="E9190" s="32"/>
      <c r="H9190" s="105"/>
      <c r="J9190" s="102"/>
      <c r="K9190" s="102"/>
      <c r="L9190" s="108"/>
      <c r="R9190" s="31"/>
      <c r="S9190" s="112"/>
    </row>
    <row r="9191">
      <c r="A9191" s="105"/>
      <c r="C9191" s="88"/>
      <c r="D9191" s="86"/>
      <c r="E9191" s="32"/>
      <c r="H9191" s="105"/>
      <c r="J9191" s="102"/>
      <c r="K9191" s="102"/>
      <c r="L9191" s="108"/>
      <c r="R9191" s="31"/>
      <c r="S9191" s="112"/>
    </row>
    <row r="9192">
      <c r="A9192" s="105"/>
      <c r="C9192" s="88"/>
      <c r="D9192" s="86"/>
      <c r="E9192" s="32"/>
      <c r="H9192" s="105"/>
      <c r="J9192" s="102"/>
      <c r="K9192" s="102"/>
      <c r="L9192" s="108"/>
      <c r="R9192" s="31"/>
      <c r="S9192" s="112"/>
    </row>
    <row r="9193">
      <c r="A9193" s="105"/>
      <c r="C9193" s="88"/>
      <c r="D9193" s="86"/>
      <c r="E9193" s="32"/>
      <c r="H9193" s="105"/>
      <c r="J9193" s="102"/>
      <c r="K9193" s="102"/>
      <c r="L9193" s="108"/>
      <c r="R9193" s="31"/>
      <c r="S9193" s="112"/>
    </row>
    <row r="9194">
      <c r="A9194" s="105"/>
      <c r="C9194" s="88"/>
      <c r="D9194" s="86"/>
      <c r="E9194" s="32"/>
      <c r="H9194" s="105"/>
      <c r="J9194" s="102"/>
      <c r="K9194" s="102"/>
      <c r="L9194" s="108"/>
      <c r="R9194" s="31"/>
      <c r="S9194" s="112"/>
    </row>
    <row r="9195">
      <c r="A9195" s="105"/>
      <c r="C9195" s="88"/>
      <c r="D9195" s="86"/>
      <c r="E9195" s="32"/>
      <c r="H9195" s="105"/>
      <c r="J9195" s="102"/>
      <c r="K9195" s="102"/>
      <c r="L9195" s="108"/>
      <c r="R9195" s="31"/>
      <c r="S9195" s="112"/>
    </row>
    <row r="9196">
      <c r="A9196" s="105"/>
      <c r="C9196" s="88"/>
      <c r="D9196" s="86"/>
      <c r="E9196" s="32"/>
      <c r="H9196" s="105"/>
      <c r="J9196" s="102"/>
      <c r="K9196" s="102"/>
      <c r="L9196" s="108"/>
      <c r="R9196" s="31"/>
      <c r="S9196" s="112"/>
    </row>
    <row r="9197">
      <c r="A9197" s="105"/>
      <c r="C9197" s="88"/>
      <c r="D9197" s="86"/>
      <c r="E9197" s="32"/>
      <c r="H9197" s="105"/>
      <c r="J9197" s="102"/>
      <c r="K9197" s="102"/>
      <c r="L9197" s="108"/>
      <c r="R9197" s="31"/>
      <c r="S9197" s="112"/>
    </row>
    <row r="9198">
      <c r="A9198" s="105"/>
      <c r="C9198" s="88"/>
      <c r="D9198" s="86"/>
      <c r="E9198" s="32"/>
      <c r="H9198" s="105"/>
      <c r="J9198" s="102"/>
      <c r="K9198" s="102"/>
      <c r="L9198" s="108"/>
      <c r="R9198" s="31"/>
      <c r="S9198" s="112"/>
    </row>
    <row r="9199">
      <c r="A9199" s="105"/>
      <c r="C9199" s="88"/>
      <c r="D9199" s="86"/>
      <c r="E9199" s="32"/>
      <c r="H9199" s="105"/>
      <c r="J9199" s="102"/>
      <c r="K9199" s="102"/>
      <c r="L9199" s="108"/>
      <c r="R9199" s="31"/>
      <c r="S9199" s="112"/>
    </row>
    <row r="9200">
      <c r="A9200" s="105"/>
      <c r="C9200" s="88"/>
      <c r="D9200" s="86"/>
      <c r="E9200" s="32"/>
      <c r="H9200" s="105"/>
      <c r="J9200" s="102"/>
      <c r="K9200" s="102"/>
      <c r="L9200" s="108"/>
      <c r="R9200" s="31"/>
      <c r="S9200" s="112"/>
    </row>
    <row r="9201">
      <c r="A9201" s="105"/>
      <c r="C9201" s="88"/>
      <c r="D9201" s="86"/>
      <c r="E9201" s="32"/>
      <c r="H9201" s="105"/>
      <c r="J9201" s="102"/>
      <c r="K9201" s="102"/>
      <c r="L9201" s="108"/>
      <c r="R9201" s="31"/>
      <c r="S9201" s="112"/>
    </row>
    <row r="9202">
      <c r="A9202" s="105"/>
      <c r="C9202" s="88"/>
      <c r="D9202" s="86"/>
      <c r="E9202" s="32"/>
      <c r="H9202" s="105"/>
      <c r="J9202" s="102"/>
      <c r="K9202" s="102"/>
      <c r="L9202" s="108"/>
      <c r="R9202" s="31"/>
      <c r="S9202" s="112"/>
    </row>
    <row r="9203">
      <c r="A9203" s="105"/>
      <c r="C9203" s="88"/>
      <c r="D9203" s="86"/>
      <c r="E9203" s="32"/>
      <c r="H9203" s="105"/>
      <c r="J9203" s="102"/>
      <c r="K9203" s="102"/>
      <c r="L9203" s="108"/>
      <c r="R9203" s="31"/>
      <c r="S9203" s="112"/>
    </row>
    <row r="9204">
      <c r="A9204" s="105"/>
      <c r="C9204" s="88"/>
      <c r="D9204" s="86"/>
      <c r="E9204" s="32"/>
      <c r="H9204" s="105"/>
      <c r="J9204" s="102"/>
      <c r="K9204" s="102"/>
      <c r="L9204" s="108"/>
      <c r="R9204" s="31"/>
      <c r="S9204" s="112"/>
    </row>
    <row r="9205">
      <c r="A9205" s="105"/>
      <c r="C9205" s="88"/>
      <c r="D9205" s="86"/>
      <c r="E9205" s="32"/>
      <c r="H9205" s="105"/>
      <c r="J9205" s="102"/>
      <c r="K9205" s="102"/>
      <c r="L9205" s="108"/>
      <c r="R9205" s="31"/>
      <c r="S9205" s="112"/>
    </row>
    <row r="9206">
      <c r="A9206" s="105"/>
      <c r="C9206" s="88"/>
      <c r="D9206" s="86"/>
      <c r="E9206" s="32"/>
      <c r="H9206" s="105"/>
      <c r="J9206" s="102"/>
      <c r="K9206" s="102"/>
      <c r="L9206" s="108"/>
      <c r="R9206" s="31"/>
      <c r="S9206" s="112"/>
    </row>
    <row r="9207">
      <c r="A9207" s="105"/>
      <c r="C9207" s="88"/>
      <c r="D9207" s="86"/>
      <c r="E9207" s="32"/>
      <c r="H9207" s="105"/>
      <c r="J9207" s="102"/>
      <c r="K9207" s="102"/>
      <c r="L9207" s="108"/>
      <c r="R9207" s="31"/>
      <c r="S9207" s="112"/>
    </row>
    <row r="9208">
      <c r="A9208" s="105"/>
      <c r="C9208" s="88"/>
      <c r="D9208" s="86"/>
      <c r="E9208" s="32"/>
      <c r="H9208" s="105"/>
      <c r="J9208" s="102"/>
      <c r="K9208" s="102"/>
      <c r="L9208" s="108"/>
      <c r="R9208" s="31"/>
      <c r="S9208" s="112"/>
    </row>
    <row r="9209">
      <c r="A9209" s="105"/>
      <c r="C9209" s="88"/>
      <c r="D9209" s="86"/>
      <c r="E9209" s="32"/>
      <c r="H9209" s="105"/>
      <c r="J9209" s="102"/>
      <c r="K9209" s="102"/>
      <c r="L9209" s="108"/>
      <c r="R9209" s="31"/>
      <c r="S9209" s="112"/>
    </row>
    <row r="9210">
      <c r="A9210" s="105"/>
      <c r="C9210" s="88"/>
      <c r="D9210" s="86"/>
      <c r="E9210" s="32"/>
      <c r="H9210" s="105"/>
      <c r="J9210" s="102"/>
      <c r="K9210" s="102"/>
      <c r="L9210" s="108"/>
      <c r="R9210" s="31"/>
      <c r="S9210" s="112"/>
    </row>
    <row r="9211">
      <c r="A9211" s="105"/>
      <c r="C9211" s="88"/>
      <c r="D9211" s="86"/>
      <c r="E9211" s="32"/>
      <c r="H9211" s="105"/>
      <c r="J9211" s="102"/>
      <c r="K9211" s="102"/>
      <c r="L9211" s="108"/>
      <c r="R9211" s="31"/>
      <c r="S9211" s="112"/>
    </row>
    <row r="9212">
      <c r="A9212" s="105"/>
      <c r="C9212" s="88"/>
      <c r="D9212" s="86"/>
      <c r="E9212" s="32"/>
      <c r="H9212" s="105"/>
      <c r="J9212" s="102"/>
      <c r="K9212" s="102"/>
      <c r="L9212" s="108"/>
      <c r="R9212" s="31"/>
      <c r="S9212" s="112"/>
    </row>
    <row r="9213">
      <c r="A9213" s="105"/>
      <c r="C9213" s="88"/>
      <c r="D9213" s="86"/>
      <c r="E9213" s="32"/>
      <c r="H9213" s="105"/>
      <c r="J9213" s="102"/>
      <c r="K9213" s="102"/>
      <c r="L9213" s="108"/>
      <c r="R9213" s="31"/>
      <c r="S9213" s="112"/>
    </row>
    <row r="9214">
      <c r="A9214" s="105"/>
      <c r="C9214" s="88"/>
      <c r="D9214" s="86"/>
      <c r="E9214" s="32"/>
      <c r="H9214" s="105"/>
      <c r="J9214" s="102"/>
      <c r="K9214" s="102"/>
      <c r="L9214" s="108"/>
      <c r="R9214" s="31"/>
      <c r="S9214" s="112"/>
    </row>
    <row r="9215">
      <c r="A9215" s="105"/>
      <c r="C9215" s="88"/>
      <c r="D9215" s="86"/>
      <c r="E9215" s="32"/>
      <c r="H9215" s="105"/>
      <c r="J9215" s="102"/>
      <c r="K9215" s="102"/>
      <c r="L9215" s="108"/>
      <c r="R9215" s="31"/>
      <c r="S9215" s="112"/>
    </row>
    <row r="9216">
      <c r="A9216" s="105"/>
      <c r="C9216" s="88"/>
      <c r="D9216" s="86"/>
      <c r="E9216" s="32"/>
      <c r="H9216" s="105"/>
      <c r="J9216" s="102"/>
      <c r="K9216" s="102"/>
      <c r="L9216" s="108"/>
      <c r="R9216" s="31"/>
      <c r="S9216" s="112"/>
    </row>
    <row r="9217">
      <c r="A9217" s="105"/>
      <c r="C9217" s="88"/>
      <c r="D9217" s="86"/>
      <c r="E9217" s="32"/>
      <c r="H9217" s="105"/>
      <c r="J9217" s="102"/>
      <c r="K9217" s="102"/>
      <c r="L9217" s="108"/>
      <c r="R9217" s="31"/>
      <c r="S9217" s="112"/>
    </row>
    <row r="9218">
      <c r="A9218" s="105"/>
      <c r="C9218" s="88"/>
      <c r="D9218" s="86"/>
      <c r="E9218" s="32"/>
      <c r="H9218" s="105"/>
      <c r="J9218" s="102"/>
      <c r="K9218" s="102"/>
      <c r="L9218" s="108"/>
      <c r="R9218" s="31"/>
      <c r="S9218" s="112"/>
    </row>
    <row r="9219">
      <c r="A9219" s="105"/>
      <c r="C9219" s="88"/>
      <c r="D9219" s="86"/>
      <c r="E9219" s="32"/>
      <c r="H9219" s="105"/>
      <c r="J9219" s="102"/>
      <c r="K9219" s="102"/>
      <c r="L9219" s="108"/>
      <c r="R9219" s="31"/>
      <c r="S9219" s="112"/>
    </row>
    <row r="9220">
      <c r="A9220" s="105"/>
      <c r="C9220" s="88"/>
      <c r="D9220" s="86"/>
      <c r="E9220" s="32"/>
      <c r="H9220" s="105"/>
      <c r="J9220" s="102"/>
      <c r="K9220" s="102"/>
      <c r="L9220" s="108"/>
      <c r="R9220" s="31"/>
      <c r="S9220" s="112"/>
    </row>
    <row r="9221">
      <c r="A9221" s="105"/>
      <c r="C9221" s="88"/>
      <c r="D9221" s="86"/>
      <c r="E9221" s="32"/>
      <c r="H9221" s="105"/>
      <c r="J9221" s="102"/>
      <c r="K9221" s="102"/>
      <c r="L9221" s="108"/>
      <c r="R9221" s="31"/>
      <c r="S9221" s="112"/>
    </row>
    <row r="9222">
      <c r="A9222" s="105"/>
      <c r="C9222" s="88"/>
      <c r="D9222" s="86"/>
      <c r="E9222" s="32"/>
      <c r="H9222" s="105"/>
      <c r="J9222" s="102"/>
      <c r="K9222" s="102"/>
      <c r="L9222" s="108"/>
      <c r="R9222" s="31"/>
      <c r="S9222" s="112"/>
    </row>
    <row r="9223">
      <c r="A9223" s="105"/>
      <c r="C9223" s="88"/>
      <c r="D9223" s="86"/>
      <c r="E9223" s="32"/>
      <c r="H9223" s="105"/>
      <c r="J9223" s="102"/>
      <c r="K9223" s="102"/>
      <c r="L9223" s="108"/>
      <c r="R9223" s="31"/>
      <c r="S9223" s="112"/>
    </row>
    <row r="9224">
      <c r="A9224" s="105"/>
      <c r="C9224" s="88"/>
      <c r="D9224" s="86"/>
      <c r="E9224" s="32"/>
      <c r="H9224" s="105"/>
      <c r="J9224" s="102"/>
      <c r="K9224" s="102"/>
      <c r="L9224" s="108"/>
      <c r="R9224" s="31"/>
      <c r="S9224" s="112"/>
    </row>
    <row r="9225">
      <c r="A9225" s="105"/>
      <c r="C9225" s="88"/>
      <c r="D9225" s="86"/>
      <c r="E9225" s="32"/>
      <c r="H9225" s="105"/>
      <c r="J9225" s="102"/>
      <c r="K9225" s="102"/>
      <c r="L9225" s="108"/>
      <c r="R9225" s="31"/>
      <c r="S9225" s="112"/>
    </row>
    <row r="9226">
      <c r="A9226" s="105"/>
      <c r="C9226" s="88"/>
      <c r="D9226" s="86"/>
      <c r="E9226" s="32"/>
      <c r="H9226" s="105"/>
      <c r="J9226" s="102"/>
      <c r="K9226" s="102"/>
      <c r="L9226" s="108"/>
      <c r="R9226" s="31"/>
      <c r="S9226" s="112"/>
    </row>
    <row r="9227">
      <c r="A9227" s="105"/>
      <c r="C9227" s="88"/>
      <c r="D9227" s="86"/>
      <c r="E9227" s="32"/>
      <c r="H9227" s="105"/>
      <c r="J9227" s="102"/>
      <c r="K9227" s="102"/>
      <c r="L9227" s="108"/>
      <c r="R9227" s="31"/>
      <c r="S9227" s="112"/>
    </row>
    <row r="9228">
      <c r="A9228" s="105"/>
      <c r="C9228" s="88"/>
      <c r="D9228" s="86"/>
      <c r="E9228" s="32"/>
      <c r="H9228" s="105"/>
      <c r="J9228" s="102"/>
      <c r="K9228" s="102"/>
      <c r="L9228" s="108"/>
      <c r="R9228" s="31"/>
      <c r="S9228" s="112"/>
    </row>
    <row r="9229">
      <c r="A9229" s="105"/>
      <c r="C9229" s="88"/>
      <c r="D9229" s="86"/>
      <c r="E9229" s="32"/>
      <c r="H9229" s="105"/>
      <c r="J9229" s="102"/>
      <c r="K9229" s="102"/>
      <c r="L9229" s="108"/>
      <c r="R9229" s="31"/>
      <c r="S9229" s="112"/>
    </row>
    <row r="9230">
      <c r="A9230" s="105"/>
      <c r="C9230" s="88"/>
      <c r="D9230" s="86"/>
      <c r="E9230" s="32"/>
      <c r="H9230" s="105"/>
      <c r="J9230" s="102"/>
      <c r="K9230" s="102"/>
      <c r="L9230" s="108"/>
      <c r="R9230" s="31"/>
      <c r="S9230" s="112"/>
    </row>
    <row r="9231">
      <c r="A9231" s="105"/>
      <c r="C9231" s="88"/>
      <c r="D9231" s="86"/>
      <c r="E9231" s="32"/>
      <c r="H9231" s="105"/>
      <c r="J9231" s="102"/>
      <c r="K9231" s="102"/>
      <c r="L9231" s="108"/>
      <c r="R9231" s="31"/>
      <c r="S9231" s="112"/>
    </row>
    <row r="9232">
      <c r="A9232" s="105"/>
      <c r="C9232" s="88"/>
      <c r="D9232" s="86"/>
      <c r="E9232" s="32"/>
      <c r="H9232" s="105"/>
      <c r="J9232" s="102"/>
      <c r="K9232" s="102"/>
      <c r="L9232" s="108"/>
      <c r="R9232" s="31"/>
      <c r="S9232" s="112"/>
    </row>
    <row r="9233">
      <c r="A9233" s="105"/>
      <c r="C9233" s="88"/>
      <c r="D9233" s="86"/>
      <c r="E9233" s="32"/>
      <c r="H9233" s="105"/>
      <c r="J9233" s="102"/>
      <c r="K9233" s="102"/>
      <c r="L9233" s="108"/>
      <c r="R9233" s="31"/>
      <c r="S9233" s="112"/>
    </row>
    <row r="9234">
      <c r="A9234" s="105"/>
      <c r="C9234" s="88"/>
      <c r="D9234" s="86"/>
      <c r="E9234" s="32"/>
      <c r="H9234" s="105"/>
      <c r="J9234" s="102"/>
      <c r="K9234" s="102"/>
      <c r="L9234" s="108"/>
      <c r="R9234" s="31"/>
      <c r="S9234" s="112"/>
    </row>
    <row r="9235">
      <c r="A9235" s="105"/>
      <c r="C9235" s="88"/>
      <c r="D9235" s="86"/>
      <c r="E9235" s="32"/>
      <c r="H9235" s="105"/>
      <c r="J9235" s="102"/>
      <c r="K9235" s="102"/>
      <c r="L9235" s="108"/>
      <c r="R9235" s="31"/>
      <c r="S9235" s="112"/>
    </row>
    <row r="9236">
      <c r="A9236" s="105"/>
      <c r="C9236" s="88"/>
      <c r="D9236" s="86"/>
      <c r="E9236" s="32"/>
      <c r="H9236" s="105"/>
      <c r="J9236" s="102"/>
      <c r="K9236" s="102"/>
      <c r="L9236" s="108"/>
      <c r="R9236" s="31"/>
      <c r="S9236" s="112"/>
    </row>
    <row r="9237">
      <c r="A9237" s="105"/>
      <c r="C9237" s="88"/>
      <c r="D9237" s="86"/>
      <c r="E9237" s="32"/>
      <c r="H9237" s="105"/>
      <c r="J9237" s="102"/>
      <c r="K9237" s="102"/>
      <c r="L9237" s="108"/>
      <c r="R9237" s="31"/>
      <c r="S9237" s="112"/>
    </row>
    <row r="9238">
      <c r="A9238" s="105"/>
      <c r="C9238" s="88"/>
      <c r="D9238" s="86"/>
      <c r="E9238" s="32"/>
      <c r="H9238" s="105"/>
      <c r="J9238" s="102"/>
      <c r="K9238" s="102"/>
      <c r="L9238" s="108"/>
      <c r="R9238" s="31"/>
      <c r="S9238" s="112"/>
    </row>
    <row r="9239">
      <c r="A9239" s="105"/>
      <c r="C9239" s="88"/>
      <c r="D9239" s="86"/>
      <c r="E9239" s="32"/>
      <c r="H9239" s="105"/>
      <c r="J9239" s="102"/>
      <c r="K9239" s="102"/>
      <c r="L9239" s="108"/>
      <c r="R9239" s="31"/>
      <c r="S9239" s="112"/>
    </row>
    <row r="9240">
      <c r="A9240" s="105"/>
      <c r="C9240" s="88"/>
      <c r="D9240" s="86"/>
      <c r="E9240" s="32"/>
      <c r="H9240" s="105"/>
      <c r="J9240" s="102"/>
      <c r="K9240" s="102"/>
      <c r="L9240" s="108"/>
      <c r="R9240" s="31"/>
      <c r="S9240" s="112"/>
    </row>
    <row r="9241">
      <c r="A9241" s="105"/>
      <c r="C9241" s="88"/>
      <c r="D9241" s="86"/>
      <c r="E9241" s="32"/>
      <c r="H9241" s="105"/>
      <c r="J9241" s="102"/>
      <c r="K9241" s="102"/>
      <c r="L9241" s="108"/>
      <c r="R9241" s="31"/>
      <c r="S9241" s="112"/>
    </row>
    <row r="9242">
      <c r="A9242" s="105"/>
      <c r="C9242" s="88"/>
      <c r="D9242" s="86"/>
      <c r="E9242" s="32"/>
      <c r="H9242" s="105"/>
      <c r="J9242" s="102"/>
      <c r="K9242" s="102"/>
      <c r="L9242" s="108"/>
      <c r="R9242" s="31"/>
      <c r="S9242" s="112"/>
    </row>
    <row r="9243">
      <c r="A9243" s="105"/>
      <c r="C9243" s="88"/>
      <c r="D9243" s="86"/>
      <c r="E9243" s="32"/>
      <c r="H9243" s="105"/>
      <c r="J9243" s="102"/>
      <c r="K9243" s="102"/>
      <c r="L9243" s="108"/>
      <c r="R9243" s="31"/>
      <c r="S9243" s="112"/>
    </row>
    <row r="9244">
      <c r="A9244" s="105"/>
      <c r="C9244" s="88"/>
      <c r="D9244" s="86"/>
      <c r="E9244" s="32"/>
      <c r="H9244" s="105"/>
      <c r="J9244" s="102"/>
      <c r="K9244" s="102"/>
      <c r="L9244" s="108"/>
      <c r="R9244" s="31"/>
      <c r="S9244" s="112"/>
    </row>
    <row r="9245">
      <c r="A9245" s="105"/>
      <c r="C9245" s="88"/>
      <c r="D9245" s="86"/>
      <c r="E9245" s="32"/>
      <c r="H9245" s="105"/>
      <c r="J9245" s="102"/>
      <c r="K9245" s="102"/>
      <c r="L9245" s="108"/>
      <c r="R9245" s="31"/>
      <c r="S9245" s="112"/>
    </row>
    <row r="9246">
      <c r="A9246" s="105"/>
      <c r="C9246" s="88"/>
      <c r="D9246" s="86"/>
      <c r="E9246" s="32"/>
      <c r="H9246" s="105"/>
      <c r="J9246" s="102"/>
      <c r="K9246" s="102"/>
      <c r="L9246" s="108"/>
      <c r="R9246" s="31"/>
      <c r="S9246" s="112"/>
    </row>
    <row r="9247">
      <c r="A9247" s="105"/>
      <c r="C9247" s="88"/>
      <c r="D9247" s="86"/>
      <c r="E9247" s="32"/>
      <c r="H9247" s="105"/>
      <c r="J9247" s="102"/>
      <c r="K9247" s="102"/>
      <c r="L9247" s="108"/>
      <c r="R9247" s="31"/>
      <c r="S9247" s="112"/>
    </row>
    <row r="9248">
      <c r="A9248" s="105"/>
      <c r="C9248" s="88"/>
      <c r="D9248" s="86"/>
      <c r="E9248" s="32"/>
      <c r="H9248" s="105"/>
      <c r="J9248" s="102"/>
      <c r="K9248" s="102"/>
      <c r="L9248" s="108"/>
      <c r="R9248" s="31"/>
      <c r="S9248" s="112"/>
    </row>
    <row r="9249">
      <c r="A9249" s="105"/>
      <c r="C9249" s="88"/>
      <c r="D9249" s="86"/>
      <c r="E9249" s="32"/>
      <c r="H9249" s="105"/>
      <c r="J9249" s="102"/>
      <c r="K9249" s="102"/>
      <c r="L9249" s="108"/>
      <c r="R9249" s="31"/>
      <c r="S9249" s="112"/>
    </row>
    <row r="9250">
      <c r="A9250" s="105"/>
      <c r="C9250" s="88"/>
      <c r="D9250" s="86"/>
      <c r="E9250" s="32"/>
      <c r="H9250" s="105"/>
      <c r="J9250" s="102"/>
      <c r="K9250" s="102"/>
      <c r="L9250" s="108"/>
      <c r="R9250" s="31"/>
      <c r="S9250" s="112"/>
    </row>
    <row r="9251">
      <c r="A9251" s="105"/>
      <c r="C9251" s="88"/>
      <c r="D9251" s="86"/>
      <c r="E9251" s="32"/>
      <c r="H9251" s="105"/>
      <c r="J9251" s="102"/>
      <c r="K9251" s="102"/>
      <c r="L9251" s="108"/>
      <c r="R9251" s="31"/>
      <c r="S9251" s="112"/>
    </row>
    <row r="9252">
      <c r="A9252" s="105"/>
      <c r="C9252" s="88"/>
      <c r="D9252" s="86"/>
      <c r="E9252" s="32"/>
      <c r="H9252" s="105"/>
      <c r="J9252" s="102"/>
      <c r="K9252" s="102"/>
      <c r="L9252" s="108"/>
      <c r="R9252" s="31"/>
      <c r="S9252" s="112"/>
    </row>
    <row r="9253">
      <c r="A9253" s="105"/>
      <c r="C9253" s="88"/>
      <c r="D9253" s="86"/>
      <c r="E9253" s="32"/>
      <c r="H9253" s="105"/>
      <c r="J9253" s="102"/>
      <c r="K9253" s="102"/>
      <c r="L9253" s="108"/>
      <c r="R9253" s="31"/>
      <c r="S9253" s="112"/>
    </row>
    <row r="9254">
      <c r="A9254" s="105"/>
      <c r="C9254" s="88"/>
      <c r="D9254" s="86"/>
      <c r="E9254" s="32"/>
      <c r="H9254" s="105"/>
      <c r="J9254" s="102"/>
      <c r="K9254" s="102"/>
      <c r="L9254" s="108"/>
      <c r="R9254" s="31"/>
      <c r="S9254" s="112"/>
    </row>
    <row r="9255">
      <c r="A9255" s="105"/>
      <c r="C9255" s="88"/>
      <c r="D9255" s="86"/>
      <c r="E9255" s="32"/>
      <c r="H9255" s="105"/>
      <c r="J9255" s="102"/>
      <c r="K9255" s="102"/>
      <c r="L9255" s="108"/>
      <c r="R9255" s="31"/>
      <c r="S9255" s="112"/>
    </row>
    <row r="9256">
      <c r="A9256" s="105"/>
      <c r="C9256" s="88"/>
      <c r="D9256" s="86"/>
      <c r="E9256" s="32"/>
      <c r="H9256" s="105"/>
      <c r="J9256" s="102"/>
      <c r="K9256" s="102"/>
      <c r="L9256" s="108"/>
      <c r="R9256" s="31"/>
      <c r="S9256" s="112"/>
    </row>
    <row r="9257">
      <c r="A9257" s="105"/>
      <c r="C9257" s="88"/>
      <c r="D9257" s="86"/>
      <c r="E9257" s="32"/>
      <c r="H9257" s="105"/>
      <c r="J9257" s="102"/>
      <c r="K9257" s="102"/>
      <c r="L9257" s="108"/>
      <c r="R9257" s="31"/>
      <c r="S9257" s="112"/>
    </row>
    <row r="9258">
      <c r="A9258" s="105"/>
      <c r="C9258" s="88"/>
      <c r="D9258" s="86"/>
      <c r="E9258" s="32"/>
      <c r="H9258" s="105"/>
      <c r="J9258" s="102"/>
      <c r="K9258" s="102"/>
      <c r="L9258" s="108"/>
      <c r="R9258" s="31"/>
      <c r="S9258" s="112"/>
    </row>
    <row r="9259">
      <c r="A9259" s="105"/>
      <c r="C9259" s="88"/>
      <c r="D9259" s="86"/>
      <c r="E9259" s="32"/>
      <c r="H9259" s="105"/>
      <c r="J9259" s="102"/>
      <c r="K9259" s="102"/>
      <c r="L9259" s="108"/>
      <c r="R9259" s="31"/>
      <c r="S9259" s="112"/>
    </row>
    <row r="9260">
      <c r="A9260" s="105"/>
      <c r="C9260" s="88"/>
      <c r="D9260" s="86"/>
      <c r="E9260" s="32"/>
      <c r="H9260" s="105"/>
      <c r="J9260" s="102"/>
      <c r="K9260" s="102"/>
      <c r="L9260" s="108"/>
      <c r="R9260" s="31"/>
      <c r="S9260" s="112"/>
    </row>
    <row r="9261">
      <c r="A9261" s="105"/>
      <c r="C9261" s="88"/>
      <c r="D9261" s="86"/>
      <c r="E9261" s="32"/>
      <c r="H9261" s="105"/>
      <c r="J9261" s="102"/>
      <c r="K9261" s="102"/>
      <c r="L9261" s="108"/>
      <c r="R9261" s="31"/>
      <c r="S9261" s="112"/>
    </row>
    <row r="9262">
      <c r="A9262" s="105"/>
      <c r="C9262" s="88"/>
      <c r="D9262" s="86"/>
      <c r="E9262" s="32"/>
      <c r="H9262" s="105"/>
      <c r="J9262" s="102"/>
      <c r="K9262" s="102"/>
      <c r="L9262" s="108"/>
      <c r="R9262" s="31"/>
      <c r="S9262" s="112"/>
    </row>
    <row r="9263">
      <c r="A9263" s="105"/>
      <c r="C9263" s="88"/>
      <c r="D9263" s="86"/>
      <c r="E9263" s="32"/>
      <c r="H9263" s="105"/>
      <c r="J9263" s="102"/>
      <c r="K9263" s="102"/>
      <c r="L9263" s="108"/>
      <c r="R9263" s="31"/>
      <c r="S9263" s="112"/>
    </row>
    <row r="9264">
      <c r="A9264" s="105"/>
      <c r="C9264" s="88"/>
      <c r="D9264" s="86"/>
      <c r="E9264" s="32"/>
      <c r="H9264" s="105"/>
      <c r="J9264" s="102"/>
      <c r="K9264" s="102"/>
      <c r="L9264" s="108"/>
      <c r="R9264" s="31"/>
      <c r="S9264" s="112"/>
    </row>
    <row r="9265">
      <c r="A9265" s="105"/>
      <c r="C9265" s="88"/>
      <c r="D9265" s="86"/>
      <c r="E9265" s="32"/>
      <c r="H9265" s="105"/>
      <c r="J9265" s="102"/>
      <c r="K9265" s="102"/>
      <c r="L9265" s="108"/>
      <c r="R9265" s="31"/>
      <c r="S9265" s="112"/>
    </row>
    <row r="9266">
      <c r="A9266" s="105"/>
      <c r="C9266" s="88"/>
      <c r="D9266" s="86"/>
      <c r="E9266" s="32"/>
      <c r="H9266" s="105"/>
      <c r="J9266" s="102"/>
      <c r="K9266" s="102"/>
      <c r="L9266" s="108"/>
      <c r="R9266" s="31"/>
      <c r="S9266" s="112"/>
    </row>
    <row r="9267">
      <c r="A9267" s="105"/>
      <c r="C9267" s="88"/>
      <c r="D9267" s="86"/>
      <c r="E9267" s="32"/>
      <c r="H9267" s="105"/>
      <c r="J9267" s="102"/>
      <c r="K9267" s="102"/>
      <c r="L9267" s="108"/>
      <c r="R9267" s="31"/>
      <c r="S9267" s="112"/>
    </row>
    <row r="9268">
      <c r="A9268" s="105"/>
      <c r="C9268" s="88"/>
      <c r="D9268" s="86"/>
      <c r="E9268" s="32"/>
      <c r="H9268" s="105"/>
      <c r="J9268" s="102"/>
      <c r="K9268" s="102"/>
      <c r="L9268" s="108"/>
      <c r="R9268" s="31"/>
      <c r="S9268" s="112"/>
    </row>
    <row r="9269">
      <c r="A9269" s="105"/>
      <c r="C9269" s="88"/>
      <c r="D9269" s="86"/>
      <c r="E9269" s="32"/>
      <c r="H9269" s="105"/>
      <c r="J9269" s="102"/>
      <c r="K9269" s="102"/>
      <c r="L9269" s="108"/>
      <c r="R9269" s="31"/>
      <c r="S9269" s="112"/>
    </row>
    <row r="9270">
      <c r="A9270" s="105"/>
      <c r="C9270" s="88"/>
      <c r="D9270" s="86"/>
      <c r="E9270" s="32"/>
      <c r="H9270" s="105"/>
      <c r="J9270" s="102"/>
      <c r="K9270" s="102"/>
      <c r="L9270" s="108"/>
      <c r="R9270" s="31"/>
      <c r="S9270" s="112"/>
    </row>
    <row r="9271">
      <c r="A9271" s="105"/>
      <c r="C9271" s="88"/>
      <c r="D9271" s="86"/>
      <c r="E9271" s="32"/>
      <c r="H9271" s="105"/>
      <c r="J9271" s="102"/>
      <c r="K9271" s="102"/>
      <c r="L9271" s="108"/>
      <c r="R9271" s="31"/>
      <c r="S9271" s="112"/>
    </row>
    <row r="9272">
      <c r="A9272" s="105"/>
      <c r="C9272" s="88"/>
      <c r="D9272" s="86"/>
      <c r="E9272" s="32"/>
      <c r="H9272" s="105"/>
      <c r="J9272" s="102"/>
      <c r="K9272" s="102"/>
      <c r="L9272" s="108"/>
      <c r="R9272" s="31"/>
      <c r="S9272" s="112"/>
    </row>
    <row r="9273">
      <c r="A9273" s="105"/>
      <c r="C9273" s="88"/>
      <c r="D9273" s="86"/>
      <c r="E9273" s="32"/>
      <c r="H9273" s="105"/>
      <c r="J9273" s="102"/>
      <c r="K9273" s="102"/>
      <c r="L9273" s="108"/>
      <c r="R9273" s="31"/>
      <c r="S9273" s="112"/>
    </row>
    <row r="9274">
      <c r="A9274" s="105"/>
      <c r="C9274" s="88"/>
      <c r="D9274" s="86"/>
      <c r="E9274" s="32"/>
      <c r="H9274" s="105"/>
      <c r="J9274" s="102"/>
      <c r="K9274" s="102"/>
      <c r="L9274" s="108"/>
      <c r="R9274" s="31"/>
      <c r="S9274" s="112"/>
    </row>
    <row r="9275">
      <c r="A9275" s="105"/>
      <c r="C9275" s="88"/>
      <c r="D9275" s="86"/>
      <c r="E9275" s="32"/>
      <c r="H9275" s="105"/>
      <c r="J9275" s="102"/>
      <c r="K9275" s="102"/>
      <c r="L9275" s="108"/>
      <c r="R9275" s="31"/>
      <c r="S9275" s="112"/>
    </row>
    <row r="9276">
      <c r="A9276" s="105"/>
      <c r="C9276" s="88"/>
      <c r="D9276" s="86"/>
      <c r="E9276" s="32"/>
      <c r="H9276" s="105"/>
      <c r="J9276" s="102"/>
      <c r="K9276" s="102"/>
      <c r="L9276" s="108"/>
      <c r="R9276" s="31"/>
      <c r="S9276" s="112"/>
    </row>
    <row r="9277">
      <c r="A9277" s="105"/>
      <c r="C9277" s="88"/>
      <c r="D9277" s="86"/>
      <c r="E9277" s="32"/>
      <c r="H9277" s="105"/>
      <c r="J9277" s="102"/>
      <c r="K9277" s="102"/>
      <c r="L9277" s="108"/>
      <c r="R9277" s="31"/>
      <c r="S9277" s="112"/>
    </row>
    <row r="9278">
      <c r="A9278" s="105"/>
      <c r="C9278" s="88"/>
      <c r="D9278" s="86"/>
      <c r="E9278" s="32"/>
      <c r="H9278" s="105"/>
      <c r="J9278" s="102"/>
      <c r="K9278" s="102"/>
      <c r="L9278" s="108"/>
      <c r="R9278" s="31"/>
      <c r="S9278" s="112"/>
    </row>
    <row r="9279">
      <c r="A9279" s="105"/>
      <c r="C9279" s="88"/>
      <c r="D9279" s="86"/>
      <c r="E9279" s="32"/>
      <c r="H9279" s="105"/>
      <c r="J9279" s="102"/>
      <c r="K9279" s="102"/>
      <c r="L9279" s="108"/>
      <c r="R9279" s="31"/>
      <c r="S9279" s="112"/>
    </row>
    <row r="9280">
      <c r="A9280" s="105"/>
      <c r="C9280" s="88"/>
      <c r="D9280" s="86"/>
      <c r="E9280" s="32"/>
      <c r="H9280" s="105"/>
      <c r="J9280" s="102"/>
      <c r="K9280" s="102"/>
      <c r="L9280" s="108"/>
      <c r="R9280" s="31"/>
      <c r="S9280" s="112"/>
    </row>
    <row r="9281">
      <c r="A9281" s="105"/>
      <c r="C9281" s="88"/>
      <c r="D9281" s="86"/>
      <c r="E9281" s="32"/>
      <c r="H9281" s="105"/>
      <c r="J9281" s="102"/>
      <c r="K9281" s="102"/>
      <c r="L9281" s="108"/>
      <c r="R9281" s="31"/>
      <c r="S9281" s="112"/>
    </row>
    <row r="9282">
      <c r="A9282" s="105"/>
      <c r="C9282" s="88"/>
      <c r="D9282" s="86"/>
      <c r="E9282" s="32"/>
      <c r="H9282" s="105"/>
      <c r="J9282" s="102"/>
      <c r="K9282" s="102"/>
      <c r="L9282" s="108"/>
      <c r="R9282" s="31"/>
      <c r="S9282" s="112"/>
    </row>
    <row r="9283">
      <c r="A9283" s="105"/>
      <c r="C9283" s="88"/>
      <c r="D9283" s="86"/>
      <c r="E9283" s="32"/>
      <c r="H9283" s="105"/>
      <c r="J9283" s="102"/>
      <c r="K9283" s="102"/>
      <c r="L9283" s="108"/>
      <c r="R9283" s="31"/>
      <c r="S9283" s="112"/>
    </row>
    <row r="9284">
      <c r="A9284" s="105"/>
      <c r="C9284" s="88"/>
      <c r="D9284" s="86"/>
      <c r="E9284" s="32"/>
      <c r="H9284" s="105"/>
      <c r="J9284" s="102"/>
      <c r="K9284" s="102"/>
      <c r="L9284" s="108"/>
      <c r="R9284" s="31"/>
      <c r="S9284" s="112"/>
    </row>
    <row r="9285">
      <c r="A9285" s="105"/>
      <c r="C9285" s="88"/>
      <c r="D9285" s="86"/>
      <c r="E9285" s="32"/>
      <c r="H9285" s="105"/>
      <c r="J9285" s="102"/>
      <c r="K9285" s="102"/>
      <c r="L9285" s="108"/>
      <c r="R9285" s="31"/>
      <c r="S9285" s="112"/>
    </row>
    <row r="9286">
      <c r="A9286" s="105"/>
      <c r="C9286" s="88"/>
      <c r="D9286" s="86"/>
      <c r="E9286" s="32"/>
      <c r="H9286" s="105"/>
      <c r="J9286" s="102"/>
      <c r="K9286" s="102"/>
      <c r="L9286" s="108"/>
      <c r="R9286" s="31"/>
      <c r="S9286" s="112"/>
    </row>
    <row r="9287">
      <c r="A9287" s="105"/>
      <c r="C9287" s="88"/>
      <c r="D9287" s="86"/>
      <c r="E9287" s="32"/>
      <c r="H9287" s="105"/>
      <c r="J9287" s="102"/>
      <c r="K9287" s="102"/>
      <c r="L9287" s="108"/>
      <c r="R9287" s="31"/>
      <c r="S9287" s="112"/>
    </row>
    <row r="9288">
      <c r="A9288" s="105"/>
      <c r="C9288" s="88"/>
      <c r="D9288" s="86"/>
      <c r="E9288" s="32"/>
      <c r="H9288" s="105"/>
      <c r="J9288" s="102"/>
      <c r="K9288" s="102"/>
      <c r="L9288" s="108"/>
      <c r="R9288" s="31"/>
      <c r="S9288" s="112"/>
    </row>
    <row r="9289">
      <c r="A9289" s="105"/>
      <c r="C9289" s="88"/>
      <c r="D9289" s="86"/>
      <c r="E9289" s="32"/>
      <c r="H9289" s="105"/>
      <c r="J9289" s="102"/>
      <c r="K9289" s="102"/>
      <c r="L9289" s="108"/>
      <c r="R9289" s="31"/>
      <c r="S9289" s="112"/>
    </row>
    <row r="9290">
      <c r="A9290" s="105"/>
      <c r="C9290" s="88"/>
      <c r="D9290" s="86"/>
      <c r="E9290" s="32"/>
      <c r="H9290" s="105"/>
      <c r="J9290" s="102"/>
      <c r="K9290" s="102"/>
      <c r="L9290" s="108"/>
      <c r="R9290" s="31"/>
      <c r="S9290" s="112"/>
    </row>
    <row r="9291">
      <c r="A9291" s="105"/>
      <c r="C9291" s="88"/>
      <c r="D9291" s="86"/>
      <c r="E9291" s="32"/>
      <c r="H9291" s="105"/>
      <c r="J9291" s="102"/>
      <c r="K9291" s="102"/>
      <c r="L9291" s="108"/>
      <c r="R9291" s="31"/>
      <c r="S9291" s="112"/>
    </row>
    <row r="9292">
      <c r="A9292" s="105"/>
      <c r="C9292" s="88"/>
      <c r="D9292" s="86"/>
      <c r="E9292" s="32"/>
      <c r="H9292" s="105"/>
      <c r="J9292" s="102"/>
      <c r="K9292" s="102"/>
      <c r="L9292" s="108"/>
      <c r="R9292" s="31"/>
      <c r="S9292" s="112"/>
    </row>
    <row r="9293">
      <c r="A9293" s="105"/>
      <c r="C9293" s="88"/>
      <c r="D9293" s="86"/>
      <c r="E9293" s="32"/>
      <c r="H9293" s="105"/>
      <c r="J9293" s="102"/>
      <c r="K9293" s="102"/>
      <c r="L9293" s="108"/>
      <c r="R9293" s="31"/>
      <c r="S9293" s="112"/>
    </row>
    <row r="9294">
      <c r="A9294" s="105"/>
      <c r="C9294" s="88"/>
      <c r="D9294" s="86"/>
      <c r="E9294" s="32"/>
      <c r="H9294" s="105"/>
      <c r="J9294" s="102"/>
      <c r="K9294" s="102"/>
      <c r="L9294" s="108"/>
      <c r="R9294" s="31"/>
      <c r="S9294" s="112"/>
    </row>
    <row r="9295">
      <c r="A9295" s="105"/>
      <c r="C9295" s="88"/>
      <c r="D9295" s="86"/>
      <c r="E9295" s="32"/>
      <c r="H9295" s="105"/>
      <c r="J9295" s="102"/>
      <c r="K9295" s="102"/>
      <c r="L9295" s="108"/>
      <c r="R9295" s="31"/>
      <c r="S9295" s="112"/>
    </row>
    <row r="9296">
      <c r="A9296" s="105"/>
      <c r="C9296" s="88"/>
      <c r="D9296" s="86"/>
      <c r="E9296" s="32"/>
      <c r="H9296" s="105"/>
      <c r="J9296" s="102"/>
      <c r="K9296" s="102"/>
      <c r="L9296" s="108"/>
      <c r="R9296" s="31"/>
      <c r="S9296" s="112"/>
    </row>
    <row r="9297">
      <c r="A9297" s="105"/>
      <c r="C9297" s="88"/>
      <c r="D9297" s="86"/>
      <c r="E9297" s="32"/>
      <c r="H9297" s="105"/>
      <c r="J9297" s="102"/>
      <c r="K9297" s="102"/>
      <c r="L9297" s="108"/>
      <c r="R9297" s="31"/>
      <c r="S9297" s="112"/>
    </row>
    <row r="9298">
      <c r="A9298" s="105"/>
      <c r="C9298" s="88"/>
      <c r="D9298" s="86"/>
      <c r="E9298" s="32"/>
      <c r="H9298" s="105"/>
      <c r="J9298" s="102"/>
      <c r="K9298" s="102"/>
      <c r="L9298" s="108"/>
      <c r="R9298" s="31"/>
      <c r="S9298" s="112"/>
    </row>
    <row r="9299">
      <c r="A9299" s="105"/>
      <c r="C9299" s="88"/>
      <c r="D9299" s="86"/>
      <c r="E9299" s="32"/>
      <c r="H9299" s="105"/>
      <c r="J9299" s="102"/>
      <c r="K9299" s="102"/>
      <c r="L9299" s="108"/>
      <c r="R9299" s="31"/>
      <c r="S9299" s="112"/>
    </row>
    <row r="9300">
      <c r="A9300" s="105"/>
      <c r="C9300" s="88"/>
      <c r="D9300" s="86"/>
      <c r="E9300" s="32"/>
      <c r="H9300" s="105"/>
      <c r="J9300" s="102"/>
      <c r="K9300" s="102"/>
      <c r="L9300" s="108"/>
      <c r="R9300" s="31"/>
      <c r="S9300" s="112"/>
    </row>
    <row r="9301">
      <c r="A9301" s="105"/>
      <c r="C9301" s="88"/>
      <c r="D9301" s="86"/>
      <c r="E9301" s="32"/>
      <c r="H9301" s="105"/>
      <c r="J9301" s="102"/>
      <c r="K9301" s="102"/>
      <c r="L9301" s="108"/>
      <c r="R9301" s="31"/>
      <c r="S9301" s="112"/>
    </row>
    <row r="9302">
      <c r="A9302" s="105"/>
      <c r="C9302" s="88"/>
      <c r="D9302" s="86"/>
      <c r="E9302" s="32"/>
      <c r="H9302" s="105"/>
      <c r="J9302" s="102"/>
      <c r="K9302" s="102"/>
      <c r="L9302" s="108"/>
      <c r="R9302" s="31"/>
      <c r="S9302" s="112"/>
    </row>
    <row r="9303">
      <c r="A9303" s="105"/>
      <c r="C9303" s="88"/>
      <c r="D9303" s="86"/>
      <c r="E9303" s="32"/>
      <c r="H9303" s="105"/>
      <c r="J9303" s="102"/>
      <c r="K9303" s="102"/>
      <c r="L9303" s="108"/>
      <c r="R9303" s="31"/>
      <c r="S9303" s="112"/>
    </row>
    <row r="9304">
      <c r="A9304" s="105"/>
      <c r="C9304" s="88"/>
      <c r="D9304" s="86"/>
      <c r="E9304" s="32"/>
      <c r="H9304" s="105"/>
      <c r="J9304" s="102"/>
      <c r="K9304" s="102"/>
      <c r="L9304" s="108"/>
      <c r="R9304" s="31"/>
      <c r="S9304" s="112"/>
    </row>
    <row r="9305">
      <c r="A9305" s="105"/>
      <c r="C9305" s="88"/>
      <c r="D9305" s="86"/>
      <c r="E9305" s="32"/>
      <c r="H9305" s="105"/>
      <c r="J9305" s="102"/>
      <c r="K9305" s="102"/>
      <c r="L9305" s="108"/>
      <c r="R9305" s="31"/>
      <c r="S9305" s="112"/>
    </row>
    <row r="9306">
      <c r="A9306" s="105"/>
      <c r="C9306" s="88"/>
      <c r="D9306" s="86"/>
      <c r="E9306" s="32"/>
      <c r="H9306" s="105"/>
      <c r="J9306" s="102"/>
      <c r="K9306" s="102"/>
      <c r="L9306" s="108"/>
      <c r="R9306" s="31"/>
      <c r="S9306" s="112"/>
    </row>
    <row r="9307">
      <c r="A9307" s="105"/>
      <c r="C9307" s="88"/>
      <c r="D9307" s="86"/>
      <c r="E9307" s="32"/>
      <c r="H9307" s="105"/>
      <c r="J9307" s="102"/>
      <c r="K9307" s="102"/>
      <c r="L9307" s="108"/>
      <c r="R9307" s="31"/>
      <c r="S9307" s="112"/>
    </row>
    <row r="9308">
      <c r="A9308" s="105"/>
      <c r="C9308" s="88"/>
      <c r="D9308" s="86"/>
      <c r="E9308" s="32"/>
      <c r="H9308" s="105"/>
      <c r="J9308" s="102"/>
      <c r="K9308" s="102"/>
      <c r="L9308" s="108"/>
      <c r="R9308" s="31"/>
      <c r="S9308" s="112"/>
    </row>
    <row r="9309">
      <c r="A9309" s="105"/>
      <c r="C9309" s="88"/>
      <c r="D9309" s="86"/>
      <c r="E9309" s="32"/>
      <c r="H9309" s="105"/>
      <c r="J9309" s="102"/>
      <c r="K9309" s="102"/>
      <c r="L9309" s="108"/>
      <c r="R9309" s="31"/>
      <c r="S9309" s="112"/>
    </row>
    <row r="9310">
      <c r="A9310" s="105"/>
      <c r="C9310" s="88"/>
      <c r="D9310" s="86"/>
      <c r="E9310" s="32"/>
      <c r="H9310" s="105"/>
      <c r="J9310" s="102"/>
      <c r="K9310" s="102"/>
      <c r="L9310" s="108"/>
      <c r="R9310" s="31"/>
      <c r="S9310" s="112"/>
    </row>
    <row r="9311">
      <c r="A9311" s="105"/>
      <c r="C9311" s="88"/>
      <c r="D9311" s="86"/>
      <c r="E9311" s="32"/>
      <c r="H9311" s="105"/>
      <c r="J9311" s="102"/>
      <c r="K9311" s="102"/>
      <c r="L9311" s="108"/>
      <c r="R9311" s="31"/>
      <c r="S9311" s="112"/>
    </row>
    <row r="9312">
      <c r="A9312" s="105"/>
      <c r="C9312" s="88"/>
      <c r="D9312" s="86"/>
      <c r="E9312" s="32"/>
      <c r="H9312" s="105"/>
      <c r="J9312" s="102"/>
      <c r="K9312" s="102"/>
      <c r="L9312" s="108"/>
      <c r="R9312" s="31"/>
      <c r="S9312" s="112"/>
    </row>
    <row r="9313">
      <c r="A9313" s="105"/>
      <c r="C9313" s="88"/>
      <c r="D9313" s="86"/>
      <c r="E9313" s="32"/>
      <c r="H9313" s="105"/>
      <c r="J9313" s="102"/>
      <c r="K9313" s="102"/>
      <c r="L9313" s="108"/>
      <c r="R9313" s="31"/>
      <c r="S9313" s="112"/>
    </row>
    <row r="9314">
      <c r="A9314" s="105"/>
      <c r="C9314" s="88"/>
      <c r="D9314" s="86"/>
      <c r="E9314" s="32"/>
      <c r="H9314" s="105"/>
      <c r="J9314" s="102"/>
      <c r="K9314" s="102"/>
      <c r="L9314" s="108"/>
      <c r="R9314" s="31"/>
      <c r="S9314" s="112"/>
    </row>
    <row r="9315">
      <c r="A9315" s="105"/>
      <c r="C9315" s="88"/>
      <c r="D9315" s="86"/>
      <c r="E9315" s="32"/>
      <c r="H9315" s="105"/>
      <c r="J9315" s="102"/>
      <c r="K9315" s="102"/>
      <c r="L9315" s="108"/>
      <c r="R9315" s="31"/>
      <c r="S9315" s="112"/>
    </row>
    <row r="9316">
      <c r="A9316" s="105"/>
      <c r="C9316" s="88"/>
      <c r="D9316" s="86"/>
      <c r="E9316" s="32"/>
      <c r="H9316" s="105"/>
      <c r="J9316" s="102"/>
      <c r="K9316" s="102"/>
      <c r="L9316" s="108"/>
      <c r="R9316" s="31"/>
      <c r="S9316" s="112"/>
    </row>
    <row r="9317">
      <c r="A9317" s="105"/>
      <c r="C9317" s="88"/>
      <c r="D9317" s="86"/>
      <c r="E9317" s="32"/>
      <c r="H9317" s="105"/>
      <c r="J9317" s="102"/>
      <c r="K9317" s="102"/>
      <c r="L9317" s="108"/>
      <c r="R9317" s="31"/>
      <c r="S9317" s="112"/>
    </row>
    <row r="9318">
      <c r="A9318" s="105"/>
      <c r="C9318" s="88"/>
      <c r="D9318" s="86"/>
      <c r="E9318" s="32"/>
      <c r="H9318" s="105"/>
      <c r="J9318" s="102"/>
      <c r="K9318" s="102"/>
      <c r="L9318" s="108"/>
      <c r="R9318" s="31"/>
      <c r="S9318" s="112"/>
    </row>
    <row r="9319">
      <c r="A9319" s="105"/>
      <c r="C9319" s="88"/>
      <c r="D9319" s="86"/>
      <c r="E9319" s="32"/>
      <c r="H9319" s="105"/>
      <c r="J9319" s="102"/>
      <c r="K9319" s="102"/>
      <c r="L9319" s="108"/>
      <c r="R9319" s="31"/>
      <c r="S9319" s="112"/>
    </row>
    <row r="9320">
      <c r="A9320" s="105"/>
      <c r="C9320" s="88"/>
      <c r="D9320" s="86"/>
      <c r="E9320" s="32"/>
      <c r="H9320" s="105"/>
      <c r="J9320" s="102"/>
      <c r="K9320" s="102"/>
      <c r="L9320" s="108"/>
      <c r="R9320" s="31"/>
      <c r="S9320" s="112"/>
    </row>
    <row r="9321">
      <c r="A9321" s="105"/>
      <c r="C9321" s="88"/>
      <c r="D9321" s="86"/>
      <c r="E9321" s="32"/>
      <c r="H9321" s="105"/>
      <c r="J9321" s="102"/>
      <c r="K9321" s="102"/>
      <c r="L9321" s="108"/>
      <c r="R9321" s="31"/>
      <c r="S9321" s="112"/>
    </row>
    <row r="9322">
      <c r="A9322" s="105"/>
      <c r="C9322" s="88"/>
      <c r="D9322" s="86"/>
      <c r="E9322" s="32"/>
      <c r="H9322" s="105"/>
      <c r="J9322" s="102"/>
      <c r="K9322" s="102"/>
      <c r="L9322" s="108"/>
      <c r="R9322" s="31"/>
      <c r="S9322" s="112"/>
    </row>
    <row r="9323">
      <c r="A9323" s="105"/>
      <c r="C9323" s="88"/>
      <c r="D9323" s="86"/>
      <c r="E9323" s="32"/>
      <c r="H9323" s="105"/>
      <c r="J9323" s="102"/>
      <c r="K9323" s="102"/>
      <c r="L9323" s="108"/>
      <c r="R9323" s="31"/>
      <c r="S9323" s="112"/>
    </row>
    <row r="9324">
      <c r="A9324" s="105"/>
      <c r="C9324" s="88"/>
      <c r="D9324" s="86"/>
      <c r="E9324" s="32"/>
      <c r="H9324" s="105"/>
      <c r="J9324" s="102"/>
      <c r="K9324" s="102"/>
      <c r="L9324" s="108"/>
      <c r="R9324" s="31"/>
      <c r="S9324" s="112"/>
    </row>
    <row r="9325">
      <c r="A9325" s="105"/>
      <c r="C9325" s="88"/>
      <c r="D9325" s="86"/>
      <c r="E9325" s="32"/>
      <c r="H9325" s="105"/>
      <c r="J9325" s="102"/>
      <c r="K9325" s="102"/>
      <c r="L9325" s="108"/>
      <c r="R9325" s="31"/>
      <c r="S9325" s="112"/>
    </row>
    <row r="9326">
      <c r="A9326" s="105"/>
      <c r="C9326" s="88"/>
      <c r="D9326" s="86"/>
      <c r="E9326" s="32"/>
      <c r="H9326" s="105"/>
      <c r="J9326" s="102"/>
      <c r="K9326" s="102"/>
      <c r="L9326" s="108"/>
      <c r="R9326" s="31"/>
      <c r="S9326" s="112"/>
    </row>
    <row r="9327">
      <c r="A9327" s="105"/>
      <c r="C9327" s="88"/>
      <c r="D9327" s="86"/>
      <c r="E9327" s="32"/>
      <c r="H9327" s="105"/>
      <c r="J9327" s="102"/>
      <c r="K9327" s="102"/>
      <c r="L9327" s="108"/>
      <c r="R9327" s="31"/>
      <c r="S9327" s="112"/>
    </row>
    <row r="9328">
      <c r="A9328" s="105"/>
      <c r="C9328" s="88"/>
      <c r="D9328" s="86"/>
      <c r="E9328" s="32"/>
      <c r="H9328" s="105"/>
      <c r="J9328" s="102"/>
      <c r="K9328" s="102"/>
      <c r="L9328" s="108"/>
      <c r="R9328" s="31"/>
      <c r="S9328" s="112"/>
    </row>
    <row r="9329">
      <c r="A9329" s="105"/>
      <c r="C9329" s="88"/>
      <c r="D9329" s="86"/>
      <c r="E9329" s="32"/>
      <c r="H9329" s="105"/>
      <c r="J9329" s="102"/>
      <c r="K9329" s="102"/>
      <c r="L9329" s="108"/>
      <c r="R9329" s="31"/>
      <c r="S9329" s="112"/>
    </row>
    <row r="9330">
      <c r="A9330" s="105"/>
      <c r="C9330" s="88"/>
      <c r="D9330" s="86"/>
      <c r="E9330" s="32"/>
      <c r="H9330" s="105"/>
      <c r="J9330" s="102"/>
      <c r="K9330" s="102"/>
      <c r="L9330" s="108"/>
      <c r="R9330" s="31"/>
      <c r="S9330" s="112"/>
    </row>
    <row r="9331">
      <c r="A9331" s="105"/>
      <c r="C9331" s="88"/>
      <c r="D9331" s="86"/>
      <c r="E9331" s="32"/>
      <c r="H9331" s="105"/>
      <c r="J9331" s="102"/>
      <c r="K9331" s="102"/>
      <c r="L9331" s="108"/>
      <c r="R9331" s="31"/>
      <c r="S9331" s="112"/>
    </row>
    <row r="9332">
      <c r="A9332" s="105"/>
      <c r="C9332" s="88"/>
      <c r="D9332" s="86"/>
      <c r="E9332" s="32"/>
      <c r="H9332" s="105"/>
      <c r="J9332" s="102"/>
      <c r="K9332" s="102"/>
      <c r="L9332" s="108"/>
      <c r="R9332" s="31"/>
      <c r="S9332" s="112"/>
    </row>
    <row r="9333">
      <c r="A9333" s="105"/>
      <c r="C9333" s="88"/>
      <c r="D9333" s="86"/>
      <c r="E9333" s="32"/>
      <c r="H9333" s="105"/>
      <c r="J9333" s="102"/>
      <c r="K9333" s="102"/>
      <c r="L9333" s="108"/>
      <c r="R9333" s="31"/>
      <c r="S9333" s="112"/>
    </row>
    <row r="9334">
      <c r="A9334" s="105"/>
      <c r="C9334" s="88"/>
      <c r="D9334" s="86"/>
      <c r="E9334" s="32"/>
      <c r="H9334" s="105"/>
      <c r="J9334" s="102"/>
      <c r="K9334" s="102"/>
      <c r="L9334" s="108"/>
      <c r="R9334" s="31"/>
      <c r="S9334" s="112"/>
    </row>
    <row r="9335">
      <c r="A9335" s="105"/>
      <c r="C9335" s="88"/>
      <c r="D9335" s="86"/>
      <c r="E9335" s="32"/>
      <c r="H9335" s="105"/>
      <c r="J9335" s="102"/>
      <c r="K9335" s="102"/>
      <c r="L9335" s="108"/>
      <c r="R9335" s="31"/>
      <c r="S9335" s="112"/>
    </row>
    <row r="9336">
      <c r="A9336" s="105"/>
      <c r="C9336" s="88"/>
      <c r="D9336" s="86"/>
      <c r="E9336" s="32"/>
      <c r="H9336" s="105"/>
      <c r="J9336" s="102"/>
      <c r="K9336" s="102"/>
      <c r="L9336" s="108"/>
      <c r="R9336" s="31"/>
      <c r="S9336" s="112"/>
    </row>
    <row r="9337">
      <c r="A9337" s="105"/>
      <c r="C9337" s="88"/>
      <c r="D9337" s="86"/>
      <c r="E9337" s="32"/>
      <c r="H9337" s="105"/>
      <c r="J9337" s="102"/>
      <c r="K9337" s="102"/>
      <c r="L9337" s="108"/>
      <c r="R9337" s="31"/>
      <c r="S9337" s="112"/>
    </row>
    <row r="9338">
      <c r="A9338" s="105"/>
      <c r="C9338" s="88"/>
      <c r="D9338" s="86"/>
      <c r="E9338" s="32"/>
      <c r="H9338" s="105"/>
      <c r="J9338" s="102"/>
      <c r="K9338" s="102"/>
      <c r="L9338" s="108"/>
      <c r="R9338" s="31"/>
      <c r="S9338" s="112"/>
    </row>
    <row r="9339">
      <c r="A9339" s="105"/>
      <c r="C9339" s="88"/>
      <c r="D9339" s="86"/>
      <c r="E9339" s="32"/>
      <c r="H9339" s="105"/>
      <c r="J9339" s="102"/>
      <c r="K9339" s="102"/>
      <c r="L9339" s="108"/>
      <c r="R9339" s="31"/>
      <c r="S9339" s="112"/>
    </row>
    <row r="9340">
      <c r="A9340" s="105"/>
      <c r="C9340" s="88"/>
      <c r="D9340" s="86"/>
      <c r="E9340" s="32"/>
      <c r="H9340" s="105"/>
      <c r="J9340" s="102"/>
      <c r="K9340" s="102"/>
      <c r="L9340" s="108"/>
      <c r="R9340" s="31"/>
      <c r="S9340" s="112"/>
    </row>
    <row r="9341">
      <c r="A9341" s="105"/>
      <c r="C9341" s="88"/>
      <c r="D9341" s="86"/>
      <c r="E9341" s="32"/>
      <c r="H9341" s="105"/>
      <c r="J9341" s="102"/>
      <c r="K9341" s="102"/>
      <c r="L9341" s="108"/>
      <c r="R9341" s="31"/>
      <c r="S9341" s="112"/>
    </row>
    <row r="9342">
      <c r="A9342" s="105"/>
      <c r="C9342" s="88"/>
      <c r="D9342" s="86"/>
      <c r="E9342" s="32"/>
      <c r="H9342" s="105"/>
      <c r="J9342" s="102"/>
      <c r="K9342" s="102"/>
      <c r="L9342" s="108"/>
      <c r="R9342" s="31"/>
      <c r="S9342" s="112"/>
    </row>
    <row r="9343">
      <c r="A9343" s="105"/>
      <c r="C9343" s="88"/>
      <c r="D9343" s="86"/>
      <c r="E9343" s="32"/>
      <c r="H9343" s="105"/>
      <c r="J9343" s="102"/>
      <c r="K9343" s="102"/>
      <c r="L9343" s="108"/>
      <c r="R9343" s="31"/>
      <c r="S9343" s="112"/>
    </row>
    <row r="9344">
      <c r="A9344" s="105"/>
      <c r="C9344" s="88"/>
      <c r="D9344" s="86"/>
      <c r="E9344" s="32"/>
      <c r="H9344" s="105"/>
      <c r="J9344" s="102"/>
      <c r="K9344" s="102"/>
      <c r="L9344" s="108"/>
      <c r="R9344" s="31"/>
      <c r="S9344" s="112"/>
    </row>
    <row r="9345">
      <c r="A9345" s="105"/>
      <c r="C9345" s="88"/>
      <c r="D9345" s="86"/>
      <c r="E9345" s="32"/>
      <c r="H9345" s="105"/>
      <c r="J9345" s="102"/>
      <c r="K9345" s="102"/>
      <c r="L9345" s="108"/>
      <c r="R9345" s="31"/>
      <c r="S9345" s="112"/>
    </row>
    <row r="9346">
      <c r="A9346" s="105"/>
      <c r="C9346" s="88"/>
      <c r="D9346" s="86"/>
      <c r="E9346" s="32"/>
      <c r="H9346" s="105"/>
      <c r="J9346" s="102"/>
      <c r="K9346" s="102"/>
      <c r="L9346" s="108"/>
      <c r="R9346" s="31"/>
      <c r="S9346" s="112"/>
    </row>
    <row r="9347">
      <c r="A9347" s="105"/>
      <c r="C9347" s="88"/>
      <c r="D9347" s="86"/>
      <c r="E9347" s="32"/>
      <c r="H9347" s="105"/>
      <c r="J9347" s="102"/>
      <c r="K9347" s="102"/>
      <c r="L9347" s="108"/>
      <c r="R9347" s="31"/>
      <c r="S9347" s="112"/>
    </row>
    <row r="9348">
      <c r="A9348" s="105"/>
      <c r="C9348" s="88"/>
      <c r="D9348" s="86"/>
      <c r="E9348" s="32"/>
      <c r="H9348" s="105"/>
      <c r="J9348" s="102"/>
      <c r="K9348" s="102"/>
      <c r="L9348" s="108"/>
      <c r="R9348" s="31"/>
      <c r="S9348" s="112"/>
    </row>
    <row r="9349">
      <c r="A9349" s="105"/>
      <c r="C9349" s="88"/>
      <c r="D9349" s="86"/>
      <c r="E9349" s="32"/>
      <c r="H9349" s="105"/>
      <c r="J9349" s="102"/>
      <c r="K9349" s="102"/>
      <c r="L9349" s="108"/>
      <c r="R9349" s="31"/>
      <c r="S9349" s="112"/>
    </row>
    <row r="9350">
      <c r="A9350" s="105"/>
      <c r="C9350" s="88"/>
      <c r="D9350" s="86"/>
      <c r="E9350" s="32"/>
      <c r="H9350" s="105"/>
      <c r="J9350" s="102"/>
      <c r="K9350" s="102"/>
      <c r="L9350" s="108"/>
      <c r="R9350" s="31"/>
      <c r="S9350" s="112"/>
    </row>
    <row r="9351">
      <c r="A9351" s="105"/>
      <c r="C9351" s="88"/>
      <c r="D9351" s="86"/>
      <c r="E9351" s="32"/>
      <c r="H9351" s="105"/>
      <c r="J9351" s="102"/>
      <c r="K9351" s="102"/>
      <c r="L9351" s="108"/>
      <c r="R9351" s="31"/>
      <c r="S9351" s="112"/>
    </row>
    <row r="9352">
      <c r="A9352" s="105"/>
      <c r="C9352" s="88"/>
      <c r="D9352" s="86"/>
      <c r="E9352" s="32"/>
      <c r="H9352" s="105"/>
      <c r="J9352" s="102"/>
      <c r="K9352" s="102"/>
      <c r="L9352" s="108"/>
      <c r="R9352" s="31"/>
      <c r="S9352" s="112"/>
    </row>
    <row r="9353">
      <c r="A9353" s="105"/>
      <c r="C9353" s="88"/>
      <c r="D9353" s="86"/>
      <c r="E9353" s="32"/>
      <c r="H9353" s="105"/>
      <c r="J9353" s="102"/>
      <c r="K9353" s="102"/>
      <c r="L9353" s="108"/>
      <c r="R9353" s="31"/>
      <c r="S9353" s="112"/>
    </row>
    <row r="9354">
      <c r="A9354" s="105"/>
      <c r="C9354" s="88"/>
      <c r="D9354" s="86"/>
      <c r="E9354" s="32"/>
      <c r="H9354" s="105"/>
      <c r="J9354" s="102"/>
      <c r="K9354" s="102"/>
      <c r="L9354" s="108"/>
      <c r="R9354" s="31"/>
      <c r="S9354" s="112"/>
    </row>
    <row r="9355">
      <c r="A9355" s="105"/>
      <c r="C9355" s="88"/>
      <c r="D9355" s="86"/>
      <c r="E9355" s="32"/>
      <c r="H9355" s="105"/>
      <c r="J9355" s="102"/>
      <c r="K9355" s="102"/>
      <c r="L9355" s="108"/>
      <c r="R9355" s="31"/>
      <c r="S9355" s="112"/>
    </row>
    <row r="9356">
      <c r="A9356" s="105"/>
      <c r="C9356" s="88"/>
      <c r="D9356" s="86"/>
      <c r="E9356" s="32"/>
      <c r="H9356" s="105"/>
      <c r="J9356" s="102"/>
      <c r="K9356" s="102"/>
      <c r="L9356" s="108"/>
      <c r="R9356" s="31"/>
      <c r="S9356" s="112"/>
    </row>
    <row r="9357">
      <c r="A9357" s="105"/>
      <c r="C9357" s="88"/>
      <c r="D9357" s="86"/>
      <c r="E9357" s="32"/>
      <c r="H9357" s="105"/>
      <c r="J9357" s="102"/>
      <c r="K9357" s="102"/>
      <c r="L9357" s="108"/>
      <c r="R9357" s="31"/>
      <c r="S9357" s="112"/>
    </row>
    <row r="9358">
      <c r="A9358" s="105"/>
      <c r="C9358" s="88"/>
      <c r="D9358" s="86"/>
      <c r="E9358" s="32"/>
      <c r="H9358" s="105"/>
      <c r="J9358" s="102"/>
      <c r="K9358" s="102"/>
      <c r="L9358" s="108"/>
      <c r="R9358" s="31"/>
      <c r="S9358" s="112"/>
    </row>
    <row r="9359">
      <c r="A9359" s="105"/>
      <c r="C9359" s="88"/>
      <c r="D9359" s="86"/>
      <c r="E9359" s="32"/>
      <c r="H9359" s="105"/>
      <c r="J9359" s="102"/>
      <c r="K9359" s="102"/>
      <c r="L9359" s="108"/>
      <c r="R9359" s="31"/>
      <c r="S9359" s="112"/>
    </row>
    <row r="9360">
      <c r="A9360" s="105"/>
      <c r="C9360" s="88"/>
      <c r="D9360" s="86"/>
      <c r="E9360" s="32"/>
      <c r="H9360" s="105"/>
      <c r="J9360" s="102"/>
      <c r="K9360" s="102"/>
      <c r="L9360" s="108"/>
      <c r="R9360" s="31"/>
      <c r="S9360" s="112"/>
    </row>
    <row r="9361">
      <c r="A9361" s="105"/>
      <c r="C9361" s="88"/>
      <c r="D9361" s="86"/>
      <c r="E9361" s="32"/>
      <c r="H9361" s="105"/>
      <c r="J9361" s="102"/>
      <c r="K9361" s="102"/>
      <c r="L9361" s="108"/>
      <c r="R9361" s="31"/>
      <c r="S9361" s="112"/>
    </row>
    <row r="9362">
      <c r="A9362" s="105"/>
      <c r="C9362" s="88"/>
      <c r="D9362" s="86"/>
      <c r="E9362" s="32"/>
      <c r="H9362" s="105"/>
      <c r="J9362" s="102"/>
      <c r="K9362" s="102"/>
      <c r="L9362" s="108"/>
      <c r="R9362" s="31"/>
      <c r="S9362" s="112"/>
    </row>
    <row r="9363">
      <c r="A9363" s="105"/>
      <c r="C9363" s="88"/>
      <c r="D9363" s="86"/>
      <c r="E9363" s="32"/>
      <c r="H9363" s="105"/>
      <c r="J9363" s="102"/>
      <c r="K9363" s="102"/>
      <c r="L9363" s="108"/>
      <c r="R9363" s="31"/>
      <c r="S9363" s="112"/>
    </row>
    <row r="9364">
      <c r="A9364" s="105"/>
      <c r="C9364" s="88"/>
      <c r="D9364" s="86"/>
      <c r="E9364" s="32"/>
      <c r="H9364" s="105"/>
      <c r="J9364" s="102"/>
      <c r="K9364" s="102"/>
      <c r="L9364" s="108"/>
      <c r="R9364" s="31"/>
      <c r="S9364" s="112"/>
    </row>
    <row r="9365">
      <c r="A9365" s="105"/>
      <c r="C9365" s="88"/>
      <c r="D9365" s="86"/>
      <c r="E9365" s="32"/>
      <c r="H9365" s="105"/>
      <c r="J9365" s="102"/>
      <c r="K9365" s="102"/>
      <c r="L9365" s="108"/>
      <c r="R9365" s="31"/>
      <c r="S9365" s="112"/>
    </row>
    <row r="9366">
      <c r="A9366" s="105"/>
      <c r="C9366" s="88"/>
      <c r="D9366" s="86"/>
      <c r="E9366" s="32"/>
      <c r="H9366" s="105"/>
      <c r="J9366" s="102"/>
      <c r="K9366" s="102"/>
      <c r="L9366" s="108"/>
      <c r="R9366" s="31"/>
      <c r="S9366" s="112"/>
    </row>
    <row r="9367">
      <c r="A9367" s="105"/>
      <c r="C9367" s="88"/>
      <c r="D9367" s="86"/>
      <c r="E9367" s="32"/>
      <c r="H9367" s="105"/>
      <c r="J9367" s="102"/>
      <c r="K9367" s="102"/>
      <c r="L9367" s="108"/>
      <c r="R9367" s="31"/>
      <c r="S9367" s="112"/>
    </row>
    <row r="9368">
      <c r="A9368" s="105"/>
      <c r="C9368" s="88"/>
      <c r="D9368" s="86"/>
      <c r="E9368" s="32"/>
      <c r="H9368" s="105"/>
      <c r="J9368" s="102"/>
      <c r="K9368" s="102"/>
      <c r="L9368" s="108"/>
      <c r="R9368" s="31"/>
      <c r="S9368" s="112"/>
    </row>
    <row r="9369">
      <c r="A9369" s="105"/>
      <c r="C9369" s="88"/>
      <c r="D9369" s="86"/>
      <c r="E9369" s="32"/>
      <c r="H9369" s="105"/>
      <c r="J9369" s="102"/>
      <c r="K9369" s="102"/>
      <c r="L9369" s="108"/>
      <c r="R9369" s="31"/>
      <c r="S9369" s="112"/>
    </row>
    <row r="9370">
      <c r="A9370" s="105"/>
      <c r="C9370" s="88"/>
      <c r="D9370" s="86"/>
      <c r="E9370" s="32"/>
      <c r="H9370" s="105"/>
      <c r="J9370" s="102"/>
      <c r="K9370" s="102"/>
      <c r="L9370" s="108"/>
      <c r="R9370" s="31"/>
      <c r="S9370" s="112"/>
    </row>
    <row r="9371">
      <c r="A9371" s="105"/>
      <c r="C9371" s="88"/>
      <c r="D9371" s="86"/>
      <c r="E9371" s="32"/>
      <c r="H9371" s="105"/>
      <c r="J9371" s="102"/>
      <c r="K9371" s="102"/>
      <c r="L9371" s="108"/>
      <c r="R9371" s="31"/>
      <c r="S9371" s="112"/>
    </row>
    <row r="9372">
      <c r="A9372" s="105"/>
      <c r="C9372" s="88"/>
      <c r="D9372" s="86"/>
      <c r="E9372" s="32"/>
      <c r="H9372" s="105"/>
      <c r="J9372" s="102"/>
      <c r="K9372" s="102"/>
      <c r="L9372" s="108"/>
      <c r="R9372" s="31"/>
      <c r="S9372" s="112"/>
    </row>
    <row r="9373">
      <c r="A9373" s="105"/>
      <c r="C9373" s="88"/>
      <c r="D9373" s="86"/>
      <c r="E9373" s="32"/>
      <c r="H9373" s="105"/>
      <c r="J9373" s="102"/>
      <c r="K9373" s="102"/>
      <c r="L9373" s="108"/>
      <c r="R9373" s="31"/>
      <c r="S9373" s="112"/>
    </row>
    <row r="9374">
      <c r="A9374" s="105"/>
      <c r="C9374" s="88"/>
      <c r="D9374" s="86"/>
      <c r="E9374" s="32"/>
      <c r="H9374" s="105"/>
      <c r="J9374" s="102"/>
      <c r="K9374" s="102"/>
      <c r="L9374" s="108"/>
      <c r="R9374" s="31"/>
      <c r="S9374" s="112"/>
    </row>
    <row r="9375">
      <c r="A9375" s="105"/>
      <c r="C9375" s="88"/>
      <c r="D9375" s="86"/>
      <c r="E9375" s="32"/>
      <c r="H9375" s="105"/>
      <c r="J9375" s="102"/>
      <c r="K9375" s="102"/>
      <c r="L9375" s="108"/>
      <c r="R9375" s="31"/>
      <c r="S9375" s="112"/>
    </row>
    <row r="9376">
      <c r="A9376" s="105"/>
      <c r="C9376" s="88"/>
      <c r="D9376" s="86"/>
      <c r="E9376" s="32"/>
      <c r="H9376" s="105"/>
      <c r="J9376" s="102"/>
      <c r="K9376" s="102"/>
      <c r="L9376" s="108"/>
      <c r="R9376" s="31"/>
      <c r="S9376" s="112"/>
    </row>
    <row r="9377">
      <c r="A9377" s="105"/>
      <c r="C9377" s="88"/>
      <c r="D9377" s="86"/>
      <c r="E9377" s="32"/>
      <c r="H9377" s="105"/>
      <c r="J9377" s="102"/>
      <c r="K9377" s="102"/>
      <c r="L9377" s="108"/>
      <c r="R9377" s="31"/>
      <c r="S9377" s="112"/>
    </row>
    <row r="9378">
      <c r="A9378" s="105"/>
      <c r="C9378" s="88"/>
      <c r="D9378" s="86"/>
      <c r="E9378" s="32"/>
      <c r="H9378" s="105"/>
      <c r="J9378" s="102"/>
      <c r="K9378" s="102"/>
      <c r="L9378" s="108"/>
      <c r="R9378" s="31"/>
      <c r="S9378" s="112"/>
    </row>
    <row r="9379">
      <c r="A9379" s="105"/>
      <c r="C9379" s="88"/>
      <c r="D9379" s="86"/>
      <c r="E9379" s="32"/>
      <c r="H9379" s="105"/>
      <c r="J9379" s="102"/>
      <c r="K9379" s="102"/>
      <c r="L9379" s="108"/>
      <c r="R9379" s="31"/>
      <c r="S9379" s="112"/>
    </row>
    <row r="9380">
      <c r="A9380" s="105"/>
      <c r="C9380" s="88"/>
      <c r="D9380" s="86"/>
      <c r="E9380" s="32"/>
      <c r="H9380" s="105"/>
      <c r="J9380" s="102"/>
      <c r="K9380" s="102"/>
      <c r="L9380" s="108"/>
      <c r="R9380" s="31"/>
      <c r="S9380" s="112"/>
    </row>
    <row r="9381">
      <c r="A9381" s="105"/>
      <c r="C9381" s="88"/>
      <c r="D9381" s="86"/>
      <c r="E9381" s="32"/>
      <c r="H9381" s="105"/>
      <c r="J9381" s="102"/>
      <c r="K9381" s="102"/>
      <c r="L9381" s="108"/>
      <c r="R9381" s="31"/>
      <c r="S9381" s="112"/>
    </row>
    <row r="9382">
      <c r="A9382" s="105"/>
      <c r="C9382" s="88"/>
      <c r="D9382" s="86"/>
      <c r="E9382" s="32"/>
      <c r="H9382" s="105"/>
      <c r="J9382" s="102"/>
      <c r="K9382" s="102"/>
      <c r="L9382" s="108"/>
      <c r="R9382" s="31"/>
      <c r="S9382" s="112"/>
    </row>
    <row r="9383">
      <c r="A9383" s="105"/>
      <c r="C9383" s="88"/>
      <c r="D9383" s="86"/>
      <c r="E9383" s="32"/>
      <c r="H9383" s="105"/>
      <c r="J9383" s="102"/>
      <c r="K9383" s="102"/>
      <c r="L9383" s="108"/>
      <c r="R9383" s="31"/>
      <c r="S9383" s="112"/>
    </row>
    <row r="9384">
      <c r="A9384" s="105"/>
      <c r="C9384" s="88"/>
      <c r="D9384" s="86"/>
      <c r="E9384" s="32"/>
      <c r="H9384" s="105"/>
      <c r="J9384" s="102"/>
      <c r="K9384" s="102"/>
      <c r="L9384" s="108"/>
      <c r="R9384" s="31"/>
      <c r="S9384" s="112"/>
    </row>
    <row r="9385">
      <c r="A9385" s="105"/>
      <c r="C9385" s="88"/>
      <c r="D9385" s="86"/>
      <c r="E9385" s="32"/>
      <c r="H9385" s="105"/>
      <c r="J9385" s="102"/>
      <c r="K9385" s="102"/>
      <c r="L9385" s="108"/>
      <c r="R9385" s="31"/>
      <c r="S9385" s="112"/>
    </row>
    <row r="9386">
      <c r="A9386" s="105"/>
      <c r="C9386" s="88"/>
      <c r="D9386" s="86"/>
      <c r="E9386" s="32"/>
      <c r="H9386" s="105"/>
      <c r="J9386" s="102"/>
      <c r="K9386" s="102"/>
      <c r="L9386" s="108"/>
      <c r="R9386" s="31"/>
      <c r="S9386" s="112"/>
    </row>
    <row r="9387">
      <c r="A9387" s="105"/>
      <c r="C9387" s="88"/>
      <c r="D9387" s="86"/>
      <c r="E9387" s="32"/>
      <c r="H9387" s="105"/>
      <c r="J9387" s="102"/>
      <c r="K9387" s="102"/>
      <c r="L9387" s="108"/>
      <c r="R9387" s="31"/>
      <c r="S9387" s="112"/>
    </row>
    <row r="9388">
      <c r="A9388" s="105"/>
      <c r="C9388" s="88"/>
      <c r="D9388" s="86"/>
      <c r="E9388" s="32"/>
      <c r="H9388" s="105"/>
      <c r="J9388" s="102"/>
      <c r="K9388" s="102"/>
      <c r="L9388" s="108"/>
      <c r="R9388" s="31"/>
      <c r="S9388" s="112"/>
    </row>
    <row r="9389">
      <c r="A9389" s="105"/>
      <c r="C9389" s="88"/>
      <c r="D9389" s="86"/>
      <c r="E9389" s="32"/>
      <c r="H9389" s="105"/>
      <c r="J9389" s="102"/>
      <c r="K9389" s="102"/>
      <c r="L9389" s="108"/>
      <c r="R9389" s="31"/>
      <c r="S9389" s="112"/>
    </row>
    <row r="9390">
      <c r="A9390" s="105"/>
      <c r="C9390" s="88"/>
      <c r="D9390" s="86"/>
      <c r="E9390" s="32"/>
      <c r="H9390" s="105"/>
      <c r="J9390" s="102"/>
      <c r="K9390" s="102"/>
      <c r="L9390" s="108"/>
      <c r="R9390" s="31"/>
      <c r="S9390" s="112"/>
    </row>
    <row r="9391">
      <c r="A9391" s="105"/>
      <c r="C9391" s="88"/>
      <c r="D9391" s="86"/>
      <c r="E9391" s="32"/>
      <c r="H9391" s="105"/>
      <c r="J9391" s="102"/>
      <c r="K9391" s="102"/>
      <c r="L9391" s="108"/>
      <c r="R9391" s="31"/>
      <c r="S9391" s="112"/>
    </row>
    <row r="9392">
      <c r="A9392" s="105"/>
      <c r="C9392" s="88"/>
      <c r="D9392" s="86"/>
      <c r="E9392" s="32"/>
      <c r="H9392" s="105"/>
      <c r="J9392" s="102"/>
      <c r="K9392" s="102"/>
      <c r="L9392" s="108"/>
      <c r="R9392" s="31"/>
      <c r="S9392" s="112"/>
    </row>
    <row r="9393">
      <c r="A9393" s="105"/>
      <c r="C9393" s="88"/>
      <c r="D9393" s="86"/>
      <c r="E9393" s="32"/>
      <c r="H9393" s="105"/>
      <c r="J9393" s="102"/>
      <c r="K9393" s="102"/>
      <c r="L9393" s="108"/>
      <c r="R9393" s="31"/>
      <c r="S9393" s="112"/>
    </row>
    <row r="9394">
      <c r="A9394" s="105"/>
      <c r="C9394" s="88"/>
      <c r="D9394" s="86"/>
      <c r="E9394" s="32"/>
      <c r="H9394" s="105"/>
      <c r="J9394" s="102"/>
      <c r="K9394" s="102"/>
      <c r="L9394" s="108"/>
      <c r="R9394" s="31"/>
      <c r="S9394" s="112"/>
    </row>
    <row r="9395">
      <c r="A9395" s="105"/>
      <c r="C9395" s="88"/>
      <c r="D9395" s="86"/>
      <c r="E9395" s="32"/>
      <c r="H9395" s="105"/>
      <c r="J9395" s="102"/>
      <c r="K9395" s="102"/>
      <c r="L9395" s="108"/>
      <c r="R9395" s="31"/>
      <c r="S9395" s="112"/>
    </row>
    <row r="9396">
      <c r="A9396" s="105"/>
      <c r="C9396" s="88"/>
      <c r="D9396" s="86"/>
      <c r="E9396" s="32"/>
      <c r="H9396" s="105"/>
      <c r="J9396" s="102"/>
      <c r="K9396" s="102"/>
      <c r="L9396" s="108"/>
      <c r="R9396" s="31"/>
      <c r="S9396" s="112"/>
    </row>
    <row r="9397">
      <c r="A9397" s="105"/>
      <c r="C9397" s="88"/>
      <c r="D9397" s="86"/>
      <c r="E9397" s="32"/>
      <c r="H9397" s="105"/>
      <c r="J9397" s="102"/>
      <c r="K9397" s="102"/>
      <c r="L9397" s="108"/>
      <c r="R9397" s="31"/>
      <c r="S9397" s="112"/>
    </row>
    <row r="9398">
      <c r="A9398" s="105"/>
      <c r="C9398" s="88"/>
      <c r="D9398" s="86"/>
      <c r="E9398" s="32"/>
      <c r="H9398" s="105"/>
      <c r="J9398" s="102"/>
      <c r="K9398" s="102"/>
      <c r="L9398" s="108"/>
      <c r="R9398" s="31"/>
      <c r="S9398" s="112"/>
    </row>
    <row r="9399">
      <c r="A9399" s="105"/>
      <c r="C9399" s="88"/>
      <c r="D9399" s="86"/>
      <c r="E9399" s="32"/>
      <c r="H9399" s="105"/>
      <c r="J9399" s="102"/>
      <c r="K9399" s="102"/>
      <c r="L9399" s="108"/>
      <c r="R9399" s="31"/>
      <c r="S9399" s="112"/>
    </row>
    <row r="9400">
      <c r="A9400" s="105"/>
      <c r="C9400" s="88"/>
      <c r="D9400" s="86"/>
      <c r="E9400" s="32"/>
      <c r="H9400" s="105"/>
      <c r="J9400" s="102"/>
      <c r="K9400" s="102"/>
      <c r="L9400" s="108"/>
      <c r="R9400" s="31"/>
      <c r="S9400" s="112"/>
    </row>
    <row r="9401">
      <c r="A9401" s="105"/>
      <c r="C9401" s="88"/>
      <c r="D9401" s="86"/>
      <c r="E9401" s="32"/>
      <c r="H9401" s="105"/>
      <c r="J9401" s="102"/>
      <c r="K9401" s="102"/>
      <c r="L9401" s="108"/>
      <c r="R9401" s="31"/>
      <c r="S9401" s="112"/>
    </row>
    <row r="9402">
      <c r="A9402" s="105"/>
      <c r="C9402" s="88"/>
      <c r="D9402" s="86"/>
      <c r="E9402" s="32"/>
      <c r="H9402" s="105"/>
      <c r="J9402" s="102"/>
      <c r="K9402" s="102"/>
      <c r="L9402" s="108"/>
      <c r="R9402" s="31"/>
      <c r="S9402" s="112"/>
    </row>
    <row r="9403">
      <c r="A9403" s="105"/>
      <c r="C9403" s="88"/>
      <c r="D9403" s="86"/>
      <c r="E9403" s="32"/>
      <c r="H9403" s="105"/>
      <c r="J9403" s="102"/>
      <c r="K9403" s="102"/>
      <c r="L9403" s="108"/>
      <c r="R9403" s="31"/>
      <c r="S9403" s="112"/>
    </row>
    <row r="9404">
      <c r="A9404" s="105"/>
      <c r="C9404" s="88"/>
      <c r="D9404" s="86"/>
      <c r="E9404" s="32"/>
      <c r="H9404" s="105"/>
      <c r="J9404" s="102"/>
      <c r="K9404" s="102"/>
      <c r="L9404" s="108"/>
      <c r="R9404" s="31"/>
      <c r="S9404" s="112"/>
    </row>
    <row r="9405">
      <c r="A9405" s="105"/>
      <c r="C9405" s="88"/>
      <c r="D9405" s="86"/>
      <c r="E9405" s="32"/>
      <c r="H9405" s="105"/>
      <c r="J9405" s="102"/>
      <c r="K9405" s="102"/>
      <c r="L9405" s="108"/>
      <c r="R9405" s="31"/>
      <c r="S9405" s="112"/>
    </row>
    <row r="9406">
      <c r="A9406" s="105"/>
      <c r="C9406" s="88"/>
      <c r="D9406" s="86"/>
      <c r="E9406" s="32"/>
      <c r="H9406" s="105"/>
      <c r="J9406" s="102"/>
      <c r="K9406" s="102"/>
      <c r="L9406" s="108"/>
      <c r="R9406" s="31"/>
      <c r="S9406" s="112"/>
    </row>
    <row r="9407">
      <c r="A9407" s="105"/>
      <c r="C9407" s="88"/>
      <c r="D9407" s="86"/>
      <c r="E9407" s="32"/>
      <c r="H9407" s="105"/>
      <c r="J9407" s="102"/>
      <c r="K9407" s="102"/>
      <c r="L9407" s="108"/>
      <c r="R9407" s="31"/>
      <c r="S9407" s="112"/>
    </row>
    <row r="9408">
      <c r="A9408" s="105"/>
      <c r="C9408" s="88"/>
      <c r="D9408" s="86"/>
      <c r="E9408" s="32"/>
      <c r="H9408" s="105"/>
      <c r="J9408" s="102"/>
      <c r="K9408" s="102"/>
      <c r="L9408" s="108"/>
      <c r="R9408" s="31"/>
      <c r="S9408" s="112"/>
    </row>
    <row r="9409">
      <c r="A9409" s="105"/>
      <c r="C9409" s="88"/>
      <c r="D9409" s="86"/>
      <c r="E9409" s="32"/>
      <c r="H9409" s="105"/>
      <c r="J9409" s="102"/>
      <c r="K9409" s="102"/>
      <c r="L9409" s="108"/>
      <c r="R9409" s="31"/>
      <c r="S9409" s="112"/>
    </row>
    <row r="9410">
      <c r="A9410" s="105"/>
      <c r="C9410" s="88"/>
      <c r="D9410" s="86"/>
      <c r="E9410" s="32"/>
      <c r="H9410" s="105"/>
      <c r="J9410" s="102"/>
      <c r="K9410" s="102"/>
      <c r="L9410" s="108"/>
      <c r="R9410" s="31"/>
      <c r="S9410" s="112"/>
    </row>
    <row r="9411">
      <c r="A9411" s="105"/>
      <c r="C9411" s="88"/>
      <c r="D9411" s="86"/>
      <c r="E9411" s="32"/>
      <c r="H9411" s="105"/>
      <c r="J9411" s="102"/>
      <c r="K9411" s="102"/>
      <c r="L9411" s="108"/>
      <c r="R9411" s="31"/>
      <c r="S9411" s="112"/>
    </row>
    <row r="9412">
      <c r="A9412" s="105"/>
      <c r="C9412" s="88"/>
      <c r="D9412" s="86"/>
      <c r="E9412" s="32"/>
      <c r="H9412" s="105"/>
      <c r="J9412" s="102"/>
      <c r="K9412" s="102"/>
      <c r="L9412" s="108"/>
      <c r="R9412" s="31"/>
      <c r="S9412" s="112"/>
    </row>
    <row r="9413">
      <c r="A9413" s="105"/>
      <c r="C9413" s="88"/>
      <c r="D9413" s="86"/>
      <c r="E9413" s="32"/>
      <c r="H9413" s="105"/>
      <c r="J9413" s="102"/>
      <c r="K9413" s="102"/>
      <c r="L9413" s="108"/>
      <c r="R9413" s="31"/>
      <c r="S9413" s="112"/>
    </row>
    <row r="9414">
      <c r="A9414" s="105"/>
      <c r="C9414" s="88"/>
      <c r="D9414" s="86"/>
      <c r="E9414" s="32"/>
      <c r="H9414" s="105"/>
      <c r="J9414" s="102"/>
      <c r="K9414" s="102"/>
      <c r="L9414" s="108"/>
      <c r="R9414" s="31"/>
      <c r="S9414" s="112"/>
    </row>
    <row r="9415">
      <c r="A9415" s="105"/>
      <c r="C9415" s="88"/>
      <c r="D9415" s="86"/>
      <c r="E9415" s="32"/>
      <c r="H9415" s="105"/>
      <c r="J9415" s="102"/>
      <c r="K9415" s="102"/>
      <c r="L9415" s="108"/>
      <c r="R9415" s="31"/>
      <c r="S9415" s="112"/>
    </row>
    <row r="9416">
      <c r="A9416" s="105"/>
      <c r="C9416" s="88"/>
      <c r="D9416" s="86"/>
      <c r="E9416" s="32"/>
      <c r="H9416" s="105"/>
      <c r="J9416" s="102"/>
      <c r="K9416" s="102"/>
      <c r="L9416" s="108"/>
      <c r="R9416" s="31"/>
      <c r="S9416" s="112"/>
    </row>
    <row r="9417">
      <c r="A9417" s="105"/>
      <c r="C9417" s="88"/>
      <c r="D9417" s="86"/>
      <c r="E9417" s="32"/>
      <c r="H9417" s="105"/>
      <c r="J9417" s="102"/>
      <c r="K9417" s="102"/>
      <c r="L9417" s="108"/>
      <c r="R9417" s="31"/>
      <c r="S9417" s="112"/>
    </row>
    <row r="9418">
      <c r="A9418" s="105"/>
      <c r="C9418" s="88"/>
      <c r="D9418" s="86"/>
      <c r="E9418" s="32"/>
      <c r="H9418" s="105"/>
      <c r="J9418" s="102"/>
      <c r="K9418" s="102"/>
      <c r="L9418" s="108"/>
      <c r="R9418" s="31"/>
      <c r="S9418" s="112"/>
    </row>
    <row r="9419">
      <c r="A9419" s="105"/>
      <c r="C9419" s="88"/>
      <c r="D9419" s="86"/>
      <c r="E9419" s="32"/>
      <c r="H9419" s="105"/>
      <c r="J9419" s="102"/>
      <c r="K9419" s="102"/>
      <c r="L9419" s="108"/>
      <c r="R9419" s="31"/>
      <c r="S9419" s="112"/>
    </row>
    <row r="9420">
      <c r="A9420" s="105"/>
      <c r="C9420" s="88"/>
      <c r="D9420" s="86"/>
      <c r="E9420" s="32"/>
      <c r="H9420" s="105"/>
      <c r="J9420" s="102"/>
      <c r="K9420" s="102"/>
      <c r="L9420" s="108"/>
      <c r="R9420" s="31"/>
      <c r="S9420" s="112"/>
    </row>
    <row r="9421">
      <c r="A9421" s="105"/>
      <c r="C9421" s="88"/>
      <c r="D9421" s="86"/>
      <c r="E9421" s="32"/>
      <c r="H9421" s="105"/>
      <c r="J9421" s="102"/>
      <c r="K9421" s="102"/>
      <c r="L9421" s="108"/>
      <c r="R9421" s="31"/>
      <c r="S9421" s="112"/>
    </row>
    <row r="9422">
      <c r="A9422" s="105"/>
      <c r="C9422" s="88"/>
      <c r="D9422" s="86"/>
      <c r="E9422" s="32"/>
      <c r="H9422" s="105"/>
      <c r="J9422" s="102"/>
      <c r="K9422" s="102"/>
      <c r="L9422" s="108"/>
      <c r="R9422" s="31"/>
      <c r="S9422" s="112"/>
    </row>
    <row r="9423">
      <c r="A9423" s="105"/>
      <c r="C9423" s="88"/>
      <c r="D9423" s="86"/>
      <c r="E9423" s="32"/>
      <c r="H9423" s="105"/>
      <c r="J9423" s="102"/>
      <c r="K9423" s="102"/>
      <c r="L9423" s="108"/>
      <c r="R9423" s="31"/>
      <c r="S9423" s="112"/>
    </row>
    <row r="9424">
      <c r="A9424" s="105"/>
      <c r="C9424" s="88"/>
      <c r="D9424" s="86"/>
      <c r="E9424" s="32"/>
      <c r="H9424" s="105"/>
      <c r="J9424" s="102"/>
      <c r="K9424" s="102"/>
      <c r="L9424" s="108"/>
      <c r="R9424" s="31"/>
      <c r="S9424" s="112"/>
    </row>
    <row r="9425">
      <c r="A9425" s="105"/>
      <c r="C9425" s="88"/>
      <c r="D9425" s="86"/>
      <c r="E9425" s="32"/>
      <c r="H9425" s="105"/>
      <c r="J9425" s="102"/>
      <c r="K9425" s="102"/>
      <c r="L9425" s="108"/>
      <c r="R9425" s="31"/>
      <c r="S9425" s="112"/>
    </row>
    <row r="9426">
      <c r="A9426" s="105"/>
      <c r="C9426" s="88"/>
      <c r="D9426" s="86"/>
      <c r="E9426" s="32"/>
      <c r="H9426" s="105"/>
      <c r="J9426" s="102"/>
      <c r="K9426" s="102"/>
      <c r="L9426" s="108"/>
      <c r="R9426" s="31"/>
      <c r="S9426" s="112"/>
    </row>
    <row r="9427">
      <c r="A9427" s="105"/>
      <c r="C9427" s="88"/>
      <c r="D9427" s="86"/>
      <c r="E9427" s="32"/>
      <c r="H9427" s="105"/>
      <c r="J9427" s="102"/>
      <c r="K9427" s="102"/>
      <c r="L9427" s="108"/>
      <c r="R9427" s="31"/>
      <c r="S9427" s="112"/>
    </row>
    <row r="9428">
      <c r="A9428" s="105"/>
      <c r="C9428" s="88"/>
      <c r="D9428" s="86"/>
      <c r="E9428" s="32"/>
      <c r="H9428" s="105"/>
      <c r="J9428" s="102"/>
      <c r="K9428" s="102"/>
      <c r="L9428" s="108"/>
      <c r="R9428" s="31"/>
      <c r="S9428" s="112"/>
    </row>
    <row r="9429">
      <c r="A9429" s="105"/>
      <c r="C9429" s="88"/>
      <c r="D9429" s="86"/>
      <c r="E9429" s="32"/>
      <c r="H9429" s="105"/>
      <c r="J9429" s="102"/>
      <c r="K9429" s="102"/>
      <c r="L9429" s="108"/>
      <c r="R9429" s="31"/>
      <c r="S9429" s="112"/>
    </row>
    <row r="9430">
      <c r="A9430" s="105"/>
      <c r="C9430" s="88"/>
      <c r="D9430" s="86"/>
      <c r="E9430" s="32"/>
      <c r="H9430" s="105"/>
      <c r="J9430" s="102"/>
      <c r="K9430" s="102"/>
      <c r="L9430" s="108"/>
      <c r="R9430" s="31"/>
      <c r="S9430" s="112"/>
    </row>
    <row r="9431">
      <c r="A9431" s="105"/>
      <c r="C9431" s="88"/>
      <c r="D9431" s="86"/>
      <c r="E9431" s="32"/>
      <c r="H9431" s="105"/>
      <c r="J9431" s="102"/>
      <c r="K9431" s="102"/>
      <c r="L9431" s="108"/>
      <c r="R9431" s="31"/>
      <c r="S9431" s="112"/>
    </row>
    <row r="9432">
      <c r="A9432" s="105"/>
      <c r="C9432" s="88"/>
      <c r="D9432" s="86"/>
      <c r="E9432" s="32"/>
      <c r="H9432" s="105"/>
      <c r="J9432" s="102"/>
      <c r="K9432" s="102"/>
      <c r="L9432" s="108"/>
      <c r="R9432" s="31"/>
      <c r="S9432" s="112"/>
    </row>
    <row r="9433">
      <c r="A9433" s="105"/>
      <c r="C9433" s="88"/>
      <c r="D9433" s="86"/>
      <c r="E9433" s="32"/>
      <c r="H9433" s="105"/>
      <c r="J9433" s="102"/>
      <c r="K9433" s="102"/>
      <c r="L9433" s="108"/>
      <c r="R9433" s="31"/>
      <c r="S9433" s="112"/>
    </row>
    <row r="9434">
      <c r="A9434" s="105"/>
      <c r="C9434" s="88"/>
      <c r="D9434" s="86"/>
      <c r="E9434" s="32"/>
      <c r="H9434" s="105"/>
      <c r="J9434" s="102"/>
      <c r="K9434" s="102"/>
      <c r="L9434" s="108"/>
      <c r="R9434" s="31"/>
      <c r="S9434" s="112"/>
    </row>
    <row r="9435">
      <c r="A9435" s="105"/>
      <c r="C9435" s="88"/>
      <c r="D9435" s="86"/>
      <c r="E9435" s="32"/>
      <c r="H9435" s="105"/>
      <c r="J9435" s="102"/>
      <c r="K9435" s="102"/>
      <c r="L9435" s="108"/>
      <c r="R9435" s="31"/>
      <c r="S9435" s="112"/>
    </row>
    <row r="9436">
      <c r="A9436" s="105"/>
      <c r="C9436" s="88"/>
      <c r="D9436" s="86"/>
      <c r="E9436" s="32"/>
      <c r="H9436" s="105"/>
      <c r="J9436" s="102"/>
      <c r="K9436" s="102"/>
      <c r="L9436" s="108"/>
      <c r="R9436" s="31"/>
      <c r="S9436" s="112"/>
    </row>
    <row r="9437">
      <c r="A9437" s="105"/>
      <c r="C9437" s="88"/>
      <c r="D9437" s="86"/>
      <c r="E9437" s="32"/>
      <c r="H9437" s="105"/>
      <c r="J9437" s="102"/>
      <c r="K9437" s="102"/>
      <c r="L9437" s="108"/>
      <c r="R9437" s="31"/>
      <c r="S9437" s="112"/>
    </row>
    <row r="9438">
      <c r="A9438" s="105"/>
      <c r="C9438" s="88"/>
      <c r="D9438" s="86"/>
      <c r="E9438" s="32"/>
      <c r="H9438" s="105"/>
      <c r="J9438" s="102"/>
      <c r="K9438" s="102"/>
      <c r="L9438" s="108"/>
      <c r="R9438" s="31"/>
      <c r="S9438" s="112"/>
    </row>
    <row r="9439">
      <c r="A9439" s="105"/>
      <c r="C9439" s="88"/>
      <c r="D9439" s="86"/>
      <c r="E9439" s="32"/>
      <c r="H9439" s="105"/>
      <c r="J9439" s="102"/>
      <c r="K9439" s="102"/>
      <c r="L9439" s="108"/>
      <c r="R9439" s="31"/>
      <c r="S9439" s="112"/>
    </row>
    <row r="9440">
      <c r="A9440" s="105"/>
      <c r="C9440" s="88"/>
      <c r="D9440" s="86"/>
      <c r="E9440" s="32"/>
      <c r="H9440" s="105"/>
      <c r="J9440" s="102"/>
      <c r="K9440" s="102"/>
      <c r="L9440" s="108"/>
      <c r="R9440" s="31"/>
      <c r="S9440" s="112"/>
    </row>
    <row r="9441">
      <c r="A9441" s="105"/>
      <c r="C9441" s="88"/>
      <c r="D9441" s="86"/>
      <c r="E9441" s="32"/>
      <c r="H9441" s="105"/>
      <c r="J9441" s="102"/>
      <c r="K9441" s="102"/>
      <c r="L9441" s="108"/>
      <c r="R9441" s="31"/>
      <c r="S9441" s="112"/>
    </row>
    <row r="9442">
      <c r="A9442" s="105"/>
      <c r="C9442" s="88"/>
      <c r="D9442" s="86"/>
      <c r="E9442" s="32"/>
      <c r="H9442" s="105"/>
      <c r="J9442" s="102"/>
      <c r="K9442" s="102"/>
      <c r="L9442" s="108"/>
      <c r="R9442" s="31"/>
      <c r="S9442" s="112"/>
    </row>
    <row r="9443">
      <c r="A9443" s="105"/>
      <c r="C9443" s="88"/>
      <c r="D9443" s="86"/>
      <c r="E9443" s="32"/>
      <c r="H9443" s="105"/>
      <c r="J9443" s="102"/>
      <c r="K9443" s="102"/>
      <c r="L9443" s="108"/>
      <c r="R9443" s="31"/>
      <c r="S9443" s="112"/>
    </row>
    <row r="9444">
      <c r="A9444" s="105"/>
      <c r="C9444" s="88"/>
      <c r="D9444" s="86"/>
      <c r="E9444" s="32"/>
      <c r="H9444" s="105"/>
      <c r="J9444" s="102"/>
      <c r="K9444" s="102"/>
      <c r="L9444" s="108"/>
      <c r="R9444" s="31"/>
      <c r="S9444" s="112"/>
    </row>
    <row r="9445">
      <c r="A9445" s="105"/>
      <c r="C9445" s="88"/>
      <c r="D9445" s="86"/>
      <c r="E9445" s="32"/>
      <c r="H9445" s="105"/>
      <c r="J9445" s="102"/>
      <c r="K9445" s="102"/>
      <c r="L9445" s="108"/>
      <c r="R9445" s="31"/>
      <c r="S9445" s="112"/>
    </row>
    <row r="9446">
      <c r="A9446" s="105"/>
      <c r="C9446" s="88"/>
      <c r="D9446" s="86"/>
      <c r="E9446" s="32"/>
      <c r="H9446" s="105"/>
      <c r="J9446" s="102"/>
      <c r="K9446" s="102"/>
      <c r="L9446" s="108"/>
      <c r="R9446" s="31"/>
      <c r="S9446" s="112"/>
    </row>
    <row r="9447">
      <c r="A9447" s="105"/>
      <c r="C9447" s="88"/>
      <c r="D9447" s="86"/>
      <c r="E9447" s="32"/>
      <c r="H9447" s="105"/>
      <c r="J9447" s="102"/>
      <c r="K9447" s="102"/>
      <c r="L9447" s="108"/>
      <c r="R9447" s="31"/>
      <c r="S9447" s="112"/>
    </row>
    <row r="9448">
      <c r="A9448" s="105"/>
      <c r="C9448" s="88"/>
      <c r="D9448" s="86"/>
      <c r="E9448" s="32"/>
      <c r="H9448" s="105"/>
      <c r="J9448" s="102"/>
      <c r="K9448" s="102"/>
      <c r="L9448" s="108"/>
      <c r="R9448" s="31"/>
      <c r="S9448" s="112"/>
    </row>
    <row r="9449">
      <c r="A9449" s="105"/>
      <c r="C9449" s="88"/>
      <c r="D9449" s="86"/>
      <c r="E9449" s="32"/>
      <c r="H9449" s="105"/>
      <c r="J9449" s="102"/>
      <c r="K9449" s="102"/>
      <c r="L9449" s="108"/>
      <c r="R9449" s="31"/>
      <c r="S9449" s="112"/>
    </row>
    <row r="9450">
      <c r="A9450" s="105"/>
      <c r="C9450" s="88"/>
      <c r="D9450" s="86"/>
      <c r="E9450" s="32"/>
      <c r="H9450" s="105"/>
      <c r="J9450" s="102"/>
      <c r="K9450" s="102"/>
      <c r="L9450" s="108"/>
      <c r="R9450" s="31"/>
      <c r="S9450" s="112"/>
    </row>
    <row r="9451">
      <c r="A9451" s="105"/>
      <c r="C9451" s="88"/>
      <c r="D9451" s="86"/>
      <c r="E9451" s="32"/>
      <c r="H9451" s="105"/>
      <c r="J9451" s="102"/>
      <c r="K9451" s="102"/>
      <c r="L9451" s="108"/>
      <c r="R9451" s="31"/>
      <c r="S9451" s="112"/>
    </row>
    <row r="9452">
      <c r="A9452" s="105"/>
      <c r="C9452" s="88"/>
      <c r="D9452" s="86"/>
      <c r="E9452" s="32"/>
      <c r="H9452" s="105"/>
      <c r="J9452" s="102"/>
      <c r="K9452" s="102"/>
      <c r="L9452" s="108"/>
      <c r="R9452" s="31"/>
      <c r="S9452" s="112"/>
    </row>
    <row r="9453">
      <c r="A9453" s="105"/>
      <c r="C9453" s="88"/>
      <c r="D9453" s="86"/>
      <c r="E9453" s="32"/>
      <c r="H9453" s="105"/>
      <c r="J9453" s="102"/>
      <c r="K9453" s="102"/>
      <c r="L9453" s="108"/>
      <c r="R9453" s="31"/>
      <c r="S9453" s="112"/>
    </row>
    <row r="9454">
      <c r="A9454" s="105"/>
      <c r="C9454" s="88"/>
      <c r="D9454" s="86"/>
      <c r="E9454" s="32"/>
      <c r="H9454" s="105"/>
      <c r="J9454" s="102"/>
      <c r="K9454" s="102"/>
      <c r="L9454" s="108"/>
      <c r="R9454" s="31"/>
      <c r="S9454" s="112"/>
    </row>
    <row r="9455">
      <c r="A9455" s="105"/>
      <c r="C9455" s="88"/>
      <c r="D9455" s="86"/>
      <c r="E9455" s="32"/>
      <c r="H9455" s="105"/>
      <c r="J9455" s="102"/>
      <c r="K9455" s="102"/>
      <c r="L9455" s="108"/>
      <c r="R9455" s="31"/>
      <c r="S9455" s="112"/>
    </row>
    <row r="9456">
      <c r="A9456" s="105"/>
      <c r="C9456" s="88"/>
      <c r="D9456" s="86"/>
      <c r="E9456" s="32"/>
      <c r="H9456" s="105"/>
      <c r="J9456" s="102"/>
      <c r="K9456" s="102"/>
      <c r="L9456" s="108"/>
      <c r="R9456" s="31"/>
      <c r="S9456" s="112"/>
    </row>
    <row r="9457">
      <c r="A9457" s="105"/>
      <c r="C9457" s="88"/>
      <c r="D9457" s="86"/>
      <c r="E9457" s="32"/>
      <c r="H9457" s="105"/>
      <c r="J9457" s="102"/>
      <c r="K9457" s="102"/>
      <c r="L9457" s="108"/>
      <c r="R9457" s="31"/>
      <c r="S9457" s="112"/>
    </row>
    <row r="9458">
      <c r="A9458" s="105"/>
      <c r="C9458" s="88"/>
      <c r="D9458" s="86"/>
      <c r="E9458" s="32"/>
      <c r="H9458" s="105"/>
      <c r="J9458" s="102"/>
      <c r="K9458" s="102"/>
      <c r="L9458" s="108"/>
      <c r="R9458" s="31"/>
      <c r="S9458" s="112"/>
    </row>
    <row r="9459">
      <c r="A9459" s="105"/>
      <c r="C9459" s="88"/>
      <c r="D9459" s="86"/>
      <c r="E9459" s="32"/>
      <c r="H9459" s="105"/>
      <c r="J9459" s="102"/>
      <c r="K9459" s="102"/>
      <c r="L9459" s="108"/>
      <c r="R9459" s="31"/>
      <c r="S9459" s="112"/>
    </row>
    <row r="9460">
      <c r="A9460" s="105"/>
      <c r="C9460" s="88"/>
      <c r="D9460" s="86"/>
      <c r="E9460" s="32"/>
      <c r="H9460" s="105"/>
      <c r="J9460" s="102"/>
      <c r="K9460" s="102"/>
      <c r="L9460" s="108"/>
      <c r="R9460" s="31"/>
      <c r="S9460" s="112"/>
    </row>
    <row r="9461">
      <c r="A9461" s="105"/>
      <c r="C9461" s="88"/>
      <c r="D9461" s="86"/>
      <c r="E9461" s="32"/>
      <c r="H9461" s="105"/>
      <c r="J9461" s="102"/>
      <c r="K9461" s="102"/>
      <c r="L9461" s="108"/>
      <c r="R9461" s="31"/>
      <c r="S9461" s="112"/>
    </row>
    <row r="9462">
      <c r="A9462" s="105"/>
      <c r="C9462" s="88"/>
      <c r="D9462" s="86"/>
      <c r="E9462" s="32"/>
      <c r="H9462" s="105"/>
      <c r="J9462" s="102"/>
      <c r="K9462" s="102"/>
      <c r="L9462" s="108"/>
      <c r="R9462" s="31"/>
      <c r="S9462" s="112"/>
    </row>
    <row r="9463">
      <c r="A9463" s="105"/>
      <c r="C9463" s="88"/>
      <c r="D9463" s="86"/>
      <c r="E9463" s="32"/>
      <c r="H9463" s="105"/>
      <c r="J9463" s="102"/>
      <c r="K9463" s="102"/>
      <c r="L9463" s="108"/>
      <c r="R9463" s="31"/>
      <c r="S9463" s="112"/>
    </row>
    <row r="9464">
      <c r="A9464" s="105"/>
      <c r="C9464" s="88"/>
      <c r="D9464" s="86"/>
      <c r="E9464" s="32"/>
      <c r="H9464" s="105"/>
      <c r="J9464" s="102"/>
      <c r="K9464" s="102"/>
      <c r="L9464" s="108"/>
      <c r="R9464" s="31"/>
      <c r="S9464" s="112"/>
    </row>
    <row r="9465">
      <c r="A9465" s="105"/>
      <c r="C9465" s="88"/>
      <c r="D9465" s="86"/>
      <c r="E9465" s="32"/>
      <c r="H9465" s="105"/>
      <c r="J9465" s="102"/>
      <c r="K9465" s="102"/>
      <c r="L9465" s="108"/>
      <c r="R9465" s="31"/>
      <c r="S9465" s="112"/>
    </row>
    <row r="9466">
      <c r="A9466" s="105"/>
      <c r="C9466" s="88"/>
      <c r="D9466" s="86"/>
      <c r="E9466" s="32"/>
      <c r="H9466" s="105"/>
      <c r="J9466" s="102"/>
      <c r="K9466" s="102"/>
      <c r="L9466" s="108"/>
      <c r="R9466" s="31"/>
      <c r="S9466" s="112"/>
    </row>
    <row r="9467">
      <c r="A9467" s="105"/>
      <c r="C9467" s="88"/>
      <c r="D9467" s="86"/>
      <c r="E9467" s="32"/>
      <c r="H9467" s="105"/>
      <c r="J9467" s="102"/>
      <c r="K9467" s="102"/>
      <c r="L9467" s="108"/>
      <c r="R9467" s="31"/>
      <c r="S9467" s="112"/>
    </row>
    <row r="9468">
      <c r="A9468" s="105"/>
      <c r="C9468" s="88"/>
      <c r="D9468" s="86"/>
      <c r="E9468" s="32"/>
      <c r="H9468" s="105"/>
      <c r="J9468" s="102"/>
      <c r="K9468" s="102"/>
      <c r="L9468" s="108"/>
      <c r="R9468" s="31"/>
      <c r="S9468" s="112"/>
    </row>
    <row r="9469">
      <c r="A9469" s="105"/>
      <c r="C9469" s="88"/>
      <c r="D9469" s="86"/>
      <c r="E9469" s="32"/>
      <c r="H9469" s="105"/>
      <c r="J9469" s="102"/>
      <c r="K9469" s="102"/>
      <c r="L9469" s="108"/>
      <c r="R9469" s="31"/>
      <c r="S9469" s="112"/>
    </row>
    <row r="9470">
      <c r="A9470" s="105"/>
      <c r="C9470" s="88"/>
      <c r="D9470" s="86"/>
      <c r="E9470" s="32"/>
      <c r="H9470" s="105"/>
      <c r="J9470" s="102"/>
      <c r="K9470" s="102"/>
      <c r="L9470" s="108"/>
      <c r="R9470" s="31"/>
      <c r="S9470" s="112"/>
    </row>
    <row r="9471">
      <c r="A9471" s="105"/>
      <c r="C9471" s="88"/>
      <c r="D9471" s="86"/>
      <c r="E9471" s="32"/>
      <c r="H9471" s="105"/>
      <c r="J9471" s="102"/>
      <c r="K9471" s="102"/>
      <c r="L9471" s="108"/>
      <c r="R9471" s="31"/>
      <c r="S9471" s="112"/>
    </row>
    <row r="9472">
      <c r="A9472" s="105"/>
      <c r="C9472" s="88"/>
      <c r="D9472" s="86"/>
      <c r="E9472" s="32"/>
      <c r="H9472" s="105"/>
      <c r="J9472" s="102"/>
      <c r="K9472" s="102"/>
      <c r="L9472" s="108"/>
      <c r="R9472" s="31"/>
      <c r="S9472" s="112"/>
    </row>
    <row r="9473">
      <c r="A9473" s="105"/>
      <c r="C9473" s="88"/>
      <c r="D9473" s="86"/>
      <c r="E9473" s="32"/>
      <c r="H9473" s="105"/>
      <c r="J9473" s="102"/>
      <c r="K9473" s="102"/>
      <c r="L9473" s="108"/>
      <c r="R9473" s="31"/>
      <c r="S9473" s="112"/>
    </row>
    <row r="9474">
      <c r="A9474" s="105"/>
      <c r="C9474" s="88"/>
      <c r="D9474" s="86"/>
      <c r="E9474" s="32"/>
      <c r="H9474" s="105"/>
      <c r="J9474" s="102"/>
      <c r="K9474" s="102"/>
      <c r="L9474" s="108"/>
      <c r="R9474" s="31"/>
      <c r="S9474" s="112"/>
    </row>
    <row r="9475">
      <c r="A9475" s="105"/>
      <c r="C9475" s="88"/>
      <c r="D9475" s="86"/>
      <c r="E9475" s="32"/>
      <c r="H9475" s="105"/>
      <c r="J9475" s="102"/>
      <c r="K9475" s="102"/>
      <c r="L9475" s="108"/>
      <c r="R9475" s="31"/>
      <c r="S9475" s="112"/>
    </row>
    <row r="9476">
      <c r="A9476" s="105"/>
      <c r="C9476" s="88"/>
      <c r="D9476" s="86"/>
      <c r="E9476" s="32"/>
      <c r="H9476" s="105"/>
      <c r="J9476" s="102"/>
      <c r="K9476" s="102"/>
      <c r="L9476" s="108"/>
      <c r="R9476" s="31"/>
      <c r="S9476" s="112"/>
    </row>
    <row r="9477">
      <c r="A9477" s="105"/>
      <c r="C9477" s="88"/>
      <c r="D9477" s="86"/>
      <c r="E9477" s="32"/>
      <c r="H9477" s="105"/>
      <c r="J9477" s="102"/>
      <c r="K9477" s="102"/>
      <c r="L9477" s="108"/>
      <c r="R9477" s="31"/>
      <c r="S9477" s="112"/>
    </row>
    <row r="9478">
      <c r="A9478" s="105"/>
      <c r="C9478" s="88"/>
      <c r="D9478" s="86"/>
      <c r="E9478" s="32"/>
      <c r="H9478" s="105"/>
      <c r="J9478" s="102"/>
      <c r="K9478" s="102"/>
      <c r="L9478" s="108"/>
      <c r="R9478" s="31"/>
      <c r="S9478" s="112"/>
    </row>
    <row r="9479">
      <c r="A9479" s="105"/>
      <c r="C9479" s="88"/>
      <c r="D9479" s="86"/>
      <c r="E9479" s="32"/>
      <c r="H9479" s="105"/>
      <c r="J9479" s="102"/>
      <c r="K9479" s="102"/>
      <c r="L9479" s="108"/>
      <c r="R9479" s="31"/>
      <c r="S9479" s="112"/>
    </row>
    <row r="9480">
      <c r="A9480" s="105"/>
      <c r="C9480" s="88"/>
      <c r="D9480" s="86"/>
      <c r="E9480" s="32"/>
      <c r="H9480" s="105"/>
      <c r="J9480" s="102"/>
      <c r="K9480" s="102"/>
      <c r="L9480" s="108"/>
      <c r="R9480" s="31"/>
      <c r="S9480" s="112"/>
    </row>
    <row r="9481">
      <c r="A9481" s="105"/>
      <c r="C9481" s="88"/>
      <c r="D9481" s="86"/>
      <c r="E9481" s="32"/>
      <c r="H9481" s="105"/>
      <c r="J9481" s="102"/>
      <c r="K9481" s="102"/>
      <c r="L9481" s="108"/>
      <c r="R9481" s="31"/>
      <c r="S9481" s="112"/>
    </row>
    <row r="9482">
      <c r="A9482" s="105"/>
      <c r="C9482" s="88"/>
      <c r="D9482" s="86"/>
      <c r="E9482" s="32"/>
      <c r="H9482" s="105"/>
      <c r="J9482" s="102"/>
      <c r="K9482" s="102"/>
      <c r="L9482" s="108"/>
      <c r="R9482" s="31"/>
      <c r="S9482" s="112"/>
    </row>
    <row r="9483">
      <c r="A9483" s="105"/>
      <c r="C9483" s="88"/>
      <c r="D9483" s="86"/>
      <c r="E9483" s="32"/>
      <c r="H9483" s="105"/>
      <c r="J9483" s="102"/>
      <c r="K9483" s="102"/>
      <c r="L9483" s="108"/>
      <c r="R9483" s="31"/>
      <c r="S9483" s="112"/>
    </row>
    <row r="9484">
      <c r="A9484" s="105"/>
      <c r="C9484" s="88"/>
      <c r="D9484" s="86"/>
      <c r="E9484" s="32"/>
      <c r="H9484" s="105"/>
      <c r="J9484" s="102"/>
      <c r="K9484" s="102"/>
      <c r="L9484" s="108"/>
      <c r="R9484" s="31"/>
      <c r="S9484" s="112"/>
    </row>
    <row r="9485">
      <c r="A9485" s="105"/>
      <c r="C9485" s="88"/>
      <c r="D9485" s="86"/>
      <c r="E9485" s="32"/>
      <c r="H9485" s="105"/>
      <c r="J9485" s="102"/>
      <c r="K9485" s="102"/>
      <c r="L9485" s="108"/>
      <c r="R9485" s="31"/>
      <c r="S9485" s="112"/>
    </row>
    <row r="9486">
      <c r="A9486" s="105"/>
      <c r="C9486" s="88"/>
      <c r="D9486" s="86"/>
      <c r="E9486" s="32"/>
      <c r="H9486" s="105"/>
      <c r="J9486" s="102"/>
      <c r="K9486" s="102"/>
      <c r="L9486" s="108"/>
      <c r="R9486" s="31"/>
      <c r="S9486" s="112"/>
    </row>
    <row r="9487">
      <c r="A9487" s="105"/>
      <c r="C9487" s="88"/>
      <c r="D9487" s="86"/>
      <c r="E9487" s="32"/>
      <c r="H9487" s="105"/>
      <c r="J9487" s="102"/>
      <c r="K9487" s="102"/>
      <c r="L9487" s="108"/>
      <c r="R9487" s="31"/>
      <c r="S9487" s="112"/>
    </row>
    <row r="9488">
      <c r="A9488" s="105"/>
      <c r="C9488" s="88"/>
      <c r="D9488" s="86"/>
      <c r="E9488" s="32"/>
      <c r="H9488" s="105"/>
      <c r="J9488" s="102"/>
      <c r="K9488" s="102"/>
      <c r="L9488" s="108"/>
      <c r="R9488" s="31"/>
      <c r="S9488" s="112"/>
    </row>
    <row r="9489">
      <c r="A9489" s="105"/>
      <c r="C9489" s="88"/>
      <c r="D9489" s="86"/>
      <c r="E9489" s="32"/>
      <c r="H9489" s="105"/>
      <c r="J9489" s="102"/>
      <c r="K9489" s="102"/>
      <c r="L9489" s="108"/>
      <c r="R9489" s="31"/>
      <c r="S9489" s="112"/>
    </row>
    <row r="9490">
      <c r="A9490" s="105"/>
      <c r="C9490" s="88"/>
      <c r="D9490" s="86"/>
      <c r="E9490" s="32"/>
      <c r="H9490" s="105"/>
      <c r="J9490" s="102"/>
      <c r="K9490" s="102"/>
      <c r="L9490" s="108"/>
      <c r="R9490" s="31"/>
      <c r="S9490" s="112"/>
    </row>
    <row r="9491">
      <c r="A9491" s="105"/>
      <c r="C9491" s="88"/>
      <c r="D9491" s="86"/>
      <c r="E9491" s="32"/>
      <c r="H9491" s="105"/>
      <c r="J9491" s="102"/>
      <c r="K9491" s="102"/>
      <c r="L9491" s="108"/>
      <c r="R9491" s="31"/>
      <c r="S9491" s="112"/>
    </row>
    <row r="9492">
      <c r="A9492" s="105"/>
      <c r="C9492" s="88"/>
      <c r="D9492" s="86"/>
      <c r="E9492" s="32"/>
      <c r="H9492" s="105"/>
      <c r="J9492" s="102"/>
      <c r="K9492" s="102"/>
      <c r="L9492" s="108"/>
      <c r="R9492" s="31"/>
      <c r="S9492" s="112"/>
    </row>
    <row r="9493">
      <c r="A9493" s="105"/>
      <c r="C9493" s="88"/>
      <c r="D9493" s="86"/>
      <c r="E9493" s="32"/>
      <c r="H9493" s="105"/>
      <c r="J9493" s="102"/>
      <c r="K9493" s="102"/>
      <c r="L9493" s="108"/>
      <c r="R9493" s="31"/>
      <c r="S9493" s="112"/>
    </row>
    <row r="9494">
      <c r="A9494" s="105"/>
      <c r="C9494" s="88"/>
      <c r="D9494" s="86"/>
      <c r="E9494" s="32"/>
      <c r="H9494" s="105"/>
      <c r="J9494" s="102"/>
      <c r="K9494" s="102"/>
      <c r="L9494" s="108"/>
      <c r="R9494" s="31"/>
      <c r="S9494" s="112"/>
    </row>
    <row r="9495">
      <c r="A9495" s="105"/>
      <c r="C9495" s="88"/>
      <c r="D9495" s="86"/>
      <c r="E9495" s="32"/>
      <c r="H9495" s="105"/>
      <c r="J9495" s="102"/>
      <c r="K9495" s="102"/>
      <c r="L9495" s="108"/>
      <c r="R9495" s="31"/>
      <c r="S9495" s="112"/>
    </row>
    <row r="9496">
      <c r="A9496" s="105"/>
      <c r="C9496" s="88"/>
      <c r="D9496" s="86"/>
      <c r="E9496" s="32"/>
      <c r="H9496" s="105"/>
      <c r="J9496" s="102"/>
      <c r="K9496" s="102"/>
      <c r="L9496" s="108"/>
      <c r="R9496" s="31"/>
      <c r="S9496" s="112"/>
    </row>
    <row r="9497">
      <c r="A9497" s="105"/>
      <c r="C9497" s="88"/>
      <c r="D9497" s="86"/>
      <c r="E9497" s="32"/>
      <c r="H9497" s="105"/>
      <c r="J9497" s="102"/>
      <c r="K9497" s="102"/>
      <c r="L9497" s="108"/>
      <c r="R9497" s="31"/>
      <c r="S9497" s="112"/>
    </row>
    <row r="9498">
      <c r="A9498" s="105"/>
      <c r="C9498" s="88"/>
      <c r="D9498" s="86"/>
      <c r="E9498" s="32"/>
      <c r="H9498" s="105"/>
      <c r="J9498" s="102"/>
      <c r="K9498" s="102"/>
      <c r="L9498" s="108"/>
      <c r="R9498" s="31"/>
      <c r="S9498" s="112"/>
    </row>
    <row r="9499">
      <c r="A9499" s="105"/>
      <c r="C9499" s="88"/>
      <c r="D9499" s="86"/>
      <c r="E9499" s="32"/>
      <c r="H9499" s="105"/>
      <c r="J9499" s="102"/>
      <c r="K9499" s="102"/>
      <c r="L9499" s="108"/>
      <c r="R9499" s="31"/>
      <c r="S9499" s="112"/>
    </row>
    <row r="9500">
      <c r="A9500" s="105"/>
      <c r="C9500" s="88"/>
      <c r="D9500" s="86"/>
      <c r="E9500" s="32"/>
      <c r="H9500" s="105"/>
      <c r="J9500" s="102"/>
      <c r="K9500" s="102"/>
      <c r="L9500" s="108"/>
      <c r="R9500" s="31"/>
      <c r="S9500" s="112"/>
    </row>
    <row r="9501">
      <c r="A9501" s="105"/>
      <c r="C9501" s="88"/>
      <c r="D9501" s="86"/>
      <c r="E9501" s="32"/>
      <c r="H9501" s="105"/>
      <c r="J9501" s="102"/>
      <c r="K9501" s="102"/>
      <c r="L9501" s="108"/>
      <c r="R9501" s="31"/>
      <c r="S9501" s="112"/>
    </row>
    <row r="9502">
      <c r="A9502" s="105"/>
      <c r="C9502" s="88"/>
      <c r="D9502" s="86"/>
      <c r="E9502" s="32"/>
      <c r="H9502" s="105"/>
      <c r="J9502" s="102"/>
      <c r="K9502" s="102"/>
      <c r="L9502" s="108"/>
      <c r="R9502" s="31"/>
      <c r="S9502" s="112"/>
    </row>
    <row r="9503">
      <c r="A9503" s="105"/>
      <c r="C9503" s="88"/>
      <c r="D9503" s="86"/>
      <c r="E9503" s="32"/>
      <c r="H9503" s="105"/>
      <c r="J9503" s="102"/>
      <c r="K9503" s="102"/>
      <c r="L9503" s="108"/>
      <c r="R9503" s="31"/>
      <c r="S9503" s="112"/>
    </row>
    <row r="9504">
      <c r="A9504" s="105"/>
      <c r="C9504" s="88"/>
      <c r="D9504" s="86"/>
      <c r="E9504" s="32"/>
      <c r="H9504" s="105"/>
      <c r="J9504" s="102"/>
      <c r="K9504" s="102"/>
      <c r="L9504" s="108"/>
      <c r="R9504" s="31"/>
      <c r="S9504" s="112"/>
    </row>
    <row r="9505">
      <c r="A9505" s="105"/>
      <c r="C9505" s="88"/>
      <c r="D9505" s="86"/>
      <c r="E9505" s="32"/>
      <c r="H9505" s="105"/>
      <c r="J9505" s="102"/>
      <c r="K9505" s="102"/>
      <c r="L9505" s="108"/>
      <c r="R9505" s="31"/>
      <c r="S9505" s="112"/>
    </row>
    <row r="9506">
      <c r="A9506" s="105"/>
      <c r="C9506" s="88"/>
      <c r="D9506" s="86"/>
      <c r="E9506" s="32"/>
      <c r="H9506" s="105"/>
      <c r="J9506" s="102"/>
      <c r="K9506" s="102"/>
      <c r="L9506" s="108"/>
      <c r="R9506" s="31"/>
      <c r="S9506" s="112"/>
    </row>
    <row r="9507">
      <c r="A9507" s="105"/>
      <c r="C9507" s="88"/>
      <c r="D9507" s="86"/>
      <c r="E9507" s="32"/>
      <c r="H9507" s="105"/>
      <c r="J9507" s="102"/>
      <c r="K9507" s="102"/>
      <c r="L9507" s="108"/>
      <c r="R9507" s="31"/>
      <c r="S9507" s="112"/>
    </row>
    <row r="9508">
      <c r="A9508" s="105"/>
      <c r="C9508" s="88"/>
      <c r="D9508" s="86"/>
      <c r="E9508" s="32"/>
      <c r="H9508" s="105"/>
      <c r="J9508" s="102"/>
      <c r="K9508" s="102"/>
      <c r="L9508" s="108"/>
      <c r="R9508" s="31"/>
      <c r="S9508" s="112"/>
    </row>
    <row r="9509">
      <c r="A9509" s="105"/>
      <c r="C9509" s="88"/>
      <c r="D9509" s="86"/>
      <c r="E9509" s="32"/>
      <c r="H9509" s="105"/>
      <c r="J9509" s="102"/>
      <c r="K9509" s="102"/>
      <c r="L9509" s="108"/>
      <c r="R9509" s="31"/>
      <c r="S9509" s="112"/>
    </row>
    <row r="9510">
      <c r="A9510" s="105"/>
      <c r="C9510" s="88"/>
      <c r="D9510" s="86"/>
      <c r="E9510" s="32"/>
      <c r="H9510" s="105"/>
      <c r="J9510" s="102"/>
      <c r="K9510" s="102"/>
      <c r="L9510" s="108"/>
      <c r="R9510" s="31"/>
      <c r="S9510" s="112"/>
    </row>
    <row r="9511">
      <c r="A9511" s="105"/>
      <c r="C9511" s="88"/>
      <c r="D9511" s="86"/>
      <c r="E9511" s="32"/>
      <c r="H9511" s="105"/>
      <c r="J9511" s="102"/>
      <c r="K9511" s="102"/>
      <c r="L9511" s="108"/>
      <c r="R9511" s="31"/>
      <c r="S9511" s="112"/>
    </row>
    <row r="9512">
      <c r="A9512" s="105"/>
      <c r="C9512" s="88"/>
      <c r="D9512" s="86"/>
      <c r="E9512" s="32"/>
      <c r="H9512" s="105"/>
      <c r="J9512" s="102"/>
      <c r="K9512" s="102"/>
      <c r="L9512" s="108"/>
      <c r="R9512" s="31"/>
      <c r="S9512" s="112"/>
    </row>
    <row r="9513">
      <c r="A9513" s="105"/>
      <c r="C9513" s="88"/>
      <c r="D9513" s="86"/>
      <c r="E9513" s="32"/>
      <c r="H9513" s="105"/>
      <c r="J9513" s="102"/>
      <c r="K9513" s="102"/>
      <c r="L9513" s="108"/>
      <c r="R9513" s="31"/>
      <c r="S9513" s="112"/>
    </row>
    <row r="9514">
      <c r="A9514" s="105"/>
      <c r="C9514" s="88"/>
      <c r="D9514" s="86"/>
      <c r="E9514" s="32"/>
      <c r="H9514" s="105"/>
      <c r="J9514" s="102"/>
      <c r="K9514" s="102"/>
      <c r="L9514" s="108"/>
      <c r="R9514" s="31"/>
      <c r="S9514" s="112"/>
    </row>
    <row r="9515">
      <c r="A9515" s="105"/>
      <c r="C9515" s="88"/>
      <c r="D9515" s="86"/>
      <c r="E9515" s="32"/>
      <c r="H9515" s="105"/>
      <c r="J9515" s="102"/>
      <c r="K9515" s="102"/>
      <c r="L9515" s="108"/>
      <c r="R9515" s="31"/>
      <c r="S9515" s="112"/>
    </row>
    <row r="9516">
      <c r="A9516" s="105"/>
      <c r="C9516" s="88"/>
      <c r="D9516" s="86"/>
      <c r="E9516" s="32"/>
      <c r="H9516" s="105"/>
      <c r="J9516" s="102"/>
      <c r="K9516" s="102"/>
      <c r="L9516" s="108"/>
      <c r="R9516" s="31"/>
      <c r="S9516" s="112"/>
    </row>
    <row r="9517">
      <c r="A9517" s="105"/>
      <c r="C9517" s="88"/>
      <c r="D9517" s="86"/>
      <c r="E9517" s="32"/>
      <c r="H9517" s="105"/>
      <c r="J9517" s="102"/>
      <c r="K9517" s="102"/>
      <c r="L9517" s="108"/>
      <c r="R9517" s="31"/>
      <c r="S9517" s="112"/>
    </row>
    <row r="9518">
      <c r="A9518" s="105"/>
      <c r="C9518" s="88"/>
      <c r="D9518" s="86"/>
      <c r="E9518" s="32"/>
      <c r="H9518" s="105"/>
      <c r="J9518" s="102"/>
      <c r="K9518" s="102"/>
      <c r="L9518" s="108"/>
      <c r="R9518" s="31"/>
      <c r="S9518" s="112"/>
    </row>
    <row r="9519">
      <c r="A9519" s="105"/>
      <c r="C9519" s="88"/>
      <c r="D9519" s="86"/>
      <c r="E9519" s="32"/>
      <c r="H9519" s="105"/>
      <c r="J9519" s="102"/>
      <c r="K9519" s="102"/>
      <c r="L9519" s="108"/>
      <c r="R9519" s="31"/>
      <c r="S9519" s="112"/>
    </row>
    <row r="9520">
      <c r="A9520" s="105"/>
      <c r="C9520" s="88"/>
      <c r="D9520" s="86"/>
      <c r="E9520" s="32"/>
      <c r="H9520" s="105"/>
      <c r="J9520" s="102"/>
      <c r="K9520" s="102"/>
      <c r="L9520" s="108"/>
      <c r="R9520" s="31"/>
      <c r="S9520" s="112"/>
    </row>
    <row r="9521">
      <c r="A9521" s="105"/>
      <c r="C9521" s="88"/>
      <c r="D9521" s="86"/>
      <c r="E9521" s="32"/>
      <c r="H9521" s="105"/>
      <c r="J9521" s="102"/>
      <c r="K9521" s="102"/>
      <c r="L9521" s="108"/>
      <c r="R9521" s="31"/>
      <c r="S9521" s="112"/>
    </row>
    <row r="9522">
      <c r="A9522" s="105"/>
      <c r="C9522" s="88"/>
      <c r="D9522" s="86"/>
      <c r="E9522" s="32"/>
      <c r="H9522" s="105"/>
      <c r="J9522" s="102"/>
      <c r="K9522" s="102"/>
      <c r="L9522" s="108"/>
      <c r="R9522" s="31"/>
      <c r="S9522" s="112"/>
    </row>
    <row r="9523">
      <c r="A9523" s="105"/>
      <c r="C9523" s="88"/>
      <c r="D9523" s="86"/>
      <c r="E9523" s="32"/>
      <c r="H9523" s="105"/>
      <c r="J9523" s="102"/>
      <c r="K9523" s="102"/>
      <c r="L9523" s="108"/>
      <c r="R9523" s="31"/>
      <c r="S9523" s="112"/>
    </row>
    <row r="9524">
      <c r="A9524" s="105"/>
      <c r="C9524" s="88"/>
      <c r="D9524" s="86"/>
      <c r="E9524" s="32"/>
      <c r="H9524" s="105"/>
      <c r="J9524" s="102"/>
      <c r="K9524" s="102"/>
      <c r="L9524" s="108"/>
      <c r="R9524" s="31"/>
      <c r="S9524" s="112"/>
    </row>
    <row r="9525">
      <c r="A9525" s="105"/>
      <c r="C9525" s="88"/>
      <c r="D9525" s="86"/>
      <c r="E9525" s="32"/>
      <c r="H9525" s="105"/>
      <c r="J9525" s="102"/>
      <c r="K9525" s="102"/>
      <c r="L9525" s="108"/>
      <c r="R9525" s="31"/>
      <c r="S9525" s="112"/>
    </row>
    <row r="9526">
      <c r="A9526" s="105"/>
      <c r="C9526" s="88"/>
      <c r="D9526" s="86"/>
      <c r="E9526" s="32"/>
      <c r="H9526" s="105"/>
      <c r="J9526" s="102"/>
      <c r="K9526" s="102"/>
      <c r="L9526" s="108"/>
      <c r="R9526" s="31"/>
      <c r="S9526" s="112"/>
    </row>
    <row r="9527">
      <c r="A9527" s="105"/>
      <c r="C9527" s="88"/>
      <c r="D9527" s="86"/>
      <c r="E9527" s="32"/>
      <c r="H9527" s="105"/>
      <c r="J9527" s="102"/>
      <c r="K9527" s="102"/>
      <c r="L9527" s="108"/>
      <c r="R9527" s="31"/>
      <c r="S9527" s="112"/>
    </row>
    <row r="9528">
      <c r="A9528" s="105"/>
      <c r="C9528" s="88"/>
      <c r="D9528" s="86"/>
      <c r="E9528" s="32"/>
      <c r="H9528" s="105"/>
      <c r="J9528" s="102"/>
      <c r="K9528" s="102"/>
      <c r="L9528" s="108"/>
      <c r="R9528" s="31"/>
      <c r="S9528" s="112"/>
    </row>
    <row r="9529">
      <c r="A9529" s="105"/>
      <c r="C9529" s="88"/>
      <c r="D9529" s="86"/>
      <c r="E9529" s="32"/>
      <c r="H9529" s="105"/>
      <c r="J9529" s="102"/>
      <c r="K9529" s="102"/>
      <c r="L9529" s="108"/>
      <c r="R9529" s="31"/>
      <c r="S9529" s="112"/>
    </row>
    <row r="9530">
      <c r="A9530" s="105"/>
      <c r="C9530" s="88"/>
      <c r="D9530" s="86"/>
      <c r="E9530" s="32"/>
      <c r="H9530" s="105"/>
      <c r="J9530" s="102"/>
      <c r="K9530" s="102"/>
      <c r="L9530" s="108"/>
      <c r="R9530" s="31"/>
      <c r="S9530" s="112"/>
    </row>
    <row r="9531">
      <c r="A9531" s="105"/>
      <c r="C9531" s="88"/>
      <c r="D9531" s="86"/>
      <c r="E9531" s="32"/>
      <c r="H9531" s="105"/>
      <c r="J9531" s="102"/>
      <c r="K9531" s="102"/>
      <c r="L9531" s="108"/>
      <c r="R9531" s="31"/>
      <c r="S9531" s="112"/>
    </row>
    <row r="9532">
      <c r="A9532" s="105"/>
      <c r="C9532" s="88"/>
      <c r="D9532" s="86"/>
      <c r="E9532" s="32"/>
      <c r="H9532" s="105"/>
      <c r="J9532" s="102"/>
      <c r="K9532" s="102"/>
      <c r="L9532" s="108"/>
      <c r="R9532" s="31"/>
      <c r="S9532" s="112"/>
    </row>
    <row r="9533">
      <c r="A9533" s="105"/>
      <c r="C9533" s="88"/>
      <c r="D9533" s="86"/>
      <c r="E9533" s="32"/>
      <c r="H9533" s="105"/>
      <c r="J9533" s="102"/>
      <c r="K9533" s="102"/>
      <c r="L9533" s="108"/>
      <c r="R9533" s="31"/>
      <c r="S9533" s="112"/>
    </row>
    <row r="9534">
      <c r="A9534" s="105"/>
      <c r="C9534" s="88"/>
      <c r="D9534" s="86"/>
      <c r="E9534" s="32"/>
      <c r="H9534" s="105"/>
      <c r="J9534" s="102"/>
      <c r="K9534" s="102"/>
      <c r="L9534" s="108"/>
      <c r="R9534" s="31"/>
      <c r="S9534" s="112"/>
    </row>
    <row r="9535">
      <c r="A9535" s="105"/>
      <c r="C9535" s="88"/>
      <c r="D9535" s="86"/>
      <c r="E9535" s="32"/>
      <c r="H9535" s="105"/>
      <c r="J9535" s="102"/>
      <c r="K9535" s="102"/>
      <c r="L9535" s="108"/>
      <c r="R9535" s="31"/>
      <c r="S9535" s="112"/>
    </row>
    <row r="9536">
      <c r="A9536" s="105"/>
      <c r="C9536" s="88"/>
      <c r="D9536" s="86"/>
      <c r="E9536" s="32"/>
      <c r="H9536" s="105"/>
      <c r="J9536" s="102"/>
      <c r="K9536" s="102"/>
      <c r="L9536" s="108"/>
      <c r="R9536" s="31"/>
      <c r="S9536" s="112"/>
    </row>
    <row r="9537">
      <c r="A9537" s="105"/>
      <c r="C9537" s="88"/>
      <c r="D9537" s="86"/>
      <c r="E9537" s="32"/>
      <c r="H9537" s="105"/>
      <c r="J9537" s="102"/>
      <c r="K9537" s="102"/>
      <c r="L9537" s="108"/>
      <c r="R9537" s="31"/>
      <c r="S9537" s="112"/>
    </row>
    <row r="9538">
      <c r="A9538" s="105"/>
      <c r="C9538" s="88"/>
      <c r="D9538" s="86"/>
      <c r="E9538" s="32"/>
      <c r="H9538" s="105"/>
      <c r="J9538" s="102"/>
      <c r="K9538" s="102"/>
      <c r="L9538" s="108"/>
      <c r="R9538" s="31"/>
      <c r="S9538" s="112"/>
    </row>
    <row r="9539">
      <c r="A9539" s="105"/>
      <c r="C9539" s="88"/>
      <c r="D9539" s="86"/>
      <c r="E9539" s="32"/>
      <c r="H9539" s="105"/>
      <c r="J9539" s="102"/>
      <c r="K9539" s="102"/>
      <c r="L9539" s="108"/>
      <c r="R9539" s="31"/>
      <c r="S9539" s="112"/>
    </row>
    <row r="9540">
      <c r="A9540" s="105"/>
      <c r="C9540" s="88"/>
      <c r="D9540" s="86"/>
      <c r="E9540" s="32"/>
      <c r="H9540" s="105"/>
      <c r="J9540" s="102"/>
      <c r="K9540" s="102"/>
      <c r="L9540" s="108"/>
      <c r="R9540" s="31"/>
      <c r="S9540" s="112"/>
    </row>
    <row r="9541">
      <c r="A9541" s="105"/>
      <c r="C9541" s="88"/>
      <c r="D9541" s="86"/>
      <c r="E9541" s="32"/>
      <c r="H9541" s="105"/>
      <c r="J9541" s="102"/>
      <c r="K9541" s="102"/>
      <c r="L9541" s="108"/>
      <c r="R9541" s="31"/>
      <c r="S9541" s="112"/>
    </row>
    <row r="9542">
      <c r="A9542" s="105"/>
      <c r="C9542" s="88"/>
      <c r="D9542" s="86"/>
      <c r="E9542" s="32"/>
      <c r="H9542" s="105"/>
      <c r="J9542" s="102"/>
      <c r="K9542" s="102"/>
      <c r="L9542" s="108"/>
      <c r="R9542" s="31"/>
      <c r="S9542" s="112"/>
    </row>
    <row r="9543">
      <c r="A9543" s="105"/>
      <c r="C9543" s="88"/>
      <c r="D9543" s="86"/>
      <c r="E9543" s="32"/>
      <c r="H9543" s="105"/>
      <c r="J9543" s="102"/>
      <c r="K9543" s="102"/>
      <c r="L9543" s="108"/>
      <c r="R9543" s="31"/>
      <c r="S9543" s="112"/>
    </row>
    <row r="9544">
      <c r="A9544" s="105"/>
      <c r="C9544" s="88"/>
      <c r="D9544" s="86"/>
      <c r="E9544" s="32"/>
      <c r="H9544" s="105"/>
      <c r="J9544" s="102"/>
      <c r="K9544" s="102"/>
      <c r="L9544" s="108"/>
      <c r="R9544" s="31"/>
      <c r="S9544" s="112"/>
    </row>
    <row r="9545">
      <c r="A9545" s="105"/>
      <c r="C9545" s="88"/>
      <c r="D9545" s="86"/>
      <c r="E9545" s="32"/>
      <c r="H9545" s="105"/>
      <c r="J9545" s="102"/>
      <c r="K9545" s="102"/>
      <c r="L9545" s="108"/>
      <c r="R9545" s="31"/>
      <c r="S9545" s="112"/>
    </row>
    <row r="9546">
      <c r="A9546" s="105"/>
      <c r="C9546" s="88"/>
      <c r="D9546" s="86"/>
      <c r="E9546" s="32"/>
      <c r="H9546" s="105"/>
      <c r="J9546" s="102"/>
      <c r="K9546" s="102"/>
      <c r="L9546" s="108"/>
      <c r="R9546" s="31"/>
      <c r="S9546" s="112"/>
    </row>
    <row r="9547">
      <c r="A9547" s="105"/>
      <c r="C9547" s="88"/>
      <c r="D9547" s="86"/>
      <c r="E9547" s="32"/>
      <c r="H9547" s="105"/>
      <c r="J9547" s="102"/>
      <c r="K9547" s="102"/>
      <c r="L9547" s="108"/>
      <c r="R9547" s="31"/>
      <c r="S9547" s="112"/>
    </row>
    <row r="9548">
      <c r="A9548" s="105"/>
      <c r="C9548" s="88"/>
      <c r="D9548" s="86"/>
      <c r="E9548" s="32"/>
      <c r="H9548" s="105"/>
      <c r="J9548" s="102"/>
      <c r="K9548" s="102"/>
      <c r="L9548" s="108"/>
      <c r="R9548" s="31"/>
      <c r="S9548" s="112"/>
    </row>
    <row r="9549">
      <c r="A9549" s="105"/>
      <c r="C9549" s="88"/>
      <c r="D9549" s="86"/>
      <c r="E9549" s="32"/>
      <c r="H9549" s="105"/>
      <c r="J9549" s="102"/>
      <c r="K9549" s="102"/>
      <c r="L9549" s="108"/>
      <c r="R9549" s="31"/>
      <c r="S9549" s="112"/>
    </row>
    <row r="9550">
      <c r="A9550" s="105"/>
      <c r="C9550" s="88"/>
      <c r="D9550" s="86"/>
      <c r="E9550" s="32"/>
      <c r="H9550" s="105"/>
      <c r="J9550" s="102"/>
      <c r="K9550" s="102"/>
      <c r="L9550" s="108"/>
      <c r="R9550" s="31"/>
      <c r="S9550" s="112"/>
    </row>
    <row r="9551">
      <c r="A9551" s="105"/>
      <c r="C9551" s="88"/>
      <c r="D9551" s="86"/>
      <c r="E9551" s="32"/>
      <c r="H9551" s="105"/>
      <c r="J9551" s="102"/>
      <c r="K9551" s="102"/>
      <c r="L9551" s="108"/>
      <c r="R9551" s="31"/>
      <c r="S9551" s="112"/>
    </row>
    <row r="9552">
      <c r="A9552" s="105"/>
      <c r="C9552" s="88"/>
      <c r="D9552" s="86"/>
      <c r="E9552" s="32"/>
      <c r="H9552" s="105"/>
      <c r="J9552" s="102"/>
      <c r="K9552" s="102"/>
      <c r="L9552" s="108"/>
      <c r="R9552" s="31"/>
      <c r="S9552" s="112"/>
    </row>
    <row r="9553">
      <c r="A9553" s="105"/>
      <c r="C9553" s="88"/>
      <c r="D9553" s="86"/>
      <c r="E9553" s="32"/>
      <c r="H9553" s="105"/>
      <c r="J9553" s="102"/>
      <c r="K9553" s="102"/>
      <c r="L9553" s="108"/>
      <c r="R9553" s="31"/>
      <c r="S9553" s="112"/>
    </row>
    <row r="9554">
      <c r="A9554" s="105"/>
      <c r="C9554" s="88"/>
      <c r="D9554" s="86"/>
      <c r="E9554" s="32"/>
      <c r="H9554" s="105"/>
      <c r="J9554" s="102"/>
      <c r="K9554" s="102"/>
      <c r="L9554" s="108"/>
      <c r="R9554" s="31"/>
      <c r="S9554" s="112"/>
    </row>
    <row r="9555">
      <c r="A9555" s="105"/>
      <c r="C9555" s="88"/>
      <c r="D9555" s="86"/>
      <c r="E9555" s="32"/>
      <c r="H9555" s="105"/>
      <c r="J9555" s="102"/>
      <c r="K9555" s="102"/>
      <c r="L9555" s="108"/>
      <c r="R9555" s="31"/>
      <c r="S9555" s="112"/>
    </row>
    <row r="9556">
      <c r="A9556" s="105"/>
      <c r="C9556" s="88"/>
      <c r="D9556" s="86"/>
      <c r="E9556" s="32"/>
      <c r="H9556" s="105"/>
      <c r="J9556" s="102"/>
      <c r="K9556" s="102"/>
      <c r="L9556" s="108"/>
      <c r="R9556" s="31"/>
      <c r="S9556" s="112"/>
    </row>
    <row r="9557">
      <c r="A9557" s="105"/>
      <c r="C9557" s="88"/>
      <c r="D9557" s="86"/>
      <c r="E9557" s="32"/>
      <c r="H9557" s="105"/>
      <c r="J9557" s="102"/>
      <c r="K9557" s="102"/>
      <c r="L9557" s="108"/>
      <c r="R9557" s="31"/>
      <c r="S9557" s="112"/>
    </row>
    <row r="9558">
      <c r="A9558" s="105"/>
      <c r="C9558" s="88"/>
      <c r="D9558" s="86"/>
      <c r="E9558" s="32"/>
      <c r="H9558" s="105"/>
      <c r="J9558" s="102"/>
      <c r="K9558" s="102"/>
      <c r="L9558" s="108"/>
      <c r="R9558" s="31"/>
      <c r="S9558" s="112"/>
    </row>
    <row r="9559">
      <c r="A9559" s="105"/>
      <c r="C9559" s="88"/>
      <c r="D9559" s="86"/>
      <c r="E9559" s="32"/>
      <c r="H9559" s="105"/>
      <c r="J9559" s="102"/>
      <c r="K9559" s="102"/>
      <c r="L9559" s="108"/>
      <c r="R9559" s="31"/>
      <c r="S9559" s="112"/>
    </row>
    <row r="9560">
      <c r="A9560" s="105"/>
      <c r="C9560" s="88"/>
      <c r="D9560" s="86"/>
      <c r="E9560" s="32"/>
      <c r="H9560" s="105"/>
      <c r="J9560" s="102"/>
      <c r="K9560" s="102"/>
      <c r="L9560" s="108"/>
      <c r="R9560" s="31"/>
      <c r="S9560" s="112"/>
    </row>
    <row r="9561">
      <c r="A9561" s="105"/>
      <c r="C9561" s="88"/>
      <c r="D9561" s="86"/>
      <c r="E9561" s="32"/>
      <c r="H9561" s="105"/>
      <c r="J9561" s="102"/>
      <c r="K9561" s="102"/>
      <c r="L9561" s="108"/>
      <c r="R9561" s="31"/>
      <c r="S9561" s="112"/>
    </row>
    <row r="9562">
      <c r="A9562" s="105"/>
      <c r="C9562" s="88"/>
      <c r="D9562" s="86"/>
      <c r="E9562" s="32"/>
      <c r="H9562" s="105"/>
      <c r="J9562" s="102"/>
      <c r="K9562" s="102"/>
      <c r="L9562" s="108"/>
      <c r="R9562" s="31"/>
      <c r="S9562" s="112"/>
    </row>
    <row r="9563">
      <c r="A9563" s="105"/>
      <c r="C9563" s="88"/>
      <c r="D9563" s="86"/>
      <c r="E9563" s="32"/>
      <c r="H9563" s="105"/>
      <c r="J9563" s="102"/>
      <c r="K9563" s="102"/>
      <c r="L9563" s="108"/>
      <c r="R9563" s="31"/>
      <c r="S9563" s="112"/>
    </row>
    <row r="9564">
      <c r="A9564" s="105"/>
      <c r="C9564" s="88"/>
      <c r="D9564" s="86"/>
      <c r="E9564" s="32"/>
      <c r="H9564" s="105"/>
      <c r="J9564" s="102"/>
      <c r="K9564" s="102"/>
      <c r="L9564" s="108"/>
      <c r="R9564" s="31"/>
      <c r="S9564" s="112"/>
    </row>
    <row r="9565">
      <c r="A9565" s="105"/>
      <c r="C9565" s="88"/>
      <c r="D9565" s="86"/>
      <c r="E9565" s="32"/>
      <c r="H9565" s="105"/>
      <c r="J9565" s="102"/>
      <c r="K9565" s="102"/>
      <c r="L9565" s="108"/>
      <c r="R9565" s="31"/>
      <c r="S9565" s="112"/>
    </row>
    <row r="9566">
      <c r="A9566" s="105"/>
      <c r="C9566" s="88"/>
      <c r="D9566" s="86"/>
      <c r="E9566" s="32"/>
      <c r="H9566" s="105"/>
      <c r="J9566" s="102"/>
      <c r="K9566" s="102"/>
      <c r="L9566" s="108"/>
      <c r="R9566" s="31"/>
      <c r="S9566" s="112"/>
    </row>
    <row r="9567">
      <c r="A9567" s="105"/>
      <c r="C9567" s="88"/>
      <c r="D9567" s="86"/>
      <c r="E9567" s="32"/>
      <c r="H9567" s="105"/>
      <c r="J9567" s="102"/>
      <c r="K9567" s="102"/>
      <c r="L9567" s="108"/>
      <c r="R9567" s="31"/>
      <c r="S9567" s="112"/>
    </row>
    <row r="9568">
      <c r="A9568" s="105"/>
      <c r="C9568" s="88"/>
      <c r="D9568" s="86"/>
      <c r="E9568" s="32"/>
      <c r="H9568" s="105"/>
      <c r="J9568" s="102"/>
      <c r="K9568" s="102"/>
      <c r="L9568" s="108"/>
      <c r="R9568" s="31"/>
      <c r="S9568" s="112"/>
    </row>
    <row r="9569">
      <c r="A9569" s="105"/>
      <c r="C9569" s="88"/>
      <c r="D9569" s="86"/>
      <c r="E9569" s="32"/>
      <c r="H9569" s="105"/>
      <c r="J9569" s="102"/>
      <c r="K9569" s="102"/>
      <c r="L9569" s="108"/>
      <c r="R9569" s="31"/>
      <c r="S9569" s="112"/>
    </row>
    <row r="9570">
      <c r="A9570" s="105"/>
      <c r="C9570" s="88"/>
      <c r="D9570" s="86"/>
      <c r="E9570" s="32"/>
      <c r="H9570" s="105"/>
      <c r="J9570" s="102"/>
      <c r="K9570" s="102"/>
      <c r="L9570" s="108"/>
      <c r="R9570" s="31"/>
      <c r="S9570" s="112"/>
    </row>
    <row r="9571">
      <c r="A9571" s="105"/>
      <c r="C9571" s="88"/>
      <c r="D9571" s="86"/>
      <c r="E9571" s="32"/>
      <c r="H9571" s="105"/>
      <c r="J9571" s="102"/>
      <c r="K9571" s="102"/>
      <c r="L9571" s="108"/>
      <c r="R9571" s="31"/>
      <c r="S9571" s="112"/>
    </row>
    <row r="9572">
      <c r="A9572" s="105"/>
      <c r="C9572" s="88"/>
      <c r="D9572" s="86"/>
      <c r="E9572" s="32"/>
      <c r="H9572" s="105"/>
      <c r="J9572" s="102"/>
      <c r="K9572" s="102"/>
      <c r="L9572" s="108"/>
      <c r="R9572" s="31"/>
      <c r="S9572" s="112"/>
    </row>
    <row r="9573">
      <c r="A9573" s="105"/>
      <c r="C9573" s="88"/>
      <c r="D9573" s="86"/>
      <c r="E9573" s="32"/>
      <c r="H9573" s="105"/>
      <c r="J9573" s="102"/>
      <c r="K9573" s="102"/>
      <c r="L9573" s="108"/>
      <c r="R9573" s="31"/>
      <c r="S9573" s="112"/>
    </row>
    <row r="9574">
      <c r="A9574" s="105"/>
      <c r="C9574" s="88"/>
      <c r="D9574" s="86"/>
      <c r="E9574" s="32"/>
      <c r="H9574" s="105"/>
      <c r="J9574" s="102"/>
      <c r="K9574" s="102"/>
      <c r="L9574" s="108"/>
      <c r="R9574" s="31"/>
      <c r="S9574" s="112"/>
    </row>
    <row r="9575">
      <c r="A9575" s="105"/>
      <c r="C9575" s="88"/>
      <c r="D9575" s="86"/>
      <c r="E9575" s="32"/>
      <c r="H9575" s="105"/>
      <c r="J9575" s="102"/>
      <c r="K9575" s="102"/>
      <c r="L9575" s="108"/>
      <c r="R9575" s="31"/>
      <c r="S9575" s="112"/>
    </row>
    <row r="9576">
      <c r="A9576" s="105"/>
      <c r="C9576" s="88"/>
      <c r="D9576" s="86"/>
      <c r="E9576" s="32"/>
      <c r="H9576" s="105"/>
      <c r="J9576" s="102"/>
      <c r="K9576" s="102"/>
      <c r="L9576" s="108"/>
      <c r="R9576" s="31"/>
      <c r="S9576" s="112"/>
    </row>
    <row r="9577">
      <c r="A9577" s="105"/>
      <c r="C9577" s="88"/>
      <c r="D9577" s="86"/>
      <c r="E9577" s="32"/>
      <c r="H9577" s="105"/>
      <c r="J9577" s="102"/>
      <c r="K9577" s="102"/>
      <c r="L9577" s="108"/>
      <c r="R9577" s="31"/>
      <c r="S9577" s="112"/>
    </row>
    <row r="9578">
      <c r="A9578" s="105"/>
      <c r="C9578" s="88"/>
      <c r="D9578" s="86"/>
      <c r="E9578" s="32"/>
      <c r="H9578" s="105"/>
      <c r="J9578" s="102"/>
      <c r="K9578" s="102"/>
      <c r="L9578" s="108"/>
      <c r="R9578" s="31"/>
      <c r="S9578" s="112"/>
    </row>
    <row r="9579">
      <c r="A9579" s="105"/>
      <c r="C9579" s="88"/>
      <c r="D9579" s="86"/>
      <c r="E9579" s="32"/>
      <c r="H9579" s="105"/>
      <c r="J9579" s="102"/>
      <c r="K9579" s="102"/>
      <c r="L9579" s="108"/>
      <c r="R9579" s="31"/>
      <c r="S9579" s="112"/>
    </row>
    <row r="9580">
      <c r="A9580" s="105"/>
      <c r="C9580" s="88"/>
      <c r="D9580" s="86"/>
      <c r="E9580" s="32"/>
      <c r="H9580" s="105"/>
      <c r="J9580" s="102"/>
      <c r="K9580" s="102"/>
      <c r="L9580" s="108"/>
      <c r="R9580" s="31"/>
      <c r="S9580" s="112"/>
    </row>
    <row r="9581">
      <c r="A9581" s="105"/>
      <c r="C9581" s="88"/>
      <c r="D9581" s="86"/>
      <c r="E9581" s="32"/>
      <c r="H9581" s="105"/>
      <c r="J9581" s="102"/>
      <c r="K9581" s="102"/>
      <c r="L9581" s="108"/>
      <c r="R9581" s="31"/>
      <c r="S9581" s="112"/>
    </row>
    <row r="9582">
      <c r="A9582" s="105"/>
      <c r="C9582" s="88"/>
      <c r="D9582" s="86"/>
      <c r="E9582" s="32"/>
      <c r="H9582" s="105"/>
      <c r="J9582" s="102"/>
      <c r="K9582" s="102"/>
      <c r="L9582" s="108"/>
      <c r="R9582" s="31"/>
      <c r="S9582" s="112"/>
    </row>
    <row r="9583">
      <c r="A9583" s="105"/>
      <c r="C9583" s="88"/>
      <c r="D9583" s="86"/>
      <c r="E9583" s="32"/>
      <c r="H9583" s="105"/>
      <c r="J9583" s="102"/>
      <c r="K9583" s="102"/>
      <c r="L9583" s="108"/>
      <c r="R9583" s="31"/>
      <c r="S9583" s="112"/>
    </row>
    <row r="9584">
      <c r="A9584" s="105"/>
      <c r="C9584" s="88"/>
      <c r="D9584" s="86"/>
      <c r="E9584" s="32"/>
      <c r="H9584" s="105"/>
      <c r="J9584" s="102"/>
      <c r="K9584" s="102"/>
      <c r="L9584" s="108"/>
      <c r="R9584" s="31"/>
      <c r="S9584" s="112"/>
    </row>
    <row r="9585">
      <c r="A9585" s="105"/>
      <c r="C9585" s="88"/>
      <c r="D9585" s="86"/>
      <c r="E9585" s="32"/>
      <c r="H9585" s="105"/>
      <c r="J9585" s="102"/>
      <c r="K9585" s="102"/>
      <c r="L9585" s="108"/>
      <c r="R9585" s="31"/>
      <c r="S9585" s="112"/>
    </row>
    <row r="9586">
      <c r="A9586" s="105"/>
      <c r="C9586" s="88"/>
      <c r="D9586" s="86"/>
      <c r="E9586" s="32"/>
      <c r="H9586" s="105"/>
      <c r="J9586" s="102"/>
      <c r="K9586" s="102"/>
      <c r="L9586" s="108"/>
      <c r="R9586" s="31"/>
      <c r="S9586" s="112"/>
    </row>
    <row r="9587">
      <c r="A9587" s="105"/>
      <c r="C9587" s="88"/>
      <c r="D9587" s="86"/>
      <c r="E9587" s="32"/>
      <c r="H9587" s="105"/>
      <c r="J9587" s="102"/>
      <c r="K9587" s="102"/>
      <c r="L9587" s="108"/>
      <c r="R9587" s="31"/>
      <c r="S9587" s="112"/>
    </row>
    <row r="9588">
      <c r="A9588" s="105"/>
      <c r="C9588" s="88"/>
      <c r="D9588" s="86"/>
      <c r="E9588" s="32"/>
      <c r="H9588" s="105"/>
      <c r="J9588" s="102"/>
      <c r="K9588" s="102"/>
      <c r="L9588" s="108"/>
      <c r="R9588" s="31"/>
      <c r="S9588" s="112"/>
    </row>
    <row r="9589">
      <c r="A9589" s="105"/>
      <c r="C9589" s="88"/>
      <c r="D9589" s="86"/>
      <c r="E9589" s="32"/>
      <c r="H9589" s="105"/>
      <c r="J9589" s="102"/>
      <c r="K9589" s="102"/>
      <c r="L9589" s="108"/>
      <c r="R9589" s="31"/>
      <c r="S9589" s="112"/>
    </row>
    <row r="9590">
      <c r="A9590" s="105"/>
      <c r="C9590" s="88"/>
      <c r="D9590" s="86"/>
      <c r="E9590" s="32"/>
      <c r="H9590" s="105"/>
      <c r="J9590" s="102"/>
      <c r="K9590" s="102"/>
      <c r="L9590" s="108"/>
      <c r="R9590" s="31"/>
      <c r="S9590" s="112"/>
    </row>
    <row r="9591">
      <c r="A9591" s="105"/>
      <c r="C9591" s="88"/>
      <c r="D9591" s="86"/>
      <c r="E9591" s="32"/>
      <c r="H9591" s="105"/>
      <c r="J9591" s="102"/>
      <c r="K9591" s="102"/>
      <c r="L9591" s="108"/>
      <c r="R9591" s="31"/>
      <c r="S9591" s="112"/>
    </row>
    <row r="9592">
      <c r="A9592" s="105"/>
      <c r="C9592" s="88"/>
      <c r="D9592" s="86"/>
      <c r="E9592" s="32"/>
      <c r="H9592" s="105"/>
      <c r="J9592" s="102"/>
      <c r="K9592" s="102"/>
      <c r="L9592" s="108"/>
      <c r="R9592" s="31"/>
      <c r="S9592" s="112"/>
    </row>
    <row r="9593">
      <c r="A9593" s="105"/>
      <c r="C9593" s="88"/>
      <c r="D9593" s="86"/>
      <c r="E9593" s="32"/>
      <c r="H9593" s="105"/>
      <c r="J9593" s="102"/>
      <c r="K9593" s="102"/>
      <c r="L9593" s="108"/>
      <c r="R9593" s="31"/>
      <c r="S9593" s="112"/>
    </row>
    <row r="9594">
      <c r="A9594" s="105"/>
      <c r="C9594" s="88"/>
      <c r="D9594" s="86"/>
      <c r="E9594" s="32"/>
      <c r="H9594" s="105"/>
      <c r="J9594" s="102"/>
      <c r="K9594" s="102"/>
      <c r="L9594" s="108"/>
      <c r="R9594" s="31"/>
      <c r="S9594" s="112"/>
    </row>
    <row r="9595">
      <c r="A9595" s="105"/>
      <c r="C9595" s="88"/>
      <c r="D9595" s="86"/>
      <c r="E9595" s="32"/>
      <c r="H9595" s="105"/>
      <c r="J9595" s="102"/>
      <c r="K9595" s="102"/>
      <c r="L9595" s="108"/>
      <c r="R9595" s="31"/>
      <c r="S9595" s="112"/>
    </row>
    <row r="9596">
      <c r="A9596" s="105"/>
      <c r="C9596" s="88"/>
      <c r="D9596" s="86"/>
      <c r="E9596" s="32"/>
      <c r="H9596" s="105"/>
      <c r="J9596" s="102"/>
      <c r="K9596" s="102"/>
      <c r="L9596" s="108"/>
      <c r="R9596" s="31"/>
      <c r="S9596" s="112"/>
    </row>
    <row r="9597">
      <c r="A9597" s="105"/>
      <c r="C9597" s="88"/>
      <c r="D9597" s="86"/>
      <c r="E9597" s="32"/>
      <c r="H9597" s="105"/>
      <c r="J9597" s="102"/>
      <c r="K9597" s="102"/>
      <c r="L9597" s="108"/>
      <c r="R9597" s="31"/>
      <c r="S9597" s="112"/>
    </row>
    <row r="9598">
      <c r="A9598" s="105"/>
      <c r="C9598" s="88"/>
      <c r="D9598" s="86"/>
      <c r="E9598" s="32"/>
      <c r="H9598" s="105"/>
      <c r="J9598" s="102"/>
      <c r="K9598" s="102"/>
      <c r="L9598" s="108"/>
      <c r="R9598" s="31"/>
      <c r="S9598" s="112"/>
    </row>
    <row r="9599">
      <c r="A9599" s="105"/>
      <c r="C9599" s="88"/>
      <c r="D9599" s="86"/>
      <c r="E9599" s="32"/>
      <c r="H9599" s="105"/>
      <c r="J9599" s="102"/>
      <c r="K9599" s="102"/>
      <c r="L9599" s="108"/>
      <c r="R9599" s="31"/>
      <c r="S9599" s="112"/>
    </row>
    <row r="9600">
      <c r="A9600" s="105"/>
      <c r="C9600" s="88"/>
      <c r="D9600" s="86"/>
      <c r="E9600" s="32"/>
      <c r="H9600" s="105"/>
      <c r="J9600" s="102"/>
      <c r="K9600" s="102"/>
      <c r="L9600" s="108"/>
      <c r="R9600" s="31"/>
      <c r="S9600" s="112"/>
    </row>
    <row r="9601">
      <c r="A9601" s="105"/>
      <c r="C9601" s="88"/>
      <c r="D9601" s="86"/>
      <c r="E9601" s="32"/>
      <c r="H9601" s="105"/>
      <c r="J9601" s="102"/>
      <c r="K9601" s="102"/>
      <c r="L9601" s="108"/>
      <c r="R9601" s="31"/>
      <c r="S9601" s="112"/>
    </row>
    <row r="9602">
      <c r="A9602" s="105"/>
      <c r="C9602" s="88"/>
      <c r="D9602" s="86"/>
      <c r="E9602" s="32"/>
      <c r="H9602" s="105"/>
      <c r="J9602" s="102"/>
      <c r="K9602" s="102"/>
      <c r="L9602" s="108"/>
      <c r="R9602" s="31"/>
      <c r="S9602" s="112"/>
    </row>
    <row r="9603">
      <c r="A9603" s="105"/>
      <c r="C9603" s="88"/>
      <c r="D9603" s="86"/>
      <c r="E9603" s="32"/>
      <c r="H9603" s="105"/>
      <c r="J9603" s="102"/>
      <c r="K9603" s="102"/>
      <c r="L9603" s="108"/>
      <c r="R9603" s="31"/>
      <c r="S9603" s="112"/>
    </row>
    <row r="9604">
      <c r="A9604" s="105"/>
      <c r="C9604" s="88"/>
      <c r="D9604" s="86"/>
      <c r="E9604" s="32"/>
      <c r="H9604" s="105"/>
      <c r="J9604" s="102"/>
      <c r="K9604" s="102"/>
      <c r="L9604" s="108"/>
      <c r="R9604" s="31"/>
      <c r="S9604" s="112"/>
    </row>
    <row r="9605">
      <c r="A9605" s="105"/>
      <c r="C9605" s="88"/>
      <c r="D9605" s="86"/>
      <c r="E9605" s="32"/>
      <c r="H9605" s="105"/>
      <c r="J9605" s="102"/>
      <c r="K9605" s="102"/>
      <c r="L9605" s="108"/>
      <c r="R9605" s="31"/>
      <c r="S9605" s="112"/>
    </row>
    <row r="9606">
      <c r="A9606" s="105"/>
      <c r="C9606" s="88"/>
      <c r="D9606" s="86"/>
      <c r="E9606" s="32"/>
      <c r="H9606" s="105"/>
      <c r="J9606" s="102"/>
      <c r="K9606" s="102"/>
      <c r="L9606" s="108"/>
      <c r="R9606" s="31"/>
      <c r="S9606" s="112"/>
    </row>
    <row r="9607">
      <c r="A9607" s="105"/>
      <c r="C9607" s="88"/>
      <c r="D9607" s="86"/>
      <c r="E9607" s="32"/>
      <c r="H9607" s="105"/>
      <c r="J9607" s="102"/>
      <c r="K9607" s="102"/>
      <c r="L9607" s="108"/>
      <c r="R9607" s="31"/>
      <c r="S9607" s="112"/>
    </row>
    <row r="9608">
      <c r="A9608" s="105"/>
      <c r="C9608" s="88"/>
      <c r="D9608" s="86"/>
      <c r="E9608" s="32"/>
      <c r="H9608" s="105"/>
      <c r="J9608" s="102"/>
      <c r="K9608" s="102"/>
      <c r="L9608" s="108"/>
      <c r="R9608" s="31"/>
      <c r="S9608" s="112"/>
    </row>
    <row r="9609">
      <c r="A9609" s="105"/>
      <c r="C9609" s="88"/>
      <c r="D9609" s="86"/>
      <c r="E9609" s="32"/>
      <c r="H9609" s="105"/>
      <c r="J9609" s="102"/>
      <c r="K9609" s="102"/>
      <c r="L9609" s="108"/>
      <c r="R9609" s="31"/>
      <c r="S9609" s="112"/>
    </row>
    <row r="9610">
      <c r="A9610" s="105"/>
      <c r="C9610" s="88"/>
      <c r="D9610" s="86"/>
      <c r="E9610" s="32"/>
      <c r="H9610" s="105"/>
      <c r="J9610" s="102"/>
      <c r="K9610" s="102"/>
      <c r="L9610" s="108"/>
      <c r="R9610" s="31"/>
      <c r="S9610" s="112"/>
    </row>
    <row r="9611">
      <c r="A9611" s="105"/>
      <c r="C9611" s="88"/>
      <c r="D9611" s="86"/>
      <c r="E9611" s="32"/>
      <c r="H9611" s="105"/>
      <c r="J9611" s="102"/>
      <c r="K9611" s="102"/>
      <c r="L9611" s="108"/>
      <c r="R9611" s="31"/>
      <c r="S9611" s="112"/>
    </row>
    <row r="9612">
      <c r="A9612" s="105"/>
      <c r="C9612" s="88"/>
      <c r="D9612" s="86"/>
      <c r="E9612" s="32"/>
      <c r="H9612" s="105"/>
      <c r="J9612" s="102"/>
      <c r="K9612" s="102"/>
      <c r="L9612" s="108"/>
      <c r="R9612" s="31"/>
      <c r="S9612" s="112"/>
    </row>
    <row r="9613">
      <c r="A9613" s="105"/>
      <c r="C9613" s="88"/>
      <c r="D9613" s="86"/>
      <c r="E9613" s="32"/>
      <c r="H9613" s="105"/>
      <c r="J9613" s="102"/>
      <c r="K9613" s="102"/>
      <c r="L9613" s="108"/>
      <c r="R9613" s="31"/>
      <c r="S9613" s="112"/>
    </row>
    <row r="9614">
      <c r="A9614" s="105"/>
      <c r="C9614" s="88"/>
      <c r="D9614" s="86"/>
      <c r="E9614" s="32"/>
      <c r="H9614" s="105"/>
      <c r="J9614" s="102"/>
      <c r="K9614" s="102"/>
      <c r="L9614" s="108"/>
      <c r="R9614" s="31"/>
      <c r="S9614" s="112"/>
    </row>
    <row r="9615">
      <c r="A9615" s="105"/>
      <c r="C9615" s="88"/>
      <c r="D9615" s="86"/>
      <c r="E9615" s="32"/>
      <c r="H9615" s="105"/>
      <c r="J9615" s="102"/>
      <c r="K9615" s="102"/>
      <c r="L9615" s="108"/>
      <c r="R9615" s="31"/>
      <c r="S9615" s="112"/>
    </row>
    <row r="9616">
      <c r="A9616" s="105"/>
      <c r="C9616" s="88"/>
      <c r="D9616" s="86"/>
      <c r="E9616" s="32"/>
      <c r="H9616" s="105"/>
      <c r="J9616" s="102"/>
      <c r="K9616" s="102"/>
      <c r="L9616" s="108"/>
      <c r="R9616" s="31"/>
      <c r="S9616" s="112"/>
    </row>
    <row r="9617">
      <c r="A9617" s="105"/>
      <c r="C9617" s="88"/>
      <c r="D9617" s="86"/>
      <c r="E9617" s="32"/>
      <c r="H9617" s="105"/>
      <c r="J9617" s="102"/>
      <c r="K9617" s="102"/>
      <c r="L9617" s="108"/>
      <c r="R9617" s="31"/>
      <c r="S9617" s="112"/>
    </row>
    <row r="9618">
      <c r="A9618" s="105"/>
      <c r="C9618" s="88"/>
      <c r="D9618" s="86"/>
      <c r="E9618" s="32"/>
      <c r="H9618" s="105"/>
      <c r="J9618" s="102"/>
      <c r="K9618" s="102"/>
      <c r="L9618" s="108"/>
      <c r="R9618" s="31"/>
      <c r="S9618" s="112"/>
    </row>
    <row r="9619">
      <c r="A9619" s="105"/>
      <c r="C9619" s="88"/>
      <c r="D9619" s="86"/>
      <c r="E9619" s="32"/>
      <c r="H9619" s="105"/>
      <c r="J9619" s="102"/>
      <c r="K9619" s="102"/>
      <c r="L9619" s="108"/>
      <c r="R9619" s="31"/>
      <c r="S9619" s="112"/>
    </row>
    <row r="9620">
      <c r="A9620" s="105"/>
      <c r="C9620" s="88"/>
      <c r="D9620" s="86"/>
      <c r="E9620" s="32"/>
      <c r="H9620" s="105"/>
      <c r="J9620" s="102"/>
      <c r="K9620" s="102"/>
      <c r="L9620" s="108"/>
      <c r="R9620" s="31"/>
      <c r="S9620" s="112"/>
    </row>
    <row r="9621">
      <c r="A9621" s="105"/>
      <c r="C9621" s="88"/>
      <c r="D9621" s="86"/>
      <c r="E9621" s="32"/>
      <c r="H9621" s="105"/>
      <c r="J9621" s="102"/>
      <c r="K9621" s="102"/>
      <c r="L9621" s="108"/>
      <c r="R9621" s="31"/>
      <c r="S9621" s="112"/>
    </row>
    <row r="9622">
      <c r="A9622" s="105"/>
      <c r="C9622" s="88"/>
      <c r="D9622" s="86"/>
      <c r="E9622" s="32"/>
      <c r="H9622" s="105"/>
      <c r="J9622" s="102"/>
      <c r="K9622" s="102"/>
      <c r="L9622" s="108"/>
      <c r="R9622" s="31"/>
      <c r="S9622" s="112"/>
    </row>
    <row r="9623">
      <c r="A9623" s="105"/>
      <c r="C9623" s="88"/>
      <c r="D9623" s="86"/>
      <c r="E9623" s="32"/>
      <c r="H9623" s="105"/>
      <c r="J9623" s="102"/>
      <c r="K9623" s="102"/>
      <c r="L9623" s="108"/>
      <c r="R9623" s="31"/>
      <c r="S9623" s="112"/>
    </row>
    <row r="9624">
      <c r="A9624" s="105"/>
      <c r="C9624" s="88"/>
      <c r="D9624" s="86"/>
      <c r="E9624" s="32"/>
      <c r="H9624" s="105"/>
      <c r="J9624" s="102"/>
      <c r="K9624" s="102"/>
      <c r="L9624" s="108"/>
      <c r="R9624" s="31"/>
      <c r="S9624" s="112"/>
    </row>
    <row r="9625">
      <c r="A9625" s="105"/>
      <c r="C9625" s="88"/>
      <c r="D9625" s="86"/>
      <c r="E9625" s="32"/>
      <c r="H9625" s="105"/>
      <c r="J9625" s="102"/>
      <c r="K9625" s="102"/>
      <c r="L9625" s="108"/>
      <c r="R9625" s="31"/>
      <c r="S9625" s="112"/>
    </row>
    <row r="9626">
      <c r="A9626" s="105"/>
      <c r="C9626" s="88"/>
      <c r="D9626" s="86"/>
      <c r="E9626" s="32"/>
      <c r="H9626" s="105"/>
      <c r="J9626" s="102"/>
      <c r="K9626" s="102"/>
      <c r="L9626" s="108"/>
      <c r="R9626" s="31"/>
      <c r="S9626" s="112"/>
    </row>
    <row r="9627">
      <c r="A9627" s="105"/>
      <c r="C9627" s="88"/>
      <c r="D9627" s="86"/>
      <c r="E9627" s="32"/>
      <c r="H9627" s="105"/>
      <c r="J9627" s="102"/>
      <c r="K9627" s="102"/>
      <c r="L9627" s="108"/>
      <c r="R9627" s="31"/>
      <c r="S9627" s="112"/>
    </row>
    <row r="9628">
      <c r="A9628" s="105"/>
      <c r="C9628" s="88"/>
      <c r="D9628" s="86"/>
      <c r="E9628" s="32"/>
      <c r="H9628" s="105"/>
      <c r="J9628" s="102"/>
      <c r="K9628" s="102"/>
      <c r="L9628" s="108"/>
      <c r="R9628" s="31"/>
      <c r="S9628" s="112"/>
    </row>
    <row r="9629">
      <c r="A9629" s="105"/>
      <c r="C9629" s="88"/>
      <c r="D9629" s="86"/>
      <c r="E9629" s="32"/>
      <c r="H9629" s="105"/>
      <c r="J9629" s="102"/>
      <c r="K9629" s="102"/>
      <c r="L9629" s="108"/>
      <c r="R9629" s="31"/>
      <c r="S9629" s="112"/>
    </row>
    <row r="9630">
      <c r="A9630" s="105"/>
      <c r="C9630" s="88"/>
      <c r="D9630" s="86"/>
      <c r="E9630" s="32"/>
      <c r="H9630" s="105"/>
      <c r="J9630" s="102"/>
      <c r="K9630" s="102"/>
      <c r="L9630" s="108"/>
      <c r="R9630" s="31"/>
      <c r="S9630" s="112"/>
    </row>
    <row r="9631">
      <c r="A9631" s="105"/>
      <c r="C9631" s="88"/>
      <c r="D9631" s="86"/>
      <c r="E9631" s="32"/>
      <c r="H9631" s="105"/>
      <c r="J9631" s="102"/>
      <c r="K9631" s="102"/>
      <c r="L9631" s="108"/>
      <c r="R9631" s="31"/>
      <c r="S9631" s="112"/>
    </row>
    <row r="9632">
      <c r="A9632" s="105"/>
      <c r="C9632" s="88"/>
      <c r="D9632" s="86"/>
      <c r="E9632" s="32"/>
      <c r="H9632" s="105"/>
      <c r="J9632" s="102"/>
      <c r="K9632" s="102"/>
      <c r="L9632" s="108"/>
      <c r="R9632" s="31"/>
      <c r="S9632" s="112"/>
    </row>
    <row r="9633">
      <c r="A9633" s="105"/>
      <c r="C9633" s="88"/>
      <c r="D9633" s="86"/>
      <c r="E9633" s="32"/>
      <c r="H9633" s="105"/>
      <c r="J9633" s="102"/>
      <c r="K9633" s="102"/>
      <c r="L9633" s="108"/>
      <c r="R9633" s="31"/>
      <c r="S9633" s="112"/>
    </row>
    <row r="9634">
      <c r="A9634" s="105"/>
      <c r="C9634" s="88"/>
      <c r="D9634" s="86"/>
      <c r="E9634" s="32"/>
      <c r="H9634" s="105"/>
      <c r="J9634" s="102"/>
      <c r="K9634" s="102"/>
      <c r="L9634" s="108"/>
      <c r="R9634" s="31"/>
      <c r="S9634" s="112"/>
    </row>
    <row r="9635">
      <c r="A9635" s="105"/>
      <c r="C9635" s="88"/>
      <c r="D9635" s="86"/>
      <c r="E9635" s="32"/>
      <c r="H9635" s="105"/>
      <c r="J9635" s="102"/>
      <c r="K9635" s="102"/>
      <c r="L9635" s="108"/>
      <c r="R9635" s="31"/>
      <c r="S9635" s="112"/>
    </row>
    <row r="9636">
      <c r="A9636" s="105"/>
      <c r="C9636" s="88"/>
      <c r="D9636" s="86"/>
      <c r="E9636" s="32"/>
      <c r="H9636" s="105"/>
      <c r="J9636" s="102"/>
      <c r="K9636" s="102"/>
      <c r="L9636" s="108"/>
      <c r="R9636" s="31"/>
      <c r="S9636" s="112"/>
    </row>
    <row r="9637">
      <c r="A9637" s="105"/>
      <c r="C9637" s="88"/>
      <c r="D9637" s="86"/>
      <c r="E9637" s="32"/>
      <c r="H9637" s="105"/>
      <c r="J9637" s="102"/>
      <c r="K9637" s="102"/>
      <c r="L9637" s="108"/>
      <c r="R9637" s="31"/>
      <c r="S9637" s="112"/>
    </row>
    <row r="9638">
      <c r="A9638" s="105"/>
      <c r="C9638" s="88"/>
      <c r="D9638" s="86"/>
      <c r="E9638" s="32"/>
      <c r="H9638" s="105"/>
      <c r="J9638" s="102"/>
      <c r="K9638" s="102"/>
      <c r="L9638" s="108"/>
      <c r="R9638" s="31"/>
      <c r="S9638" s="112"/>
    </row>
    <row r="9639">
      <c r="A9639" s="105"/>
      <c r="C9639" s="88"/>
      <c r="D9639" s="86"/>
      <c r="E9639" s="32"/>
      <c r="H9639" s="105"/>
      <c r="J9639" s="102"/>
      <c r="K9639" s="102"/>
      <c r="L9639" s="108"/>
      <c r="R9639" s="31"/>
      <c r="S9639" s="112"/>
    </row>
    <row r="9640">
      <c r="A9640" s="105"/>
      <c r="C9640" s="88"/>
      <c r="D9640" s="86"/>
      <c r="E9640" s="32"/>
      <c r="H9640" s="105"/>
      <c r="J9640" s="102"/>
      <c r="K9640" s="102"/>
      <c r="L9640" s="108"/>
      <c r="R9640" s="31"/>
      <c r="S9640" s="112"/>
    </row>
    <row r="9641">
      <c r="A9641" s="105"/>
      <c r="C9641" s="88"/>
      <c r="D9641" s="86"/>
      <c r="E9641" s="32"/>
      <c r="H9641" s="105"/>
      <c r="J9641" s="102"/>
      <c r="K9641" s="102"/>
      <c r="L9641" s="108"/>
      <c r="R9641" s="31"/>
      <c r="S9641" s="112"/>
    </row>
    <row r="9642">
      <c r="A9642" s="105"/>
      <c r="C9642" s="88"/>
      <c r="D9642" s="86"/>
      <c r="E9642" s="32"/>
      <c r="H9642" s="105"/>
      <c r="J9642" s="102"/>
      <c r="K9642" s="102"/>
      <c r="L9642" s="108"/>
      <c r="R9642" s="31"/>
      <c r="S9642" s="112"/>
    </row>
    <row r="9643">
      <c r="A9643" s="105"/>
      <c r="C9643" s="88"/>
      <c r="D9643" s="86"/>
      <c r="E9643" s="32"/>
      <c r="H9643" s="105"/>
      <c r="J9643" s="102"/>
      <c r="K9643" s="102"/>
      <c r="L9643" s="108"/>
      <c r="R9643" s="31"/>
      <c r="S9643" s="112"/>
    </row>
    <row r="9644">
      <c r="A9644" s="105"/>
      <c r="C9644" s="88"/>
      <c r="D9644" s="86"/>
      <c r="E9644" s="32"/>
      <c r="H9644" s="105"/>
      <c r="J9644" s="102"/>
      <c r="K9644" s="102"/>
      <c r="L9644" s="108"/>
      <c r="R9644" s="31"/>
      <c r="S9644" s="112"/>
    </row>
    <row r="9645">
      <c r="A9645" s="105"/>
      <c r="C9645" s="88"/>
      <c r="D9645" s="86"/>
      <c r="E9645" s="32"/>
      <c r="H9645" s="105"/>
      <c r="J9645" s="102"/>
      <c r="K9645" s="102"/>
      <c r="L9645" s="108"/>
      <c r="R9645" s="31"/>
      <c r="S9645" s="112"/>
    </row>
    <row r="9646">
      <c r="A9646" s="105"/>
      <c r="C9646" s="88"/>
      <c r="D9646" s="86"/>
      <c r="E9646" s="32"/>
      <c r="H9646" s="105"/>
      <c r="J9646" s="102"/>
      <c r="K9646" s="102"/>
      <c r="L9646" s="108"/>
      <c r="R9646" s="31"/>
      <c r="S9646" s="112"/>
    </row>
    <row r="9647">
      <c r="A9647" s="105"/>
      <c r="C9647" s="88"/>
      <c r="D9647" s="86"/>
      <c r="E9647" s="32"/>
      <c r="H9647" s="105"/>
      <c r="J9647" s="102"/>
      <c r="K9647" s="102"/>
      <c r="L9647" s="108"/>
      <c r="R9647" s="31"/>
      <c r="S9647" s="112"/>
    </row>
    <row r="9648">
      <c r="A9648" s="105"/>
      <c r="C9648" s="88"/>
      <c r="D9648" s="86"/>
      <c r="E9648" s="32"/>
      <c r="H9648" s="105"/>
      <c r="J9648" s="102"/>
      <c r="K9648" s="102"/>
      <c r="L9648" s="108"/>
      <c r="R9648" s="31"/>
      <c r="S9648" s="112"/>
    </row>
    <row r="9649">
      <c r="A9649" s="105"/>
      <c r="C9649" s="88"/>
      <c r="D9649" s="86"/>
      <c r="E9649" s="32"/>
      <c r="H9649" s="105"/>
      <c r="J9649" s="102"/>
      <c r="K9649" s="102"/>
      <c r="L9649" s="108"/>
      <c r="R9649" s="31"/>
      <c r="S9649" s="112"/>
    </row>
    <row r="9650">
      <c r="A9650" s="105"/>
      <c r="C9650" s="88"/>
      <c r="D9650" s="86"/>
      <c r="E9650" s="32"/>
      <c r="H9650" s="105"/>
      <c r="J9650" s="102"/>
      <c r="K9650" s="102"/>
      <c r="L9650" s="108"/>
      <c r="R9650" s="31"/>
      <c r="S9650" s="112"/>
    </row>
    <row r="9651">
      <c r="A9651" s="105"/>
      <c r="C9651" s="88"/>
      <c r="D9651" s="86"/>
      <c r="E9651" s="32"/>
      <c r="H9651" s="105"/>
      <c r="J9651" s="102"/>
      <c r="K9651" s="102"/>
      <c r="L9651" s="108"/>
      <c r="R9651" s="31"/>
      <c r="S9651" s="112"/>
    </row>
    <row r="9652">
      <c r="A9652" s="105"/>
      <c r="C9652" s="88"/>
      <c r="D9652" s="86"/>
      <c r="E9652" s="32"/>
      <c r="H9652" s="105"/>
      <c r="J9652" s="102"/>
      <c r="K9652" s="102"/>
      <c r="L9652" s="108"/>
      <c r="R9652" s="31"/>
      <c r="S9652" s="112"/>
    </row>
    <row r="9653">
      <c r="A9653" s="105"/>
      <c r="C9653" s="88"/>
      <c r="D9653" s="86"/>
      <c r="E9653" s="32"/>
      <c r="H9653" s="105"/>
      <c r="J9653" s="102"/>
      <c r="K9653" s="102"/>
      <c r="L9653" s="108"/>
      <c r="R9653" s="31"/>
      <c r="S9653" s="112"/>
    </row>
    <row r="9654">
      <c r="A9654" s="105"/>
      <c r="C9654" s="88"/>
      <c r="D9654" s="86"/>
      <c r="E9654" s="32"/>
      <c r="H9654" s="105"/>
      <c r="J9654" s="102"/>
      <c r="K9654" s="102"/>
      <c r="L9654" s="108"/>
      <c r="R9654" s="31"/>
      <c r="S9654" s="112"/>
    </row>
    <row r="9655">
      <c r="A9655" s="105"/>
      <c r="C9655" s="88"/>
      <c r="D9655" s="86"/>
      <c r="E9655" s="32"/>
      <c r="H9655" s="105"/>
      <c r="J9655" s="102"/>
      <c r="K9655" s="102"/>
      <c r="L9655" s="108"/>
      <c r="R9655" s="31"/>
      <c r="S9655" s="112"/>
    </row>
    <row r="9656">
      <c r="A9656" s="105"/>
      <c r="C9656" s="88"/>
      <c r="D9656" s="86"/>
      <c r="E9656" s="32"/>
      <c r="H9656" s="105"/>
      <c r="J9656" s="102"/>
      <c r="K9656" s="102"/>
      <c r="L9656" s="108"/>
      <c r="R9656" s="31"/>
      <c r="S9656" s="112"/>
    </row>
    <row r="9657">
      <c r="A9657" s="105"/>
      <c r="C9657" s="88"/>
      <c r="D9657" s="86"/>
      <c r="E9657" s="32"/>
      <c r="H9657" s="105"/>
      <c r="J9657" s="102"/>
      <c r="K9657" s="102"/>
      <c r="L9657" s="108"/>
      <c r="R9657" s="31"/>
      <c r="S9657" s="112"/>
    </row>
    <row r="9658">
      <c r="A9658" s="105"/>
      <c r="C9658" s="88"/>
      <c r="D9658" s="86"/>
      <c r="E9658" s="32"/>
      <c r="H9658" s="105"/>
      <c r="J9658" s="102"/>
      <c r="K9658" s="102"/>
      <c r="L9658" s="108"/>
      <c r="R9658" s="31"/>
      <c r="S9658" s="112"/>
    </row>
    <row r="9659">
      <c r="A9659" s="105"/>
      <c r="C9659" s="88"/>
      <c r="D9659" s="86"/>
      <c r="E9659" s="32"/>
      <c r="H9659" s="105"/>
      <c r="J9659" s="102"/>
      <c r="K9659" s="102"/>
      <c r="L9659" s="108"/>
      <c r="R9659" s="31"/>
      <c r="S9659" s="112"/>
    </row>
    <row r="9660">
      <c r="A9660" s="105"/>
      <c r="C9660" s="88"/>
      <c r="D9660" s="86"/>
      <c r="E9660" s="32"/>
      <c r="H9660" s="105"/>
      <c r="J9660" s="102"/>
      <c r="K9660" s="102"/>
      <c r="L9660" s="108"/>
      <c r="R9660" s="31"/>
      <c r="S9660" s="112"/>
    </row>
    <row r="9661">
      <c r="A9661" s="105"/>
      <c r="C9661" s="88"/>
      <c r="D9661" s="86"/>
      <c r="E9661" s="32"/>
      <c r="H9661" s="105"/>
      <c r="J9661" s="102"/>
      <c r="K9661" s="102"/>
      <c r="L9661" s="108"/>
      <c r="R9661" s="31"/>
      <c r="S9661" s="112"/>
    </row>
    <row r="9662">
      <c r="A9662" s="105"/>
      <c r="C9662" s="88"/>
      <c r="D9662" s="86"/>
      <c r="E9662" s="32"/>
      <c r="H9662" s="105"/>
      <c r="J9662" s="102"/>
      <c r="K9662" s="102"/>
      <c r="L9662" s="108"/>
      <c r="R9662" s="31"/>
      <c r="S9662" s="112"/>
    </row>
    <row r="9663">
      <c r="A9663" s="105"/>
      <c r="C9663" s="88"/>
      <c r="D9663" s="86"/>
      <c r="E9663" s="32"/>
      <c r="H9663" s="105"/>
      <c r="J9663" s="102"/>
      <c r="K9663" s="102"/>
      <c r="L9663" s="108"/>
      <c r="R9663" s="31"/>
      <c r="S9663" s="112"/>
    </row>
    <row r="9664">
      <c r="A9664" s="105"/>
      <c r="C9664" s="88"/>
      <c r="D9664" s="86"/>
      <c r="E9664" s="32"/>
      <c r="H9664" s="105"/>
      <c r="J9664" s="102"/>
      <c r="K9664" s="102"/>
      <c r="L9664" s="108"/>
      <c r="R9664" s="31"/>
      <c r="S9664" s="112"/>
    </row>
    <row r="9665">
      <c r="A9665" s="105"/>
      <c r="C9665" s="88"/>
      <c r="D9665" s="86"/>
      <c r="E9665" s="32"/>
      <c r="H9665" s="105"/>
      <c r="J9665" s="102"/>
      <c r="K9665" s="102"/>
      <c r="L9665" s="108"/>
      <c r="R9665" s="31"/>
      <c r="S9665" s="112"/>
    </row>
    <row r="9666">
      <c r="A9666" s="105"/>
      <c r="C9666" s="88"/>
      <c r="D9666" s="86"/>
      <c r="E9666" s="32"/>
      <c r="H9666" s="105"/>
      <c r="J9666" s="102"/>
      <c r="K9666" s="102"/>
      <c r="L9666" s="108"/>
      <c r="R9666" s="31"/>
      <c r="S9666" s="112"/>
    </row>
    <row r="9667">
      <c r="A9667" s="105"/>
      <c r="C9667" s="88"/>
      <c r="D9667" s="86"/>
      <c r="E9667" s="32"/>
      <c r="H9667" s="105"/>
      <c r="J9667" s="102"/>
      <c r="K9667" s="102"/>
      <c r="L9667" s="108"/>
      <c r="R9667" s="31"/>
      <c r="S9667" s="112"/>
    </row>
    <row r="9668">
      <c r="A9668" s="105"/>
      <c r="C9668" s="88"/>
      <c r="D9668" s="86"/>
      <c r="E9668" s="32"/>
      <c r="H9668" s="105"/>
      <c r="J9668" s="102"/>
      <c r="K9668" s="102"/>
      <c r="L9668" s="108"/>
      <c r="R9668" s="31"/>
      <c r="S9668" s="112"/>
    </row>
    <row r="9669">
      <c r="A9669" s="105"/>
      <c r="C9669" s="88"/>
      <c r="D9669" s="86"/>
      <c r="E9669" s="32"/>
      <c r="H9669" s="105"/>
      <c r="J9669" s="102"/>
      <c r="K9669" s="102"/>
      <c r="L9669" s="108"/>
      <c r="R9669" s="31"/>
      <c r="S9669" s="112"/>
    </row>
    <row r="9670">
      <c r="A9670" s="105"/>
      <c r="C9670" s="88"/>
      <c r="D9670" s="86"/>
      <c r="E9670" s="32"/>
      <c r="H9670" s="105"/>
      <c r="J9670" s="102"/>
      <c r="K9670" s="102"/>
      <c r="L9670" s="108"/>
      <c r="R9670" s="31"/>
      <c r="S9670" s="112"/>
    </row>
    <row r="9671">
      <c r="A9671" s="105"/>
      <c r="C9671" s="88"/>
      <c r="D9671" s="86"/>
      <c r="E9671" s="32"/>
      <c r="H9671" s="105"/>
      <c r="J9671" s="102"/>
      <c r="K9671" s="102"/>
      <c r="L9671" s="108"/>
      <c r="R9671" s="31"/>
      <c r="S9671" s="112"/>
    </row>
    <row r="9672">
      <c r="A9672" s="105"/>
      <c r="C9672" s="88"/>
      <c r="D9672" s="86"/>
      <c r="E9672" s="32"/>
      <c r="H9672" s="105"/>
      <c r="J9672" s="102"/>
      <c r="K9672" s="102"/>
      <c r="L9672" s="108"/>
      <c r="R9672" s="31"/>
      <c r="S9672" s="112"/>
    </row>
    <row r="9673">
      <c r="A9673" s="105"/>
      <c r="C9673" s="88"/>
      <c r="D9673" s="86"/>
      <c r="E9673" s="32"/>
      <c r="H9673" s="105"/>
      <c r="J9673" s="102"/>
      <c r="K9673" s="102"/>
      <c r="L9673" s="108"/>
      <c r="R9673" s="31"/>
      <c r="S9673" s="112"/>
    </row>
    <row r="9674">
      <c r="A9674" s="105"/>
      <c r="C9674" s="88"/>
      <c r="D9674" s="86"/>
      <c r="E9674" s="32"/>
      <c r="H9674" s="105"/>
      <c r="J9674" s="102"/>
      <c r="K9674" s="102"/>
      <c r="L9674" s="108"/>
      <c r="R9674" s="31"/>
      <c r="S9674" s="112"/>
    </row>
    <row r="9675">
      <c r="A9675" s="105"/>
      <c r="C9675" s="88"/>
      <c r="D9675" s="86"/>
      <c r="E9675" s="32"/>
      <c r="H9675" s="105"/>
      <c r="J9675" s="102"/>
      <c r="K9675" s="102"/>
      <c r="L9675" s="108"/>
      <c r="R9675" s="31"/>
      <c r="S9675" s="112"/>
    </row>
    <row r="9676">
      <c r="A9676" s="105"/>
      <c r="C9676" s="88"/>
      <c r="D9676" s="86"/>
      <c r="E9676" s="32"/>
      <c r="H9676" s="105"/>
      <c r="J9676" s="102"/>
      <c r="K9676" s="102"/>
      <c r="L9676" s="108"/>
      <c r="R9676" s="31"/>
      <c r="S9676" s="112"/>
    </row>
    <row r="9677">
      <c r="A9677" s="105"/>
      <c r="C9677" s="88"/>
      <c r="D9677" s="86"/>
      <c r="E9677" s="32"/>
      <c r="H9677" s="105"/>
      <c r="J9677" s="102"/>
      <c r="K9677" s="102"/>
      <c r="L9677" s="108"/>
      <c r="R9677" s="31"/>
      <c r="S9677" s="112"/>
    </row>
    <row r="9678">
      <c r="A9678" s="105"/>
      <c r="C9678" s="88"/>
      <c r="D9678" s="86"/>
      <c r="E9678" s="32"/>
      <c r="H9678" s="105"/>
      <c r="J9678" s="102"/>
      <c r="K9678" s="102"/>
      <c r="L9678" s="108"/>
      <c r="R9678" s="31"/>
      <c r="S9678" s="112"/>
    </row>
    <row r="9679">
      <c r="A9679" s="105"/>
      <c r="C9679" s="88"/>
      <c r="D9679" s="86"/>
      <c r="E9679" s="32"/>
      <c r="H9679" s="105"/>
      <c r="J9679" s="102"/>
      <c r="K9679" s="102"/>
      <c r="L9679" s="108"/>
      <c r="R9679" s="31"/>
      <c r="S9679" s="112"/>
    </row>
    <row r="9680">
      <c r="A9680" s="105"/>
      <c r="C9680" s="88"/>
      <c r="D9680" s="86"/>
      <c r="E9680" s="32"/>
      <c r="H9680" s="105"/>
      <c r="J9680" s="102"/>
      <c r="K9680" s="102"/>
      <c r="L9680" s="108"/>
      <c r="R9680" s="31"/>
      <c r="S9680" s="112"/>
    </row>
    <row r="9681">
      <c r="A9681" s="105"/>
      <c r="C9681" s="88"/>
      <c r="D9681" s="86"/>
      <c r="E9681" s="32"/>
      <c r="H9681" s="105"/>
      <c r="J9681" s="102"/>
      <c r="K9681" s="102"/>
      <c r="L9681" s="108"/>
      <c r="R9681" s="31"/>
      <c r="S9681" s="112"/>
    </row>
    <row r="9682">
      <c r="A9682" s="105"/>
      <c r="C9682" s="88"/>
      <c r="D9682" s="86"/>
      <c r="E9682" s="32"/>
      <c r="H9682" s="105"/>
      <c r="J9682" s="102"/>
      <c r="K9682" s="102"/>
      <c r="L9682" s="108"/>
      <c r="R9682" s="31"/>
      <c r="S9682" s="112"/>
    </row>
    <row r="9683">
      <c r="A9683" s="105"/>
      <c r="C9683" s="88"/>
      <c r="D9683" s="86"/>
      <c r="E9683" s="32"/>
      <c r="H9683" s="105"/>
      <c r="J9683" s="102"/>
      <c r="K9683" s="102"/>
      <c r="L9683" s="108"/>
      <c r="R9683" s="31"/>
      <c r="S9683" s="112"/>
    </row>
    <row r="9684">
      <c r="A9684" s="105"/>
      <c r="C9684" s="88"/>
      <c r="D9684" s="86"/>
      <c r="E9684" s="32"/>
      <c r="H9684" s="105"/>
      <c r="J9684" s="102"/>
      <c r="K9684" s="102"/>
      <c r="L9684" s="108"/>
      <c r="R9684" s="31"/>
      <c r="S9684" s="112"/>
    </row>
    <row r="9685">
      <c r="A9685" s="105"/>
      <c r="C9685" s="88"/>
      <c r="D9685" s="86"/>
      <c r="E9685" s="32"/>
      <c r="H9685" s="105"/>
      <c r="J9685" s="102"/>
      <c r="K9685" s="102"/>
      <c r="L9685" s="108"/>
      <c r="R9685" s="31"/>
      <c r="S9685" s="112"/>
    </row>
    <row r="9686">
      <c r="A9686" s="105"/>
      <c r="C9686" s="88"/>
      <c r="D9686" s="86"/>
      <c r="E9686" s="32"/>
      <c r="H9686" s="105"/>
      <c r="J9686" s="102"/>
      <c r="K9686" s="102"/>
      <c r="L9686" s="108"/>
      <c r="R9686" s="31"/>
      <c r="S9686" s="112"/>
    </row>
    <row r="9687">
      <c r="A9687" s="105"/>
      <c r="C9687" s="88"/>
      <c r="D9687" s="86"/>
      <c r="E9687" s="32"/>
      <c r="H9687" s="105"/>
      <c r="J9687" s="102"/>
      <c r="K9687" s="102"/>
      <c r="L9687" s="108"/>
      <c r="R9687" s="31"/>
      <c r="S9687" s="112"/>
    </row>
    <row r="9688">
      <c r="A9688" s="105"/>
      <c r="C9688" s="88"/>
      <c r="D9688" s="86"/>
      <c r="E9688" s="32"/>
      <c r="H9688" s="105"/>
      <c r="J9688" s="102"/>
      <c r="K9688" s="102"/>
      <c r="L9688" s="108"/>
      <c r="R9688" s="31"/>
      <c r="S9688" s="112"/>
    </row>
    <row r="9689">
      <c r="A9689" s="105"/>
      <c r="C9689" s="88"/>
      <c r="D9689" s="86"/>
      <c r="E9689" s="32"/>
      <c r="H9689" s="105"/>
      <c r="J9689" s="102"/>
      <c r="K9689" s="102"/>
      <c r="L9689" s="108"/>
      <c r="R9689" s="31"/>
      <c r="S9689" s="112"/>
    </row>
    <row r="9690">
      <c r="A9690" s="105"/>
      <c r="C9690" s="88"/>
      <c r="D9690" s="86"/>
      <c r="E9690" s="32"/>
      <c r="H9690" s="105"/>
      <c r="J9690" s="102"/>
      <c r="K9690" s="102"/>
      <c r="L9690" s="108"/>
      <c r="R9690" s="31"/>
      <c r="S9690" s="112"/>
    </row>
    <row r="9691">
      <c r="A9691" s="105"/>
      <c r="C9691" s="88"/>
      <c r="D9691" s="86"/>
      <c r="E9691" s="32"/>
      <c r="H9691" s="105"/>
      <c r="J9691" s="102"/>
      <c r="K9691" s="102"/>
      <c r="L9691" s="108"/>
      <c r="R9691" s="31"/>
      <c r="S9691" s="112"/>
    </row>
    <row r="9692">
      <c r="A9692" s="105"/>
      <c r="C9692" s="88"/>
      <c r="D9692" s="86"/>
      <c r="E9692" s="32"/>
      <c r="H9692" s="105"/>
      <c r="J9692" s="102"/>
      <c r="K9692" s="102"/>
      <c r="L9692" s="108"/>
      <c r="R9692" s="31"/>
      <c r="S9692" s="112"/>
    </row>
    <row r="9693">
      <c r="A9693" s="105"/>
      <c r="C9693" s="88"/>
      <c r="D9693" s="86"/>
      <c r="E9693" s="32"/>
      <c r="H9693" s="105"/>
      <c r="J9693" s="102"/>
      <c r="K9693" s="102"/>
      <c r="L9693" s="108"/>
      <c r="R9693" s="31"/>
      <c r="S9693" s="112"/>
    </row>
    <row r="9694">
      <c r="A9694" s="105"/>
      <c r="C9694" s="88"/>
      <c r="D9694" s="86"/>
      <c r="E9694" s="32"/>
      <c r="H9694" s="105"/>
      <c r="J9694" s="102"/>
      <c r="K9694" s="102"/>
      <c r="L9694" s="108"/>
      <c r="R9694" s="31"/>
      <c r="S9694" s="112"/>
    </row>
    <row r="9695">
      <c r="A9695" s="105"/>
      <c r="C9695" s="88"/>
      <c r="D9695" s="86"/>
      <c r="E9695" s="32"/>
      <c r="H9695" s="105"/>
      <c r="J9695" s="102"/>
      <c r="K9695" s="102"/>
      <c r="L9695" s="108"/>
      <c r="R9695" s="31"/>
      <c r="S9695" s="112"/>
    </row>
    <row r="9696">
      <c r="A9696" s="105"/>
      <c r="C9696" s="88"/>
      <c r="D9696" s="86"/>
      <c r="E9696" s="32"/>
      <c r="H9696" s="105"/>
      <c r="J9696" s="102"/>
      <c r="K9696" s="102"/>
      <c r="L9696" s="108"/>
      <c r="R9696" s="31"/>
      <c r="S9696" s="112"/>
    </row>
    <row r="9697">
      <c r="A9697" s="105"/>
      <c r="C9697" s="88"/>
      <c r="D9697" s="86"/>
      <c r="E9697" s="32"/>
      <c r="H9697" s="105"/>
      <c r="J9697" s="102"/>
      <c r="K9697" s="102"/>
      <c r="L9697" s="108"/>
      <c r="R9697" s="31"/>
      <c r="S9697" s="112"/>
    </row>
    <row r="9698">
      <c r="A9698" s="105"/>
      <c r="C9698" s="88"/>
      <c r="D9698" s="86"/>
      <c r="E9698" s="32"/>
      <c r="H9698" s="105"/>
      <c r="J9698" s="102"/>
      <c r="K9698" s="102"/>
      <c r="L9698" s="108"/>
      <c r="R9698" s="31"/>
      <c r="S9698" s="112"/>
    </row>
    <row r="9699">
      <c r="A9699" s="105"/>
      <c r="C9699" s="88"/>
      <c r="D9699" s="86"/>
      <c r="E9699" s="32"/>
      <c r="H9699" s="105"/>
      <c r="J9699" s="102"/>
      <c r="K9699" s="102"/>
      <c r="L9699" s="108"/>
      <c r="R9699" s="31"/>
      <c r="S9699" s="112"/>
    </row>
    <row r="9700">
      <c r="A9700" s="105"/>
      <c r="C9700" s="88"/>
      <c r="D9700" s="86"/>
      <c r="E9700" s="32"/>
      <c r="H9700" s="105"/>
      <c r="J9700" s="102"/>
      <c r="K9700" s="102"/>
      <c r="L9700" s="108"/>
      <c r="R9700" s="31"/>
      <c r="S9700" s="112"/>
    </row>
    <row r="9701">
      <c r="A9701" s="105"/>
      <c r="C9701" s="88"/>
      <c r="D9701" s="86"/>
      <c r="E9701" s="32"/>
      <c r="H9701" s="105"/>
      <c r="J9701" s="102"/>
      <c r="K9701" s="102"/>
      <c r="L9701" s="108"/>
      <c r="R9701" s="31"/>
      <c r="S9701" s="112"/>
    </row>
    <row r="9702">
      <c r="A9702" s="105"/>
      <c r="C9702" s="88"/>
      <c r="D9702" s="86"/>
      <c r="E9702" s="32"/>
      <c r="H9702" s="105"/>
      <c r="J9702" s="102"/>
      <c r="K9702" s="102"/>
      <c r="L9702" s="108"/>
      <c r="R9702" s="31"/>
      <c r="S9702" s="112"/>
    </row>
    <row r="9703">
      <c r="A9703" s="105"/>
      <c r="C9703" s="88"/>
      <c r="D9703" s="86"/>
      <c r="E9703" s="32"/>
      <c r="H9703" s="105"/>
      <c r="J9703" s="102"/>
      <c r="K9703" s="102"/>
      <c r="L9703" s="108"/>
      <c r="R9703" s="31"/>
      <c r="S9703" s="112"/>
    </row>
    <row r="9704">
      <c r="A9704" s="105"/>
      <c r="C9704" s="88"/>
      <c r="D9704" s="86"/>
      <c r="E9704" s="32"/>
      <c r="H9704" s="105"/>
      <c r="J9704" s="102"/>
      <c r="K9704" s="102"/>
      <c r="L9704" s="108"/>
      <c r="R9704" s="31"/>
      <c r="S9704" s="112"/>
    </row>
    <row r="9705">
      <c r="A9705" s="105"/>
      <c r="C9705" s="88"/>
      <c r="D9705" s="86"/>
      <c r="E9705" s="32"/>
      <c r="H9705" s="105"/>
      <c r="J9705" s="102"/>
      <c r="K9705" s="102"/>
      <c r="L9705" s="108"/>
      <c r="R9705" s="31"/>
      <c r="S9705" s="112"/>
    </row>
    <row r="9706">
      <c r="A9706" s="105"/>
      <c r="C9706" s="88"/>
      <c r="D9706" s="86"/>
      <c r="E9706" s="32"/>
      <c r="H9706" s="105"/>
      <c r="J9706" s="102"/>
      <c r="K9706" s="102"/>
      <c r="L9706" s="108"/>
      <c r="R9706" s="31"/>
      <c r="S9706" s="112"/>
    </row>
    <row r="9707">
      <c r="A9707" s="105"/>
      <c r="C9707" s="88"/>
      <c r="D9707" s="86"/>
      <c r="E9707" s="32"/>
      <c r="H9707" s="105"/>
      <c r="J9707" s="102"/>
      <c r="K9707" s="102"/>
      <c r="L9707" s="108"/>
      <c r="R9707" s="31"/>
      <c r="S9707" s="112"/>
    </row>
    <row r="9708">
      <c r="A9708" s="105"/>
      <c r="C9708" s="88"/>
      <c r="D9708" s="86"/>
      <c r="E9708" s="32"/>
      <c r="H9708" s="105"/>
      <c r="J9708" s="102"/>
      <c r="K9708" s="102"/>
      <c r="L9708" s="108"/>
      <c r="R9708" s="31"/>
      <c r="S9708" s="112"/>
    </row>
    <row r="9709">
      <c r="A9709" s="105"/>
      <c r="C9709" s="88"/>
      <c r="D9709" s="86"/>
      <c r="E9709" s="32"/>
      <c r="H9709" s="105"/>
      <c r="J9709" s="102"/>
      <c r="K9709" s="102"/>
      <c r="L9709" s="108"/>
      <c r="R9709" s="31"/>
      <c r="S9709" s="112"/>
    </row>
    <row r="9710">
      <c r="A9710" s="105"/>
      <c r="C9710" s="88"/>
      <c r="D9710" s="86"/>
      <c r="E9710" s="32"/>
      <c r="H9710" s="105"/>
      <c r="J9710" s="102"/>
      <c r="K9710" s="102"/>
      <c r="L9710" s="108"/>
      <c r="R9710" s="31"/>
      <c r="S9710" s="112"/>
    </row>
    <row r="9711">
      <c r="A9711" s="105"/>
      <c r="C9711" s="88"/>
      <c r="D9711" s="86"/>
      <c r="E9711" s="32"/>
      <c r="H9711" s="105"/>
      <c r="J9711" s="102"/>
      <c r="K9711" s="102"/>
      <c r="L9711" s="108"/>
      <c r="R9711" s="31"/>
      <c r="S9711" s="112"/>
    </row>
    <row r="9712">
      <c r="A9712" s="105"/>
      <c r="C9712" s="88"/>
      <c r="D9712" s="86"/>
      <c r="E9712" s="32"/>
      <c r="H9712" s="105"/>
      <c r="J9712" s="102"/>
      <c r="K9712" s="102"/>
      <c r="L9712" s="108"/>
      <c r="R9712" s="31"/>
      <c r="S9712" s="112"/>
    </row>
    <row r="9713">
      <c r="A9713" s="105"/>
      <c r="C9713" s="88"/>
      <c r="D9713" s="86"/>
      <c r="E9713" s="32"/>
      <c r="H9713" s="105"/>
      <c r="J9713" s="102"/>
      <c r="K9713" s="102"/>
      <c r="L9713" s="108"/>
      <c r="R9713" s="31"/>
      <c r="S9713" s="112"/>
    </row>
    <row r="9714">
      <c r="A9714" s="105"/>
      <c r="C9714" s="88"/>
      <c r="D9714" s="86"/>
      <c r="E9714" s="32"/>
      <c r="H9714" s="105"/>
      <c r="J9714" s="102"/>
      <c r="K9714" s="102"/>
      <c r="L9714" s="108"/>
      <c r="R9714" s="31"/>
      <c r="S9714" s="112"/>
    </row>
    <row r="9715">
      <c r="A9715" s="105"/>
      <c r="C9715" s="88"/>
      <c r="D9715" s="86"/>
      <c r="E9715" s="32"/>
      <c r="H9715" s="105"/>
      <c r="J9715" s="102"/>
      <c r="K9715" s="102"/>
      <c r="L9715" s="108"/>
      <c r="R9715" s="31"/>
      <c r="S9715" s="112"/>
    </row>
    <row r="9716">
      <c r="A9716" s="105"/>
      <c r="C9716" s="88"/>
      <c r="D9716" s="86"/>
      <c r="E9716" s="32"/>
      <c r="H9716" s="105"/>
      <c r="J9716" s="102"/>
      <c r="K9716" s="102"/>
      <c r="L9716" s="108"/>
      <c r="R9716" s="31"/>
      <c r="S9716" s="112"/>
    </row>
    <row r="9717">
      <c r="A9717" s="105"/>
      <c r="C9717" s="88"/>
      <c r="D9717" s="86"/>
      <c r="E9717" s="32"/>
      <c r="H9717" s="105"/>
      <c r="J9717" s="102"/>
      <c r="K9717" s="102"/>
      <c r="L9717" s="108"/>
      <c r="R9717" s="31"/>
      <c r="S9717" s="112"/>
    </row>
    <row r="9718">
      <c r="A9718" s="105"/>
      <c r="C9718" s="88"/>
      <c r="D9718" s="86"/>
      <c r="E9718" s="32"/>
      <c r="H9718" s="105"/>
      <c r="J9718" s="102"/>
      <c r="K9718" s="102"/>
      <c r="L9718" s="108"/>
      <c r="R9718" s="31"/>
      <c r="S9718" s="112"/>
    </row>
    <row r="9719">
      <c r="A9719" s="105"/>
      <c r="C9719" s="88"/>
      <c r="D9719" s="86"/>
      <c r="E9719" s="32"/>
      <c r="H9719" s="105"/>
      <c r="J9719" s="102"/>
      <c r="K9719" s="102"/>
      <c r="L9719" s="108"/>
      <c r="R9719" s="31"/>
      <c r="S9719" s="112"/>
    </row>
    <row r="9720">
      <c r="A9720" s="105"/>
      <c r="C9720" s="88"/>
      <c r="D9720" s="86"/>
      <c r="E9720" s="32"/>
      <c r="H9720" s="105"/>
      <c r="J9720" s="102"/>
      <c r="K9720" s="102"/>
      <c r="L9720" s="108"/>
      <c r="R9720" s="31"/>
      <c r="S9720" s="112"/>
    </row>
    <row r="9721">
      <c r="A9721" s="105"/>
      <c r="C9721" s="88"/>
      <c r="D9721" s="86"/>
      <c r="E9721" s="32"/>
      <c r="H9721" s="105"/>
      <c r="J9721" s="102"/>
      <c r="K9721" s="102"/>
      <c r="L9721" s="108"/>
      <c r="R9721" s="31"/>
      <c r="S9721" s="112"/>
    </row>
    <row r="9722">
      <c r="A9722" s="105"/>
      <c r="C9722" s="88"/>
      <c r="D9722" s="86"/>
      <c r="E9722" s="32"/>
      <c r="H9722" s="105"/>
      <c r="J9722" s="102"/>
      <c r="K9722" s="102"/>
      <c r="L9722" s="108"/>
      <c r="R9722" s="31"/>
      <c r="S9722" s="112"/>
    </row>
    <row r="9723">
      <c r="A9723" s="105"/>
      <c r="C9723" s="88"/>
      <c r="D9723" s="86"/>
      <c r="E9723" s="32"/>
      <c r="H9723" s="105"/>
      <c r="J9723" s="102"/>
      <c r="K9723" s="102"/>
      <c r="L9723" s="108"/>
      <c r="R9723" s="31"/>
      <c r="S9723" s="112"/>
    </row>
    <row r="9724">
      <c r="A9724" s="105"/>
      <c r="C9724" s="88"/>
      <c r="D9724" s="86"/>
      <c r="E9724" s="32"/>
      <c r="H9724" s="105"/>
      <c r="J9724" s="102"/>
      <c r="K9724" s="102"/>
      <c r="L9724" s="108"/>
      <c r="R9724" s="31"/>
      <c r="S9724" s="112"/>
    </row>
    <row r="9725">
      <c r="A9725" s="105"/>
      <c r="C9725" s="88"/>
      <c r="D9725" s="86"/>
      <c r="E9725" s="32"/>
      <c r="H9725" s="105"/>
      <c r="J9725" s="102"/>
      <c r="K9725" s="102"/>
      <c r="L9725" s="108"/>
      <c r="R9725" s="31"/>
      <c r="S9725" s="112"/>
    </row>
    <row r="9726">
      <c r="A9726" s="105"/>
      <c r="C9726" s="88"/>
      <c r="D9726" s="86"/>
      <c r="E9726" s="32"/>
      <c r="H9726" s="105"/>
      <c r="J9726" s="102"/>
      <c r="K9726" s="102"/>
      <c r="L9726" s="108"/>
      <c r="R9726" s="31"/>
      <c r="S9726" s="112"/>
    </row>
    <row r="9727">
      <c r="A9727" s="105"/>
      <c r="C9727" s="88"/>
      <c r="D9727" s="86"/>
      <c r="E9727" s="32"/>
      <c r="H9727" s="105"/>
      <c r="J9727" s="102"/>
      <c r="K9727" s="102"/>
      <c r="L9727" s="108"/>
      <c r="R9727" s="31"/>
      <c r="S9727" s="112"/>
    </row>
    <row r="9728">
      <c r="A9728" s="105"/>
      <c r="C9728" s="88"/>
      <c r="D9728" s="86"/>
      <c r="E9728" s="32"/>
      <c r="H9728" s="105"/>
      <c r="J9728" s="102"/>
      <c r="K9728" s="102"/>
      <c r="L9728" s="108"/>
      <c r="R9728" s="31"/>
      <c r="S9728" s="112"/>
    </row>
    <row r="9729">
      <c r="A9729" s="105"/>
      <c r="C9729" s="88"/>
      <c r="D9729" s="86"/>
      <c r="E9729" s="32"/>
      <c r="H9729" s="105"/>
      <c r="J9729" s="102"/>
      <c r="K9729" s="102"/>
      <c r="L9729" s="108"/>
      <c r="R9729" s="31"/>
      <c r="S9729" s="112"/>
    </row>
    <row r="9730">
      <c r="A9730" s="105"/>
      <c r="C9730" s="88"/>
      <c r="D9730" s="86"/>
      <c r="E9730" s="32"/>
      <c r="H9730" s="105"/>
      <c r="J9730" s="102"/>
      <c r="K9730" s="102"/>
      <c r="L9730" s="108"/>
      <c r="R9730" s="31"/>
      <c r="S9730" s="112"/>
    </row>
    <row r="9731">
      <c r="A9731" s="105"/>
      <c r="C9731" s="88"/>
      <c r="D9731" s="86"/>
      <c r="E9731" s="32"/>
      <c r="H9731" s="105"/>
      <c r="J9731" s="102"/>
      <c r="K9731" s="102"/>
      <c r="L9731" s="108"/>
      <c r="R9731" s="31"/>
      <c r="S9731" s="112"/>
    </row>
    <row r="9732">
      <c r="A9732" s="105"/>
      <c r="C9732" s="88"/>
      <c r="D9732" s="86"/>
      <c r="E9732" s="32"/>
      <c r="H9732" s="105"/>
      <c r="J9732" s="102"/>
      <c r="K9732" s="102"/>
      <c r="L9732" s="108"/>
      <c r="R9732" s="31"/>
      <c r="S9732" s="112"/>
    </row>
    <row r="9733">
      <c r="A9733" s="105"/>
      <c r="C9733" s="88"/>
      <c r="D9733" s="86"/>
      <c r="E9733" s="32"/>
      <c r="H9733" s="105"/>
      <c r="J9733" s="102"/>
      <c r="K9733" s="102"/>
      <c r="L9733" s="108"/>
      <c r="R9733" s="31"/>
      <c r="S9733" s="112"/>
    </row>
    <row r="9734">
      <c r="A9734" s="105"/>
      <c r="C9734" s="88"/>
      <c r="D9734" s="86"/>
      <c r="E9734" s="32"/>
      <c r="H9734" s="105"/>
      <c r="J9734" s="102"/>
      <c r="K9734" s="102"/>
      <c r="L9734" s="108"/>
      <c r="R9734" s="31"/>
      <c r="S9734" s="112"/>
    </row>
    <row r="9735">
      <c r="A9735" s="105"/>
      <c r="C9735" s="88"/>
      <c r="D9735" s="86"/>
      <c r="E9735" s="32"/>
      <c r="H9735" s="105"/>
      <c r="J9735" s="102"/>
      <c r="K9735" s="102"/>
      <c r="L9735" s="108"/>
      <c r="R9735" s="31"/>
      <c r="S9735" s="112"/>
    </row>
    <row r="9736">
      <c r="A9736" s="105"/>
      <c r="C9736" s="88"/>
      <c r="D9736" s="86"/>
      <c r="E9736" s="32"/>
      <c r="H9736" s="105"/>
      <c r="J9736" s="102"/>
      <c r="K9736" s="102"/>
      <c r="L9736" s="108"/>
      <c r="R9736" s="31"/>
      <c r="S9736" s="112"/>
    </row>
    <row r="9737">
      <c r="A9737" s="105"/>
      <c r="C9737" s="88"/>
      <c r="D9737" s="86"/>
      <c r="E9737" s="32"/>
      <c r="H9737" s="105"/>
      <c r="J9737" s="102"/>
      <c r="K9737" s="102"/>
      <c r="L9737" s="108"/>
      <c r="R9737" s="31"/>
      <c r="S9737" s="112"/>
    </row>
    <row r="9738">
      <c r="A9738" s="105"/>
      <c r="C9738" s="88"/>
      <c r="D9738" s="86"/>
      <c r="E9738" s="32"/>
      <c r="H9738" s="105"/>
      <c r="J9738" s="102"/>
      <c r="K9738" s="102"/>
      <c r="L9738" s="108"/>
      <c r="R9738" s="31"/>
      <c r="S9738" s="112"/>
    </row>
    <row r="9739">
      <c r="A9739" s="105"/>
      <c r="C9739" s="88"/>
      <c r="D9739" s="86"/>
      <c r="E9739" s="32"/>
      <c r="H9739" s="105"/>
      <c r="J9739" s="102"/>
      <c r="K9739" s="102"/>
      <c r="L9739" s="108"/>
      <c r="R9739" s="31"/>
      <c r="S9739" s="112"/>
    </row>
    <row r="9740">
      <c r="A9740" s="105"/>
      <c r="C9740" s="88"/>
      <c r="D9740" s="86"/>
      <c r="E9740" s="32"/>
      <c r="H9740" s="105"/>
      <c r="J9740" s="102"/>
      <c r="K9740" s="102"/>
      <c r="L9740" s="108"/>
      <c r="R9740" s="31"/>
      <c r="S9740" s="112"/>
    </row>
    <row r="9741">
      <c r="A9741" s="105"/>
      <c r="C9741" s="88"/>
      <c r="D9741" s="86"/>
      <c r="E9741" s="32"/>
      <c r="H9741" s="105"/>
      <c r="J9741" s="102"/>
      <c r="K9741" s="102"/>
      <c r="L9741" s="108"/>
      <c r="R9741" s="31"/>
      <c r="S9741" s="112"/>
    </row>
    <row r="9742">
      <c r="A9742" s="105"/>
      <c r="C9742" s="88"/>
      <c r="D9742" s="86"/>
      <c r="E9742" s="32"/>
      <c r="H9742" s="105"/>
      <c r="J9742" s="102"/>
      <c r="K9742" s="102"/>
      <c r="L9742" s="108"/>
      <c r="R9742" s="31"/>
      <c r="S9742" s="112"/>
    </row>
    <row r="9743">
      <c r="A9743" s="105"/>
      <c r="C9743" s="88"/>
      <c r="D9743" s="86"/>
      <c r="E9743" s="32"/>
      <c r="H9743" s="105"/>
      <c r="J9743" s="102"/>
      <c r="K9743" s="102"/>
      <c r="L9743" s="108"/>
      <c r="R9743" s="31"/>
      <c r="S9743" s="112"/>
    </row>
    <row r="9744">
      <c r="A9744" s="105"/>
      <c r="C9744" s="88"/>
      <c r="D9744" s="86"/>
      <c r="E9744" s="32"/>
      <c r="H9744" s="105"/>
      <c r="J9744" s="102"/>
      <c r="K9744" s="102"/>
      <c r="L9744" s="108"/>
      <c r="R9744" s="31"/>
      <c r="S9744" s="112"/>
    </row>
    <row r="9745">
      <c r="A9745" s="105"/>
      <c r="C9745" s="88"/>
      <c r="D9745" s="86"/>
      <c r="E9745" s="32"/>
      <c r="H9745" s="105"/>
      <c r="J9745" s="102"/>
      <c r="K9745" s="102"/>
      <c r="L9745" s="108"/>
      <c r="R9745" s="31"/>
      <c r="S9745" s="112"/>
    </row>
    <row r="9746">
      <c r="A9746" s="105"/>
      <c r="C9746" s="88"/>
      <c r="D9746" s="86"/>
      <c r="E9746" s="32"/>
      <c r="H9746" s="105"/>
      <c r="J9746" s="102"/>
      <c r="K9746" s="102"/>
      <c r="L9746" s="108"/>
      <c r="R9746" s="31"/>
      <c r="S9746" s="112"/>
    </row>
    <row r="9747">
      <c r="A9747" s="105"/>
      <c r="C9747" s="88"/>
      <c r="D9747" s="86"/>
      <c r="E9747" s="32"/>
      <c r="H9747" s="105"/>
      <c r="J9747" s="102"/>
      <c r="K9747" s="102"/>
      <c r="L9747" s="108"/>
      <c r="R9747" s="31"/>
      <c r="S9747" s="112"/>
    </row>
    <row r="9748">
      <c r="A9748" s="105"/>
      <c r="C9748" s="88"/>
      <c r="D9748" s="86"/>
      <c r="E9748" s="32"/>
      <c r="H9748" s="105"/>
      <c r="J9748" s="102"/>
      <c r="K9748" s="102"/>
      <c r="L9748" s="108"/>
      <c r="R9748" s="31"/>
      <c r="S9748" s="112"/>
    </row>
    <row r="9749">
      <c r="A9749" s="105"/>
      <c r="C9749" s="88"/>
      <c r="D9749" s="86"/>
      <c r="E9749" s="32"/>
      <c r="H9749" s="105"/>
      <c r="J9749" s="102"/>
      <c r="K9749" s="102"/>
      <c r="L9749" s="108"/>
      <c r="R9749" s="31"/>
      <c r="S9749" s="112"/>
    </row>
    <row r="9750">
      <c r="A9750" s="105"/>
      <c r="C9750" s="88"/>
      <c r="D9750" s="86"/>
      <c r="E9750" s="32"/>
      <c r="H9750" s="105"/>
      <c r="J9750" s="102"/>
      <c r="K9750" s="102"/>
      <c r="L9750" s="108"/>
      <c r="R9750" s="31"/>
      <c r="S9750" s="112"/>
    </row>
    <row r="9751">
      <c r="A9751" s="105"/>
      <c r="C9751" s="88"/>
      <c r="D9751" s="86"/>
      <c r="E9751" s="32"/>
      <c r="H9751" s="105"/>
      <c r="J9751" s="102"/>
      <c r="K9751" s="102"/>
      <c r="L9751" s="108"/>
      <c r="R9751" s="31"/>
      <c r="S9751" s="112"/>
    </row>
    <row r="9752">
      <c r="A9752" s="105"/>
      <c r="C9752" s="88"/>
      <c r="D9752" s="86"/>
      <c r="E9752" s="32"/>
      <c r="H9752" s="105"/>
      <c r="J9752" s="102"/>
      <c r="K9752" s="102"/>
      <c r="L9752" s="108"/>
      <c r="R9752" s="31"/>
      <c r="S9752" s="112"/>
    </row>
    <row r="9753">
      <c r="A9753" s="105"/>
      <c r="C9753" s="88"/>
      <c r="D9753" s="86"/>
      <c r="E9753" s="32"/>
      <c r="H9753" s="105"/>
      <c r="J9753" s="102"/>
      <c r="K9753" s="102"/>
      <c r="L9753" s="108"/>
      <c r="R9753" s="31"/>
      <c r="S9753" s="112"/>
    </row>
    <row r="9754">
      <c r="A9754" s="105"/>
      <c r="C9754" s="88"/>
      <c r="D9754" s="86"/>
      <c r="E9754" s="32"/>
      <c r="H9754" s="105"/>
      <c r="J9754" s="102"/>
      <c r="K9754" s="102"/>
      <c r="L9754" s="108"/>
      <c r="R9754" s="31"/>
      <c r="S9754" s="112"/>
    </row>
    <row r="9755">
      <c r="A9755" s="105"/>
      <c r="C9755" s="88"/>
      <c r="D9755" s="86"/>
      <c r="E9755" s="32"/>
      <c r="H9755" s="105"/>
      <c r="J9755" s="102"/>
      <c r="K9755" s="102"/>
      <c r="L9755" s="108"/>
      <c r="R9755" s="31"/>
      <c r="S9755" s="112"/>
    </row>
    <row r="9756">
      <c r="A9756" s="105"/>
      <c r="C9756" s="88"/>
      <c r="D9756" s="86"/>
      <c r="E9756" s="32"/>
      <c r="H9756" s="105"/>
      <c r="J9756" s="102"/>
      <c r="K9756" s="102"/>
      <c r="L9756" s="108"/>
      <c r="R9756" s="31"/>
      <c r="S9756" s="112"/>
    </row>
    <row r="9757">
      <c r="A9757" s="105"/>
      <c r="C9757" s="88"/>
      <c r="D9757" s="86"/>
      <c r="E9757" s="32"/>
      <c r="H9757" s="105"/>
      <c r="J9757" s="102"/>
      <c r="K9757" s="102"/>
      <c r="L9757" s="108"/>
      <c r="R9757" s="31"/>
      <c r="S9757" s="112"/>
    </row>
    <row r="9758">
      <c r="A9758" s="105"/>
      <c r="C9758" s="88"/>
      <c r="D9758" s="86"/>
      <c r="E9758" s="32"/>
      <c r="H9758" s="105"/>
      <c r="J9758" s="102"/>
      <c r="K9758" s="102"/>
      <c r="L9758" s="108"/>
      <c r="R9758" s="31"/>
      <c r="S9758" s="112"/>
    </row>
    <row r="9759">
      <c r="A9759" s="105"/>
      <c r="C9759" s="88"/>
      <c r="D9759" s="86"/>
      <c r="E9759" s="32"/>
      <c r="H9759" s="105"/>
      <c r="J9759" s="102"/>
      <c r="K9759" s="102"/>
      <c r="L9759" s="108"/>
      <c r="R9759" s="31"/>
      <c r="S9759" s="112"/>
    </row>
    <row r="9760">
      <c r="A9760" s="105"/>
      <c r="C9760" s="88"/>
      <c r="D9760" s="86"/>
      <c r="E9760" s="32"/>
      <c r="H9760" s="105"/>
      <c r="J9760" s="102"/>
      <c r="K9760" s="102"/>
      <c r="L9760" s="108"/>
      <c r="R9760" s="31"/>
      <c r="S9760" s="112"/>
    </row>
    <row r="9761">
      <c r="A9761" s="105"/>
      <c r="C9761" s="88"/>
      <c r="D9761" s="86"/>
      <c r="E9761" s="32"/>
      <c r="H9761" s="105"/>
      <c r="J9761" s="102"/>
      <c r="K9761" s="102"/>
      <c r="L9761" s="108"/>
      <c r="R9761" s="31"/>
      <c r="S9761" s="112"/>
    </row>
    <row r="9762">
      <c r="A9762" s="105"/>
      <c r="C9762" s="88"/>
      <c r="D9762" s="86"/>
      <c r="E9762" s="32"/>
      <c r="H9762" s="105"/>
      <c r="J9762" s="102"/>
      <c r="K9762" s="102"/>
      <c r="L9762" s="108"/>
      <c r="R9762" s="31"/>
      <c r="S9762" s="112"/>
    </row>
    <row r="9763">
      <c r="A9763" s="105"/>
      <c r="C9763" s="88"/>
      <c r="D9763" s="86"/>
      <c r="E9763" s="32"/>
      <c r="H9763" s="105"/>
      <c r="J9763" s="102"/>
      <c r="K9763" s="102"/>
      <c r="L9763" s="108"/>
      <c r="R9763" s="31"/>
      <c r="S9763" s="112"/>
    </row>
    <row r="9764">
      <c r="A9764" s="105"/>
      <c r="C9764" s="88"/>
      <c r="D9764" s="86"/>
      <c r="E9764" s="32"/>
      <c r="H9764" s="105"/>
      <c r="J9764" s="102"/>
      <c r="K9764" s="102"/>
      <c r="L9764" s="108"/>
      <c r="R9764" s="31"/>
      <c r="S9764" s="112"/>
    </row>
    <row r="9765">
      <c r="A9765" s="105"/>
      <c r="C9765" s="88"/>
      <c r="D9765" s="86"/>
      <c r="E9765" s="32"/>
      <c r="H9765" s="105"/>
      <c r="J9765" s="102"/>
      <c r="K9765" s="102"/>
      <c r="L9765" s="108"/>
      <c r="R9765" s="31"/>
      <c r="S9765" s="112"/>
    </row>
    <row r="9766">
      <c r="A9766" s="105"/>
      <c r="C9766" s="88"/>
      <c r="D9766" s="86"/>
      <c r="E9766" s="32"/>
      <c r="H9766" s="105"/>
      <c r="J9766" s="102"/>
      <c r="K9766" s="102"/>
      <c r="L9766" s="108"/>
      <c r="R9766" s="31"/>
      <c r="S9766" s="112"/>
    </row>
    <row r="9767">
      <c r="A9767" s="105"/>
      <c r="C9767" s="88"/>
      <c r="D9767" s="86"/>
      <c r="E9767" s="32"/>
      <c r="H9767" s="105"/>
      <c r="J9767" s="102"/>
      <c r="K9767" s="102"/>
      <c r="L9767" s="108"/>
      <c r="R9767" s="31"/>
      <c r="S9767" s="112"/>
    </row>
    <row r="9768">
      <c r="A9768" s="105"/>
      <c r="C9768" s="88"/>
      <c r="D9768" s="86"/>
      <c r="E9768" s="32"/>
      <c r="H9768" s="105"/>
      <c r="J9768" s="102"/>
      <c r="K9768" s="102"/>
      <c r="L9768" s="108"/>
      <c r="R9768" s="31"/>
      <c r="S9768" s="112"/>
    </row>
    <row r="9769">
      <c r="A9769" s="105"/>
      <c r="C9769" s="88"/>
      <c r="D9769" s="86"/>
      <c r="E9769" s="32"/>
      <c r="H9769" s="105"/>
      <c r="J9769" s="102"/>
      <c r="K9769" s="102"/>
      <c r="L9769" s="108"/>
      <c r="R9769" s="31"/>
      <c r="S9769" s="112"/>
    </row>
    <row r="9770">
      <c r="A9770" s="105"/>
      <c r="C9770" s="88"/>
      <c r="D9770" s="86"/>
      <c r="E9770" s="32"/>
      <c r="H9770" s="105"/>
      <c r="J9770" s="102"/>
      <c r="K9770" s="102"/>
      <c r="L9770" s="108"/>
      <c r="R9770" s="31"/>
      <c r="S9770" s="112"/>
    </row>
    <row r="9771">
      <c r="A9771" s="105"/>
      <c r="C9771" s="88"/>
      <c r="D9771" s="86"/>
      <c r="E9771" s="32"/>
      <c r="H9771" s="105"/>
      <c r="J9771" s="102"/>
      <c r="K9771" s="102"/>
      <c r="L9771" s="108"/>
      <c r="R9771" s="31"/>
      <c r="S9771" s="112"/>
    </row>
    <row r="9772">
      <c r="A9772" s="105"/>
      <c r="C9772" s="88"/>
      <c r="D9772" s="86"/>
      <c r="E9772" s="32"/>
      <c r="H9772" s="105"/>
      <c r="J9772" s="102"/>
      <c r="K9772" s="102"/>
      <c r="L9772" s="108"/>
      <c r="R9772" s="31"/>
      <c r="S9772" s="112"/>
    </row>
    <row r="9773">
      <c r="A9773" s="105"/>
      <c r="C9773" s="88"/>
      <c r="D9773" s="86"/>
      <c r="E9773" s="32"/>
      <c r="H9773" s="105"/>
      <c r="J9773" s="102"/>
      <c r="K9773" s="102"/>
      <c r="L9773" s="108"/>
      <c r="R9773" s="31"/>
      <c r="S9773" s="112"/>
    </row>
    <row r="9774">
      <c r="A9774" s="105"/>
      <c r="C9774" s="88"/>
      <c r="D9774" s="86"/>
      <c r="E9774" s="32"/>
      <c r="H9774" s="105"/>
      <c r="J9774" s="102"/>
      <c r="K9774" s="102"/>
      <c r="L9774" s="108"/>
      <c r="R9774" s="31"/>
      <c r="S9774" s="112"/>
    </row>
    <row r="9775">
      <c r="A9775" s="105"/>
      <c r="C9775" s="88"/>
      <c r="D9775" s="86"/>
      <c r="E9775" s="32"/>
      <c r="H9775" s="105"/>
      <c r="J9775" s="102"/>
      <c r="K9775" s="102"/>
      <c r="L9775" s="108"/>
      <c r="R9775" s="31"/>
      <c r="S9775" s="112"/>
    </row>
    <row r="9776">
      <c r="A9776" s="105"/>
      <c r="C9776" s="88"/>
      <c r="D9776" s="86"/>
      <c r="E9776" s="32"/>
      <c r="H9776" s="105"/>
      <c r="J9776" s="102"/>
      <c r="K9776" s="102"/>
      <c r="L9776" s="108"/>
      <c r="R9776" s="31"/>
      <c r="S9776" s="112"/>
    </row>
    <row r="9777">
      <c r="A9777" s="105"/>
      <c r="C9777" s="88"/>
      <c r="D9777" s="86"/>
      <c r="E9777" s="32"/>
      <c r="H9777" s="105"/>
      <c r="J9777" s="102"/>
      <c r="K9777" s="102"/>
      <c r="L9777" s="108"/>
      <c r="R9777" s="31"/>
      <c r="S9777" s="112"/>
    </row>
    <row r="9778">
      <c r="A9778" s="105"/>
      <c r="C9778" s="88"/>
      <c r="D9778" s="86"/>
      <c r="E9778" s="32"/>
      <c r="H9778" s="105"/>
      <c r="J9778" s="102"/>
      <c r="K9778" s="102"/>
      <c r="L9778" s="108"/>
      <c r="R9778" s="31"/>
      <c r="S9778" s="112"/>
    </row>
    <row r="9779">
      <c r="A9779" s="105"/>
      <c r="C9779" s="88"/>
      <c r="D9779" s="86"/>
      <c r="E9779" s="32"/>
      <c r="H9779" s="105"/>
      <c r="J9779" s="102"/>
      <c r="K9779" s="102"/>
      <c r="L9779" s="108"/>
      <c r="R9779" s="31"/>
      <c r="S9779" s="112"/>
    </row>
    <row r="9780">
      <c r="A9780" s="105"/>
      <c r="C9780" s="88"/>
      <c r="D9780" s="86"/>
      <c r="E9780" s="32"/>
      <c r="H9780" s="105"/>
      <c r="J9780" s="102"/>
      <c r="K9780" s="102"/>
      <c r="L9780" s="108"/>
      <c r="R9780" s="31"/>
      <c r="S9780" s="112"/>
    </row>
    <row r="9781">
      <c r="A9781" s="105"/>
      <c r="C9781" s="88"/>
      <c r="D9781" s="86"/>
      <c r="E9781" s="32"/>
      <c r="H9781" s="105"/>
      <c r="J9781" s="102"/>
      <c r="K9781" s="102"/>
      <c r="L9781" s="108"/>
      <c r="R9781" s="31"/>
      <c r="S9781" s="112"/>
    </row>
    <row r="9782">
      <c r="A9782" s="105"/>
      <c r="C9782" s="88"/>
      <c r="D9782" s="86"/>
      <c r="E9782" s="32"/>
      <c r="H9782" s="105"/>
      <c r="J9782" s="102"/>
      <c r="K9782" s="102"/>
      <c r="L9782" s="108"/>
      <c r="R9782" s="31"/>
      <c r="S9782" s="112"/>
    </row>
    <row r="9783">
      <c r="A9783" s="105"/>
      <c r="C9783" s="88"/>
      <c r="D9783" s="86"/>
      <c r="E9783" s="32"/>
      <c r="H9783" s="105"/>
      <c r="J9783" s="102"/>
      <c r="K9783" s="102"/>
      <c r="L9783" s="108"/>
      <c r="R9783" s="31"/>
      <c r="S9783" s="112"/>
    </row>
    <row r="9784">
      <c r="A9784" s="105"/>
      <c r="C9784" s="88"/>
      <c r="D9784" s="86"/>
      <c r="E9784" s="32"/>
      <c r="H9784" s="105"/>
      <c r="J9784" s="102"/>
      <c r="K9784" s="102"/>
      <c r="L9784" s="108"/>
      <c r="R9784" s="31"/>
      <c r="S9784" s="112"/>
    </row>
    <row r="9785">
      <c r="A9785" s="105"/>
      <c r="C9785" s="88"/>
      <c r="D9785" s="86"/>
      <c r="E9785" s="32"/>
      <c r="H9785" s="105"/>
      <c r="J9785" s="102"/>
      <c r="K9785" s="102"/>
      <c r="L9785" s="108"/>
      <c r="R9785" s="31"/>
      <c r="S9785" s="112"/>
    </row>
    <row r="9786">
      <c r="A9786" s="105"/>
      <c r="C9786" s="88"/>
      <c r="D9786" s="86"/>
      <c r="E9786" s="32"/>
      <c r="H9786" s="105"/>
      <c r="J9786" s="102"/>
      <c r="K9786" s="102"/>
      <c r="L9786" s="108"/>
      <c r="R9786" s="31"/>
      <c r="S9786" s="112"/>
    </row>
    <row r="9787">
      <c r="A9787" s="105"/>
      <c r="C9787" s="88"/>
      <c r="D9787" s="86"/>
      <c r="E9787" s="32"/>
      <c r="H9787" s="105"/>
      <c r="J9787" s="102"/>
      <c r="K9787" s="102"/>
      <c r="L9787" s="108"/>
      <c r="R9787" s="31"/>
      <c r="S9787" s="112"/>
    </row>
    <row r="9788">
      <c r="A9788" s="105"/>
      <c r="C9788" s="88"/>
      <c r="D9788" s="86"/>
      <c r="E9788" s="32"/>
      <c r="H9788" s="105"/>
      <c r="J9788" s="102"/>
      <c r="K9788" s="102"/>
      <c r="L9788" s="108"/>
      <c r="R9788" s="31"/>
      <c r="S9788" s="112"/>
    </row>
    <row r="9789">
      <c r="A9789" s="105"/>
      <c r="C9789" s="88"/>
      <c r="D9789" s="86"/>
      <c r="E9789" s="32"/>
      <c r="H9789" s="105"/>
      <c r="J9789" s="102"/>
      <c r="K9789" s="102"/>
      <c r="L9789" s="108"/>
      <c r="R9789" s="31"/>
      <c r="S9789" s="112"/>
    </row>
    <row r="9790">
      <c r="A9790" s="105"/>
      <c r="C9790" s="88"/>
      <c r="D9790" s="86"/>
      <c r="E9790" s="32"/>
      <c r="H9790" s="105"/>
      <c r="J9790" s="102"/>
      <c r="K9790" s="102"/>
      <c r="L9790" s="108"/>
      <c r="R9790" s="31"/>
      <c r="S9790" s="112"/>
    </row>
    <row r="9791">
      <c r="A9791" s="105"/>
      <c r="C9791" s="88"/>
      <c r="D9791" s="86"/>
      <c r="E9791" s="32"/>
      <c r="H9791" s="105"/>
      <c r="J9791" s="102"/>
      <c r="K9791" s="102"/>
      <c r="L9791" s="108"/>
      <c r="R9791" s="31"/>
      <c r="S9791" s="112"/>
    </row>
    <row r="9792">
      <c r="A9792" s="105"/>
      <c r="C9792" s="88"/>
      <c r="D9792" s="86"/>
      <c r="E9792" s="32"/>
      <c r="H9792" s="105"/>
      <c r="J9792" s="102"/>
      <c r="K9792" s="102"/>
      <c r="L9792" s="108"/>
      <c r="R9792" s="31"/>
      <c r="S9792" s="112"/>
    </row>
    <row r="9793">
      <c r="A9793" s="105"/>
      <c r="C9793" s="88"/>
      <c r="D9793" s="86"/>
      <c r="E9793" s="32"/>
      <c r="H9793" s="105"/>
      <c r="J9793" s="102"/>
      <c r="K9793" s="102"/>
      <c r="L9793" s="108"/>
      <c r="R9793" s="31"/>
      <c r="S9793" s="112"/>
    </row>
    <row r="9794">
      <c r="A9794" s="105"/>
      <c r="C9794" s="88"/>
      <c r="D9794" s="86"/>
      <c r="E9794" s="32"/>
      <c r="H9794" s="105"/>
      <c r="J9794" s="102"/>
      <c r="K9794" s="102"/>
      <c r="L9794" s="108"/>
      <c r="R9794" s="31"/>
      <c r="S9794" s="112"/>
    </row>
    <row r="9795">
      <c r="A9795" s="105"/>
      <c r="C9795" s="88"/>
      <c r="D9795" s="86"/>
      <c r="E9795" s="32"/>
      <c r="H9795" s="105"/>
      <c r="J9795" s="102"/>
      <c r="K9795" s="102"/>
      <c r="L9795" s="108"/>
      <c r="R9795" s="31"/>
      <c r="S9795" s="112"/>
    </row>
    <row r="9796">
      <c r="A9796" s="105"/>
      <c r="C9796" s="88"/>
      <c r="D9796" s="86"/>
      <c r="E9796" s="32"/>
      <c r="H9796" s="105"/>
      <c r="J9796" s="102"/>
      <c r="K9796" s="102"/>
      <c r="L9796" s="108"/>
      <c r="R9796" s="31"/>
      <c r="S9796" s="112"/>
    </row>
    <row r="9797">
      <c r="A9797" s="105"/>
      <c r="C9797" s="88"/>
      <c r="D9797" s="86"/>
      <c r="E9797" s="32"/>
      <c r="H9797" s="105"/>
      <c r="J9797" s="102"/>
      <c r="K9797" s="102"/>
      <c r="L9797" s="108"/>
      <c r="R9797" s="31"/>
      <c r="S9797" s="112"/>
    </row>
    <row r="9798">
      <c r="A9798" s="105"/>
      <c r="C9798" s="88"/>
      <c r="D9798" s="86"/>
      <c r="E9798" s="32"/>
      <c r="H9798" s="105"/>
      <c r="J9798" s="102"/>
      <c r="K9798" s="102"/>
      <c r="L9798" s="108"/>
      <c r="R9798" s="31"/>
      <c r="S9798" s="112"/>
    </row>
    <row r="9799">
      <c r="A9799" s="105"/>
      <c r="C9799" s="88"/>
      <c r="D9799" s="86"/>
      <c r="E9799" s="32"/>
      <c r="H9799" s="105"/>
      <c r="J9799" s="102"/>
      <c r="K9799" s="102"/>
      <c r="L9799" s="108"/>
      <c r="R9799" s="31"/>
      <c r="S9799" s="112"/>
    </row>
    <row r="9800">
      <c r="A9800" s="105"/>
      <c r="C9800" s="88"/>
      <c r="D9800" s="86"/>
      <c r="E9800" s="32"/>
      <c r="H9800" s="105"/>
      <c r="J9800" s="102"/>
      <c r="K9800" s="102"/>
      <c r="L9800" s="108"/>
      <c r="R9800" s="31"/>
      <c r="S9800" s="112"/>
    </row>
    <row r="9801">
      <c r="A9801" s="105"/>
      <c r="C9801" s="88"/>
      <c r="D9801" s="86"/>
      <c r="E9801" s="32"/>
      <c r="H9801" s="105"/>
      <c r="J9801" s="102"/>
      <c r="K9801" s="102"/>
      <c r="L9801" s="108"/>
      <c r="R9801" s="31"/>
      <c r="S9801" s="112"/>
    </row>
    <row r="9802">
      <c r="A9802" s="105"/>
      <c r="C9802" s="88"/>
      <c r="D9802" s="86"/>
      <c r="E9802" s="32"/>
      <c r="H9802" s="105"/>
      <c r="J9802" s="102"/>
      <c r="K9802" s="102"/>
      <c r="L9802" s="108"/>
      <c r="R9802" s="31"/>
      <c r="S9802" s="112"/>
    </row>
    <row r="9803">
      <c r="A9803" s="105"/>
      <c r="C9803" s="88"/>
      <c r="D9803" s="86"/>
      <c r="E9803" s="32"/>
      <c r="H9803" s="105"/>
      <c r="J9803" s="102"/>
      <c r="K9803" s="102"/>
      <c r="L9803" s="108"/>
      <c r="R9803" s="31"/>
      <c r="S9803" s="112"/>
    </row>
    <row r="9804">
      <c r="A9804" s="105"/>
      <c r="C9804" s="88"/>
      <c r="D9804" s="86"/>
      <c r="E9804" s="32"/>
      <c r="H9804" s="105"/>
      <c r="J9804" s="102"/>
      <c r="K9804" s="102"/>
      <c r="L9804" s="108"/>
      <c r="R9804" s="31"/>
      <c r="S9804" s="112"/>
    </row>
    <row r="9805">
      <c r="A9805" s="105"/>
      <c r="C9805" s="88"/>
      <c r="D9805" s="86"/>
      <c r="E9805" s="32"/>
      <c r="H9805" s="105"/>
      <c r="J9805" s="102"/>
      <c r="K9805" s="102"/>
      <c r="L9805" s="108"/>
      <c r="R9805" s="31"/>
      <c r="S9805" s="112"/>
    </row>
    <row r="9806">
      <c r="A9806" s="105"/>
      <c r="C9806" s="88"/>
      <c r="D9806" s="86"/>
      <c r="E9806" s="32"/>
      <c r="H9806" s="105"/>
      <c r="J9806" s="102"/>
      <c r="K9806" s="102"/>
      <c r="L9806" s="108"/>
      <c r="R9806" s="31"/>
      <c r="S9806" s="112"/>
    </row>
    <row r="9807">
      <c r="A9807" s="105"/>
      <c r="C9807" s="88"/>
      <c r="D9807" s="86"/>
      <c r="E9807" s="32"/>
      <c r="H9807" s="105"/>
      <c r="J9807" s="102"/>
      <c r="K9807" s="102"/>
      <c r="L9807" s="108"/>
      <c r="R9807" s="31"/>
      <c r="S9807" s="112"/>
    </row>
    <row r="9808">
      <c r="A9808" s="105"/>
      <c r="C9808" s="88"/>
      <c r="D9808" s="86"/>
      <c r="E9808" s="32"/>
      <c r="H9808" s="105"/>
      <c r="J9808" s="102"/>
      <c r="K9808" s="102"/>
      <c r="L9808" s="108"/>
      <c r="R9808" s="31"/>
      <c r="S9808" s="112"/>
    </row>
    <row r="9809">
      <c r="A9809" s="105"/>
      <c r="C9809" s="88"/>
      <c r="D9809" s="86"/>
      <c r="E9809" s="32"/>
      <c r="H9809" s="105"/>
      <c r="J9809" s="102"/>
      <c r="K9809" s="102"/>
      <c r="L9809" s="108"/>
      <c r="R9809" s="31"/>
      <c r="S9809" s="112"/>
    </row>
    <row r="9810">
      <c r="A9810" s="105"/>
      <c r="C9810" s="88"/>
      <c r="D9810" s="86"/>
      <c r="E9810" s="32"/>
      <c r="H9810" s="105"/>
      <c r="J9810" s="102"/>
      <c r="K9810" s="102"/>
      <c r="L9810" s="108"/>
      <c r="R9810" s="31"/>
      <c r="S9810" s="112"/>
    </row>
    <row r="9811">
      <c r="A9811" s="105"/>
      <c r="C9811" s="88"/>
      <c r="D9811" s="86"/>
      <c r="E9811" s="32"/>
      <c r="H9811" s="105"/>
      <c r="J9811" s="102"/>
      <c r="K9811" s="102"/>
      <c r="L9811" s="108"/>
      <c r="R9811" s="31"/>
      <c r="S9811" s="112"/>
    </row>
    <row r="9812">
      <c r="A9812" s="105"/>
      <c r="C9812" s="88"/>
      <c r="D9812" s="86"/>
      <c r="E9812" s="32"/>
      <c r="H9812" s="105"/>
      <c r="J9812" s="102"/>
      <c r="K9812" s="102"/>
      <c r="L9812" s="108"/>
      <c r="R9812" s="31"/>
      <c r="S9812" s="112"/>
    </row>
    <row r="9813">
      <c r="A9813" s="105"/>
      <c r="C9813" s="88"/>
      <c r="D9813" s="86"/>
      <c r="E9813" s="32"/>
      <c r="H9813" s="105"/>
      <c r="J9813" s="102"/>
      <c r="K9813" s="102"/>
      <c r="L9813" s="108"/>
      <c r="R9813" s="31"/>
      <c r="S9813" s="112"/>
    </row>
    <row r="9814">
      <c r="A9814" s="105"/>
      <c r="C9814" s="88"/>
      <c r="D9814" s="86"/>
      <c r="E9814" s="32"/>
      <c r="H9814" s="105"/>
      <c r="J9814" s="102"/>
      <c r="K9814" s="102"/>
      <c r="L9814" s="108"/>
      <c r="R9814" s="31"/>
      <c r="S9814" s="112"/>
    </row>
    <row r="9815">
      <c r="A9815" s="105"/>
      <c r="C9815" s="88"/>
      <c r="D9815" s="86"/>
      <c r="E9815" s="32"/>
      <c r="H9815" s="105"/>
      <c r="J9815" s="102"/>
      <c r="K9815" s="102"/>
      <c r="L9815" s="108"/>
      <c r="R9815" s="31"/>
      <c r="S9815" s="112"/>
    </row>
    <row r="9816">
      <c r="A9816" s="105"/>
      <c r="C9816" s="88"/>
      <c r="D9816" s="86"/>
      <c r="E9816" s="32"/>
      <c r="H9816" s="105"/>
      <c r="J9816" s="102"/>
      <c r="K9816" s="102"/>
      <c r="L9816" s="108"/>
      <c r="R9816" s="31"/>
      <c r="S9816" s="112"/>
    </row>
    <row r="9817">
      <c r="A9817" s="105"/>
      <c r="C9817" s="88"/>
      <c r="D9817" s="86"/>
      <c r="E9817" s="32"/>
      <c r="H9817" s="105"/>
      <c r="J9817" s="102"/>
      <c r="K9817" s="102"/>
      <c r="L9817" s="108"/>
      <c r="R9817" s="31"/>
      <c r="S9817" s="112"/>
    </row>
    <row r="9818">
      <c r="A9818" s="105"/>
      <c r="C9818" s="88"/>
      <c r="D9818" s="86"/>
      <c r="E9818" s="32"/>
      <c r="H9818" s="105"/>
      <c r="J9818" s="102"/>
      <c r="K9818" s="102"/>
      <c r="L9818" s="108"/>
      <c r="R9818" s="31"/>
      <c r="S9818" s="112"/>
    </row>
    <row r="9819">
      <c r="A9819" s="105"/>
      <c r="C9819" s="88"/>
      <c r="D9819" s="86"/>
      <c r="E9819" s="32"/>
      <c r="H9819" s="105"/>
      <c r="J9819" s="102"/>
      <c r="K9819" s="102"/>
      <c r="L9819" s="108"/>
      <c r="R9819" s="31"/>
      <c r="S9819" s="112"/>
    </row>
    <row r="9820">
      <c r="A9820" s="105"/>
      <c r="C9820" s="88"/>
      <c r="D9820" s="86"/>
      <c r="E9820" s="32"/>
      <c r="H9820" s="105"/>
      <c r="J9820" s="102"/>
      <c r="K9820" s="102"/>
      <c r="L9820" s="108"/>
      <c r="R9820" s="31"/>
      <c r="S9820" s="112"/>
    </row>
    <row r="9821">
      <c r="A9821" s="105"/>
      <c r="C9821" s="88"/>
      <c r="D9821" s="86"/>
      <c r="E9821" s="32"/>
      <c r="H9821" s="105"/>
      <c r="J9821" s="102"/>
      <c r="K9821" s="102"/>
      <c r="L9821" s="108"/>
      <c r="R9821" s="31"/>
      <c r="S9821" s="112"/>
    </row>
    <row r="9822">
      <c r="A9822" s="105"/>
      <c r="C9822" s="88"/>
      <c r="D9822" s="86"/>
      <c r="E9822" s="32"/>
      <c r="H9822" s="105"/>
      <c r="J9822" s="102"/>
      <c r="K9822" s="102"/>
      <c r="L9822" s="108"/>
      <c r="R9822" s="31"/>
      <c r="S9822" s="112"/>
    </row>
    <row r="9823">
      <c r="A9823" s="105"/>
      <c r="C9823" s="88"/>
      <c r="D9823" s="86"/>
      <c r="E9823" s="32"/>
      <c r="H9823" s="105"/>
      <c r="J9823" s="102"/>
      <c r="K9823" s="102"/>
      <c r="L9823" s="108"/>
      <c r="R9823" s="31"/>
      <c r="S9823" s="112"/>
    </row>
    <row r="9824">
      <c r="A9824" s="105"/>
      <c r="C9824" s="88"/>
      <c r="D9824" s="86"/>
      <c r="E9824" s="32"/>
      <c r="H9824" s="105"/>
      <c r="J9824" s="102"/>
      <c r="K9824" s="102"/>
      <c r="L9824" s="108"/>
      <c r="R9824" s="31"/>
      <c r="S9824" s="112"/>
    </row>
    <row r="9825">
      <c r="A9825" s="105"/>
      <c r="C9825" s="88"/>
      <c r="D9825" s="86"/>
      <c r="E9825" s="32"/>
      <c r="H9825" s="105"/>
      <c r="J9825" s="102"/>
      <c r="K9825" s="102"/>
      <c r="L9825" s="108"/>
      <c r="R9825" s="31"/>
      <c r="S9825" s="112"/>
    </row>
    <row r="9826">
      <c r="A9826" s="105"/>
      <c r="C9826" s="88"/>
      <c r="D9826" s="86"/>
      <c r="E9826" s="32"/>
      <c r="H9826" s="105"/>
      <c r="J9826" s="102"/>
      <c r="K9826" s="102"/>
      <c r="L9826" s="108"/>
      <c r="R9826" s="31"/>
      <c r="S9826" s="112"/>
    </row>
    <row r="9827">
      <c r="A9827" s="105"/>
      <c r="C9827" s="88"/>
      <c r="D9827" s="86"/>
      <c r="E9827" s="32"/>
      <c r="H9827" s="105"/>
      <c r="J9827" s="102"/>
      <c r="K9827" s="102"/>
      <c r="L9827" s="108"/>
      <c r="R9827" s="31"/>
      <c r="S9827" s="112"/>
    </row>
    <row r="9828">
      <c r="A9828" s="105"/>
      <c r="C9828" s="88"/>
      <c r="D9828" s="86"/>
      <c r="E9828" s="32"/>
      <c r="H9828" s="105"/>
      <c r="J9828" s="102"/>
      <c r="K9828" s="102"/>
      <c r="L9828" s="108"/>
      <c r="R9828" s="31"/>
      <c r="S9828" s="112"/>
    </row>
    <row r="9829">
      <c r="A9829" s="105"/>
      <c r="C9829" s="88"/>
      <c r="D9829" s="86"/>
      <c r="E9829" s="32"/>
      <c r="H9829" s="105"/>
      <c r="J9829" s="102"/>
      <c r="K9829" s="102"/>
      <c r="L9829" s="108"/>
      <c r="R9829" s="31"/>
      <c r="S9829" s="112"/>
    </row>
    <row r="9830">
      <c r="A9830" s="105"/>
      <c r="C9830" s="88"/>
      <c r="D9830" s="86"/>
      <c r="E9830" s="32"/>
      <c r="H9830" s="105"/>
      <c r="J9830" s="102"/>
      <c r="K9830" s="102"/>
      <c r="L9830" s="108"/>
      <c r="R9830" s="31"/>
      <c r="S9830" s="112"/>
    </row>
    <row r="9831">
      <c r="A9831" s="105"/>
      <c r="C9831" s="88"/>
      <c r="D9831" s="86"/>
      <c r="E9831" s="32"/>
      <c r="H9831" s="105"/>
      <c r="J9831" s="102"/>
      <c r="K9831" s="102"/>
      <c r="L9831" s="108"/>
      <c r="R9831" s="31"/>
      <c r="S9831" s="112"/>
    </row>
    <row r="9832">
      <c r="A9832" s="105"/>
      <c r="C9832" s="88"/>
      <c r="D9832" s="86"/>
      <c r="E9832" s="32"/>
      <c r="H9832" s="105"/>
      <c r="J9832" s="102"/>
      <c r="K9832" s="102"/>
      <c r="L9832" s="108"/>
      <c r="R9832" s="31"/>
      <c r="S9832" s="112"/>
    </row>
    <row r="9833">
      <c r="A9833" s="105"/>
      <c r="C9833" s="88"/>
      <c r="D9833" s="86"/>
      <c r="E9833" s="32"/>
      <c r="H9833" s="105"/>
      <c r="J9833" s="102"/>
      <c r="K9833" s="102"/>
      <c r="L9833" s="108"/>
      <c r="R9833" s="31"/>
      <c r="S9833" s="112"/>
    </row>
    <row r="9834">
      <c r="A9834" s="105"/>
      <c r="C9834" s="88"/>
      <c r="D9834" s="86"/>
      <c r="E9834" s="32"/>
      <c r="H9834" s="105"/>
      <c r="J9834" s="102"/>
      <c r="K9834" s="102"/>
      <c r="L9834" s="108"/>
      <c r="R9834" s="31"/>
      <c r="S9834" s="112"/>
    </row>
    <row r="9835">
      <c r="A9835" s="105"/>
      <c r="C9835" s="88"/>
      <c r="D9835" s="86"/>
      <c r="E9835" s="32"/>
      <c r="H9835" s="105"/>
      <c r="J9835" s="102"/>
      <c r="K9835" s="102"/>
      <c r="L9835" s="108"/>
      <c r="R9835" s="31"/>
      <c r="S9835" s="112"/>
    </row>
    <row r="9836">
      <c r="A9836" s="105"/>
      <c r="C9836" s="88"/>
      <c r="D9836" s="86"/>
      <c r="E9836" s="32"/>
      <c r="H9836" s="105"/>
      <c r="J9836" s="102"/>
      <c r="K9836" s="102"/>
      <c r="L9836" s="108"/>
      <c r="R9836" s="31"/>
      <c r="S9836" s="112"/>
    </row>
    <row r="9837">
      <c r="A9837" s="105"/>
      <c r="C9837" s="88"/>
      <c r="D9837" s="86"/>
      <c r="E9837" s="32"/>
      <c r="H9837" s="105"/>
      <c r="J9837" s="102"/>
      <c r="K9837" s="102"/>
      <c r="L9837" s="108"/>
      <c r="R9837" s="31"/>
      <c r="S9837" s="112"/>
    </row>
    <row r="9838">
      <c r="A9838" s="105"/>
      <c r="C9838" s="88"/>
      <c r="D9838" s="86"/>
      <c r="E9838" s="32"/>
      <c r="H9838" s="105"/>
      <c r="J9838" s="102"/>
      <c r="K9838" s="102"/>
      <c r="L9838" s="108"/>
      <c r="R9838" s="31"/>
      <c r="S9838" s="112"/>
    </row>
    <row r="9839">
      <c r="A9839" s="105"/>
      <c r="C9839" s="88"/>
      <c r="D9839" s="86"/>
      <c r="E9839" s="32"/>
      <c r="H9839" s="105"/>
      <c r="J9839" s="102"/>
      <c r="K9839" s="102"/>
      <c r="L9839" s="108"/>
      <c r="R9839" s="31"/>
      <c r="S9839" s="112"/>
    </row>
    <row r="9840">
      <c r="A9840" s="105"/>
      <c r="C9840" s="88"/>
      <c r="D9840" s="86"/>
      <c r="E9840" s="32"/>
      <c r="H9840" s="105"/>
      <c r="J9840" s="102"/>
      <c r="K9840" s="102"/>
      <c r="L9840" s="108"/>
      <c r="R9840" s="31"/>
      <c r="S9840" s="112"/>
    </row>
    <row r="9841">
      <c r="A9841" s="105"/>
      <c r="C9841" s="88"/>
      <c r="D9841" s="86"/>
      <c r="E9841" s="32"/>
      <c r="H9841" s="105"/>
      <c r="J9841" s="102"/>
      <c r="K9841" s="102"/>
      <c r="L9841" s="108"/>
      <c r="R9841" s="31"/>
      <c r="S9841" s="112"/>
    </row>
    <row r="9842">
      <c r="A9842" s="105"/>
      <c r="C9842" s="88"/>
      <c r="D9842" s="86"/>
      <c r="E9842" s="32"/>
      <c r="H9842" s="105"/>
      <c r="J9842" s="102"/>
      <c r="K9842" s="102"/>
      <c r="L9842" s="108"/>
      <c r="R9842" s="31"/>
      <c r="S9842" s="112"/>
    </row>
    <row r="9843">
      <c r="A9843" s="105"/>
      <c r="C9843" s="88"/>
      <c r="D9843" s="86"/>
      <c r="E9843" s="32"/>
      <c r="H9843" s="105"/>
      <c r="J9843" s="102"/>
      <c r="K9843" s="102"/>
      <c r="L9843" s="108"/>
      <c r="R9843" s="31"/>
      <c r="S9843" s="112"/>
    </row>
    <row r="9844">
      <c r="A9844" s="105"/>
      <c r="C9844" s="88"/>
      <c r="D9844" s="86"/>
      <c r="E9844" s="32"/>
      <c r="H9844" s="105"/>
      <c r="J9844" s="102"/>
      <c r="K9844" s="102"/>
      <c r="L9844" s="108"/>
      <c r="R9844" s="31"/>
      <c r="S9844" s="112"/>
    </row>
    <row r="9845">
      <c r="A9845" s="105"/>
      <c r="C9845" s="88"/>
      <c r="D9845" s="86"/>
      <c r="E9845" s="32"/>
      <c r="H9845" s="105"/>
      <c r="J9845" s="102"/>
      <c r="K9845" s="102"/>
      <c r="L9845" s="108"/>
      <c r="R9845" s="31"/>
      <c r="S9845" s="112"/>
    </row>
    <row r="9846">
      <c r="A9846" s="105"/>
      <c r="C9846" s="88"/>
      <c r="D9846" s="86"/>
      <c r="E9846" s="32"/>
      <c r="H9846" s="105"/>
      <c r="J9846" s="102"/>
      <c r="K9846" s="102"/>
      <c r="L9846" s="108"/>
      <c r="R9846" s="31"/>
      <c r="S9846" s="112"/>
    </row>
    <row r="9847">
      <c r="A9847" s="105"/>
      <c r="C9847" s="88"/>
      <c r="D9847" s="86"/>
      <c r="E9847" s="32"/>
      <c r="H9847" s="105"/>
      <c r="J9847" s="102"/>
      <c r="K9847" s="102"/>
      <c r="L9847" s="108"/>
      <c r="R9847" s="31"/>
      <c r="S9847" s="112"/>
    </row>
    <row r="9848">
      <c r="A9848" s="105"/>
      <c r="C9848" s="88"/>
      <c r="D9848" s="86"/>
      <c r="E9848" s="32"/>
      <c r="H9848" s="105"/>
      <c r="J9848" s="102"/>
      <c r="K9848" s="102"/>
      <c r="L9848" s="108"/>
      <c r="R9848" s="31"/>
      <c r="S9848" s="112"/>
    </row>
    <row r="9849">
      <c r="A9849" s="105"/>
      <c r="C9849" s="88"/>
      <c r="D9849" s="86"/>
      <c r="E9849" s="32"/>
      <c r="H9849" s="105"/>
      <c r="J9849" s="102"/>
      <c r="K9849" s="102"/>
      <c r="L9849" s="108"/>
      <c r="R9849" s="31"/>
      <c r="S9849" s="112"/>
    </row>
    <row r="9850">
      <c r="A9850" s="105"/>
      <c r="C9850" s="88"/>
      <c r="D9850" s="86"/>
      <c r="E9850" s="32"/>
      <c r="H9850" s="105"/>
      <c r="J9850" s="102"/>
      <c r="K9850" s="102"/>
      <c r="L9850" s="108"/>
      <c r="R9850" s="31"/>
      <c r="S9850" s="112"/>
    </row>
    <row r="9851">
      <c r="A9851" s="105"/>
      <c r="C9851" s="88"/>
      <c r="D9851" s="86"/>
      <c r="E9851" s="32"/>
      <c r="H9851" s="105"/>
      <c r="J9851" s="102"/>
      <c r="K9851" s="102"/>
      <c r="L9851" s="108"/>
      <c r="R9851" s="31"/>
      <c r="S9851" s="112"/>
    </row>
    <row r="9852">
      <c r="A9852" s="105"/>
      <c r="C9852" s="88"/>
      <c r="D9852" s="86"/>
      <c r="E9852" s="32"/>
      <c r="H9852" s="105"/>
      <c r="J9852" s="102"/>
      <c r="K9852" s="102"/>
      <c r="L9852" s="108"/>
      <c r="R9852" s="31"/>
      <c r="S9852" s="112"/>
    </row>
    <row r="9853">
      <c r="A9853" s="105"/>
      <c r="C9853" s="88"/>
      <c r="D9853" s="86"/>
      <c r="E9853" s="32"/>
      <c r="H9853" s="105"/>
      <c r="J9853" s="102"/>
      <c r="K9853" s="102"/>
      <c r="L9853" s="108"/>
      <c r="R9853" s="31"/>
      <c r="S9853" s="112"/>
    </row>
    <row r="9854">
      <c r="A9854" s="105"/>
      <c r="C9854" s="88"/>
      <c r="D9854" s="86"/>
      <c r="E9854" s="32"/>
      <c r="H9854" s="105"/>
      <c r="J9854" s="102"/>
      <c r="K9854" s="102"/>
      <c r="L9854" s="108"/>
      <c r="R9854" s="31"/>
      <c r="S9854" s="112"/>
    </row>
    <row r="9855">
      <c r="A9855" s="105"/>
      <c r="C9855" s="88"/>
      <c r="D9855" s="86"/>
      <c r="E9855" s="32"/>
      <c r="H9855" s="105"/>
      <c r="J9855" s="102"/>
      <c r="K9855" s="102"/>
      <c r="L9855" s="108"/>
      <c r="R9855" s="31"/>
      <c r="S9855" s="112"/>
    </row>
    <row r="9856">
      <c r="A9856" s="105"/>
      <c r="C9856" s="88"/>
      <c r="D9856" s="86"/>
      <c r="E9856" s="32"/>
      <c r="H9856" s="105"/>
      <c r="J9856" s="102"/>
      <c r="K9856" s="102"/>
      <c r="L9856" s="108"/>
      <c r="R9856" s="31"/>
      <c r="S9856" s="112"/>
    </row>
    <row r="9857">
      <c r="A9857" s="105"/>
      <c r="C9857" s="88"/>
      <c r="D9857" s="86"/>
      <c r="E9857" s="32"/>
      <c r="H9857" s="105"/>
      <c r="J9857" s="102"/>
      <c r="K9857" s="102"/>
      <c r="L9857" s="108"/>
      <c r="R9857" s="31"/>
      <c r="S9857" s="112"/>
    </row>
    <row r="9858">
      <c r="A9858" s="105"/>
      <c r="C9858" s="88"/>
      <c r="D9858" s="86"/>
      <c r="E9858" s="32"/>
      <c r="H9858" s="105"/>
      <c r="J9858" s="102"/>
      <c r="K9858" s="102"/>
      <c r="L9858" s="108"/>
      <c r="R9858" s="31"/>
      <c r="S9858" s="112"/>
    </row>
    <row r="9859">
      <c r="A9859" s="105"/>
      <c r="C9859" s="88"/>
      <c r="D9859" s="86"/>
      <c r="E9859" s="32"/>
      <c r="H9859" s="105"/>
      <c r="J9859" s="102"/>
      <c r="K9859" s="102"/>
      <c r="L9859" s="108"/>
      <c r="R9859" s="31"/>
      <c r="S9859" s="112"/>
    </row>
    <row r="9860">
      <c r="A9860" s="105"/>
      <c r="C9860" s="88"/>
      <c r="D9860" s="86"/>
      <c r="E9860" s="32"/>
      <c r="H9860" s="105"/>
      <c r="J9860" s="102"/>
      <c r="K9860" s="102"/>
      <c r="L9860" s="108"/>
      <c r="R9860" s="31"/>
      <c r="S9860" s="112"/>
    </row>
    <row r="9861">
      <c r="A9861" s="105"/>
      <c r="C9861" s="88"/>
      <c r="D9861" s="86"/>
      <c r="E9861" s="32"/>
      <c r="H9861" s="105"/>
      <c r="J9861" s="102"/>
      <c r="K9861" s="102"/>
      <c r="L9861" s="108"/>
      <c r="R9861" s="31"/>
      <c r="S9861" s="112"/>
    </row>
    <row r="9862">
      <c r="A9862" s="105"/>
      <c r="C9862" s="88"/>
      <c r="D9862" s="86"/>
      <c r="E9862" s="32"/>
      <c r="H9862" s="105"/>
      <c r="J9862" s="102"/>
      <c r="K9862" s="102"/>
      <c r="L9862" s="108"/>
      <c r="R9862" s="31"/>
      <c r="S9862" s="112"/>
    </row>
    <row r="9863">
      <c r="A9863" s="105"/>
      <c r="C9863" s="88"/>
      <c r="D9863" s="86"/>
      <c r="E9863" s="32"/>
      <c r="H9863" s="105"/>
      <c r="J9863" s="102"/>
      <c r="K9863" s="102"/>
      <c r="L9863" s="108"/>
      <c r="R9863" s="31"/>
      <c r="S9863" s="112"/>
    </row>
    <row r="9864">
      <c r="A9864" s="105"/>
      <c r="C9864" s="88"/>
      <c r="D9864" s="86"/>
      <c r="E9864" s="32"/>
      <c r="H9864" s="105"/>
      <c r="J9864" s="102"/>
      <c r="K9864" s="102"/>
      <c r="L9864" s="108"/>
      <c r="R9864" s="31"/>
      <c r="S9864" s="112"/>
    </row>
    <row r="9865">
      <c r="A9865" s="105"/>
      <c r="C9865" s="88"/>
      <c r="D9865" s="86"/>
      <c r="E9865" s="32"/>
      <c r="H9865" s="105"/>
      <c r="J9865" s="102"/>
      <c r="K9865" s="102"/>
      <c r="L9865" s="108"/>
      <c r="R9865" s="31"/>
      <c r="S9865" s="112"/>
    </row>
    <row r="9866">
      <c r="A9866" s="105"/>
      <c r="C9866" s="88"/>
      <c r="D9866" s="86"/>
      <c r="E9866" s="32"/>
      <c r="H9866" s="105"/>
      <c r="J9866" s="102"/>
      <c r="K9866" s="102"/>
      <c r="L9866" s="108"/>
      <c r="R9866" s="31"/>
      <c r="S9866" s="112"/>
    </row>
    <row r="9867">
      <c r="A9867" s="105"/>
      <c r="C9867" s="88"/>
      <c r="D9867" s="86"/>
      <c r="E9867" s="32"/>
      <c r="H9867" s="105"/>
      <c r="J9867" s="102"/>
      <c r="K9867" s="102"/>
      <c r="L9867" s="108"/>
      <c r="R9867" s="31"/>
      <c r="S9867" s="112"/>
    </row>
    <row r="9868">
      <c r="A9868" s="105"/>
      <c r="C9868" s="88"/>
      <c r="D9868" s="86"/>
      <c r="E9868" s="32"/>
      <c r="H9868" s="105"/>
      <c r="J9868" s="102"/>
      <c r="K9868" s="102"/>
      <c r="L9868" s="108"/>
      <c r="R9868" s="31"/>
      <c r="S9868" s="112"/>
    </row>
    <row r="9869">
      <c r="A9869" s="105"/>
      <c r="C9869" s="88"/>
      <c r="D9869" s="86"/>
      <c r="E9869" s="32"/>
      <c r="H9869" s="105"/>
      <c r="J9869" s="102"/>
      <c r="K9869" s="102"/>
      <c r="L9869" s="108"/>
      <c r="R9869" s="31"/>
      <c r="S9869" s="112"/>
    </row>
    <row r="9870">
      <c r="A9870" s="105"/>
      <c r="C9870" s="88"/>
      <c r="D9870" s="86"/>
      <c r="E9870" s="32"/>
      <c r="H9870" s="105"/>
      <c r="J9870" s="102"/>
      <c r="K9870" s="102"/>
      <c r="L9870" s="108"/>
      <c r="R9870" s="31"/>
      <c r="S9870" s="112"/>
    </row>
    <row r="9871">
      <c r="A9871" s="105"/>
      <c r="C9871" s="88"/>
      <c r="D9871" s="86"/>
      <c r="E9871" s="32"/>
      <c r="H9871" s="105"/>
      <c r="J9871" s="102"/>
      <c r="K9871" s="102"/>
      <c r="L9871" s="108"/>
      <c r="R9871" s="31"/>
      <c r="S9871" s="112"/>
    </row>
    <row r="9872">
      <c r="A9872" s="105"/>
      <c r="C9872" s="88"/>
      <c r="D9872" s="86"/>
      <c r="E9872" s="32"/>
      <c r="H9872" s="105"/>
      <c r="J9872" s="102"/>
      <c r="K9872" s="102"/>
      <c r="L9872" s="108"/>
      <c r="R9872" s="31"/>
      <c r="S9872" s="112"/>
    </row>
    <row r="9873">
      <c r="A9873" s="105"/>
      <c r="C9873" s="88"/>
      <c r="D9873" s="86"/>
      <c r="E9873" s="32"/>
      <c r="H9873" s="105"/>
      <c r="J9873" s="102"/>
      <c r="K9873" s="102"/>
      <c r="L9873" s="108"/>
      <c r="R9873" s="31"/>
      <c r="S9873" s="112"/>
    </row>
    <row r="9874">
      <c r="A9874" s="105"/>
      <c r="C9874" s="88"/>
      <c r="D9874" s="86"/>
      <c r="E9874" s="32"/>
      <c r="H9874" s="105"/>
      <c r="J9874" s="102"/>
      <c r="K9874" s="102"/>
      <c r="L9874" s="108"/>
      <c r="R9874" s="31"/>
      <c r="S9874" s="112"/>
    </row>
    <row r="9875">
      <c r="A9875" s="105"/>
      <c r="C9875" s="88"/>
      <c r="D9875" s="86"/>
      <c r="E9875" s="32"/>
      <c r="H9875" s="105"/>
      <c r="J9875" s="102"/>
      <c r="K9875" s="102"/>
      <c r="L9875" s="108"/>
      <c r="R9875" s="31"/>
      <c r="S9875" s="112"/>
    </row>
    <row r="9876">
      <c r="A9876" s="105"/>
      <c r="C9876" s="88"/>
      <c r="D9876" s="86"/>
      <c r="E9876" s="32"/>
      <c r="H9876" s="105"/>
      <c r="J9876" s="102"/>
      <c r="K9876" s="102"/>
      <c r="L9876" s="108"/>
      <c r="R9876" s="31"/>
      <c r="S9876" s="112"/>
    </row>
    <row r="9877">
      <c r="A9877" s="105"/>
      <c r="C9877" s="88"/>
      <c r="D9877" s="86"/>
      <c r="E9877" s="32"/>
      <c r="H9877" s="105"/>
      <c r="J9877" s="102"/>
      <c r="K9877" s="102"/>
      <c r="L9877" s="108"/>
      <c r="R9877" s="31"/>
      <c r="S9877" s="112"/>
    </row>
    <row r="9878">
      <c r="A9878" s="105"/>
      <c r="C9878" s="88"/>
      <c r="D9878" s="86"/>
      <c r="E9878" s="32"/>
      <c r="H9878" s="105"/>
      <c r="J9878" s="102"/>
      <c r="K9878" s="102"/>
      <c r="L9878" s="108"/>
      <c r="R9878" s="31"/>
      <c r="S9878" s="112"/>
    </row>
    <row r="9879">
      <c r="A9879" s="105"/>
      <c r="C9879" s="88"/>
      <c r="D9879" s="86"/>
      <c r="E9879" s="32"/>
      <c r="H9879" s="105"/>
      <c r="J9879" s="102"/>
      <c r="K9879" s="102"/>
      <c r="L9879" s="108"/>
      <c r="R9879" s="31"/>
      <c r="S9879" s="112"/>
    </row>
    <row r="9880">
      <c r="A9880" s="105"/>
      <c r="C9880" s="88"/>
      <c r="D9880" s="86"/>
      <c r="E9880" s="32"/>
      <c r="H9880" s="105"/>
      <c r="J9880" s="102"/>
      <c r="K9880" s="102"/>
      <c r="L9880" s="108"/>
      <c r="R9880" s="31"/>
      <c r="S9880" s="112"/>
    </row>
    <row r="9881">
      <c r="A9881" s="105"/>
      <c r="C9881" s="88"/>
      <c r="D9881" s="86"/>
      <c r="E9881" s="32"/>
      <c r="H9881" s="105"/>
      <c r="J9881" s="102"/>
      <c r="K9881" s="102"/>
      <c r="L9881" s="108"/>
      <c r="R9881" s="31"/>
      <c r="S9881" s="112"/>
    </row>
    <row r="9882">
      <c r="A9882" s="105"/>
      <c r="C9882" s="88"/>
      <c r="D9882" s="86"/>
      <c r="E9882" s="32"/>
      <c r="H9882" s="105"/>
      <c r="J9882" s="102"/>
      <c r="K9882" s="102"/>
      <c r="L9882" s="108"/>
      <c r="R9882" s="31"/>
      <c r="S9882" s="112"/>
    </row>
    <row r="9883">
      <c r="A9883" s="105"/>
      <c r="C9883" s="88"/>
      <c r="D9883" s="86"/>
      <c r="E9883" s="32"/>
      <c r="H9883" s="105"/>
      <c r="J9883" s="102"/>
      <c r="K9883" s="102"/>
      <c r="L9883" s="108"/>
      <c r="R9883" s="31"/>
      <c r="S9883" s="112"/>
    </row>
    <row r="9884">
      <c r="A9884" s="105"/>
      <c r="C9884" s="88"/>
      <c r="D9884" s="86"/>
      <c r="E9884" s="32"/>
      <c r="H9884" s="105"/>
      <c r="J9884" s="102"/>
      <c r="K9884" s="102"/>
      <c r="L9884" s="108"/>
      <c r="R9884" s="31"/>
      <c r="S9884" s="112"/>
    </row>
    <row r="9885">
      <c r="A9885" s="105"/>
      <c r="C9885" s="88"/>
      <c r="D9885" s="86"/>
      <c r="E9885" s="32"/>
      <c r="H9885" s="105"/>
      <c r="J9885" s="102"/>
      <c r="K9885" s="102"/>
      <c r="L9885" s="108"/>
      <c r="R9885" s="31"/>
      <c r="S9885" s="112"/>
    </row>
    <row r="9886">
      <c r="A9886" s="105"/>
      <c r="C9886" s="88"/>
      <c r="D9886" s="86"/>
      <c r="E9886" s="32"/>
      <c r="H9886" s="105"/>
      <c r="J9886" s="102"/>
      <c r="K9886" s="102"/>
      <c r="L9886" s="108"/>
      <c r="R9886" s="31"/>
      <c r="S9886" s="112"/>
    </row>
    <row r="9887">
      <c r="A9887" s="105"/>
      <c r="C9887" s="88"/>
      <c r="D9887" s="86"/>
      <c r="E9887" s="32"/>
      <c r="H9887" s="105"/>
      <c r="J9887" s="102"/>
      <c r="K9887" s="102"/>
      <c r="L9887" s="108"/>
      <c r="R9887" s="31"/>
      <c r="S9887" s="112"/>
    </row>
    <row r="9888">
      <c r="A9888" s="105"/>
      <c r="C9888" s="88"/>
      <c r="D9888" s="86"/>
      <c r="E9888" s="32"/>
      <c r="H9888" s="105"/>
      <c r="J9888" s="102"/>
      <c r="K9888" s="102"/>
      <c r="L9888" s="108"/>
      <c r="R9888" s="31"/>
      <c r="S9888" s="112"/>
    </row>
    <row r="9889">
      <c r="A9889" s="105"/>
      <c r="C9889" s="88"/>
      <c r="D9889" s="86"/>
      <c r="E9889" s="32"/>
      <c r="H9889" s="105"/>
      <c r="J9889" s="102"/>
      <c r="K9889" s="102"/>
      <c r="L9889" s="108"/>
      <c r="R9889" s="31"/>
      <c r="S9889" s="112"/>
    </row>
    <row r="9890">
      <c r="A9890" s="105"/>
      <c r="C9890" s="88"/>
      <c r="D9890" s="86"/>
      <c r="E9890" s="32"/>
      <c r="H9890" s="105"/>
      <c r="J9890" s="102"/>
      <c r="K9890" s="102"/>
      <c r="L9890" s="108"/>
      <c r="R9890" s="31"/>
      <c r="S9890" s="112"/>
    </row>
    <row r="9891">
      <c r="A9891" s="105"/>
      <c r="C9891" s="88"/>
      <c r="D9891" s="86"/>
      <c r="E9891" s="32"/>
      <c r="H9891" s="105"/>
      <c r="J9891" s="102"/>
      <c r="K9891" s="102"/>
      <c r="L9891" s="108"/>
      <c r="R9891" s="31"/>
      <c r="S9891" s="112"/>
    </row>
    <row r="9892">
      <c r="A9892" s="105"/>
      <c r="C9892" s="88"/>
      <c r="D9892" s="86"/>
      <c r="E9892" s="32"/>
      <c r="H9892" s="105"/>
      <c r="J9892" s="102"/>
      <c r="K9892" s="102"/>
      <c r="L9892" s="108"/>
      <c r="R9892" s="31"/>
      <c r="S9892" s="112"/>
    </row>
    <row r="9893">
      <c r="A9893" s="105"/>
      <c r="C9893" s="88"/>
      <c r="D9893" s="86"/>
      <c r="E9893" s="32"/>
      <c r="H9893" s="105"/>
      <c r="J9893" s="102"/>
      <c r="K9893" s="102"/>
      <c r="L9893" s="108"/>
      <c r="R9893" s="31"/>
      <c r="S9893" s="112"/>
    </row>
    <row r="9894">
      <c r="A9894" s="105"/>
      <c r="C9894" s="88"/>
      <c r="D9894" s="86"/>
      <c r="E9894" s="32"/>
      <c r="H9894" s="105"/>
      <c r="J9894" s="102"/>
      <c r="K9894" s="102"/>
      <c r="L9894" s="108"/>
      <c r="R9894" s="31"/>
      <c r="S9894" s="112"/>
    </row>
    <row r="9895">
      <c r="A9895" s="105"/>
      <c r="C9895" s="88"/>
      <c r="D9895" s="86"/>
      <c r="E9895" s="32"/>
      <c r="H9895" s="105"/>
      <c r="J9895" s="102"/>
      <c r="K9895" s="102"/>
      <c r="L9895" s="108"/>
      <c r="R9895" s="31"/>
      <c r="S9895" s="112"/>
    </row>
    <row r="9896">
      <c r="A9896" s="105"/>
      <c r="C9896" s="88"/>
      <c r="D9896" s="86"/>
      <c r="E9896" s="32"/>
      <c r="H9896" s="105"/>
      <c r="J9896" s="102"/>
      <c r="K9896" s="102"/>
      <c r="L9896" s="108"/>
      <c r="R9896" s="31"/>
      <c r="S9896" s="112"/>
    </row>
    <row r="9897">
      <c r="A9897" s="105"/>
      <c r="C9897" s="88"/>
      <c r="D9897" s="86"/>
      <c r="E9897" s="32"/>
      <c r="H9897" s="105"/>
      <c r="J9897" s="102"/>
      <c r="K9897" s="102"/>
      <c r="L9897" s="108"/>
      <c r="R9897" s="31"/>
      <c r="S9897" s="112"/>
    </row>
    <row r="9898">
      <c r="A9898" s="105"/>
      <c r="C9898" s="88"/>
      <c r="D9898" s="86"/>
      <c r="E9898" s="32"/>
      <c r="H9898" s="105"/>
      <c r="J9898" s="102"/>
      <c r="K9898" s="102"/>
      <c r="L9898" s="108"/>
      <c r="R9898" s="31"/>
      <c r="S9898" s="112"/>
    </row>
    <row r="9899">
      <c r="A9899" s="105"/>
      <c r="C9899" s="88"/>
      <c r="D9899" s="86"/>
      <c r="E9899" s="32"/>
      <c r="H9899" s="105"/>
      <c r="J9899" s="102"/>
      <c r="K9899" s="102"/>
      <c r="L9899" s="108"/>
      <c r="R9899" s="31"/>
      <c r="S9899" s="112"/>
    </row>
    <row r="9900">
      <c r="A9900" s="105"/>
      <c r="C9900" s="88"/>
      <c r="D9900" s="86"/>
      <c r="E9900" s="32"/>
      <c r="H9900" s="105"/>
      <c r="J9900" s="102"/>
      <c r="K9900" s="102"/>
      <c r="L9900" s="108"/>
      <c r="R9900" s="31"/>
      <c r="S9900" s="112"/>
    </row>
    <row r="9901">
      <c r="A9901" s="105"/>
      <c r="C9901" s="88"/>
      <c r="D9901" s="86"/>
      <c r="E9901" s="32"/>
      <c r="H9901" s="105"/>
      <c r="J9901" s="102"/>
      <c r="K9901" s="102"/>
      <c r="L9901" s="108"/>
      <c r="R9901" s="31"/>
      <c r="S9901" s="112"/>
    </row>
    <row r="9902">
      <c r="A9902" s="105"/>
      <c r="C9902" s="88"/>
      <c r="D9902" s="86"/>
      <c r="E9902" s="32"/>
      <c r="H9902" s="105"/>
      <c r="J9902" s="102"/>
      <c r="K9902" s="102"/>
      <c r="L9902" s="108"/>
      <c r="R9902" s="31"/>
      <c r="S9902" s="112"/>
    </row>
    <row r="9903">
      <c r="A9903" s="105"/>
      <c r="C9903" s="88"/>
      <c r="D9903" s="86"/>
      <c r="E9903" s="32"/>
      <c r="H9903" s="105"/>
      <c r="J9903" s="102"/>
      <c r="K9903" s="102"/>
      <c r="L9903" s="108"/>
      <c r="R9903" s="31"/>
      <c r="S9903" s="112"/>
    </row>
    <row r="9904">
      <c r="A9904" s="105"/>
      <c r="C9904" s="88"/>
      <c r="D9904" s="86"/>
      <c r="E9904" s="32"/>
      <c r="H9904" s="105"/>
      <c r="J9904" s="102"/>
      <c r="K9904" s="102"/>
      <c r="L9904" s="108"/>
      <c r="R9904" s="31"/>
      <c r="S9904" s="112"/>
    </row>
    <row r="9905">
      <c r="A9905" s="105"/>
      <c r="C9905" s="88"/>
      <c r="D9905" s="86"/>
      <c r="E9905" s="32"/>
      <c r="H9905" s="105"/>
      <c r="J9905" s="102"/>
      <c r="K9905" s="102"/>
      <c r="L9905" s="108"/>
      <c r="R9905" s="31"/>
      <c r="S9905" s="112"/>
    </row>
    <row r="9906">
      <c r="A9906" s="105"/>
      <c r="C9906" s="88"/>
      <c r="D9906" s="86"/>
      <c r="E9906" s="32"/>
      <c r="H9906" s="105"/>
      <c r="J9906" s="102"/>
      <c r="K9906" s="102"/>
      <c r="L9906" s="108"/>
      <c r="R9906" s="31"/>
      <c r="S9906" s="112"/>
    </row>
    <row r="9907">
      <c r="A9907" s="105"/>
      <c r="C9907" s="88"/>
      <c r="D9907" s="86"/>
      <c r="E9907" s="32"/>
      <c r="H9907" s="105"/>
      <c r="J9907" s="102"/>
      <c r="K9907" s="102"/>
      <c r="L9907" s="108"/>
      <c r="R9907" s="31"/>
      <c r="S9907" s="112"/>
    </row>
    <row r="9908">
      <c r="A9908" s="105"/>
      <c r="C9908" s="88"/>
      <c r="D9908" s="86"/>
      <c r="E9908" s="32"/>
      <c r="H9908" s="105"/>
      <c r="J9908" s="102"/>
      <c r="K9908" s="102"/>
      <c r="L9908" s="108"/>
      <c r="R9908" s="31"/>
      <c r="S9908" s="112"/>
    </row>
    <row r="9909">
      <c r="A9909" s="105"/>
      <c r="C9909" s="88"/>
      <c r="D9909" s="86"/>
      <c r="E9909" s="32"/>
      <c r="H9909" s="105"/>
      <c r="J9909" s="102"/>
      <c r="K9909" s="102"/>
      <c r="L9909" s="108"/>
      <c r="R9909" s="31"/>
      <c r="S9909" s="112"/>
    </row>
    <row r="9910">
      <c r="A9910" s="105"/>
      <c r="C9910" s="88"/>
      <c r="D9910" s="86"/>
      <c r="E9910" s="32"/>
      <c r="H9910" s="105"/>
      <c r="J9910" s="102"/>
      <c r="K9910" s="102"/>
      <c r="L9910" s="108"/>
      <c r="R9910" s="31"/>
      <c r="S9910" s="112"/>
    </row>
    <row r="9911">
      <c r="A9911" s="105"/>
      <c r="C9911" s="88"/>
      <c r="D9911" s="86"/>
      <c r="E9911" s="32"/>
      <c r="H9911" s="105"/>
      <c r="J9911" s="102"/>
      <c r="K9911" s="102"/>
      <c r="L9911" s="108"/>
      <c r="R9911" s="31"/>
      <c r="S9911" s="112"/>
    </row>
    <row r="9912">
      <c r="A9912" s="105"/>
      <c r="C9912" s="88"/>
      <c r="D9912" s="86"/>
      <c r="E9912" s="32"/>
      <c r="H9912" s="105"/>
      <c r="J9912" s="102"/>
      <c r="K9912" s="102"/>
      <c r="L9912" s="108"/>
      <c r="R9912" s="31"/>
      <c r="S9912" s="112"/>
    </row>
    <row r="9913">
      <c r="A9913" s="105"/>
      <c r="C9913" s="88"/>
      <c r="D9913" s="86"/>
      <c r="E9913" s="32"/>
      <c r="H9913" s="105"/>
      <c r="J9913" s="102"/>
      <c r="K9913" s="102"/>
      <c r="L9913" s="108"/>
      <c r="R9913" s="31"/>
      <c r="S9913" s="112"/>
    </row>
    <row r="9914">
      <c r="A9914" s="105"/>
      <c r="C9914" s="88"/>
      <c r="D9914" s="86"/>
      <c r="E9914" s="32"/>
      <c r="H9914" s="105"/>
      <c r="J9914" s="102"/>
      <c r="K9914" s="102"/>
      <c r="L9914" s="108"/>
      <c r="R9914" s="31"/>
      <c r="S9914" s="112"/>
    </row>
    <row r="9915">
      <c r="A9915" s="105"/>
      <c r="C9915" s="88"/>
      <c r="D9915" s="86"/>
      <c r="E9915" s="32"/>
      <c r="H9915" s="105"/>
      <c r="J9915" s="102"/>
      <c r="K9915" s="102"/>
      <c r="L9915" s="108"/>
      <c r="R9915" s="31"/>
      <c r="S9915" s="112"/>
    </row>
    <row r="9916">
      <c r="A9916" s="105"/>
      <c r="C9916" s="88"/>
      <c r="D9916" s="86"/>
      <c r="E9916" s="32"/>
      <c r="H9916" s="105"/>
      <c r="J9916" s="102"/>
      <c r="K9916" s="102"/>
      <c r="L9916" s="108"/>
      <c r="R9916" s="31"/>
      <c r="S9916" s="112"/>
    </row>
    <row r="9917">
      <c r="A9917" s="105"/>
      <c r="C9917" s="88"/>
      <c r="D9917" s="86"/>
      <c r="E9917" s="32"/>
      <c r="H9917" s="105"/>
      <c r="J9917" s="102"/>
      <c r="K9917" s="102"/>
      <c r="L9917" s="108"/>
      <c r="R9917" s="31"/>
      <c r="S9917" s="112"/>
    </row>
    <row r="9918">
      <c r="A9918" s="105"/>
      <c r="C9918" s="88"/>
      <c r="D9918" s="86"/>
      <c r="E9918" s="32"/>
      <c r="H9918" s="105"/>
      <c r="J9918" s="102"/>
      <c r="K9918" s="102"/>
      <c r="L9918" s="108"/>
      <c r="R9918" s="31"/>
      <c r="S9918" s="112"/>
    </row>
    <row r="9919">
      <c r="A9919" s="105"/>
      <c r="C9919" s="88"/>
      <c r="D9919" s="86"/>
      <c r="E9919" s="32"/>
      <c r="H9919" s="105"/>
      <c r="J9919" s="102"/>
      <c r="K9919" s="102"/>
      <c r="L9919" s="108"/>
      <c r="R9919" s="31"/>
      <c r="S9919" s="112"/>
    </row>
    <row r="9920">
      <c r="A9920" s="105"/>
      <c r="C9920" s="88"/>
      <c r="D9920" s="86"/>
      <c r="E9920" s="32"/>
      <c r="H9920" s="105"/>
      <c r="J9920" s="102"/>
      <c r="K9920" s="102"/>
      <c r="L9920" s="108"/>
      <c r="R9920" s="31"/>
      <c r="S9920" s="112"/>
    </row>
    <row r="9921">
      <c r="A9921" s="105"/>
      <c r="C9921" s="88"/>
      <c r="D9921" s="86"/>
      <c r="E9921" s="32"/>
      <c r="H9921" s="105"/>
      <c r="J9921" s="102"/>
      <c r="K9921" s="102"/>
      <c r="L9921" s="108"/>
      <c r="R9921" s="31"/>
      <c r="S9921" s="112"/>
    </row>
    <row r="9922">
      <c r="A9922" s="105"/>
      <c r="C9922" s="88"/>
      <c r="D9922" s="86"/>
      <c r="E9922" s="32"/>
      <c r="H9922" s="105"/>
      <c r="J9922" s="102"/>
      <c r="K9922" s="102"/>
      <c r="L9922" s="108"/>
      <c r="R9922" s="31"/>
      <c r="S9922" s="112"/>
    </row>
    <row r="9923">
      <c r="A9923" s="105"/>
      <c r="C9923" s="88"/>
      <c r="D9923" s="86"/>
      <c r="E9923" s="32"/>
      <c r="H9923" s="105"/>
      <c r="J9923" s="102"/>
      <c r="K9923" s="102"/>
      <c r="L9923" s="108"/>
      <c r="R9923" s="31"/>
      <c r="S9923" s="112"/>
    </row>
    <row r="9924">
      <c r="A9924" s="105"/>
      <c r="C9924" s="88"/>
      <c r="D9924" s="86"/>
      <c r="E9924" s="32"/>
      <c r="H9924" s="105"/>
      <c r="J9924" s="102"/>
      <c r="K9924" s="102"/>
      <c r="L9924" s="108"/>
      <c r="R9924" s="31"/>
      <c r="S9924" s="112"/>
    </row>
    <row r="9925">
      <c r="A9925" s="105"/>
      <c r="C9925" s="88"/>
      <c r="D9925" s="86"/>
      <c r="E9925" s="32"/>
      <c r="H9925" s="105"/>
      <c r="J9925" s="102"/>
      <c r="K9925" s="102"/>
      <c r="L9925" s="108"/>
      <c r="R9925" s="31"/>
      <c r="S9925" s="112"/>
    </row>
    <row r="9926">
      <c r="A9926" s="105"/>
      <c r="C9926" s="88"/>
      <c r="D9926" s="86"/>
      <c r="E9926" s="32"/>
      <c r="H9926" s="105"/>
      <c r="J9926" s="102"/>
      <c r="K9926" s="102"/>
      <c r="L9926" s="108"/>
      <c r="R9926" s="31"/>
      <c r="S9926" s="112"/>
    </row>
    <row r="9927">
      <c r="A9927" s="105"/>
      <c r="C9927" s="88"/>
      <c r="D9927" s="86"/>
      <c r="E9927" s="32"/>
      <c r="H9927" s="105"/>
      <c r="J9927" s="102"/>
      <c r="K9927" s="102"/>
      <c r="L9927" s="108"/>
      <c r="R9927" s="31"/>
      <c r="S9927" s="112"/>
    </row>
    <row r="9928">
      <c r="A9928" s="105"/>
      <c r="C9928" s="88"/>
      <c r="D9928" s="86"/>
      <c r="E9928" s="32"/>
      <c r="H9928" s="105"/>
      <c r="J9928" s="102"/>
      <c r="K9928" s="102"/>
      <c r="L9928" s="108"/>
      <c r="R9928" s="31"/>
      <c r="S9928" s="112"/>
    </row>
    <row r="9929">
      <c r="A9929" s="105"/>
      <c r="C9929" s="88"/>
      <c r="D9929" s="86"/>
      <c r="E9929" s="32"/>
      <c r="H9929" s="105"/>
      <c r="J9929" s="102"/>
      <c r="K9929" s="102"/>
      <c r="L9929" s="108"/>
      <c r="R9929" s="31"/>
      <c r="S9929" s="112"/>
    </row>
    <row r="9930">
      <c r="A9930" s="105"/>
      <c r="C9930" s="88"/>
      <c r="D9930" s="86"/>
      <c r="E9930" s="32"/>
      <c r="H9930" s="105"/>
      <c r="J9930" s="102"/>
      <c r="K9930" s="102"/>
      <c r="L9930" s="108"/>
      <c r="R9930" s="31"/>
      <c r="S9930" s="112"/>
    </row>
    <row r="9931">
      <c r="A9931" s="105"/>
      <c r="C9931" s="88"/>
      <c r="D9931" s="86"/>
      <c r="E9931" s="32"/>
      <c r="H9931" s="105"/>
      <c r="J9931" s="102"/>
      <c r="K9931" s="102"/>
      <c r="L9931" s="108"/>
      <c r="R9931" s="31"/>
      <c r="S9931" s="112"/>
    </row>
    <row r="9932">
      <c r="A9932" s="105"/>
      <c r="C9932" s="88"/>
      <c r="D9932" s="86"/>
      <c r="E9932" s="32"/>
      <c r="H9932" s="105"/>
      <c r="J9932" s="102"/>
      <c r="K9932" s="102"/>
      <c r="L9932" s="108"/>
      <c r="R9932" s="31"/>
      <c r="S9932" s="112"/>
    </row>
    <row r="9933">
      <c r="A9933" s="105"/>
      <c r="C9933" s="88"/>
      <c r="D9933" s="86"/>
      <c r="E9933" s="32"/>
      <c r="H9933" s="105"/>
      <c r="J9933" s="102"/>
      <c r="K9933" s="102"/>
      <c r="L9933" s="108"/>
      <c r="R9933" s="31"/>
      <c r="S9933" s="112"/>
    </row>
    <row r="9934">
      <c r="A9934" s="105"/>
      <c r="C9934" s="88"/>
      <c r="D9934" s="86"/>
      <c r="E9934" s="32"/>
      <c r="H9934" s="105"/>
      <c r="J9934" s="102"/>
      <c r="K9934" s="102"/>
      <c r="L9934" s="108"/>
      <c r="R9934" s="31"/>
      <c r="S9934" s="112"/>
    </row>
    <row r="9935">
      <c r="A9935" s="105"/>
      <c r="C9935" s="88"/>
      <c r="D9935" s="86"/>
      <c r="E9935" s="32"/>
      <c r="H9935" s="105"/>
      <c r="J9935" s="102"/>
      <c r="K9935" s="102"/>
      <c r="L9935" s="108"/>
      <c r="R9935" s="31"/>
      <c r="S9935" s="112"/>
    </row>
    <row r="9936">
      <c r="A9936" s="105"/>
      <c r="C9936" s="88"/>
      <c r="D9936" s="86"/>
      <c r="E9936" s="32"/>
      <c r="H9936" s="105"/>
      <c r="J9936" s="102"/>
      <c r="K9936" s="102"/>
      <c r="L9936" s="108"/>
      <c r="R9936" s="31"/>
      <c r="S9936" s="112"/>
    </row>
    <row r="9937">
      <c r="A9937" s="105"/>
      <c r="C9937" s="88"/>
      <c r="D9937" s="86"/>
      <c r="E9937" s="32"/>
      <c r="H9937" s="105"/>
      <c r="J9937" s="102"/>
      <c r="K9937" s="102"/>
      <c r="L9937" s="108"/>
      <c r="R9937" s="31"/>
      <c r="S9937" s="112"/>
    </row>
    <row r="9938">
      <c r="A9938" s="105"/>
      <c r="C9938" s="88"/>
      <c r="D9938" s="86"/>
      <c r="E9938" s="32"/>
      <c r="H9938" s="105"/>
      <c r="J9938" s="102"/>
      <c r="K9938" s="102"/>
      <c r="L9938" s="108"/>
      <c r="R9938" s="31"/>
      <c r="S9938" s="112"/>
    </row>
    <row r="9939">
      <c r="A9939" s="105"/>
      <c r="C9939" s="88"/>
      <c r="D9939" s="86"/>
      <c r="E9939" s="32"/>
      <c r="H9939" s="105"/>
      <c r="J9939" s="102"/>
      <c r="K9939" s="102"/>
      <c r="L9939" s="108"/>
      <c r="R9939" s="31"/>
      <c r="S9939" s="112"/>
    </row>
    <row r="9940">
      <c r="A9940" s="105"/>
      <c r="C9940" s="88"/>
      <c r="D9940" s="86"/>
      <c r="E9940" s="32"/>
      <c r="H9940" s="105"/>
      <c r="J9940" s="102"/>
      <c r="K9940" s="102"/>
      <c r="L9940" s="108"/>
      <c r="R9940" s="31"/>
      <c r="S9940" s="112"/>
    </row>
    <row r="9941">
      <c r="A9941" s="105"/>
      <c r="C9941" s="88"/>
      <c r="D9941" s="86"/>
      <c r="E9941" s="32"/>
      <c r="H9941" s="105"/>
      <c r="J9941" s="102"/>
      <c r="K9941" s="102"/>
      <c r="L9941" s="108"/>
      <c r="R9941" s="31"/>
      <c r="S9941" s="112"/>
    </row>
    <row r="9942">
      <c r="A9942" s="105"/>
      <c r="C9942" s="88"/>
      <c r="D9942" s="86"/>
      <c r="E9942" s="32"/>
      <c r="H9942" s="105"/>
      <c r="J9942" s="102"/>
      <c r="K9942" s="102"/>
      <c r="L9942" s="108"/>
      <c r="R9942" s="31"/>
      <c r="S9942" s="112"/>
    </row>
    <row r="9943">
      <c r="A9943" s="105"/>
      <c r="C9943" s="88"/>
      <c r="D9943" s="86"/>
      <c r="E9943" s="32"/>
      <c r="H9943" s="105"/>
      <c r="J9943" s="102"/>
      <c r="K9943" s="102"/>
      <c r="L9943" s="108"/>
      <c r="R9943" s="31"/>
      <c r="S9943" s="112"/>
    </row>
    <row r="9944">
      <c r="A9944" s="105"/>
      <c r="C9944" s="88"/>
      <c r="D9944" s="86"/>
      <c r="E9944" s="32"/>
      <c r="H9944" s="105"/>
      <c r="J9944" s="102"/>
      <c r="K9944" s="102"/>
      <c r="L9944" s="108"/>
      <c r="R9944" s="31"/>
      <c r="S9944" s="112"/>
    </row>
    <row r="9945">
      <c r="A9945" s="105"/>
      <c r="C9945" s="88"/>
      <c r="D9945" s="86"/>
      <c r="E9945" s="32"/>
      <c r="H9945" s="105"/>
      <c r="J9945" s="102"/>
      <c r="K9945" s="102"/>
      <c r="L9945" s="108"/>
      <c r="R9945" s="31"/>
      <c r="S9945" s="112"/>
    </row>
    <row r="9946">
      <c r="A9946" s="105"/>
      <c r="C9946" s="88"/>
      <c r="D9946" s="86"/>
      <c r="E9946" s="32"/>
      <c r="H9946" s="105"/>
      <c r="J9946" s="102"/>
      <c r="K9946" s="102"/>
      <c r="L9946" s="108"/>
      <c r="R9946" s="31"/>
      <c r="S9946" s="112"/>
    </row>
    <row r="9947">
      <c r="A9947" s="105"/>
      <c r="C9947" s="88"/>
      <c r="D9947" s="86"/>
      <c r="E9947" s="32"/>
      <c r="H9947" s="105"/>
      <c r="J9947" s="102"/>
      <c r="K9947" s="102"/>
      <c r="L9947" s="108"/>
      <c r="R9947" s="31"/>
      <c r="S9947" s="112"/>
    </row>
    <row r="9948">
      <c r="A9948" s="105"/>
      <c r="C9948" s="88"/>
      <c r="D9948" s="86"/>
      <c r="E9948" s="32"/>
      <c r="H9948" s="105"/>
      <c r="J9948" s="102"/>
      <c r="K9948" s="102"/>
      <c r="L9948" s="108"/>
      <c r="R9948" s="31"/>
      <c r="S9948" s="112"/>
    </row>
    <row r="9949">
      <c r="A9949" s="105"/>
      <c r="C9949" s="88"/>
      <c r="D9949" s="86"/>
      <c r="E9949" s="32"/>
      <c r="H9949" s="105"/>
      <c r="J9949" s="102"/>
      <c r="K9949" s="102"/>
      <c r="L9949" s="108"/>
      <c r="R9949" s="31"/>
      <c r="S9949" s="112"/>
    </row>
    <row r="9950">
      <c r="A9950" s="105"/>
      <c r="C9950" s="88"/>
      <c r="D9950" s="86"/>
      <c r="E9950" s="32"/>
      <c r="H9950" s="105"/>
      <c r="J9950" s="102"/>
      <c r="K9950" s="102"/>
      <c r="L9950" s="108"/>
      <c r="R9950" s="31"/>
      <c r="S9950" s="112"/>
    </row>
    <row r="9951">
      <c r="A9951" s="105"/>
      <c r="C9951" s="88"/>
      <c r="D9951" s="86"/>
      <c r="E9951" s="32"/>
      <c r="H9951" s="105"/>
      <c r="J9951" s="102"/>
      <c r="K9951" s="102"/>
      <c r="L9951" s="108"/>
      <c r="R9951" s="31"/>
      <c r="S9951" s="112"/>
    </row>
    <row r="9952">
      <c r="A9952" s="105"/>
      <c r="C9952" s="88"/>
      <c r="D9952" s="86"/>
      <c r="E9952" s="32"/>
      <c r="H9952" s="105"/>
      <c r="J9952" s="102"/>
      <c r="K9952" s="102"/>
      <c r="L9952" s="108"/>
      <c r="R9952" s="31"/>
      <c r="S9952" s="112"/>
    </row>
    <row r="9953">
      <c r="A9953" s="105"/>
      <c r="C9953" s="88"/>
      <c r="D9953" s="86"/>
      <c r="E9953" s="32"/>
      <c r="H9953" s="105"/>
      <c r="J9953" s="102"/>
      <c r="K9953" s="102"/>
      <c r="L9953" s="108"/>
      <c r="R9953" s="31"/>
      <c r="S9953" s="112"/>
    </row>
    <row r="9954">
      <c r="A9954" s="105"/>
      <c r="C9954" s="88"/>
      <c r="D9954" s="86"/>
      <c r="E9954" s="32"/>
      <c r="H9954" s="105"/>
      <c r="J9954" s="102"/>
      <c r="K9954" s="102"/>
      <c r="L9954" s="108"/>
      <c r="R9954" s="31"/>
      <c r="S9954" s="112"/>
    </row>
    <row r="9955">
      <c r="A9955" s="105"/>
      <c r="C9955" s="88"/>
      <c r="D9955" s="86"/>
      <c r="E9955" s="32"/>
      <c r="H9955" s="105"/>
      <c r="J9955" s="102"/>
      <c r="K9955" s="102"/>
      <c r="L9955" s="108"/>
      <c r="R9955" s="31"/>
      <c r="S9955" s="112"/>
    </row>
    <row r="9956">
      <c r="A9956" s="105"/>
      <c r="C9956" s="88"/>
      <c r="D9956" s="86"/>
      <c r="E9956" s="32"/>
      <c r="H9956" s="105"/>
      <c r="J9956" s="102"/>
      <c r="K9956" s="102"/>
      <c r="L9956" s="108"/>
      <c r="R9956" s="31"/>
      <c r="S9956" s="112"/>
    </row>
    <row r="9957">
      <c r="A9957" s="105"/>
      <c r="C9957" s="88"/>
      <c r="D9957" s="86"/>
      <c r="E9957" s="32"/>
      <c r="H9957" s="105"/>
      <c r="J9957" s="102"/>
      <c r="K9957" s="102"/>
      <c r="L9957" s="108"/>
      <c r="R9957" s="31"/>
      <c r="S9957" s="112"/>
    </row>
    <row r="9958">
      <c r="A9958" s="105"/>
      <c r="C9958" s="88"/>
      <c r="D9958" s="86"/>
      <c r="E9958" s="32"/>
      <c r="H9958" s="105"/>
      <c r="J9958" s="102"/>
      <c r="K9958" s="102"/>
      <c r="L9958" s="108"/>
      <c r="R9958" s="31"/>
      <c r="S9958" s="112"/>
    </row>
    <row r="9959">
      <c r="A9959" s="105"/>
      <c r="C9959" s="88"/>
      <c r="D9959" s="86"/>
      <c r="E9959" s="32"/>
      <c r="H9959" s="105"/>
      <c r="J9959" s="102"/>
      <c r="K9959" s="102"/>
      <c r="L9959" s="108"/>
      <c r="R9959" s="31"/>
      <c r="S9959" s="112"/>
    </row>
    <row r="9960">
      <c r="A9960" s="105"/>
      <c r="C9960" s="88"/>
      <c r="D9960" s="86"/>
      <c r="E9960" s="32"/>
      <c r="H9960" s="105"/>
      <c r="J9960" s="102"/>
      <c r="K9960" s="102"/>
      <c r="L9960" s="108"/>
      <c r="R9960" s="31"/>
      <c r="S9960" s="112"/>
    </row>
    <row r="9961">
      <c r="A9961" s="105"/>
      <c r="C9961" s="88"/>
      <c r="D9961" s="86"/>
      <c r="E9961" s="32"/>
      <c r="H9961" s="105"/>
      <c r="J9961" s="102"/>
      <c r="K9961" s="102"/>
      <c r="L9961" s="108"/>
      <c r="R9961" s="31"/>
      <c r="S9961" s="112"/>
    </row>
    <row r="9962">
      <c r="A9962" s="105"/>
      <c r="C9962" s="88"/>
      <c r="D9962" s="86"/>
      <c r="E9962" s="32"/>
      <c r="H9962" s="105"/>
      <c r="J9962" s="102"/>
      <c r="K9962" s="102"/>
      <c r="L9962" s="108"/>
      <c r="R9962" s="31"/>
      <c r="S9962" s="112"/>
    </row>
    <row r="9963">
      <c r="A9963" s="105"/>
      <c r="C9963" s="88"/>
      <c r="D9963" s="86"/>
      <c r="E9963" s="32"/>
      <c r="H9963" s="105"/>
      <c r="J9963" s="102"/>
      <c r="K9963" s="102"/>
      <c r="L9963" s="108"/>
      <c r="R9963" s="31"/>
      <c r="S9963" s="112"/>
    </row>
    <row r="9964">
      <c r="A9964" s="105"/>
      <c r="C9964" s="88"/>
      <c r="D9964" s="86"/>
      <c r="E9964" s="32"/>
      <c r="H9964" s="105"/>
      <c r="J9964" s="102"/>
      <c r="K9964" s="102"/>
      <c r="L9964" s="108"/>
      <c r="R9964" s="31"/>
      <c r="S9964" s="112"/>
    </row>
    <row r="9965">
      <c r="A9965" s="105"/>
      <c r="C9965" s="88"/>
      <c r="D9965" s="86"/>
      <c r="E9965" s="32"/>
      <c r="H9965" s="105"/>
      <c r="J9965" s="102"/>
      <c r="K9965" s="102"/>
      <c r="L9965" s="108"/>
      <c r="R9965" s="31"/>
      <c r="S9965" s="112"/>
    </row>
    <row r="9966">
      <c r="A9966" s="105"/>
      <c r="C9966" s="88"/>
      <c r="D9966" s="86"/>
      <c r="E9966" s="32"/>
      <c r="H9966" s="105"/>
      <c r="J9966" s="102"/>
      <c r="K9966" s="102"/>
      <c r="L9966" s="108"/>
      <c r="R9966" s="31"/>
      <c r="S9966" s="112"/>
    </row>
    <row r="9967">
      <c r="A9967" s="105"/>
      <c r="C9967" s="88"/>
      <c r="D9967" s="86"/>
      <c r="E9967" s="32"/>
      <c r="H9967" s="105"/>
      <c r="J9967" s="102"/>
      <c r="K9967" s="102"/>
      <c r="L9967" s="108"/>
      <c r="R9967" s="31"/>
      <c r="S9967" s="112"/>
    </row>
    <row r="9968">
      <c r="A9968" s="105"/>
      <c r="C9968" s="88"/>
      <c r="D9968" s="86"/>
      <c r="E9968" s="32"/>
      <c r="H9968" s="105"/>
      <c r="J9968" s="102"/>
      <c r="K9968" s="102"/>
      <c r="L9968" s="108"/>
      <c r="R9968" s="31"/>
      <c r="S9968" s="112"/>
    </row>
    <row r="9969">
      <c r="A9969" s="105"/>
      <c r="C9969" s="88"/>
      <c r="D9969" s="86"/>
      <c r="E9969" s="32"/>
      <c r="H9969" s="105"/>
      <c r="J9969" s="102"/>
      <c r="K9969" s="102"/>
      <c r="L9969" s="108"/>
      <c r="R9969" s="31"/>
      <c r="S9969" s="112"/>
    </row>
    <row r="9970">
      <c r="A9970" s="105"/>
      <c r="C9970" s="88"/>
      <c r="D9970" s="86"/>
      <c r="E9970" s="32"/>
      <c r="H9970" s="105"/>
      <c r="J9970" s="102"/>
      <c r="K9970" s="102"/>
      <c r="L9970" s="108"/>
      <c r="R9970" s="31"/>
      <c r="S9970" s="112"/>
    </row>
    <row r="9971">
      <c r="A9971" s="105"/>
      <c r="C9971" s="88"/>
      <c r="D9971" s="86"/>
      <c r="E9971" s="32"/>
      <c r="H9971" s="105"/>
      <c r="J9971" s="102"/>
      <c r="K9971" s="102"/>
      <c r="L9971" s="108"/>
      <c r="R9971" s="31"/>
      <c r="S9971" s="112"/>
    </row>
    <row r="9972">
      <c r="A9972" s="105"/>
      <c r="C9972" s="88"/>
      <c r="D9972" s="86"/>
      <c r="E9972" s="32"/>
      <c r="H9972" s="105"/>
      <c r="J9972" s="102"/>
      <c r="K9972" s="102"/>
      <c r="L9972" s="108"/>
      <c r="R9972" s="31"/>
      <c r="S9972" s="112"/>
    </row>
    <row r="9973">
      <c r="A9973" s="105"/>
      <c r="C9973" s="88"/>
      <c r="D9973" s="86"/>
      <c r="E9973" s="32"/>
      <c r="H9973" s="105"/>
      <c r="J9973" s="102"/>
      <c r="K9973" s="102"/>
      <c r="L9973" s="108"/>
      <c r="R9973" s="31"/>
      <c r="S9973" s="112"/>
    </row>
    <row r="9974">
      <c r="A9974" s="105"/>
      <c r="C9974" s="88"/>
      <c r="D9974" s="86"/>
      <c r="E9974" s="32"/>
      <c r="H9974" s="105"/>
      <c r="J9974" s="102"/>
      <c r="K9974" s="102"/>
      <c r="L9974" s="108"/>
      <c r="R9974" s="31"/>
      <c r="S9974" s="112"/>
    </row>
    <row r="9975">
      <c r="A9975" s="105"/>
      <c r="C9975" s="88"/>
      <c r="D9975" s="86"/>
      <c r="E9975" s="32"/>
      <c r="H9975" s="105"/>
      <c r="J9975" s="102"/>
      <c r="K9975" s="102"/>
      <c r="L9975" s="108"/>
      <c r="R9975" s="31"/>
      <c r="S9975" s="112"/>
    </row>
    <row r="9976">
      <c r="A9976" s="105"/>
      <c r="C9976" s="88"/>
      <c r="D9976" s="86"/>
      <c r="E9976" s="32"/>
      <c r="H9976" s="105"/>
      <c r="J9976" s="102"/>
      <c r="K9976" s="102"/>
      <c r="L9976" s="108"/>
      <c r="R9976" s="31"/>
      <c r="S9976" s="112"/>
    </row>
    <row r="9977">
      <c r="A9977" s="105"/>
      <c r="C9977" s="88"/>
      <c r="D9977" s="86"/>
      <c r="E9977" s="32"/>
      <c r="H9977" s="105"/>
      <c r="J9977" s="102"/>
      <c r="K9977" s="102"/>
      <c r="L9977" s="108"/>
      <c r="R9977" s="31"/>
      <c r="S9977" s="112"/>
    </row>
    <row r="9978">
      <c r="A9978" s="105"/>
      <c r="C9978" s="88"/>
      <c r="D9978" s="86"/>
      <c r="E9978" s="32"/>
      <c r="H9978" s="105"/>
      <c r="J9978" s="102"/>
      <c r="K9978" s="102"/>
      <c r="L9978" s="108"/>
      <c r="R9978" s="31"/>
      <c r="S9978" s="112"/>
    </row>
    <row r="9979">
      <c r="A9979" s="105"/>
      <c r="C9979" s="88"/>
      <c r="D9979" s="86"/>
      <c r="E9979" s="32"/>
      <c r="H9979" s="105"/>
      <c r="J9979" s="102"/>
      <c r="K9979" s="102"/>
      <c r="L9979" s="108"/>
      <c r="R9979" s="31"/>
      <c r="S9979" s="112"/>
    </row>
    <row r="9980">
      <c r="A9980" s="105"/>
      <c r="C9980" s="88"/>
      <c r="D9980" s="86"/>
      <c r="E9980" s="32"/>
      <c r="H9980" s="105"/>
      <c r="J9980" s="102"/>
      <c r="K9980" s="102"/>
      <c r="L9980" s="108"/>
      <c r="R9980" s="31"/>
      <c r="S9980" s="112"/>
    </row>
    <row r="9981">
      <c r="A9981" s="105"/>
      <c r="C9981" s="88"/>
      <c r="D9981" s="86"/>
      <c r="E9981" s="32"/>
      <c r="H9981" s="105"/>
      <c r="J9981" s="102"/>
      <c r="K9981" s="102"/>
      <c r="L9981" s="108"/>
      <c r="R9981" s="31"/>
      <c r="S9981" s="112"/>
    </row>
    <row r="9982">
      <c r="A9982" s="105"/>
      <c r="C9982" s="88"/>
      <c r="D9982" s="86"/>
      <c r="E9982" s="32"/>
      <c r="H9982" s="105"/>
      <c r="J9982" s="102"/>
      <c r="K9982" s="102"/>
      <c r="L9982" s="108"/>
      <c r="R9982" s="31"/>
      <c r="S9982" s="112"/>
    </row>
    <row r="9983">
      <c r="A9983" s="105"/>
      <c r="C9983" s="88"/>
      <c r="D9983" s="86"/>
      <c r="E9983" s="32"/>
      <c r="H9983" s="105"/>
      <c r="J9983" s="102"/>
      <c r="K9983" s="102"/>
      <c r="L9983" s="108"/>
      <c r="R9983" s="31"/>
      <c r="S9983" s="112"/>
    </row>
    <row r="9984">
      <c r="A9984" s="105"/>
      <c r="C9984" s="88"/>
      <c r="D9984" s="86"/>
      <c r="E9984" s="32"/>
      <c r="H9984" s="105"/>
      <c r="J9984" s="102"/>
      <c r="K9984" s="102"/>
      <c r="L9984" s="108"/>
      <c r="R9984" s="31"/>
      <c r="S9984" s="112"/>
    </row>
    <row r="9985">
      <c r="A9985" s="105"/>
      <c r="C9985" s="88"/>
      <c r="D9985" s="86"/>
      <c r="E9985" s="32"/>
      <c r="H9985" s="105"/>
      <c r="J9985" s="102"/>
      <c r="K9985" s="102"/>
      <c r="L9985" s="108"/>
      <c r="R9985" s="31"/>
      <c r="S9985" s="112"/>
    </row>
    <row r="9986">
      <c r="A9986" s="105"/>
      <c r="C9986" s="88"/>
      <c r="D9986" s="86"/>
      <c r="E9986" s="32"/>
      <c r="H9986" s="105"/>
      <c r="J9986" s="102"/>
      <c r="K9986" s="102"/>
      <c r="L9986" s="108"/>
      <c r="R9986" s="31"/>
      <c r="S9986" s="112"/>
    </row>
    <row r="9987">
      <c r="A9987" s="105"/>
      <c r="C9987" s="88"/>
      <c r="D9987" s="86"/>
      <c r="E9987" s="32"/>
      <c r="H9987" s="105"/>
      <c r="J9987" s="102"/>
      <c r="K9987" s="102"/>
      <c r="L9987" s="108"/>
      <c r="R9987" s="31"/>
      <c r="S9987" s="112"/>
    </row>
    <row r="9988">
      <c r="A9988" s="105"/>
      <c r="C9988" s="88"/>
      <c r="D9988" s="86"/>
      <c r="E9988" s="32"/>
      <c r="H9988" s="105"/>
      <c r="J9988" s="102"/>
      <c r="K9988" s="102"/>
      <c r="L9988" s="108"/>
      <c r="R9988" s="31"/>
      <c r="S9988" s="112"/>
    </row>
    <row r="9989">
      <c r="A9989" s="105"/>
      <c r="C9989" s="88"/>
      <c r="D9989" s="86"/>
      <c r="E9989" s="32"/>
      <c r="H9989" s="105"/>
      <c r="J9989" s="102"/>
      <c r="K9989" s="102"/>
      <c r="L9989" s="108"/>
      <c r="R9989" s="31"/>
      <c r="S9989" s="112"/>
    </row>
    <row r="9990">
      <c r="A9990" s="105"/>
      <c r="C9990" s="88"/>
      <c r="D9990" s="86"/>
      <c r="E9990" s="32"/>
      <c r="H9990" s="105"/>
      <c r="J9990" s="102"/>
      <c r="K9990" s="102"/>
      <c r="L9990" s="108"/>
      <c r="R9990" s="31"/>
      <c r="S9990" s="112"/>
    </row>
    <row r="9991">
      <c r="A9991" s="105"/>
      <c r="C9991" s="88"/>
      <c r="D9991" s="86"/>
      <c r="E9991" s="32"/>
      <c r="H9991" s="105"/>
      <c r="J9991" s="102"/>
      <c r="K9991" s="102"/>
      <c r="L9991" s="108"/>
      <c r="R9991" s="31"/>
      <c r="S9991" s="112"/>
    </row>
    <row r="9992">
      <c r="A9992" s="105"/>
      <c r="C9992" s="88"/>
      <c r="D9992" s="86"/>
      <c r="E9992" s="32"/>
      <c r="H9992" s="105"/>
      <c r="J9992" s="102"/>
      <c r="K9992" s="102"/>
      <c r="L9992" s="108"/>
      <c r="R9992" s="31"/>
      <c r="S9992" s="112"/>
    </row>
    <row r="9993">
      <c r="A9993" s="105"/>
      <c r="C9993" s="88"/>
      <c r="D9993" s="86"/>
      <c r="E9993" s="32"/>
      <c r="H9993" s="105"/>
      <c r="J9993" s="102"/>
      <c r="K9993" s="102"/>
      <c r="L9993" s="108"/>
      <c r="R9993" s="31"/>
      <c r="S9993" s="112"/>
    </row>
    <row r="9994">
      <c r="A9994" s="105"/>
      <c r="C9994" s="88"/>
      <c r="D9994" s="86"/>
      <c r="E9994" s="32"/>
      <c r="H9994" s="105"/>
      <c r="J9994" s="102"/>
      <c r="K9994" s="102"/>
      <c r="L9994" s="108"/>
      <c r="R9994" s="31"/>
      <c r="S9994" s="112"/>
    </row>
    <row r="9995">
      <c r="A9995" s="105"/>
      <c r="C9995" s="88"/>
      <c r="D9995" s="86"/>
      <c r="E9995" s="32"/>
      <c r="H9995" s="105"/>
      <c r="J9995" s="102"/>
      <c r="K9995" s="102"/>
      <c r="L9995" s="108"/>
      <c r="R9995" s="31"/>
      <c r="S9995" s="112"/>
    </row>
    <row r="9996">
      <c r="A9996" s="105"/>
      <c r="C9996" s="88"/>
      <c r="D9996" s="86"/>
      <c r="E9996" s="32"/>
      <c r="H9996" s="105"/>
      <c r="J9996" s="102"/>
      <c r="K9996" s="102"/>
      <c r="L9996" s="108"/>
      <c r="R9996" s="31"/>
      <c r="S9996" s="112"/>
    </row>
    <row r="9997">
      <c r="A9997" s="105"/>
      <c r="C9997" s="88"/>
      <c r="D9997" s="86"/>
      <c r="E9997" s="32"/>
      <c r="H9997" s="105"/>
      <c r="J9997" s="102"/>
      <c r="K9997" s="102"/>
      <c r="L9997" s="108"/>
      <c r="R9997" s="31"/>
      <c r="S9997" s="112"/>
    </row>
    <row r="9998">
      <c r="A9998" s="105"/>
      <c r="C9998" s="88"/>
      <c r="D9998" s="86"/>
      <c r="E9998" s="32"/>
      <c r="H9998" s="105"/>
      <c r="J9998" s="102"/>
      <c r="K9998" s="102"/>
      <c r="L9998" s="108"/>
      <c r="R9998" s="31"/>
      <c r="S9998" s="112"/>
    </row>
    <row r="9999">
      <c r="A9999" s="105"/>
      <c r="C9999" s="88"/>
      <c r="D9999" s="86"/>
      <c r="E9999" s="32"/>
      <c r="H9999" s="105"/>
      <c r="J9999" s="102"/>
      <c r="K9999" s="102"/>
      <c r="L9999" s="108"/>
      <c r="R9999" s="31"/>
      <c r="S9999" s="112"/>
    </row>
    <row r="10000">
      <c r="A10000" s="105"/>
      <c r="C10000" s="88"/>
      <c r="D10000" s="86"/>
      <c r="E10000" s="32"/>
      <c r="H10000" s="105"/>
      <c r="J10000" s="102"/>
      <c r="K10000" s="102"/>
      <c r="L10000" s="108"/>
      <c r="R10000" s="31"/>
      <c r="S10000" s="112"/>
    </row>
    <row r="10001">
      <c r="A10001" s="105"/>
      <c r="C10001" s="88"/>
      <c r="D10001" s="86"/>
      <c r="E10001" s="32"/>
      <c r="H10001" s="105"/>
      <c r="J10001" s="102"/>
      <c r="K10001" s="102"/>
      <c r="L10001" s="108"/>
      <c r="R10001" s="31"/>
      <c r="S10001" s="112"/>
    </row>
    <row r="10002">
      <c r="A10002" s="105"/>
      <c r="C10002" s="88"/>
      <c r="D10002" s="86"/>
      <c r="E10002" s="32"/>
      <c r="H10002" s="105"/>
      <c r="J10002" s="102"/>
      <c r="K10002" s="102"/>
      <c r="L10002" s="108"/>
      <c r="R10002" s="31"/>
      <c r="S10002" s="112"/>
    </row>
    <row r="10003">
      <c r="A10003" s="105"/>
      <c r="C10003" s="88"/>
      <c r="D10003" s="86"/>
      <c r="E10003" s="32"/>
      <c r="H10003" s="105"/>
      <c r="J10003" s="102"/>
      <c r="K10003" s="102"/>
      <c r="L10003" s="108"/>
      <c r="R10003" s="31"/>
      <c r="S10003" s="112"/>
    </row>
    <row r="10004">
      <c r="A10004" s="105"/>
      <c r="C10004" s="88"/>
      <c r="D10004" s="86"/>
      <c r="E10004" s="32"/>
      <c r="H10004" s="105"/>
      <c r="J10004" s="102"/>
      <c r="K10004" s="102"/>
      <c r="L10004" s="108"/>
      <c r="R10004" s="31"/>
      <c r="S10004" s="112"/>
    </row>
    <row r="10005">
      <c r="A10005" s="105"/>
      <c r="C10005" s="88"/>
      <c r="D10005" s="86"/>
      <c r="E10005" s="32"/>
      <c r="H10005" s="105"/>
      <c r="J10005" s="102"/>
      <c r="K10005" s="102"/>
      <c r="L10005" s="108"/>
      <c r="R10005" s="31"/>
      <c r="S10005" s="112"/>
    </row>
    <row r="10006">
      <c r="A10006" s="105"/>
      <c r="C10006" s="88"/>
      <c r="D10006" s="86"/>
      <c r="E10006" s="32"/>
      <c r="H10006" s="105"/>
      <c r="J10006" s="102"/>
      <c r="K10006" s="102"/>
      <c r="L10006" s="108"/>
      <c r="R10006" s="31"/>
      <c r="S10006" s="112"/>
    </row>
    <row r="10007">
      <c r="A10007" s="105"/>
      <c r="C10007" s="88"/>
      <c r="D10007" s="86"/>
      <c r="E10007" s="32"/>
      <c r="H10007" s="105"/>
      <c r="J10007" s="102"/>
      <c r="K10007" s="102"/>
      <c r="L10007" s="108"/>
      <c r="R10007" s="31"/>
      <c r="S10007" s="112"/>
    </row>
    <row r="10008">
      <c r="A10008" s="105"/>
      <c r="C10008" s="88"/>
      <c r="D10008" s="86"/>
      <c r="E10008" s="32"/>
      <c r="H10008" s="105"/>
      <c r="J10008" s="102"/>
      <c r="K10008" s="102"/>
      <c r="L10008" s="108"/>
      <c r="R10008" s="31"/>
      <c r="S10008" s="112"/>
    </row>
    <row r="10009">
      <c r="A10009" s="105"/>
      <c r="C10009" s="88"/>
      <c r="D10009" s="86"/>
      <c r="E10009" s="32"/>
      <c r="H10009" s="105"/>
      <c r="J10009" s="102"/>
      <c r="K10009" s="102"/>
      <c r="L10009" s="108"/>
      <c r="R10009" s="31"/>
      <c r="S10009" s="112"/>
    </row>
    <row r="10010">
      <c r="A10010" s="105"/>
      <c r="C10010" s="88"/>
      <c r="D10010" s="86"/>
      <c r="E10010" s="32"/>
      <c r="H10010" s="105"/>
      <c r="J10010" s="102"/>
      <c r="K10010" s="102"/>
      <c r="L10010" s="108"/>
      <c r="R10010" s="31"/>
      <c r="S10010" s="112"/>
    </row>
    <row r="10011">
      <c r="A10011" s="105"/>
      <c r="C10011" s="88"/>
      <c r="D10011" s="86"/>
      <c r="E10011" s="32"/>
      <c r="H10011" s="105"/>
      <c r="J10011" s="102"/>
      <c r="K10011" s="102"/>
      <c r="L10011" s="108"/>
      <c r="R10011" s="31"/>
      <c r="S10011" s="112"/>
    </row>
    <row r="10012">
      <c r="A10012" s="105"/>
      <c r="C10012" s="88"/>
      <c r="D10012" s="86"/>
      <c r="E10012" s="32"/>
      <c r="H10012" s="105"/>
      <c r="J10012" s="102"/>
      <c r="K10012" s="102"/>
      <c r="L10012" s="108"/>
      <c r="R10012" s="31"/>
      <c r="S10012" s="112"/>
    </row>
    <row r="10013">
      <c r="A10013" s="105"/>
      <c r="C10013" s="88"/>
      <c r="D10013" s="86"/>
      <c r="E10013" s="32"/>
      <c r="H10013" s="105"/>
      <c r="J10013" s="102"/>
      <c r="K10013" s="102"/>
      <c r="L10013" s="108"/>
      <c r="R10013" s="31"/>
      <c r="S10013" s="112"/>
    </row>
    <row r="10014">
      <c r="A10014" s="105"/>
      <c r="C10014" s="88"/>
      <c r="D10014" s="86"/>
      <c r="E10014" s="32"/>
      <c r="H10014" s="105"/>
      <c r="J10014" s="102"/>
      <c r="K10014" s="102"/>
      <c r="L10014" s="108"/>
      <c r="R10014" s="31"/>
      <c r="S10014" s="112"/>
    </row>
    <row r="10015">
      <c r="A10015" s="105"/>
      <c r="C10015" s="88"/>
      <c r="D10015" s="86"/>
      <c r="E10015" s="32"/>
      <c r="H10015" s="105"/>
      <c r="J10015" s="102"/>
      <c r="K10015" s="102"/>
      <c r="L10015" s="108"/>
      <c r="R10015" s="31"/>
      <c r="S10015" s="112"/>
    </row>
    <row r="10016">
      <c r="A10016" s="105"/>
      <c r="C10016" s="88"/>
      <c r="D10016" s="86"/>
      <c r="E10016" s="32"/>
      <c r="H10016" s="105"/>
      <c r="J10016" s="102"/>
      <c r="K10016" s="102"/>
      <c r="L10016" s="108"/>
      <c r="R10016" s="31"/>
      <c r="S10016" s="112"/>
    </row>
    <row r="10017">
      <c r="A10017" s="105"/>
      <c r="C10017" s="88"/>
      <c r="D10017" s="86"/>
      <c r="E10017" s="32"/>
      <c r="H10017" s="105"/>
      <c r="J10017" s="102"/>
      <c r="K10017" s="102"/>
      <c r="L10017" s="108"/>
      <c r="R10017" s="31"/>
      <c r="S10017" s="112"/>
    </row>
    <row r="10018">
      <c r="A10018" s="105"/>
      <c r="C10018" s="88"/>
      <c r="D10018" s="86"/>
      <c r="E10018" s="32"/>
      <c r="H10018" s="105"/>
      <c r="J10018" s="102"/>
      <c r="K10018" s="102"/>
      <c r="L10018" s="108"/>
      <c r="R10018" s="31"/>
      <c r="S10018" s="112"/>
    </row>
    <row r="10019">
      <c r="A10019" s="105"/>
      <c r="C10019" s="88"/>
      <c r="D10019" s="86"/>
      <c r="E10019" s="32"/>
      <c r="H10019" s="105"/>
      <c r="J10019" s="102"/>
      <c r="K10019" s="102"/>
      <c r="L10019" s="108"/>
      <c r="R10019" s="31"/>
      <c r="S10019" s="112"/>
    </row>
    <row r="10020">
      <c r="A10020" s="105"/>
      <c r="C10020" s="88"/>
      <c r="D10020" s="86"/>
      <c r="E10020" s="32"/>
      <c r="H10020" s="105"/>
      <c r="J10020" s="102"/>
      <c r="K10020" s="102"/>
      <c r="L10020" s="108"/>
      <c r="R10020" s="31"/>
      <c r="S10020" s="112"/>
    </row>
    <row r="10021">
      <c r="A10021" s="105"/>
      <c r="C10021" s="88"/>
      <c r="D10021" s="86"/>
      <c r="E10021" s="32"/>
      <c r="H10021" s="105"/>
      <c r="J10021" s="102"/>
      <c r="K10021" s="102"/>
      <c r="L10021" s="108"/>
      <c r="R10021" s="31"/>
      <c r="S10021" s="112"/>
    </row>
    <row r="10022">
      <c r="A10022" s="105"/>
      <c r="C10022" s="88"/>
      <c r="D10022" s="86"/>
      <c r="E10022" s="32"/>
      <c r="H10022" s="105"/>
      <c r="J10022" s="102"/>
      <c r="K10022" s="102"/>
      <c r="L10022" s="108"/>
      <c r="R10022" s="31"/>
      <c r="S10022" s="112"/>
    </row>
    <row r="10023">
      <c r="A10023" s="105"/>
      <c r="C10023" s="88"/>
      <c r="D10023" s="86"/>
      <c r="E10023" s="32"/>
      <c r="H10023" s="105"/>
      <c r="J10023" s="102"/>
      <c r="K10023" s="102"/>
      <c r="L10023" s="108"/>
      <c r="R10023" s="31"/>
      <c r="S10023" s="112"/>
    </row>
    <row r="10024">
      <c r="A10024" s="105"/>
      <c r="C10024" s="88"/>
      <c r="D10024" s="86"/>
      <c r="E10024" s="32"/>
      <c r="H10024" s="105"/>
      <c r="J10024" s="102"/>
      <c r="K10024" s="102"/>
      <c r="L10024" s="108"/>
      <c r="R10024" s="31"/>
      <c r="S10024" s="112"/>
    </row>
    <row r="10025">
      <c r="A10025" s="105"/>
      <c r="C10025" s="88"/>
      <c r="D10025" s="86"/>
      <c r="E10025" s="32"/>
      <c r="H10025" s="105"/>
      <c r="J10025" s="102"/>
      <c r="K10025" s="102"/>
      <c r="L10025" s="108"/>
      <c r="R10025" s="31"/>
      <c r="S10025" s="112"/>
    </row>
    <row r="10026">
      <c r="A10026" s="105"/>
      <c r="C10026" s="88"/>
      <c r="D10026" s="86"/>
      <c r="E10026" s="32"/>
      <c r="H10026" s="105"/>
      <c r="J10026" s="102"/>
      <c r="K10026" s="102"/>
      <c r="L10026" s="108"/>
      <c r="R10026" s="31"/>
      <c r="S10026" s="112"/>
    </row>
    <row r="10027">
      <c r="A10027" s="105"/>
      <c r="C10027" s="88"/>
      <c r="D10027" s="86"/>
      <c r="E10027" s="32"/>
      <c r="H10027" s="105"/>
      <c r="J10027" s="102"/>
      <c r="K10027" s="102"/>
      <c r="L10027" s="108"/>
      <c r="R10027" s="31"/>
      <c r="S10027" s="112"/>
    </row>
    <row r="10028">
      <c r="A10028" s="105"/>
      <c r="C10028" s="88"/>
      <c r="D10028" s="86"/>
      <c r="E10028" s="32"/>
      <c r="H10028" s="105"/>
      <c r="J10028" s="102"/>
      <c r="K10028" s="102"/>
      <c r="L10028" s="108"/>
      <c r="R10028" s="31"/>
      <c r="S10028" s="112"/>
    </row>
    <row r="10029">
      <c r="A10029" s="105"/>
      <c r="C10029" s="88"/>
      <c r="D10029" s="86"/>
      <c r="E10029" s="32"/>
      <c r="H10029" s="105"/>
      <c r="J10029" s="102"/>
      <c r="K10029" s="102"/>
      <c r="L10029" s="108"/>
      <c r="R10029" s="31"/>
      <c r="S10029" s="112"/>
    </row>
    <row r="10030">
      <c r="A10030" s="105"/>
      <c r="C10030" s="88"/>
      <c r="D10030" s="86"/>
      <c r="E10030" s="32"/>
      <c r="H10030" s="105"/>
      <c r="J10030" s="102"/>
      <c r="K10030" s="102"/>
      <c r="L10030" s="108"/>
      <c r="R10030" s="31"/>
      <c r="S10030" s="112"/>
    </row>
    <row r="10031">
      <c r="A10031" s="105"/>
      <c r="C10031" s="88"/>
      <c r="D10031" s="86"/>
      <c r="E10031" s="32"/>
      <c r="H10031" s="105"/>
      <c r="J10031" s="102"/>
      <c r="K10031" s="102"/>
      <c r="L10031" s="108"/>
      <c r="R10031" s="31"/>
      <c r="S10031" s="112"/>
    </row>
    <row r="10032">
      <c r="A10032" s="105"/>
      <c r="C10032" s="88"/>
      <c r="D10032" s="86"/>
      <c r="E10032" s="32"/>
      <c r="H10032" s="105"/>
      <c r="J10032" s="102"/>
      <c r="K10032" s="102"/>
      <c r="L10032" s="108"/>
      <c r="R10032" s="31"/>
      <c r="S10032" s="112"/>
    </row>
    <row r="10033">
      <c r="A10033" s="105"/>
      <c r="C10033" s="88"/>
      <c r="D10033" s="86"/>
      <c r="E10033" s="32"/>
      <c r="H10033" s="105"/>
      <c r="J10033" s="102"/>
      <c r="K10033" s="102"/>
      <c r="L10033" s="108"/>
      <c r="R10033" s="31"/>
      <c r="S10033" s="112"/>
    </row>
    <row r="10034">
      <c r="A10034" s="105"/>
      <c r="C10034" s="88"/>
      <c r="D10034" s="86"/>
      <c r="E10034" s="32"/>
      <c r="H10034" s="105"/>
      <c r="J10034" s="102"/>
      <c r="K10034" s="102"/>
      <c r="L10034" s="108"/>
      <c r="R10034" s="31"/>
      <c r="S10034" s="112"/>
    </row>
    <row r="10035">
      <c r="A10035" s="105"/>
      <c r="C10035" s="88"/>
      <c r="D10035" s="86"/>
      <c r="E10035" s="32"/>
      <c r="H10035" s="105"/>
      <c r="J10035" s="102"/>
      <c r="K10035" s="102"/>
      <c r="L10035" s="108"/>
      <c r="R10035" s="31"/>
      <c r="S10035" s="112"/>
    </row>
    <row r="10036">
      <c r="A10036" s="105"/>
      <c r="C10036" s="88"/>
      <c r="D10036" s="86"/>
      <c r="E10036" s="32"/>
      <c r="H10036" s="105"/>
      <c r="J10036" s="102"/>
      <c r="K10036" s="102"/>
      <c r="L10036" s="108"/>
      <c r="R10036" s="31"/>
      <c r="S10036" s="112"/>
    </row>
    <row r="10037">
      <c r="A10037" s="105"/>
      <c r="C10037" s="88"/>
      <c r="D10037" s="86"/>
      <c r="E10037" s="32"/>
      <c r="H10037" s="105"/>
      <c r="J10037" s="102"/>
      <c r="K10037" s="102"/>
      <c r="L10037" s="108"/>
      <c r="R10037" s="31"/>
      <c r="S10037" s="112"/>
    </row>
    <row r="10038">
      <c r="A10038" s="105"/>
      <c r="C10038" s="88"/>
      <c r="D10038" s="86"/>
      <c r="E10038" s="32"/>
      <c r="H10038" s="105"/>
      <c r="J10038" s="102"/>
      <c r="K10038" s="102"/>
      <c r="L10038" s="108"/>
      <c r="R10038" s="31"/>
      <c r="S10038" s="112"/>
    </row>
    <row r="10039">
      <c r="A10039" s="105"/>
      <c r="C10039" s="88"/>
      <c r="D10039" s="86"/>
      <c r="E10039" s="32"/>
      <c r="H10039" s="105"/>
      <c r="J10039" s="102"/>
      <c r="K10039" s="102"/>
      <c r="L10039" s="108"/>
      <c r="R10039" s="31"/>
      <c r="S10039" s="112"/>
    </row>
    <row r="10040">
      <c r="A10040" s="105"/>
      <c r="C10040" s="88"/>
      <c r="D10040" s="86"/>
      <c r="E10040" s="32"/>
      <c r="H10040" s="105"/>
      <c r="J10040" s="102"/>
      <c r="K10040" s="102"/>
      <c r="L10040" s="108"/>
      <c r="R10040" s="31"/>
      <c r="S10040" s="112"/>
    </row>
    <row r="10041">
      <c r="A10041" s="105"/>
      <c r="C10041" s="88"/>
      <c r="D10041" s="86"/>
      <c r="E10041" s="32"/>
      <c r="H10041" s="105"/>
      <c r="J10041" s="102"/>
      <c r="K10041" s="102"/>
      <c r="L10041" s="108"/>
      <c r="R10041" s="31"/>
      <c r="S10041" s="112"/>
    </row>
    <row r="10042">
      <c r="A10042" s="105"/>
      <c r="C10042" s="88"/>
      <c r="D10042" s="86"/>
      <c r="E10042" s="32"/>
      <c r="H10042" s="105"/>
      <c r="J10042" s="102"/>
      <c r="K10042" s="102"/>
      <c r="L10042" s="108"/>
      <c r="R10042" s="31"/>
      <c r="S10042" s="112"/>
    </row>
    <row r="10043">
      <c r="A10043" s="105"/>
      <c r="C10043" s="88"/>
      <c r="D10043" s="86"/>
      <c r="E10043" s="32"/>
      <c r="H10043" s="105"/>
      <c r="J10043" s="102"/>
      <c r="K10043" s="102"/>
      <c r="L10043" s="108"/>
      <c r="R10043" s="31"/>
      <c r="S10043" s="112"/>
    </row>
    <row r="10044">
      <c r="A10044" s="105"/>
      <c r="C10044" s="88"/>
      <c r="D10044" s="86"/>
      <c r="E10044" s="32"/>
      <c r="H10044" s="105"/>
      <c r="J10044" s="102"/>
      <c r="K10044" s="102"/>
      <c r="L10044" s="108"/>
      <c r="R10044" s="31"/>
      <c r="S10044" s="112"/>
    </row>
    <row r="10045">
      <c r="A10045" s="105"/>
      <c r="C10045" s="88"/>
      <c r="D10045" s="86"/>
      <c r="E10045" s="32"/>
      <c r="H10045" s="105"/>
      <c r="J10045" s="102"/>
      <c r="K10045" s="102"/>
      <c r="L10045" s="108"/>
      <c r="R10045" s="31"/>
      <c r="S10045" s="112"/>
    </row>
    <row r="10046">
      <c r="A10046" s="105"/>
      <c r="C10046" s="88"/>
      <c r="D10046" s="86"/>
      <c r="E10046" s="32"/>
      <c r="H10046" s="105"/>
      <c r="J10046" s="102"/>
      <c r="K10046" s="102"/>
      <c r="L10046" s="108"/>
      <c r="R10046" s="31"/>
      <c r="S10046" s="112"/>
    </row>
    <row r="10047">
      <c r="A10047" s="105"/>
      <c r="C10047" s="88"/>
      <c r="D10047" s="86"/>
      <c r="E10047" s="32"/>
      <c r="H10047" s="105"/>
      <c r="J10047" s="102"/>
      <c r="K10047" s="102"/>
      <c r="L10047" s="108"/>
      <c r="R10047" s="31"/>
      <c r="S10047" s="112"/>
    </row>
    <row r="10048">
      <c r="A10048" s="105"/>
      <c r="C10048" s="88"/>
      <c r="D10048" s="86"/>
      <c r="E10048" s="32"/>
      <c r="H10048" s="105"/>
      <c r="J10048" s="102"/>
      <c r="K10048" s="102"/>
      <c r="L10048" s="108"/>
      <c r="R10048" s="31"/>
      <c r="S10048" s="112"/>
    </row>
    <row r="10049">
      <c r="A10049" s="105"/>
      <c r="C10049" s="88"/>
      <c r="D10049" s="86"/>
      <c r="E10049" s="32"/>
      <c r="H10049" s="105"/>
      <c r="J10049" s="102"/>
      <c r="K10049" s="102"/>
      <c r="L10049" s="108"/>
      <c r="R10049" s="31"/>
      <c r="S10049" s="112"/>
    </row>
    <row r="10050">
      <c r="A10050" s="105"/>
      <c r="C10050" s="88"/>
      <c r="D10050" s="86"/>
      <c r="E10050" s="32"/>
      <c r="H10050" s="105"/>
      <c r="J10050" s="102"/>
      <c r="K10050" s="102"/>
      <c r="L10050" s="108"/>
      <c r="R10050" s="31"/>
      <c r="S10050" s="112"/>
    </row>
    <row r="10051">
      <c r="A10051" s="105"/>
      <c r="C10051" s="88"/>
      <c r="D10051" s="86"/>
      <c r="E10051" s="32"/>
      <c r="H10051" s="105"/>
      <c r="J10051" s="102"/>
      <c r="K10051" s="102"/>
      <c r="L10051" s="108"/>
      <c r="R10051" s="31"/>
      <c r="S10051" s="112"/>
    </row>
    <row r="10052">
      <c r="A10052" s="105"/>
      <c r="C10052" s="88"/>
      <c r="D10052" s="86"/>
      <c r="E10052" s="32"/>
      <c r="H10052" s="105"/>
      <c r="J10052" s="102"/>
      <c r="K10052" s="102"/>
      <c r="L10052" s="108"/>
      <c r="R10052" s="31"/>
      <c r="S10052" s="112"/>
    </row>
    <row r="10053">
      <c r="A10053" s="105"/>
      <c r="C10053" s="88"/>
      <c r="D10053" s="86"/>
      <c r="E10053" s="32"/>
      <c r="H10053" s="105"/>
      <c r="J10053" s="102"/>
      <c r="K10053" s="102"/>
      <c r="L10053" s="108"/>
      <c r="R10053" s="31"/>
      <c r="S10053" s="112"/>
    </row>
    <row r="10054">
      <c r="A10054" s="105"/>
      <c r="C10054" s="88"/>
      <c r="D10054" s="86"/>
      <c r="E10054" s="32"/>
      <c r="H10054" s="105"/>
      <c r="J10054" s="102"/>
      <c r="K10054" s="102"/>
      <c r="L10054" s="108"/>
      <c r="R10054" s="31"/>
      <c r="S10054" s="112"/>
    </row>
    <row r="10055">
      <c r="A10055" s="105"/>
      <c r="C10055" s="88"/>
      <c r="D10055" s="86"/>
      <c r="E10055" s="32"/>
      <c r="H10055" s="105"/>
      <c r="J10055" s="102"/>
      <c r="K10055" s="102"/>
      <c r="L10055" s="108"/>
      <c r="R10055" s="31"/>
      <c r="S10055" s="112"/>
    </row>
    <row r="10056">
      <c r="A10056" s="105"/>
      <c r="C10056" s="88"/>
      <c r="D10056" s="86"/>
      <c r="E10056" s="32"/>
      <c r="H10056" s="105"/>
      <c r="J10056" s="102"/>
      <c r="K10056" s="102"/>
      <c r="L10056" s="108"/>
      <c r="R10056" s="31"/>
      <c r="S10056" s="112"/>
    </row>
    <row r="10057">
      <c r="A10057" s="105"/>
      <c r="C10057" s="88"/>
      <c r="D10057" s="86"/>
      <c r="E10057" s="32"/>
      <c r="H10057" s="105"/>
      <c r="J10057" s="102"/>
      <c r="K10057" s="102"/>
      <c r="L10057" s="108"/>
      <c r="R10057" s="31"/>
      <c r="S10057" s="112"/>
    </row>
    <row r="10058">
      <c r="A10058" s="105"/>
      <c r="C10058" s="88"/>
      <c r="D10058" s="86"/>
      <c r="E10058" s="32"/>
      <c r="H10058" s="105"/>
      <c r="J10058" s="102"/>
      <c r="K10058" s="102"/>
      <c r="L10058" s="108"/>
      <c r="R10058" s="31"/>
      <c r="S10058" s="112"/>
    </row>
    <row r="10059">
      <c r="A10059" s="105"/>
      <c r="C10059" s="88"/>
      <c r="D10059" s="86"/>
      <c r="E10059" s="32"/>
      <c r="H10059" s="105"/>
      <c r="J10059" s="102"/>
      <c r="K10059" s="102"/>
      <c r="L10059" s="108"/>
      <c r="R10059" s="31"/>
      <c r="S10059" s="112"/>
    </row>
    <row r="10060">
      <c r="A10060" s="105"/>
      <c r="C10060" s="88"/>
      <c r="D10060" s="86"/>
      <c r="E10060" s="32"/>
      <c r="H10060" s="105"/>
      <c r="J10060" s="102"/>
      <c r="K10060" s="102"/>
      <c r="L10060" s="108"/>
      <c r="R10060" s="31"/>
      <c r="S10060" s="112"/>
    </row>
    <row r="10061">
      <c r="A10061" s="105"/>
      <c r="C10061" s="88"/>
      <c r="D10061" s="86"/>
      <c r="E10061" s="32"/>
      <c r="H10061" s="105"/>
      <c r="J10061" s="102"/>
      <c r="K10061" s="102"/>
      <c r="L10061" s="108"/>
      <c r="R10061" s="31"/>
      <c r="S10061" s="112"/>
    </row>
    <row r="10062">
      <c r="A10062" s="105"/>
      <c r="C10062" s="88"/>
      <c r="D10062" s="86"/>
      <c r="E10062" s="32"/>
      <c r="H10062" s="105"/>
      <c r="J10062" s="102"/>
      <c r="K10062" s="102"/>
      <c r="L10062" s="108"/>
      <c r="R10062" s="31"/>
      <c r="S10062" s="112"/>
    </row>
    <row r="10063">
      <c r="A10063" s="105"/>
      <c r="C10063" s="88"/>
      <c r="D10063" s="86"/>
      <c r="E10063" s="32"/>
      <c r="H10063" s="105"/>
      <c r="J10063" s="102"/>
      <c r="K10063" s="102"/>
      <c r="L10063" s="108"/>
      <c r="R10063" s="31"/>
      <c r="S10063" s="112"/>
    </row>
    <row r="10064">
      <c r="A10064" s="105"/>
      <c r="C10064" s="88"/>
      <c r="D10064" s="86"/>
      <c r="E10064" s="32"/>
      <c r="H10064" s="105"/>
      <c r="J10064" s="102"/>
      <c r="K10064" s="102"/>
      <c r="L10064" s="108"/>
      <c r="R10064" s="31"/>
      <c r="S10064" s="112"/>
    </row>
    <row r="10065">
      <c r="A10065" s="105"/>
      <c r="C10065" s="88"/>
      <c r="D10065" s="86"/>
      <c r="E10065" s="32"/>
      <c r="H10065" s="105"/>
      <c r="J10065" s="102"/>
      <c r="K10065" s="102"/>
      <c r="L10065" s="108"/>
      <c r="R10065" s="31"/>
      <c r="S10065" s="112"/>
    </row>
    <row r="10066">
      <c r="A10066" s="105"/>
      <c r="C10066" s="88"/>
      <c r="D10066" s="86"/>
      <c r="E10066" s="32"/>
      <c r="H10066" s="105"/>
      <c r="J10066" s="102"/>
      <c r="K10066" s="102"/>
      <c r="L10066" s="108"/>
      <c r="R10066" s="31"/>
      <c r="S10066" s="112"/>
    </row>
    <row r="10067">
      <c r="A10067" s="105"/>
      <c r="C10067" s="88"/>
      <c r="D10067" s="86"/>
      <c r="E10067" s="32"/>
      <c r="H10067" s="105"/>
      <c r="J10067" s="102"/>
      <c r="K10067" s="102"/>
      <c r="L10067" s="108"/>
      <c r="R10067" s="31"/>
      <c r="S10067" s="112"/>
    </row>
    <row r="10068">
      <c r="A10068" s="105"/>
      <c r="C10068" s="88"/>
      <c r="D10068" s="86"/>
      <c r="E10068" s="32"/>
      <c r="H10068" s="105"/>
      <c r="J10068" s="102"/>
      <c r="K10068" s="102"/>
      <c r="L10068" s="108"/>
      <c r="R10068" s="31"/>
      <c r="S10068" s="112"/>
    </row>
    <row r="10069">
      <c r="A10069" s="105"/>
      <c r="C10069" s="88"/>
      <c r="D10069" s="86"/>
      <c r="E10069" s="32"/>
      <c r="H10069" s="105"/>
      <c r="J10069" s="102"/>
      <c r="K10069" s="102"/>
      <c r="L10069" s="108"/>
      <c r="R10069" s="31"/>
      <c r="S10069" s="112"/>
    </row>
    <row r="10070">
      <c r="A10070" s="105"/>
      <c r="C10070" s="88"/>
      <c r="D10070" s="86"/>
      <c r="E10070" s="32"/>
      <c r="H10070" s="105"/>
      <c r="J10070" s="102"/>
      <c r="K10070" s="102"/>
      <c r="L10070" s="108"/>
      <c r="R10070" s="31"/>
      <c r="S10070" s="112"/>
    </row>
    <row r="10071">
      <c r="A10071" s="105"/>
      <c r="C10071" s="88"/>
      <c r="D10071" s="86"/>
      <c r="E10071" s="32"/>
      <c r="H10071" s="105"/>
      <c r="J10071" s="102"/>
      <c r="K10071" s="102"/>
      <c r="L10071" s="108"/>
      <c r="R10071" s="31"/>
      <c r="S10071" s="112"/>
    </row>
    <row r="10072">
      <c r="A10072" s="105"/>
      <c r="C10072" s="88"/>
      <c r="D10072" s="86"/>
      <c r="E10072" s="32"/>
      <c r="H10072" s="105"/>
      <c r="J10072" s="102"/>
      <c r="K10072" s="102"/>
      <c r="L10072" s="108"/>
      <c r="R10072" s="31"/>
      <c r="S10072" s="112"/>
    </row>
    <row r="10073">
      <c r="A10073" s="105"/>
      <c r="C10073" s="88"/>
      <c r="D10073" s="86"/>
      <c r="E10073" s="32"/>
      <c r="H10073" s="105"/>
      <c r="J10073" s="102"/>
      <c r="K10073" s="102"/>
      <c r="L10073" s="108"/>
      <c r="R10073" s="31"/>
      <c r="S10073" s="112"/>
    </row>
    <row r="10074">
      <c r="A10074" s="105"/>
      <c r="C10074" s="88"/>
      <c r="D10074" s="86"/>
      <c r="E10074" s="32"/>
      <c r="H10074" s="105"/>
      <c r="J10074" s="102"/>
      <c r="K10074" s="102"/>
      <c r="L10074" s="108"/>
      <c r="R10074" s="31"/>
      <c r="S10074" s="112"/>
    </row>
    <row r="10075">
      <c r="A10075" s="105"/>
      <c r="C10075" s="88"/>
      <c r="D10075" s="86"/>
      <c r="E10075" s="32"/>
      <c r="H10075" s="105"/>
      <c r="J10075" s="102"/>
      <c r="K10075" s="102"/>
      <c r="L10075" s="108"/>
      <c r="R10075" s="31"/>
      <c r="S10075" s="112"/>
    </row>
    <row r="10076">
      <c r="A10076" s="105"/>
      <c r="C10076" s="88"/>
      <c r="D10076" s="86"/>
      <c r="E10076" s="32"/>
      <c r="H10076" s="105"/>
      <c r="J10076" s="102"/>
      <c r="K10076" s="102"/>
      <c r="L10076" s="108"/>
      <c r="R10076" s="31"/>
      <c r="S10076" s="112"/>
    </row>
    <row r="10077">
      <c r="A10077" s="105"/>
      <c r="C10077" s="88"/>
      <c r="D10077" s="86"/>
      <c r="E10077" s="32"/>
      <c r="H10077" s="105"/>
      <c r="J10077" s="102"/>
      <c r="K10077" s="102"/>
      <c r="L10077" s="108"/>
      <c r="R10077" s="31"/>
      <c r="S10077" s="112"/>
    </row>
    <row r="10078">
      <c r="A10078" s="105"/>
      <c r="C10078" s="88"/>
      <c r="D10078" s="86"/>
      <c r="E10078" s="32"/>
      <c r="H10078" s="105"/>
      <c r="J10078" s="102"/>
      <c r="K10078" s="102"/>
      <c r="L10078" s="108"/>
      <c r="R10078" s="31"/>
      <c r="S10078" s="112"/>
    </row>
    <row r="10079">
      <c r="A10079" s="105"/>
      <c r="C10079" s="88"/>
      <c r="D10079" s="86"/>
      <c r="E10079" s="32"/>
      <c r="H10079" s="105"/>
      <c r="J10079" s="102"/>
      <c r="K10079" s="102"/>
      <c r="L10079" s="108"/>
      <c r="R10079" s="31"/>
      <c r="S10079" s="112"/>
    </row>
    <row r="10080">
      <c r="A10080" s="105"/>
      <c r="C10080" s="88"/>
      <c r="D10080" s="86"/>
      <c r="E10080" s="32"/>
      <c r="H10080" s="105"/>
      <c r="J10080" s="102"/>
      <c r="K10080" s="102"/>
      <c r="L10080" s="108"/>
      <c r="R10080" s="31"/>
      <c r="S10080" s="112"/>
    </row>
    <row r="10081">
      <c r="A10081" s="105"/>
      <c r="C10081" s="88"/>
      <c r="D10081" s="86"/>
      <c r="E10081" s="32"/>
      <c r="H10081" s="105"/>
      <c r="J10081" s="102"/>
      <c r="K10081" s="102"/>
      <c r="L10081" s="108"/>
      <c r="R10081" s="31"/>
      <c r="S10081" s="112"/>
    </row>
    <row r="10082">
      <c r="A10082" s="105"/>
      <c r="C10082" s="88"/>
      <c r="D10082" s="86"/>
      <c r="E10082" s="32"/>
      <c r="H10082" s="105"/>
      <c r="J10082" s="102"/>
      <c r="K10082" s="102"/>
      <c r="L10082" s="108"/>
      <c r="R10082" s="31"/>
      <c r="S10082" s="112"/>
    </row>
    <row r="10083">
      <c r="A10083" s="105"/>
      <c r="C10083" s="88"/>
      <c r="D10083" s="86"/>
      <c r="E10083" s="32"/>
      <c r="H10083" s="105"/>
      <c r="J10083" s="102"/>
      <c r="K10083" s="102"/>
      <c r="L10083" s="108"/>
      <c r="R10083" s="31"/>
      <c r="S10083" s="112"/>
    </row>
    <row r="10084">
      <c r="A10084" s="105"/>
      <c r="C10084" s="88"/>
      <c r="D10084" s="86"/>
      <c r="E10084" s="32"/>
      <c r="H10084" s="105"/>
      <c r="J10084" s="102"/>
      <c r="K10084" s="102"/>
      <c r="L10084" s="108"/>
      <c r="R10084" s="31"/>
      <c r="S10084" s="112"/>
    </row>
    <row r="10085">
      <c r="A10085" s="105"/>
      <c r="C10085" s="88"/>
      <c r="D10085" s="86"/>
      <c r="E10085" s="32"/>
      <c r="H10085" s="105"/>
      <c r="J10085" s="102"/>
      <c r="K10085" s="102"/>
      <c r="L10085" s="108"/>
      <c r="R10085" s="31"/>
      <c r="S10085" s="112"/>
    </row>
    <row r="10086">
      <c r="A10086" s="105"/>
      <c r="C10086" s="88"/>
      <c r="D10086" s="86"/>
      <c r="E10086" s="32"/>
      <c r="H10086" s="105"/>
      <c r="J10086" s="102"/>
      <c r="K10086" s="102"/>
      <c r="L10086" s="108"/>
      <c r="R10086" s="31"/>
      <c r="S10086" s="112"/>
    </row>
    <row r="10087">
      <c r="A10087" s="105"/>
      <c r="C10087" s="88"/>
      <c r="D10087" s="86"/>
      <c r="E10087" s="32"/>
      <c r="H10087" s="105"/>
      <c r="J10087" s="102"/>
      <c r="K10087" s="102"/>
      <c r="L10087" s="108"/>
      <c r="R10087" s="31"/>
      <c r="S10087" s="112"/>
    </row>
    <row r="10088">
      <c r="A10088" s="105"/>
      <c r="C10088" s="88"/>
      <c r="D10088" s="86"/>
      <c r="E10088" s="32"/>
      <c r="H10088" s="105"/>
      <c r="J10088" s="102"/>
      <c r="K10088" s="102"/>
      <c r="L10088" s="108"/>
      <c r="R10088" s="31"/>
      <c r="S10088" s="112"/>
    </row>
    <row r="10089">
      <c r="A10089" s="105"/>
      <c r="C10089" s="88"/>
      <c r="D10089" s="86"/>
      <c r="E10089" s="32"/>
      <c r="H10089" s="105"/>
      <c r="J10089" s="102"/>
      <c r="K10089" s="102"/>
      <c r="L10089" s="108"/>
      <c r="R10089" s="31"/>
      <c r="S10089" s="112"/>
    </row>
    <row r="10090">
      <c r="A10090" s="105"/>
      <c r="C10090" s="88"/>
      <c r="D10090" s="86"/>
      <c r="E10090" s="32"/>
      <c r="H10090" s="105"/>
      <c r="J10090" s="102"/>
      <c r="K10090" s="102"/>
      <c r="L10090" s="108"/>
      <c r="R10090" s="31"/>
      <c r="S10090" s="112"/>
    </row>
    <row r="10091">
      <c r="A10091" s="105"/>
      <c r="C10091" s="88"/>
      <c r="D10091" s="86"/>
      <c r="E10091" s="32"/>
      <c r="H10091" s="105"/>
      <c r="J10091" s="102"/>
      <c r="K10091" s="102"/>
      <c r="L10091" s="108"/>
      <c r="R10091" s="31"/>
      <c r="S10091" s="112"/>
    </row>
    <row r="10092">
      <c r="A10092" s="105"/>
      <c r="C10092" s="88"/>
      <c r="D10092" s="86"/>
      <c r="E10092" s="32"/>
      <c r="H10092" s="105"/>
      <c r="J10092" s="102"/>
      <c r="K10092" s="102"/>
      <c r="L10092" s="108"/>
      <c r="R10092" s="31"/>
      <c r="S10092" s="112"/>
    </row>
    <row r="10093">
      <c r="A10093" s="105"/>
      <c r="C10093" s="88"/>
      <c r="D10093" s="86"/>
      <c r="E10093" s="32"/>
      <c r="H10093" s="105"/>
      <c r="J10093" s="102"/>
      <c r="K10093" s="102"/>
      <c r="L10093" s="108"/>
      <c r="R10093" s="31"/>
      <c r="S10093" s="112"/>
    </row>
    <row r="10094">
      <c r="A10094" s="105"/>
      <c r="C10094" s="88"/>
      <c r="D10094" s="86"/>
      <c r="E10094" s="32"/>
      <c r="H10094" s="105"/>
      <c r="J10094" s="102"/>
      <c r="K10094" s="102"/>
      <c r="L10094" s="108"/>
      <c r="R10094" s="31"/>
      <c r="S10094" s="112"/>
    </row>
    <row r="10095">
      <c r="A10095" s="105"/>
      <c r="C10095" s="88"/>
      <c r="D10095" s="86"/>
      <c r="E10095" s="32"/>
      <c r="H10095" s="105"/>
      <c r="J10095" s="102"/>
      <c r="K10095" s="102"/>
      <c r="L10095" s="108"/>
      <c r="R10095" s="31"/>
      <c r="S10095" s="112"/>
    </row>
    <row r="10096">
      <c r="A10096" s="105"/>
      <c r="C10096" s="88"/>
      <c r="D10096" s="86"/>
      <c r="E10096" s="32"/>
      <c r="H10096" s="105"/>
      <c r="J10096" s="102"/>
      <c r="K10096" s="102"/>
      <c r="L10096" s="108"/>
      <c r="R10096" s="31"/>
      <c r="S10096" s="112"/>
    </row>
    <row r="10097">
      <c r="A10097" s="105"/>
      <c r="C10097" s="88"/>
      <c r="D10097" s="86"/>
      <c r="E10097" s="32"/>
      <c r="H10097" s="105"/>
      <c r="J10097" s="102"/>
      <c r="K10097" s="102"/>
      <c r="L10097" s="108"/>
      <c r="R10097" s="31"/>
      <c r="S10097" s="112"/>
    </row>
    <row r="10098">
      <c r="A10098" s="105"/>
      <c r="C10098" s="88"/>
      <c r="D10098" s="86"/>
      <c r="E10098" s="32"/>
      <c r="H10098" s="105"/>
      <c r="J10098" s="102"/>
      <c r="K10098" s="102"/>
      <c r="L10098" s="108"/>
      <c r="R10098" s="31"/>
      <c r="S10098" s="112"/>
    </row>
    <row r="10099">
      <c r="A10099" s="105"/>
      <c r="C10099" s="88"/>
      <c r="D10099" s="86"/>
      <c r="E10099" s="32"/>
      <c r="H10099" s="105"/>
      <c r="J10099" s="102"/>
      <c r="K10099" s="102"/>
      <c r="L10099" s="108"/>
      <c r="R10099" s="31"/>
      <c r="S10099" s="112"/>
    </row>
    <row r="10100">
      <c r="A10100" s="105"/>
      <c r="C10100" s="88"/>
      <c r="D10100" s="86"/>
      <c r="E10100" s="32"/>
      <c r="H10100" s="105"/>
      <c r="J10100" s="102"/>
      <c r="K10100" s="102"/>
      <c r="L10100" s="108"/>
      <c r="R10100" s="31"/>
      <c r="S10100" s="112"/>
    </row>
    <row r="10101">
      <c r="A10101" s="105"/>
      <c r="C10101" s="88"/>
      <c r="D10101" s="86"/>
      <c r="E10101" s="32"/>
      <c r="H10101" s="105"/>
      <c r="J10101" s="102"/>
      <c r="K10101" s="102"/>
      <c r="L10101" s="108"/>
      <c r="R10101" s="31"/>
      <c r="S10101" s="112"/>
    </row>
    <row r="10102">
      <c r="A10102" s="105"/>
      <c r="C10102" s="88"/>
      <c r="D10102" s="86"/>
      <c r="E10102" s="32"/>
      <c r="H10102" s="105"/>
      <c r="J10102" s="102"/>
      <c r="K10102" s="102"/>
      <c r="L10102" s="108"/>
      <c r="R10102" s="31"/>
      <c r="S10102" s="112"/>
    </row>
    <row r="10103">
      <c r="A10103" s="105"/>
      <c r="C10103" s="88"/>
      <c r="D10103" s="86"/>
      <c r="E10103" s="32"/>
      <c r="H10103" s="105"/>
      <c r="J10103" s="102"/>
      <c r="K10103" s="102"/>
      <c r="L10103" s="108"/>
      <c r="R10103" s="31"/>
      <c r="S10103" s="112"/>
    </row>
    <row r="10104">
      <c r="A10104" s="105"/>
      <c r="C10104" s="88"/>
      <c r="D10104" s="86"/>
      <c r="E10104" s="32"/>
      <c r="H10104" s="105"/>
      <c r="J10104" s="102"/>
      <c r="K10104" s="102"/>
      <c r="L10104" s="108"/>
      <c r="R10104" s="31"/>
      <c r="S10104" s="112"/>
    </row>
    <row r="10105">
      <c r="A10105" s="105"/>
      <c r="C10105" s="88"/>
      <c r="D10105" s="86"/>
      <c r="E10105" s="32"/>
      <c r="H10105" s="105"/>
      <c r="J10105" s="102"/>
      <c r="K10105" s="102"/>
      <c r="L10105" s="108"/>
      <c r="R10105" s="31"/>
      <c r="S10105" s="112"/>
    </row>
    <row r="10106">
      <c r="A10106" s="105"/>
      <c r="C10106" s="88"/>
      <c r="D10106" s="86"/>
      <c r="E10106" s="32"/>
      <c r="H10106" s="105"/>
      <c r="J10106" s="102"/>
      <c r="K10106" s="102"/>
      <c r="L10106" s="108"/>
      <c r="R10106" s="31"/>
      <c r="S10106" s="112"/>
    </row>
    <row r="10107">
      <c r="A10107" s="105"/>
      <c r="C10107" s="88"/>
      <c r="D10107" s="86"/>
      <c r="E10107" s="32"/>
      <c r="H10107" s="105"/>
      <c r="J10107" s="102"/>
      <c r="K10107" s="102"/>
      <c r="L10107" s="108"/>
      <c r="R10107" s="31"/>
      <c r="S10107" s="112"/>
    </row>
    <row r="10108">
      <c r="A10108" s="105"/>
      <c r="C10108" s="88"/>
      <c r="D10108" s="86"/>
      <c r="E10108" s="32"/>
      <c r="H10108" s="105"/>
      <c r="J10108" s="102"/>
      <c r="K10108" s="102"/>
      <c r="L10108" s="108"/>
      <c r="R10108" s="31"/>
      <c r="S10108" s="112"/>
    </row>
    <row r="10109">
      <c r="A10109" s="105"/>
      <c r="C10109" s="88"/>
      <c r="D10109" s="86"/>
      <c r="E10109" s="32"/>
      <c r="H10109" s="105"/>
      <c r="J10109" s="102"/>
      <c r="K10109" s="102"/>
      <c r="L10109" s="108"/>
      <c r="R10109" s="31"/>
      <c r="S10109" s="112"/>
    </row>
    <row r="10110">
      <c r="A10110" s="105"/>
      <c r="C10110" s="88"/>
      <c r="D10110" s="86"/>
      <c r="E10110" s="32"/>
      <c r="H10110" s="105"/>
      <c r="J10110" s="102"/>
      <c r="K10110" s="102"/>
      <c r="L10110" s="108"/>
      <c r="R10110" s="31"/>
      <c r="S10110" s="112"/>
    </row>
    <row r="10111">
      <c r="A10111" s="105"/>
      <c r="C10111" s="88"/>
      <c r="D10111" s="86"/>
      <c r="E10111" s="32"/>
      <c r="H10111" s="105"/>
      <c r="J10111" s="102"/>
      <c r="K10111" s="102"/>
      <c r="L10111" s="108"/>
      <c r="R10111" s="31"/>
      <c r="S10111" s="112"/>
    </row>
    <row r="10112">
      <c r="A10112" s="105"/>
      <c r="C10112" s="88"/>
      <c r="D10112" s="86"/>
      <c r="E10112" s="32"/>
      <c r="H10112" s="105"/>
      <c r="J10112" s="102"/>
      <c r="K10112" s="102"/>
      <c r="L10112" s="108"/>
      <c r="R10112" s="31"/>
      <c r="S10112" s="112"/>
    </row>
    <row r="10113">
      <c r="A10113" s="105"/>
      <c r="C10113" s="88"/>
      <c r="D10113" s="86"/>
      <c r="E10113" s="32"/>
      <c r="H10113" s="105"/>
      <c r="J10113" s="102"/>
      <c r="K10113" s="102"/>
      <c r="L10113" s="108"/>
      <c r="R10113" s="31"/>
      <c r="S10113" s="112"/>
    </row>
    <row r="10114">
      <c r="A10114" s="105"/>
      <c r="C10114" s="88"/>
      <c r="D10114" s="86"/>
      <c r="E10114" s="32"/>
      <c r="H10114" s="105"/>
      <c r="J10114" s="102"/>
      <c r="K10114" s="102"/>
      <c r="L10114" s="108"/>
      <c r="R10114" s="31"/>
      <c r="S10114" s="112"/>
    </row>
    <row r="10115">
      <c r="A10115" s="105"/>
      <c r="C10115" s="88"/>
      <c r="D10115" s="86"/>
      <c r="E10115" s="32"/>
      <c r="H10115" s="105"/>
      <c r="J10115" s="102"/>
      <c r="K10115" s="102"/>
      <c r="L10115" s="108"/>
      <c r="R10115" s="31"/>
      <c r="S10115" s="112"/>
    </row>
    <row r="10116">
      <c r="A10116" s="105"/>
      <c r="C10116" s="88"/>
      <c r="D10116" s="86"/>
      <c r="E10116" s="32"/>
      <c r="H10116" s="105"/>
      <c r="J10116" s="102"/>
      <c r="K10116" s="102"/>
      <c r="L10116" s="108"/>
      <c r="R10116" s="31"/>
      <c r="S10116" s="112"/>
    </row>
    <row r="10117">
      <c r="A10117" s="105"/>
      <c r="C10117" s="88"/>
      <c r="D10117" s="86"/>
      <c r="E10117" s="32"/>
      <c r="H10117" s="105"/>
      <c r="J10117" s="102"/>
      <c r="K10117" s="102"/>
      <c r="L10117" s="108"/>
      <c r="R10117" s="31"/>
      <c r="S10117" s="112"/>
    </row>
    <row r="10118">
      <c r="A10118" s="105"/>
      <c r="C10118" s="88"/>
      <c r="D10118" s="86"/>
      <c r="E10118" s="32"/>
      <c r="H10118" s="105"/>
      <c r="J10118" s="102"/>
      <c r="K10118" s="102"/>
      <c r="L10118" s="108"/>
      <c r="R10118" s="31"/>
      <c r="S10118" s="112"/>
    </row>
    <row r="10119">
      <c r="A10119" s="105"/>
      <c r="C10119" s="88"/>
      <c r="D10119" s="86"/>
      <c r="E10119" s="32"/>
      <c r="H10119" s="105"/>
      <c r="J10119" s="102"/>
      <c r="K10119" s="102"/>
      <c r="L10119" s="108"/>
      <c r="R10119" s="31"/>
      <c r="S10119" s="112"/>
    </row>
    <row r="10120">
      <c r="A10120" s="105"/>
      <c r="C10120" s="88"/>
      <c r="D10120" s="86"/>
      <c r="E10120" s="32"/>
      <c r="H10120" s="105"/>
      <c r="J10120" s="102"/>
      <c r="K10120" s="102"/>
      <c r="L10120" s="108"/>
      <c r="R10120" s="31"/>
      <c r="S10120" s="112"/>
    </row>
    <row r="10121">
      <c r="A10121" s="105"/>
      <c r="C10121" s="88"/>
      <c r="D10121" s="86"/>
      <c r="E10121" s="32"/>
      <c r="H10121" s="105"/>
      <c r="J10121" s="102"/>
      <c r="K10121" s="102"/>
      <c r="L10121" s="108"/>
      <c r="R10121" s="31"/>
      <c r="S10121" s="112"/>
    </row>
    <row r="10122">
      <c r="A10122" s="105"/>
      <c r="C10122" s="88"/>
      <c r="D10122" s="86"/>
      <c r="E10122" s="32"/>
      <c r="H10122" s="105"/>
      <c r="J10122" s="102"/>
      <c r="K10122" s="102"/>
      <c r="L10122" s="108"/>
      <c r="R10122" s="31"/>
      <c r="S10122" s="112"/>
    </row>
    <row r="10123">
      <c r="A10123" s="105"/>
      <c r="C10123" s="88"/>
      <c r="D10123" s="86"/>
      <c r="E10123" s="32"/>
      <c r="H10123" s="105"/>
      <c r="J10123" s="102"/>
      <c r="K10123" s="102"/>
      <c r="L10123" s="108"/>
      <c r="R10123" s="31"/>
      <c r="S10123" s="112"/>
    </row>
    <row r="10124">
      <c r="A10124" s="105"/>
      <c r="C10124" s="88"/>
      <c r="D10124" s="86"/>
      <c r="E10124" s="32"/>
      <c r="H10124" s="105"/>
      <c r="J10124" s="102"/>
      <c r="K10124" s="102"/>
      <c r="L10124" s="108"/>
      <c r="R10124" s="31"/>
      <c r="S10124" s="112"/>
    </row>
    <row r="10125">
      <c r="A10125" s="105"/>
      <c r="C10125" s="88"/>
      <c r="D10125" s="86"/>
      <c r="E10125" s="32"/>
      <c r="H10125" s="105"/>
      <c r="J10125" s="102"/>
      <c r="K10125" s="102"/>
      <c r="L10125" s="108"/>
      <c r="R10125" s="31"/>
      <c r="S10125" s="112"/>
    </row>
    <row r="10126">
      <c r="A10126" s="105"/>
      <c r="C10126" s="88"/>
      <c r="D10126" s="86"/>
      <c r="E10126" s="32"/>
      <c r="H10126" s="105"/>
      <c r="J10126" s="102"/>
      <c r="K10126" s="102"/>
      <c r="L10126" s="108"/>
      <c r="R10126" s="31"/>
      <c r="S10126" s="112"/>
    </row>
    <row r="10127">
      <c r="A10127" s="105"/>
      <c r="C10127" s="88"/>
      <c r="D10127" s="86"/>
      <c r="E10127" s="32"/>
      <c r="H10127" s="105"/>
      <c r="J10127" s="102"/>
      <c r="K10127" s="102"/>
      <c r="L10127" s="108"/>
      <c r="R10127" s="31"/>
      <c r="S10127" s="112"/>
    </row>
    <row r="10128">
      <c r="A10128" s="105"/>
      <c r="C10128" s="88"/>
      <c r="D10128" s="86"/>
      <c r="E10128" s="32"/>
      <c r="H10128" s="105"/>
      <c r="J10128" s="102"/>
      <c r="K10128" s="102"/>
      <c r="L10128" s="108"/>
      <c r="R10128" s="31"/>
      <c r="S10128" s="112"/>
    </row>
    <row r="10129">
      <c r="A10129" s="105"/>
      <c r="C10129" s="88"/>
      <c r="D10129" s="86"/>
      <c r="E10129" s="32"/>
      <c r="H10129" s="105"/>
      <c r="J10129" s="102"/>
      <c r="K10129" s="102"/>
      <c r="L10129" s="108"/>
      <c r="R10129" s="31"/>
      <c r="S10129" s="112"/>
    </row>
    <row r="10130">
      <c r="A10130" s="105"/>
      <c r="C10130" s="88"/>
      <c r="D10130" s="86"/>
      <c r="E10130" s="32"/>
      <c r="H10130" s="105"/>
      <c r="J10130" s="102"/>
      <c r="K10130" s="102"/>
      <c r="L10130" s="108"/>
      <c r="R10130" s="31"/>
      <c r="S10130" s="112"/>
    </row>
    <row r="10131">
      <c r="A10131" s="105"/>
      <c r="C10131" s="88"/>
      <c r="D10131" s="86"/>
      <c r="E10131" s="32"/>
      <c r="H10131" s="105"/>
      <c r="J10131" s="102"/>
      <c r="K10131" s="102"/>
      <c r="L10131" s="108"/>
      <c r="R10131" s="31"/>
      <c r="S10131" s="112"/>
    </row>
    <row r="10132">
      <c r="A10132" s="105"/>
      <c r="C10132" s="88"/>
      <c r="D10132" s="86"/>
      <c r="E10132" s="32"/>
      <c r="H10132" s="105"/>
      <c r="J10132" s="102"/>
      <c r="K10132" s="102"/>
      <c r="L10132" s="108"/>
      <c r="R10132" s="31"/>
      <c r="S10132" s="112"/>
    </row>
    <row r="10133">
      <c r="A10133" s="105"/>
      <c r="C10133" s="88"/>
      <c r="D10133" s="86"/>
      <c r="E10133" s="32"/>
      <c r="H10133" s="105"/>
      <c r="J10133" s="102"/>
      <c r="K10133" s="102"/>
      <c r="L10133" s="108"/>
      <c r="R10133" s="31"/>
      <c r="S10133" s="112"/>
    </row>
    <row r="10134">
      <c r="A10134" s="105"/>
      <c r="C10134" s="88"/>
      <c r="D10134" s="86"/>
      <c r="E10134" s="32"/>
      <c r="H10134" s="105"/>
      <c r="J10134" s="102"/>
      <c r="K10134" s="102"/>
      <c r="L10134" s="108"/>
      <c r="R10134" s="31"/>
      <c r="S10134" s="112"/>
    </row>
    <row r="10135">
      <c r="A10135" s="105"/>
      <c r="C10135" s="88"/>
      <c r="D10135" s="86"/>
      <c r="E10135" s="32"/>
      <c r="H10135" s="105"/>
      <c r="J10135" s="102"/>
      <c r="K10135" s="102"/>
      <c r="L10135" s="108"/>
      <c r="R10135" s="31"/>
      <c r="S10135" s="112"/>
    </row>
    <row r="10136">
      <c r="A10136" s="105"/>
      <c r="C10136" s="88"/>
      <c r="D10136" s="86"/>
      <c r="E10136" s="32"/>
      <c r="H10136" s="105"/>
      <c r="J10136" s="102"/>
      <c r="K10136" s="102"/>
      <c r="L10136" s="108"/>
      <c r="R10136" s="31"/>
      <c r="S10136" s="112"/>
    </row>
    <row r="10137">
      <c r="A10137" s="105"/>
      <c r="C10137" s="88"/>
      <c r="D10137" s="86"/>
      <c r="E10137" s="32"/>
      <c r="H10137" s="105"/>
      <c r="J10137" s="102"/>
      <c r="K10137" s="102"/>
      <c r="L10137" s="108"/>
      <c r="R10137" s="31"/>
      <c r="S10137" s="112"/>
    </row>
    <row r="10138">
      <c r="A10138" s="105"/>
      <c r="C10138" s="88"/>
      <c r="D10138" s="86"/>
      <c r="E10138" s="32"/>
      <c r="H10138" s="105"/>
      <c r="J10138" s="102"/>
      <c r="K10138" s="102"/>
      <c r="L10138" s="108"/>
      <c r="R10138" s="31"/>
      <c r="S10138" s="112"/>
    </row>
    <row r="10139">
      <c r="A10139" s="105"/>
      <c r="C10139" s="88"/>
      <c r="D10139" s="86"/>
      <c r="E10139" s="32"/>
      <c r="H10139" s="105"/>
      <c r="J10139" s="102"/>
      <c r="K10139" s="102"/>
      <c r="L10139" s="108"/>
      <c r="R10139" s="31"/>
      <c r="S10139" s="112"/>
    </row>
    <row r="10140">
      <c r="A10140" s="105"/>
      <c r="C10140" s="88"/>
      <c r="D10140" s="86"/>
      <c r="E10140" s="32"/>
      <c r="H10140" s="105"/>
      <c r="J10140" s="102"/>
      <c r="K10140" s="102"/>
      <c r="L10140" s="108"/>
      <c r="R10140" s="31"/>
      <c r="S10140" s="112"/>
    </row>
    <row r="10141">
      <c r="A10141" s="105"/>
      <c r="C10141" s="88"/>
      <c r="D10141" s="86"/>
      <c r="E10141" s="32"/>
      <c r="H10141" s="105"/>
      <c r="J10141" s="102"/>
      <c r="K10141" s="102"/>
      <c r="L10141" s="108"/>
      <c r="R10141" s="31"/>
      <c r="S10141" s="112"/>
    </row>
    <row r="10142">
      <c r="A10142" s="105"/>
      <c r="C10142" s="88"/>
      <c r="D10142" s="86"/>
      <c r="E10142" s="32"/>
      <c r="H10142" s="105"/>
      <c r="J10142" s="102"/>
      <c r="K10142" s="102"/>
      <c r="L10142" s="108"/>
      <c r="R10142" s="31"/>
      <c r="S10142" s="112"/>
    </row>
    <row r="10143">
      <c r="A10143" s="105"/>
      <c r="C10143" s="88"/>
      <c r="D10143" s="86"/>
      <c r="E10143" s="32"/>
      <c r="H10143" s="105"/>
      <c r="J10143" s="102"/>
      <c r="K10143" s="102"/>
      <c r="L10143" s="108"/>
      <c r="R10143" s="31"/>
      <c r="S10143" s="112"/>
    </row>
    <row r="10144">
      <c r="A10144" s="105"/>
      <c r="C10144" s="88"/>
      <c r="D10144" s="86"/>
      <c r="E10144" s="32"/>
      <c r="H10144" s="105"/>
      <c r="J10144" s="102"/>
      <c r="K10144" s="102"/>
      <c r="L10144" s="108"/>
      <c r="R10144" s="31"/>
      <c r="S10144" s="112"/>
    </row>
    <row r="10145">
      <c r="A10145" s="105"/>
      <c r="C10145" s="88"/>
      <c r="D10145" s="86"/>
      <c r="E10145" s="32"/>
      <c r="H10145" s="105"/>
      <c r="J10145" s="102"/>
      <c r="K10145" s="102"/>
      <c r="L10145" s="108"/>
      <c r="R10145" s="31"/>
      <c r="S10145" s="112"/>
    </row>
    <row r="10146">
      <c r="A10146" s="105"/>
      <c r="C10146" s="88"/>
      <c r="D10146" s="86"/>
      <c r="E10146" s="32"/>
      <c r="H10146" s="105"/>
      <c r="J10146" s="102"/>
      <c r="K10146" s="102"/>
      <c r="L10146" s="108"/>
      <c r="R10146" s="31"/>
      <c r="S10146" s="112"/>
    </row>
    <row r="10147">
      <c r="A10147" s="105"/>
      <c r="C10147" s="88"/>
      <c r="D10147" s="86"/>
      <c r="E10147" s="32"/>
      <c r="H10147" s="105"/>
      <c r="J10147" s="102"/>
      <c r="K10147" s="102"/>
      <c r="L10147" s="108"/>
      <c r="R10147" s="31"/>
      <c r="S10147" s="112"/>
    </row>
    <row r="10148">
      <c r="A10148" s="105"/>
      <c r="C10148" s="88"/>
      <c r="D10148" s="86"/>
      <c r="E10148" s="32"/>
      <c r="H10148" s="105"/>
      <c r="J10148" s="102"/>
      <c r="K10148" s="102"/>
      <c r="L10148" s="108"/>
      <c r="R10148" s="31"/>
      <c r="S10148" s="112"/>
    </row>
    <row r="10149">
      <c r="A10149" s="105"/>
      <c r="C10149" s="88"/>
      <c r="D10149" s="86"/>
      <c r="E10149" s="32"/>
      <c r="H10149" s="105"/>
      <c r="J10149" s="102"/>
      <c r="K10149" s="102"/>
      <c r="L10149" s="108"/>
      <c r="R10149" s="31"/>
      <c r="S10149" s="112"/>
    </row>
    <row r="10150">
      <c r="A10150" s="105"/>
      <c r="C10150" s="88"/>
      <c r="D10150" s="86"/>
      <c r="E10150" s="32"/>
      <c r="H10150" s="105"/>
      <c r="J10150" s="102"/>
      <c r="K10150" s="102"/>
      <c r="L10150" s="108"/>
      <c r="R10150" s="31"/>
      <c r="S10150" s="112"/>
    </row>
    <row r="10151">
      <c r="A10151" s="105"/>
      <c r="C10151" s="88"/>
      <c r="D10151" s="86"/>
      <c r="E10151" s="32"/>
      <c r="H10151" s="105"/>
      <c r="J10151" s="102"/>
      <c r="K10151" s="102"/>
      <c r="L10151" s="108"/>
      <c r="R10151" s="31"/>
      <c r="S10151" s="112"/>
    </row>
    <row r="10152">
      <c r="A10152" s="105"/>
      <c r="C10152" s="88"/>
      <c r="D10152" s="86"/>
      <c r="E10152" s="32"/>
      <c r="H10152" s="105"/>
      <c r="J10152" s="102"/>
      <c r="K10152" s="102"/>
      <c r="L10152" s="108"/>
      <c r="R10152" s="31"/>
      <c r="S10152" s="112"/>
    </row>
    <row r="10153">
      <c r="A10153" s="105"/>
      <c r="C10153" s="88"/>
      <c r="D10153" s="86"/>
      <c r="E10153" s="32"/>
      <c r="H10153" s="105"/>
      <c r="J10153" s="102"/>
      <c r="K10153" s="102"/>
      <c r="L10153" s="108"/>
      <c r="R10153" s="31"/>
      <c r="S10153" s="112"/>
    </row>
    <row r="10154">
      <c r="A10154" s="105"/>
      <c r="C10154" s="88"/>
      <c r="D10154" s="86"/>
      <c r="E10154" s="32"/>
      <c r="H10154" s="105"/>
      <c r="J10154" s="102"/>
      <c r="K10154" s="102"/>
      <c r="L10154" s="108"/>
      <c r="R10154" s="31"/>
      <c r="S10154" s="112"/>
    </row>
    <row r="10155">
      <c r="A10155" s="105"/>
      <c r="C10155" s="88"/>
      <c r="D10155" s="86"/>
      <c r="E10155" s="32"/>
      <c r="H10155" s="105"/>
      <c r="J10155" s="102"/>
      <c r="K10155" s="102"/>
      <c r="L10155" s="108"/>
      <c r="R10155" s="31"/>
      <c r="S10155" s="112"/>
    </row>
    <row r="10156">
      <c r="A10156" s="105"/>
      <c r="C10156" s="88"/>
      <c r="D10156" s="86"/>
      <c r="E10156" s="32"/>
      <c r="H10156" s="105"/>
      <c r="J10156" s="102"/>
      <c r="K10156" s="102"/>
      <c r="L10156" s="108"/>
      <c r="R10156" s="31"/>
      <c r="S10156" s="112"/>
    </row>
    <row r="10157">
      <c r="A10157" s="105"/>
      <c r="C10157" s="88"/>
      <c r="D10157" s="86"/>
      <c r="E10157" s="32"/>
      <c r="H10157" s="105"/>
      <c r="J10157" s="102"/>
      <c r="K10157" s="102"/>
      <c r="L10157" s="108"/>
      <c r="R10157" s="31"/>
      <c r="S10157" s="112"/>
    </row>
    <row r="10158">
      <c r="A10158" s="105"/>
      <c r="C10158" s="88"/>
      <c r="D10158" s="86"/>
      <c r="E10158" s="32"/>
      <c r="H10158" s="105"/>
      <c r="J10158" s="102"/>
      <c r="K10158" s="102"/>
      <c r="L10158" s="108"/>
      <c r="R10158" s="31"/>
      <c r="S10158" s="112"/>
    </row>
    <row r="10159">
      <c r="A10159" s="105"/>
      <c r="C10159" s="88"/>
      <c r="D10159" s="86"/>
      <c r="E10159" s="32"/>
      <c r="H10159" s="105"/>
      <c r="J10159" s="102"/>
      <c r="K10159" s="102"/>
      <c r="L10159" s="108"/>
      <c r="R10159" s="31"/>
      <c r="S10159" s="112"/>
    </row>
    <row r="10160">
      <c r="A10160" s="105"/>
      <c r="C10160" s="88"/>
      <c r="D10160" s="86"/>
      <c r="E10160" s="32"/>
      <c r="H10160" s="105"/>
      <c r="J10160" s="102"/>
      <c r="K10160" s="102"/>
      <c r="L10160" s="108"/>
      <c r="R10160" s="31"/>
      <c r="S10160" s="112"/>
    </row>
    <row r="10161">
      <c r="A10161" s="105"/>
      <c r="C10161" s="88"/>
      <c r="D10161" s="86"/>
      <c r="E10161" s="32"/>
      <c r="H10161" s="105"/>
      <c r="J10161" s="102"/>
      <c r="K10161" s="102"/>
      <c r="L10161" s="108"/>
      <c r="R10161" s="31"/>
      <c r="S10161" s="112"/>
    </row>
    <row r="10162">
      <c r="A10162" s="105"/>
      <c r="C10162" s="88"/>
      <c r="D10162" s="86"/>
      <c r="E10162" s="32"/>
      <c r="H10162" s="105"/>
      <c r="J10162" s="102"/>
      <c r="K10162" s="102"/>
      <c r="L10162" s="108"/>
      <c r="R10162" s="31"/>
      <c r="S10162" s="112"/>
    </row>
    <row r="10163">
      <c r="A10163" s="105"/>
      <c r="C10163" s="88"/>
      <c r="D10163" s="86"/>
      <c r="E10163" s="32"/>
      <c r="H10163" s="105"/>
      <c r="J10163" s="102"/>
      <c r="K10163" s="102"/>
      <c r="L10163" s="108"/>
      <c r="R10163" s="31"/>
      <c r="S10163" s="112"/>
    </row>
    <row r="10164">
      <c r="A10164" s="105"/>
      <c r="C10164" s="88"/>
      <c r="D10164" s="86"/>
      <c r="E10164" s="32"/>
      <c r="H10164" s="105"/>
      <c r="J10164" s="102"/>
      <c r="K10164" s="102"/>
      <c r="L10164" s="108"/>
      <c r="R10164" s="31"/>
      <c r="S10164" s="112"/>
    </row>
    <row r="10165">
      <c r="A10165" s="105"/>
      <c r="C10165" s="88"/>
      <c r="D10165" s="86"/>
      <c r="E10165" s="32"/>
      <c r="H10165" s="105"/>
      <c r="J10165" s="102"/>
      <c r="K10165" s="102"/>
      <c r="L10165" s="108"/>
      <c r="R10165" s="31"/>
      <c r="S10165" s="112"/>
    </row>
    <row r="10166">
      <c r="A10166" s="105"/>
      <c r="C10166" s="88"/>
      <c r="D10166" s="86"/>
      <c r="E10166" s="32"/>
      <c r="H10166" s="105"/>
      <c r="J10166" s="102"/>
      <c r="K10166" s="102"/>
      <c r="L10166" s="108"/>
      <c r="R10166" s="31"/>
      <c r="S10166" s="112"/>
    </row>
    <row r="10167">
      <c r="A10167" s="105"/>
      <c r="C10167" s="88"/>
      <c r="D10167" s="86"/>
      <c r="E10167" s="32"/>
      <c r="H10167" s="105"/>
      <c r="J10167" s="102"/>
      <c r="K10167" s="102"/>
      <c r="L10167" s="108"/>
      <c r="R10167" s="31"/>
      <c r="S10167" s="112"/>
    </row>
    <row r="10168">
      <c r="A10168" s="105"/>
      <c r="C10168" s="88"/>
      <c r="D10168" s="86"/>
      <c r="E10168" s="32"/>
      <c r="H10168" s="105"/>
      <c r="J10168" s="102"/>
      <c r="K10168" s="102"/>
      <c r="L10168" s="108"/>
      <c r="R10168" s="31"/>
      <c r="S10168" s="112"/>
    </row>
    <row r="10169">
      <c r="A10169" s="105"/>
      <c r="C10169" s="88"/>
      <c r="D10169" s="86"/>
      <c r="E10169" s="32"/>
      <c r="H10169" s="105"/>
      <c r="J10169" s="102"/>
      <c r="K10169" s="102"/>
      <c r="L10169" s="108"/>
      <c r="R10169" s="31"/>
      <c r="S10169" s="112"/>
    </row>
    <row r="10170">
      <c r="A10170" s="105"/>
      <c r="C10170" s="88"/>
      <c r="D10170" s="86"/>
      <c r="E10170" s="32"/>
      <c r="H10170" s="105"/>
      <c r="J10170" s="102"/>
      <c r="K10170" s="102"/>
      <c r="L10170" s="108"/>
      <c r="R10170" s="31"/>
      <c r="S10170" s="112"/>
    </row>
    <row r="10171">
      <c r="A10171" s="105"/>
      <c r="C10171" s="88"/>
      <c r="D10171" s="86"/>
      <c r="E10171" s="32"/>
      <c r="H10171" s="105"/>
      <c r="J10171" s="102"/>
      <c r="K10171" s="102"/>
      <c r="L10171" s="108"/>
      <c r="R10171" s="31"/>
      <c r="S10171" s="112"/>
    </row>
    <row r="10172">
      <c r="A10172" s="105"/>
      <c r="C10172" s="88"/>
      <c r="D10172" s="86"/>
      <c r="E10172" s="32"/>
      <c r="H10172" s="105"/>
      <c r="J10172" s="102"/>
      <c r="K10172" s="102"/>
      <c r="L10172" s="108"/>
      <c r="R10172" s="31"/>
      <c r="S10172" s="112"/>
    </row>
    <row r="10173">
      <c r="A10173" s="105"/>
      <c r="C10173" s="88"/>
      <c r="D10173" s="86"/>
      <c r="E10173" s="32"/>
      <c r="H10173" s="105"/>
      <c r="J10173" s="102"/>
      <c r="K10173" s="102"/>
      <c r="L10173" s="108"/>
      <c r="R10173" s="31"/>
      <c r="S10173" s="112"/>
    </row>
    <row r="10174">
      <c r="A10174" s="105"/>
      <c r="C10174" s="88"/>
      <c r="D10174" s="86"/>
      <c r="E10174" s="32"/>
      <c r="H10174" s="105"/>
      <c r="J10174" s="102"/>
      <c r="K10174" s="102"/>
      <c r="L10174" s="108"/>
      <c r="R10174" s="31"/>
      <c r="S10174" s="112"/>
    </row>
    <row r="10175">
      <c r="A10175" s="105"/>
      <c r="C10175" s="88"/>
      <c r="D10175" s="86"/>
      <c r="E10175" s="32"/>
      <c r="H10175" s="105"/>
      <c r="J10175" s="102"/>
      <c r="K10175" s="102"/>
      <c r="L10175" s="108"/>
      <c r="R10175" s="31"/>
      <c r="S10175" s="112"/>
    </row>
    <row r="10176">
      <c r="A10176" s="105"/>
      <c r="C10176" s="88"/>
      <c r="D10176" s="86"/>
      <c r="E10176" s="32"/>
      <c r="H10176" s="105"/>
      <c r="J10176" s="102"/>
      <c r="K10176" s="102"/>
      <c r="L10176" s="108"/>
      <c r="R10176" s="31"/>
      <c r="S10176" s="112"/>
    </row>
    <row r="10177">
      <c r="A10177" s="105"/>
      <c r="C10177" s="88"/>
      <c r="D10177" s="86"/>
      <c r="E10177" s="32"/>
      <c r="H10177" s="105"/>
      <c r="J10177" s="102"/>
      <c r="K10177" s="102"/>
      <c r="L10177" s="108"/>
      <c r="R10177" s="31"/>
      <c r="S10177" s="112"/>
    </row>
    <row r="10178">
      <c r="A10178" s="105"/>
      <c r="C10178" s="88"/>
      <c r="D10178" s="86"/>
      <c r="E10178" s="32"/>
      <c r="H10178" s="105"/>
      <c r="J10178" s="102"/>
      <c r="K10178" s="102"/>
      <c r="L10178" s="108"/>
      <c r="R10178" s="31"/>
      <c r="S10178" s="112"/>
    </row>
    <row r="10179">
      <c r="A10179" s="105"/>
      <c r="C10179" s="88"/>
      <c r="D10179" s="86"/>
      <c r="E10179" s="32"/>
      <c r="H10179" s="105"/>
      <c r="J10179" s="102"/>
      <c r="K10179" s="102"/>
      <c r="L10179" s="108"/>
      <c r="R10179" s="31"/>
      <c r="S10179" s="112"/>
    </row>
    <row r="10180">
      <c r="A10180" s="105"/>
      <c r="C10180" s="88"/>
      <c r="D10180" s="86"/>
      <c r="E10180" s="32"/>
      <c r="H10180" s="105"/>
      <c r="J10180" s="102"/>
      <c r="K10180" s="102"/>
      <c r="L10180" s="108"/>
      <c r="R10180" s="31"/>
      <c r="S10180" s="112"/>
    </row>
    <row r="10181">
      <c r="A10181" s="105"/>
      <c r="C10181" s="88"/>
      <c r="D10181" s="86"/>
      <c r="E10181" s="32"/>
      <c r="H10181" s="105"/>
      <c r="J10181" s="102"/>
      <c r="K10181" s="102"/>
      <c r="L10181" s="108"/>
      <c r="R10181" s="31"/>
      <c r="S10181" s="112"/>
    </row>
    <row r="10182">
      <c r="A10182" s="105"/>
      <c r="C10182" s="88"/>
      <c r="D10182" s="86"/>
      <c r="E10182" s="32"/>
      <c r="H10182" s="105"/>
      <c r="J10182" s="102"/>
      <c r="K10182" s="102"/>
      <c r="L10182" s="108"/>
      <c r="R10182" s="31"/>
      <c r="S10182" s="112"/>
    </row>
    <row r="10183">
      <c r="A10183" s="105"/>
      <c r="C10183" s="88"/>
      <c r="D10183" s="86"/>
      <c r="E10183" s="32"/>
      <c r="H10183" s="105"/>
      <c r="J10183" s="102"/>
      <c r="K10183" s="102"/>
      <c r="L10183" s="108"/>
      <c r="R10183" s="31"/>
      <c r="S10183" s="112"/>
    </row>
    <row r="10184">
      <c r="A10184" s="105"/>
      <c r="C10184" s="88"/>
      <c r="D10184" s="86"/>
      <c r="E10184" s="32"/>
      <c r="H10184" s="105"/>
      <c r="J10184" s="102"/>
      <c r="K10184" s="102"/>
      <c r="L10184" s="108"/>
      <c r="R10184" s="31"/>
      <c r="S10184" s="112"/>
    </row>
    <row r="10185">
      <c r="A10185" s="105"/>
      <c r="C10185" s="88"/>
      <c r="D10185" s="86"/>
      <c r="E10185" s="32"/>
      <c r="H10185" s="105"/>
      <c r="J10185" s="102"/>
      <c r="K10185" s="102"/>
      <c r="L10185" s="108"/>
      <c r="R10185" s="31"/>
      <c r="S10185" s="112"/>
    </row>
    <row r="10186">
      <c r="A10186" s="105"/>
      <c r="C10186" s="88"/>
      <c r="D10186" s="86"/>
      <c r="E10186" s="32"/>
      <c r="H10186" s="105"/>
      <c r="J10186" s="102"/>
      <c r="K10186" s="102"/>
      <c r="L10186" s="108"/>
      <c r="R10186" s="31"/>
      <c r="S10186" s="112"/>
    </row>
    <row r="10187">
      <c r="A10187" s="105"/>
      <c r="C10187" s="88"/>
      <c r="D10187" s="86"/>
      <c r="E10187" s="32"/>
      <c r="H10187" s="105"/>
      <c r="J10187" s="102"/>
      <c r="K10187" s="102"/>
      <c r="L10187" s="108"/>
      <c r="R10187" s="31"/>
      <c r="S10187" s="112"/>
    </row>
    <row r="10188">
      <c r="A10188" s="105"/>
      <c r="C10188" s="88"/>
      <c r="D10188" s="86"/>
      <c r="E10188" s="32"/>
      <c r="H10188" s="105"/>
      <c r="J10188" s="102"/>
      <c r="K10188" s="102"/>
      <c r="L10188" s="108"/>
      <c r="R10188" s="31"/>
      <c r="S10188" s="112"/>
    </row>
    <row r="10189">
      <c r="A10189" s="105"/>
      <c r="C10189" s="88"/>
      <c r="D10189" s="86"/>
      <c r="E10189" s="32"/>
      <c r="H10189" s="105"/>
      <c r="J10189" s="102"/>
      <c r="K10189" s="102"/>
      <c r="L10189" s="108"/>
      <c r="R10189" s="31"/>
      <c r="S10189" s="112"/>
    </row>
    <row r="10190">
      <c r="A10190" s="105"/>
      <c r="C10190" s="88"/>
      <c r="D10190" s="86"/>
      <c r="E10190" s="32"/>
      <c r="H10190" s="105"/>
      <c r="J10190" s="102"/>
      <c r="K10190" s="102"/>
      <c r="L10190" s="108"/>
      <c r="R10190" s="31"/>
      <c r="S10190" s="112"/>
    </row>
    <row r="10191">
      <c r="A10191" s="105"/>
      <c r="C10191" s="88"/>
      <c r="D10191" s="86"/>
      <c r="E10191" s="32"/>
      <c r="H10191" s="105"/>
      <c r="J10191" s="102"/>
      <c r="K10191" s="102"/>
      <c r="L10191" s="108"/>
      <c r="R10191" s="31"/>
      <c r="S10191" s="112"/>
    </row>
    <row r="10192">
      <c r="A10192" s="105"/>
      <c r="C10192" s="88"/>
      <c r="D10192" s="86"/>
      <c r="E10192" s="32"/>
      <c r="H10192" s="105"/>
      <c r="J10192" s="102"/>
      <c r="K10192" s="102"/>
      <c r="L10192" s="108"/>
      <c r="R10192" s="31"/>
      <c r="S10192" s="112"/>
    </row>
    <row r="10193">
      <c r="A10193" s="105"/>
      <c r="C10193" s="88"/>
      <c r="D10193" s="86"/>
      <c r="E10193" s="32"/>
      <c r="H10193" s="105"/>
      <c r="J10193" s="102"/>
      <c r="K10193" s="102"/>
      <c r="L10193" s="108"/>
      <c r="R10193" s="31"/>
      <c r="S10193" s="112"/>
    </row>
    <row r="10194">
      <c r="A10194" s="105"/>
      <c r="C10194" s="88"/>
      <c r="D10194" s="86"/>
      <c r="E10194" s="32"/>
      <c r="H10194" s="105"/>
      <c r="J10194" s="102"/>
      <c r="K10194" s="102"/>
      <c r="L10194" s="108"/>
      <c r="R10194" s="31"/>
      <c r="S10194" s="112"/>
    </row>
    <row r="10195">
      <c r="A10195" s="105"/>
      <c r="C10195" s="88"/>
      <c r="D10195" s="86"/>
      <c r="E10195" s="32"/>
      <c r="H10195" s="105"/>
      <c r="J10195" s="102"/>
      <c r="K10195" s="102"/>
      <c r="L10195" s="108"/>
      <c r="R10195" s="31"/>
      <c r="S10195" s="112"/>
    </row>
    <row r="10196">
      <c r="A10196" s="105"/>
      <c r="C10196" s="88"/>
      <c r="D10196" s="86"/>
      <c r="E10196" s="32"/>
      <c r="H10196" s="105"/>
      <c r="J10196" s="102"/>
      <c r="K10196" s="102"/>
      <c r="L10196" s="108"/>
      <c r="R10196" s="31"/>
      <c r="S10196" s="112"/>
    </row>
    <row r="10197">
      <c r="A10197" s="105"/>
      <c r="C10197" s="88"/>
      <c r="D10197" s="86"/>
      <c r="E10197" s="32"/>
      <c r="H10197" s="105"/>
      <c r="J10197" s="102"/>
      <c r="K10197" s="102"/>
      <c r="L10197" s="108"/>
      <c r="R10197" s="31"/>
      <c r="S10197" s="112"/>
    </row>
    <row r="10198">
      <c r="A10198" s="105"/>
      <c r="C10198" s="88"/>
      <c r="D10198" s="86"/>
      <c r="E10198" s="32"/>
      <c r="H10198" s="105"/>
      <c r="J10198" s="102"/>
      <c r="K10198" s="102"/>
      <c r="L10198" s="108"/>
      <c r="R10198" s="31"/>
      <c r="S10198" s="112"/>
    </row>
    <row r="10199">
      <c r="A10199" s="105"/>
      <c r="C10199" s="88"/>
      <c r="D10199" s="86"/>
      <c r="E10199" s="32"/>
      <c r="H10199" s="105"/>
      <c r="J10199" s="102"/>
      <c r="K10199" s="102"/>
      <c r="L10199" s="108"/>
      <c r="R10199" s="31"/>
      <c r="S10199" s="112"/>
    </row>
    <row r="10200">
      <c r="A10200" s="105"/>
      <c r="C10200" s="88"/>
      <c r="D10200" s="86"/>
      <c r="E10200" s="32"/>
      <c r="H10200" s="105"/>
      <c r="J10200" s="102"/>
      <c r="K10200" s="102"/>
      <c r="L10200" s="108"/>
      <c r="R10200" s="31"/>
      <c r="S10200" s="112"/>
    </row>
    <row r="10201">
      <c r="A10201" s="105"/>
      <c r="C10201" s="88"/>
      <c r="D10201" s="86"/>
      <c r="E10201" s="32"/>
      <c r="H10201" s="105"/>
      <c r="J10201" s="102"/>
      <c r="K10201" s="102"/>
      <c r="L10201" s="108"/>
      <c r="R10201" s="31"/>
      <c r="S10201" s="112"/>
    </row>
    <row r="10202">
      <c r="A10202" s="105"/>
      <c r="C10202" s="88"/>
      <c r="D10202" s="86"/>
      <c r="E10202" s="32"/>
      <c r="H10202" s="105"/>
      <c r="J10202" s="102"/>
      <c r="K10202" s="102"/>
      <c r="L10202" s="108"/>
      <c r="R10202" s="31"/>
      <c r="S10202" s="112"/>
    </row>
    <row r="10203">
      <c r="A10203" s="105"/>
      <c r="C10203" s="88"/>
      <c r="D10203" s="86"/>
      <c r="E10203" s="32"/>
      <c r="H10203" s="105"/>
      <c r="J10203" s="102"/>
      <c r="K10203" s="102"/>
      <c r="L10203" s="108"/>
      <c r="R10203" s="31"/>
      <c r="S10203" s="112"/>
    </row>
    <row r="10204">
      <c r="A10204" s="105"/>
      <c r="C10204" s="88"/>
      <c r="D10204" s="86"/>
      <c r="E10204" s="32"/>
      <c r="H10204" s="105"/>
      <c r="J10204" s="102"/>
      <c r="K10204" s="102"/>
      <c r="L10204" s="108"/>
      <c r="R10204" s="31"/>
      <c r="S10204" s="112"/>
    </row>
    <row r="10205">
      <c r="A10205" s="105"/>
      <c r="C10205" s="88"/>
      <c r="D10205" s="86"/>
      <c r="E10205" s="32"/>
      <c r="H10205" s="105"/>
      <c r="J10205" s="102"/>
      <c r="K10205" s="102"/>
      <c r="L10205" s="108"/>
      <c r="R10205" s="31"/>
      <c r="S10205" s="112"/>
    </row>
    <row r="10206">
      <c r="A10206" s="105"/>
      <c r="C10206" s="88"/>
      <c r="D10206" s="86"/>
      <c r="E10206" s="32"/>
      <c r="H10206" s="105"/>
      <c r="J10206" s="102"/>
      <c r="K10206" s="102"/>
      <c r="L10206" s="108"/>
      <c r="R10206" s="31"/>
      <c r="S10206" s="112"/>
    </row>
    <row r="10207">
      <c r="A10207" s="105"/>
      <c r="C10207" s="88"/>
      <c r="D10207" s="86"/>
      <c r="E10207" s="32"/>
      <c r="H10207" s="105"/>
      <c r="J10207" s="102"/>
      <c r="K10207" s="102"/>
      <c r="L10207" s="108"/>
      <c r="R10207" s="31"/>
      <c r="S10207" s="112"/>
    </row>
    <row r="10208">
      <c r="A10208" s="105"/>
      <c r="C10208" s="88"/>
      <c r="D10208" s="86"/>
      <c r="E10208" s="32"/>
      <c r="H10208" s="105"/>
      <c r="J10208" s="102"/>
      <c r="K10208" s="102"/>
      <c r="L10208" s="108"/>
      <c r="R10208" s="31"/>
      <c r="S10208" s="112"/>
    </row>
    <row r="10209">
      <c r="A10209" s="105"/>
      <c r="C10209" s="88"/>
      <c r="D10209" s="86"/>
      <c r="E10209" s="32"/>
      <c r="H10209" s="105"/>
      <c r="J10209" s="102"/>
      <c r="K10209" s="102"/>
      <c r="L10209" s="108"/>
      <c r="R10209" s="31"/>
      <c r="S10209" s="112"/>
    </row>
    <row r="10210">
      <c r="A10210" s="105"/>
      <c r="C10210" s="88"/>
      <c r="D10210" s="86"/>
      <c r="E10210" s="32"/>
      <c r="H10210" s="105"/>
      <c r="J10210" s="102"/>
      <c r="K10210" s="102"/>
      <c r="L10210" s="108"/>
      <c r="R10210" s="31"/>
      <c r="S10210" s="112"/>
    </row>
    <row r="10211">
      <c r="A10211" s="105"/>
      <c r="C10211" s="88"/>
      <c r="D10211" s="86"/>
      <c r="E10211" s="32"/>
      <c r="H10211" s="105"/>
      <c r="J10211" s="102"/>
      <c r="K10211" s="102"/>
      <c r="L10211" s="108"/>
      <c r="R10211" s="31"/>
      <c r="S10211" s="112"/>
    </row>
    <row r="10212">
      <c r="A10212" s="105"/>
      <c r="C10212" s="88"/>
      <c r="D10212" s="86"/>
      <c r="E10212" s="32"/>
      <c r="H10212" s="105"/>
      <c r="J10212" s="102"/>
      <c r="K10212" s="102"/>
      <c r="L10212" s="108"/>
      <c r="R10212" s="31"/>
      <c r="S10212" s="112"/>
    </row>
    <row r="10213">
      <c r="A10213" s="105"/>
      <c r="C10213" s="88"/>
      <c r="D10213" s="86"/>
      <c r="E10213" s="32"/>
      <c r="H10213" s="105"/>
      <c r="J10213" s="102"/>
      <c r="K10213" s="102"/>
      <c r="L10213" s="108"/>
      <c r="R10213" s="31"/>
      <c r="S10213" s="112"/>
    </row>
    <row r="10214">
      <c r="A10214" s="105"/>
      <c r="C10214" s="88"/>
      <c r="D10214" s="86"/>
      <c r="E10214" s="32"/>
      <c r="H10214" s="105"/>
      <c r="J10214" s="102"/>
      <c r="K10214" s="102"/>
      <c r="L10214" s="108"/>
      <c r="R10214" s="31"/>
      <c r="S10214" s="112"/>
    </row>
    <row r="10215">
      <c r="A10215" s="105"/>
      <c r="C10215" s="88"/>
      <c r="D10215" s="86"/>
      <c r="E10215" s="32"/>
      <c r="H10215" s="105"/>
      <c r="J10215" s="102"/>
      <c r="K10215" s="102"/>
      <c r="L10215" s="108"/>
      <c r="R10215" s="31"/>
      <c r="S10215" s="112"/>
    </row>
    <row r="10216">
      <c r="A10216" s="105"/>
      <c r="C10216" s="88"/>
      <c r="D10216" s="86"/>
      <c r="E10216" s="32"/>
      <c r="H10216" s="105"/>
      <c r="J10216" s="102"/>
      <c r="K10216" s="102"/>
      <c r="L10216" s="108"/>
      <c r="R10216" s="31"/>
      <c r="S10216" s="112"/>
    </row>
    <row r="10217">
      <c r="A10217" s="105"/>
      <c r="C10217" s="88"/>
      <c r="D10217" s="86"/>
      <c r="E10217" s="32"/>
      <c r="H10217" s="105"/>
      <c r="J10217" s="102"/>
      <c r="K10217" s="102"/>
      <c r="L10217" s="108"/>
      <c r="R10217" s="31"/>
      <c r="S10217" s="112"/>
    </row>
    <row r="10218">
      <c r="A10218" s="105"/>
      <c r="C10218" s="88"/>
      <c r="D10218" s="86"/>
      <c r="E10218" s="32"/>
      <c r="H10218" s="105"/>
      <c r="J10218" s="102"/>
      <c r="K10218" s="102"/>
      <c r="L10218" s="108"/>
      <c r="R10218" s="31"/>
      <c r="S10218" s="112"/>
    </row>
    <row r="10219">
      <c r="A10219" s="105"/>
      <c r="C10219" s="88"/>
      <c r="D10219" s="86"/>
      <c r="E10219" s="32"/>
      <c r="H10219" s="105"/>
      <c r="J10219" s="102"/>
      <c r="K10219" s="102"/>
      <c r="L10219" s="108"/>
      <c r="R10219" s="31"/>
      <c r="S10219" s="112"/>
    </row>
    <row r="10220">
      <c r="A10220" s="105"/>
      <c r="C10220" s="88"/>
      <c r="D10220" s="86"/>
      <c r="E10220" s="32"/>
      <c r="H10220" s="105"/>
      <c r="J10220" s="102"/>
      <c r="K10220" s="102"/>
      <c r="L10220" s="108"/>
      <c r="R10220" s="31"/>
      <c r="S10220" s="112"/>
    </row>
    <row r="10221">
      <c r="A10221" s="105"/>
      <c r="C10221" s="88"/>
      <c r="D10221" s="86"/>
      <c r="E10221" s="32"/>
      <c r="H10221" s="105"/>
      <c r="J10221" s="102"/>
      <c r="K10221" s="102"/>
      <c r="L10221" s="108"/>
      <c r="R10221" s="31"/>
      <c r="S10221" s="112"/>
    </row>
    <row r="10222">
      <c r="A10222" s="105"/>
      <c r="C10222" s="88"/>
      <c r="D10222" s="86"/>
      <c r="E10222" s="32"/>
      <c r="H10222" s="105"/>
      <c r="J10222" s="102"/>
      <c r="K10222" s="102"/>
      <c r="L10222" s="108"/>
      <c r="R10222" s="31"/>
      <c r="S10222" s="112"/>
    </row>
    <row r="10223">
      <c r="A10223" s="105"/>
      <c r="C10223" s="88"/>
      <c r="D10223" s="86"/>
      <c r="E10223" s="32"/>
      <c r="H10223" s="105"/>
      <c r="J10223" s="102"/>
      <c r="K10223" s="102"/>
      <c r="L10223" s="108"/>
      <c r="R10223" s="31"/>
      <c r="S10223" s="112"/>
    </row>
    <row r="10224">
      <c r="A10224" s="105"/>
      <c r="C10224" s="88"/>
      <c r="D10224" s="86"/>
      <c r="E10224" s="32"/>
      <c r="H10224" s="105"/>
      <c r="J10224" s="102"/>
      <c r="K10224" s="102"/>
      <c r="L10224" s="108"/>
      <c r="R10224" s="31"/>
      <c r="S10224" s="112"/>
    </row>
    <row r="10225">
      <c r="A10225" s="105"/>
      <c r="C10225" s="88"/>
      <c r="D10225" s="86"/>
      <c r="E10225" s="32"/>
      <c r="H10225" s="105"/>
      <c r="J10225" s="102"/>
      <c r="K10225" s="102"/>
      <c r="L10225" s="108"/>
      <c r="R10225" s="31"/>
      <c r="S10225" s="112"/>
    </row>
    <row r="10226">
      <c r="A10226" s="105"/>
      <c r="C10226" s="88"/>
      <c r="D10226" s="86"/>
      <c r="E10226" s="32"/>
      <c r="H10226" s="105"/>
      <c r="J10226" s="102"/>
      <c r="K10226" s="102"/>
      <c r="L10226" s="108"/>
      <c r="R10226" s="31"/>
      <c r="S10226" s="112"/>
    </row>
    <row r="10227">
      <c r="A10227" s="105"/>
      <c r="C10227" s="88"/>
      <c r="D10227" s="86"/>
      <c r="E10227" s="32"/>
      <c r="H10227" s="105"/>
      <c r="J10227" s="102"/>
      <c r="K10227" s="102"/>
      <c r="L10227" s="108"/>
      <c r="R10227" s="31"/>
      <c r="S10227" s="112"/>
    </row>
    <row r="10228">
      <c r="A10228" s="105"/>
      <c r="C10228" s="88"/>
      <c r="D10228" s="86"/>
      <c r="E10228" s="32"/>
      <c r="H10228" s="105"/>
      <c r="J10228" s="102"/>
      <c r="K10228" s="102"/>
      <c r="L10228" s="108"/>
      <c r="R10228" s="31"/>
      <c r="S10228" s="112"/>
    </row>
    <row r="10229">
      <c r="A10229" s="105"/>
      <c r="C10229" s="88"/>
      <c r="D10229" s="86"/>
      <c r="E10229" s="32"/>
      <c r="H10229" s="105"/>
      <c r="J10229" s="102"/>
      <c r="K10229" s="102"/>
      <c r="L10229" s="108"/>
      <c r="R10229" s="31"/>
      <c r="S10229" s="112"/>
    </row>
    <row r="10230">
      <c r="A10230" s="105"/>
      <c r="C10230" s="88"/>
      <c r="D10230" s="86"/>
      <c r="E10230" s="32"/>
      <c r="H10230" s="105"/>
      <c r="J10230" s="102"/>
      <c r="K10230" s="102"/>
      <c r="L10230" s="108"/>
      <c r="R10230" s="31"/>
      <c r="S10230" s="112"/>
    </row>
    <row r="10231">
      <c r="A10231" s="105"/>
      <c r="C10231" s="88"/>
      <c r="D10231" s="86"/>
      <c r="E10231" s="32"/>
      <c r="H10231" s="105"/>
      <c r="J10231" s="102"/>
      <c r="K10231" s="102"/>
      <c r="L10231" s="108"/>
      <c r="R10231" s="31"/>
      <c r="S10231" s="112"/>
    </row>
    <row r="10232">
      <c r="A10232" s="105"/>
      <c r="C10232" s="88"/>
      <c r="D10232" s="86"/>
      <c r="E10232" s="32"/>
      <c r="H10232" s="105"/>
      <c r="J10232" s="102"/>
      <c r="K10232" s="102"/>
      <c r="L10232" s="108"/>
      <c r="R10232" s="31"/>
      <c r="S10232" s="112"/>
    </row>
    <row r="10233">
      <c r="A10233" s="105"/>
      <c r="C10233" s="88"/>
      <c r="D10233" s="86"/>
      <c r="E10233" s="32"/>
      <c r="H10233" s="105"/>
      <c r="J10233" s="102"/>
      <c r="K10233" s="102"/>
      <c r="L10233" s="108"/>
      <c r="R10233" s="31"/>
      <c r="S10233" s="112"/>
    </row>
    <row r="10234">
      <c r="A10234" s="105"/>
      <c r="C10234" s="88"/>
      <c r="D10234" s="86"/>
      <c r="E10234" s="32"/>
      <c r="H10234" s="105"/>
      <c r="J10234" s="102"/>
      <c r="K10234" s="102"/>
      <c r="L10234" s="108"/>
      <c r="R10234" s="31"/>
      <c r="S10234" s="112"/>
    </row>
    <row r="10235">
      <c r="A10235" s="105"/>
      <c r="C10235" s="88"/>
      <c r="D10235" s="86"/>
      <c r="E10235" s="32"/>
      <c r="H10235" s="105"/>
      <c r="J10235" s="102"/>
      <c r="K10235" s="102"/>
      <c r="L10235" s="108"/>
      <c r="R10235" s="31"/>
      <c r="S10235" s="112"/>
    </row>
    <row r="10236">
      <c r="A10236" s="105"/>
      <c r="C10236" s="88"/>
      <c r="D10236" s="86"/>
      <c r="E10236" s="32"/>
      <c r="H10236" s="105"/>
      <c r="J10236" s="102"/>
      <c r="K10236" s="102"/>
      <c r="L10236" s="108"/>
      <c r="R10236" s="31"/>
      <c r="S10236" s="112"/>
    </row>
    <row r="10237">
      <c r="A10237" s="105"/>
      <c r="C10237" s="88"/>
      <c r="D10237" s="86"/>
      <c r="E10237" s="32"/>
      <c r="H10237" s="105"/>
      <c r="J10237" s="102"/>
      <c r="K10237" s="102"/>
      <c r="L10237" s="108"/>
      <c r="R10237" s="31"/>
      <c r="S10237" s="112"/>
    </row>
    <row r="10238">
      <c r="A10238" s="105"/>
      <c r="C10238" s="88"/>
      <c r="D10238" s="86"/>
      <c r="E10238" s="32"/>
      <c r="H10238" s="105"/>
      <c r="J10238" s="102"/>
      <c r="K10238" s="102"/>
      <c r="L10238" s="108"/>
      <c r="R10238" s="31"/>
      <c r="S10238" s="112"/>
    </row>
    <row r="10239">
      <c r="A10239" s="105"/>
      <c r="C10239" s="88"/>
      <c r="D10239" s="86"/>
      <c r="E10239" s="32"/>
      <c r="H10239" s="105"/>
      <c r="J10239" s="102"/>
      <c r="K10239" s="102"/>
      <c r="L10239" s="108"/>
      <c r="R10239" s="31"/>
      <c r="S10239" s="112"/>
    </row>
    <row r="10240">
      <c r="A10240" s="105"/>
      <c r="C10240" s="88"/>
      <c r="D10240" s="86"/>
      <c r="E10240" s="32"/>
      <c r="H10240" s="105"/>
      <c r="J10240" s="102"/>
      <c r="K10240" s="102"/>
      <c r="L10240" s="108"/>
      <c r="R10240" s="31"/>
      <c r="S10240" s="112"/>
    </row>
    <row r="10241">
      <c r="A10241" s="105"/>
      <c r="C10241" s="88"/>
      <c r="D10241" s="86"/>
      <c r="E10241" s="32"/>
      <c r="H10241" s="105"/>
      <c r="J10241" s="102"/>
      <c r="K10241" s="102"/>
      <c r="L10241" s="108"/>
      <c r="R10241" s="31"/>
      <c r="S10241" s="112"/>
    </row>
    <row r="10242">
      <c r="A10242" s="105"/>
      <c r="C10242" s="88"/>
      <c r="D10242" s="86"/>
      <c r="E10242" s="32"/>
      <c r="H10242" s="105"/>
      <c r="J10242" s="102"/>
      <c r="K10242" s="102"/>
      <c r="L10242" s="108"/>
      <c r="R10242" s="31"/>
      <c r="S10242" s="112"/>
    </row>
    <row r="10243">
      <c r="A10243" s="105"/>
      <c r="C10243" s="88"/>
      <c r="D10243" s="86"/>
      <c r="E10243" s="32"/>
      <c r="H10243" s="105"/>
      <c r="J10243" s="102"/>
      <c r="K10243" s="102"/>
      <c r="L10243" s="108"/>
      <c r="R10243" s="31"/>
      <c r="S10243" s="112"/>
    </row>
    <row r="10244">
      <c r="A10244" s="105"/>
      <c r="C10244" s="88"/>
      <c r="D10244" s="86"/>
      <c r="E10244" s="32"/>
      <c r="H10244" s="105"/>
      <c r="J10244" s="102"/>
      <c r="K10244" s="102"/>
      <c r="L10244" s="108"/>
      <c r="R10244" s="31"/>
      <c r="S10244" s="112"/>
    </row>
    <row r="10245">
      <c r="A10245" s="105"/>
      <c r="C10245" s="88"/>
      <c r="D10245" s="86"/>
      <c r="E10245" s="32"/>
      <c r="H10245" s="105"/>
      <c r="J10245" s="102"/>
      <c r="K10245" s="102"/>
      <c r="L10245" s="108"/>
      <c r="R10245" s="31"/>
      <c r="S10245" s="112"/>
    </row>
    <row r="10246">
      <c r="A10246" s="105"/>
      <c r="C10246" s="88"/>
      <c r="D10246" s="86"/>
      <c r="E10246" s="32"/>
      <c r="H10246" s="105"/>
      <c r="J10246" s="102"/>
      <c r="K10246" s="102"/>
      <c r="L10246" s="108"/>
      <c r="R10246" s="31"/>
      <c r="S10246" s="112"/>
    </row>
    <row r="10247">
      <c r="A10247" s="105"/>
      <c r="C10247" s="88"/>
      <c r="D10247" s="86"/>
      <c r="E10247" s="32"/>
      <c r="H10247" s="105"/>
      <c r="J10247" s="102"/>
      <c r="K10247" s="102"/>
      <c r="L10247" s="108"/>
      <c r="R10247" s="31"/>
      <c r="S10247" s="112"/>
    </row>
    <row r="10248">
      <c r="A10248" s="105"/>
      <c r="C10248" s="88"/>
      <c r="D10248" s="86"/>
      <c r="E10248" s="32"/>
      <c r="H10248" s="105"/>
      <c r="J10248" s="102"/>
      <c r="K10248" s="102"/>
      <c r="L10248" s="108"/>
      <c r="R10248" s="31"/>
      <c r="S10248" s="112"/>
    </row>
    <row r="10249">
      <c r="A10249" s="105"/>
      <c r="C10249" s="88"/>
      <c r="D10249" s="86"/>
      <c r="E10249" s="32"/>
      <c r="H10249" s="105"/>
      <c r="J10249" s="102"/>
      <c r="K10249" s="102"/>
      <c r="L10249" s="108"/>
      <c r="R10249" s="31"/>
      <c r="S10249" s="112"/>
    </row>
    <row r="10250">
      <c r="A10250" s="105"/>
      <c r="C10250" s="88"/>
      <c r="D10250" s="86"/>
      <c r="E10250" s="32"/>
      <c r="H10250" s="105"/>
      <c r="J10250" s="102"/>
      <c r="K10250" s="102"/>
      <c r="L10250" s="108"/>
      <c r="R10250" s="31"/>
      <c r="S10250" s="112"/>
    </row>
    <row r="10251">
      <c r="A10251" s="105"/>
      <c r="C10251" s="88"/>
      <c r="D10251" s="86"/>
      <c r="E10251" s="32"/>
      <c r="H10251" s="105"/>
      <c r="J10251" s="102"/>
      <c r="K10251" s="102"/>
      <c r="L10251" s="108"/>
      <c r="R10251" s="31"/>
      <c r="S10251" s="112"/>
    </row>
    <row r="10252">
      <c r="A10252" s="105"/>
      <c r="C10252" s="88"/>
      <c r="D10252" s="86"/>
      <c r="E10252" s="32"/>
      <c r="H10252" s="105"/>
      <c r="J10252" s="102"/>
      <c r="K10252" s="102"/>
      <c r="L10252" s="108"/>
      <c r="R10252" s="31"/>
      <c r="S10252" s="112"/>
    </row>
    <row r="10253">
      <c r="A10253" s="105"/>
      <c r="C10253" s="88"/>
      <c r="D10253" s="86"/>
      <c r="E10253" s="32"/>
      <c r="H10253" s="105"/>
      <c r="J10253" s="102"/>
      <c r="K10253" s="102"/>
      <c r="L10253" s="108"/>
      <c r="R10253" s="31"/>
      <c r="S10253" s="112"/>
    </row>
    <row r="10254">
      <c r="A10254" s="105"/>
      <c r="C10254" s="88"/>
      <c r="D10254" s="86"/>
      <c r="E10254" s="32"/>
      <c r="H10254" s="105"/>
      <c r="J10254" s="102"/>
      <c r="K10254" s="102"/>
      <c r="L10254" s="108"/>
      <c r="R10254" s="31"/>
      <c r="S10254" s="112"/>
    </row>
    <row r="10255">
      <c r="A10255" s="105"/>
      <c r="C10255" s="88"/>
      <c r="D10255" s="86"/>
      <c r="E10255" s="32"/>
      <c r="H10255" s="105"/>
      <c r="J10255" s="102"/>
      <c r="K10255" s="102"/>
      <c r="L10255" s="108"/>
      <c r="R10255" s="31"/>
      <c r="S10255" s="112"/>
    </row>
    <row r="10256">
      <c r="A10256" s="105"/>
      <c r="C10256" s="88"/>
      <c r="D10256" s="86"/>
      <c r="E10256" s="32"/>
      <c r="H10256" s="105"/>
      <c r="J10256" s="102"/>
      <c r="K10256" s="102"/>
      <c r="L10256" s="108"/>
      <c r="R10256" s="31"/>
      <c r="S10256" s="112"/>
    </row>
    <row r="10257">
      <c r="A10257" s="105"/>
      <c r="C10257" s="88"/>
      <c r="D10257" s="86"/>
      <c r="E10257" s="32"/>
      <c r="H10257" s="105"/>
      <c r="J10257" s="102"/>
      <c r="K10257" s="102"/>
      <c r="L10257" s="108"/>
      <c r="R10257" s="31"/>
      <c r="S10257" s="112"/>
    </row>
    <row r="10258">
      <c r="A10258" s="105"/>
      <c r="C10258" s="88"/>
      <c r="D10258" s="86"/>
      <c r="E10258" s="32"/>
      <c r="H10258" s="105"/>
      <c r="J10258" s="102"/>
      <c r="K10258" s="102"/>
      <c r="L10258" s="108"/>
      <c r="R10258" s="31"/>
      <c r="S10258" s="112"/>
    </row>
    <row r="10259">
      <c r="A10259" s="105"/>
      <c r="C10259" s="88"/>
      <c r="D10259" s="86"/>
      <c r="E10259" s="32"/>
      <c r="H10259" s="105"/>
      <c r="J10259" s="102"/>
      <c r="K10259" s="102"/>
      <c r="L10259" s="108"/>
      <c r="R10259" s="31"/>
      <c r="S10259" s="112"/>
    </row>
    <row r="10260">
      <c r="A10260" s="105"/>
      <c r="C10260" s="88"/>
      <c r="D10260" s="86"/>
      <c r="E10260" s="32"/>
      <c r="H10260" s="105"/>
      <c r="J10260" s="102"/>
      <c r="K10260" s="102"/>
      <c r="L10260" s="108"/>
      <c r="R10260" s="31"/>
      <c r="S10260" s="112"/>
    </row>
    <row r="10261">
      <c r="A10261" s="105"/>
      <c r="C10261" s="88"/>
      <c r="D10261" s="86"/>
      <c r="E10261" s="32"/>
      <c r="H10261" s="105"/>
      <c r="J10261" s="102"/>
      <c r="K10261" s="102"/>
      <c r="L10261" s="108"/>
      <c r="R10261" s="31"/>
      <c r="S10261" s="112"/>
    </row>
    <row r="10262">
      <c r="A10262" s="105"/>
      <c r="C10262" s="88"/>
      <c r="D10262" s="86"/>
      <c r="E10262" s="32"/>
      <c r="H10262" s="105"/>
      <c r="J10262" s="102"/>
      <c r="K10262" s="102"/>
      <c r="L10262" s="108"/>
      <c r="R10262" s="31"/>
      <c r="S10262" s="112"/>
    </row>
    <row r="10263">
      <c r="A10263" s="105"/>
      <c r="C10263" s="88"/>
      <c r="D10263" s="86"/>
      <c r="E10263" s="32"/>
      <c r="H10263" s="105"/>
      <c r="J10263" s="102"/>
      <c r="K10263" s="102"/>
      <c r="L10263" s="108"/>
      <c r="R10263" s="31"/>
      <c r="S10263" s="112"/>
    </row>
    <row r="10264">
      <c r="A10264" s="105"/>
      <c r="C10264" s="88"/>
      <c r="D10264" s="86"/>
      <c r="E10264" s="32"/>
      <c r="H10264" s="105"/>
      <c r="J10264" s="102"/>
      <c r="K10264" s="102"/>
      <c r="L10264" s="108"/>
      <c r="R10264" s="31"/>
      <c r="S10264" s="112"/>
    </row>
    <row r="10265">
      <c r="A10265" s="105"/>
      <c r="C10265" s="88"/>
      <c r="D10265" s="86"/>
      <c r="E10265" s="32"/>
      <c r="H10265" s="105"/>
      <c r="J10265" s="102"/>
      <c r="K10265" s="102"/>
      <c r="L10265" s="108"/>
      <c r="R10265" s="31"/>
      <c r="S10265" s="112"/>
    </row>
    <row r="10266">
      <c r="A10266" s="105"/>
      <c r="C10266" s="88"/>
      <c r="D10266" s="86"/>
      <c r="E10266" s="32"/>
      <c r="H10266" s="105"/>
      <c r="J10266" s="102"/>
      <c r="K10266" s="102"/>
      <c r="L10266" s="108"/>
      <c r="R10266" s="31"/>
      <c r="S10266" s="112"/>
    </row>
    <row r="10267">
      <c r="A10267" s="105"/>
      <c r="C10267" s="88"/>
      <c r="D10267" s="86"/>
      <c r="E10267" s="32"/>
      <c r="H10267" s="105"/>
      <c r="J10267" s="102"/>
      <c r="K10267" s="102"/>
      <c r="L10267" s="108"/>
      <c r="R10267" s="31"/>
      <c r="S10267" s="112"/>
    </row>
    <row r="10268">
      <c r="A10268" s="105"/>
      <c r="C10268" s="88"/>
      <c r="D10268" s="86"/>
      <c r="E10268" s="32"/>
      <c r="H10268" s="105"/>
      <c r="J10268" s="102"/>
      <c r="K10268" s="102"/>
      <c r="L10268" s="108"/>
      <c r="R10268" s="31"/>
      <c r="S10268" s="112"/>
    </row>
    <row r="10269">
      <c r="A10269" s="105"/>
      <c r="C10269" s="88"/>
      <c r="D10269" s="86"/>
      <c r="E10269" s="32"/>
      <c r="H10269" s="105"/>
      <c r="J10269" s="102"/>
      <c r="K10269" s="102"/>
      <c r="L10269" s="108"/>
      <c r="R10269" s="31"/>
      <c r="S10269" s="112"/>
    </row>
    <row r="10270">
      <c r="A10270" s="105"/>
      <c r="C10270" s="88"/>
      <c r="D10270" s="86"/>
      <c r="E10270" s="32"/>
      <c r="H10270" s="105"/>
      <c r="J10270" s="102"/>
      <c r="K10270" s="102"/>
      <c r="L10270" s="108"/>
      <c r="R10270" s="31"/>
      <c r="S10270" s="112"/>
    </row>
    <row r="10271">
      <c r="A10271" s="105"/>
      <c r="C10271" s="88"/>
      <c r="D10271" s="86"/>
      <c r="E10271" s="32"/>
      <c r="H10271" s="105"/>
      <c r="J10271" s="102"/>
      <c r="K10271" s="102"/>
      <c r="L10271" s="108"/>
      <c r="R10271" s="31"/>
      <c r="S10271" s="112"/>
    </row>
    <row r="10272">
      <c r="A10272" s="105"/>
      <c r="C10272" s="88"/>
      <c r="D10272" s="86"/>
      <c r="E10272" s="32"/>
      <c r="H10272" s="105"/>
      <c r="J10272" s="102"/>
      <c r="K10272" s="102"/>
      <c r="L10272" s="108"/>
      <c r="R10272" s="31"/>
      <c r="S10272" s="112"/>
    </row>
    <row r="10273">
      <c r="A10273" s="105"/>
      <c r="C10273" s="88"/>
      <c r="D10273" s="86"/>
      <c r="E10273" s="32"/>
      <c r="H10273" s="105"/>
      <c r="J10273" s="102"/>
      <c r="K10273" s="102"/>
      <c r="L10273" s="108"/>
      <c r="R10273" s="31"/>
      <c r="S10273" s="112"/>
    </row>
    <row r="10274">
      <c r="A10274" s="105"/>
      <c r="C10274" s="88"/>
      <c r="D10274" s="86"/>
      <c r="E10274" s="32"/>
      <c r="H10274" s="105"/>
      <c r="J10274" s="102"/>
      <c r="K10274" s="102"/>
      <c r="L10274" s="108"/>
      <c r="R10274" s="31"/>
      <c r="S10274" s="112"/>
    </row>
    <row r="10275">
      <c r="A10275" s="105"/>
      <c r="C10275" s="88"/>
      <c r="D10275" s="86"/>
      <c r="E10275" s="32"/>
      <c r="H10275" s="105"/>
      <c r="J10275" s="102"/>
      <c r="K10275" s="102"/>
      <c r="L10275" s="108"/>
      <c r="R10275" s="31"/>
      <c r="S10275" s="112"/>
    </row>
    <row r="10276">
      <c r="A10276" s="105"/>
      <c r="C10276" s="88"/>
      <c r="D10276" s="86"/>
      <c r="E10276" s="32"/>
      <c r="H10276" s="105"/>
      <c r="J10276" s="102"/>
      <c r="K10276" s="102"/>
      <c r="L10276" s="108"/>
      <c r="R10276" s="31"/>
      <c r="S10276" s="112"/>
    </row>
    <row r="10277">
      <c r="A10277" s="105"/>
      <c r="C10277" s="88"/>
      <c r="D10277" s="86"/>
      <c r="E10277" s="32"/>
      <c r="H10277" s="105"/>
      <c r="J10277" s="102"/>
      <c r="K10277" s="102"/>
      <c r="L10277" s="108"/>
      <c r="R10277" s="31"/>
      <c r="S10277" s="112"/>
    </row>
    <row r="10278">
      <c r="A10278" s="105"/>
      <c r="C10278" s="88"/>
      <c r="D10278" s="86"/>
      <c r="E10278" s="32"/>
      <c r="H10278" s="105"/>
      <c r="J10278" s="102"/>
      <c r="K10278" s="102"/>
      <c r="L10278" s="108"/>
      <c r="R10278" s="31"/>
      <c r="S10278" s="112"/>
    </row>
    <row r="10279">
      <c r="A10279" s="105"/>
      <c r="C10279" s="88"/>
      <c r="D10279" s="86"/>
      <c r="E10279" s="32"/>
      <c r="H10279" s="105"/>
      <c r="J10279" s="102"/>
      <c r="K10279" s="102"/>
      <c r="L10279" s="108"/>
      <c r="R10279" s="31"/>
      <c r="S10279" s="112"/>
    </row>
    <row r="10280">
      <c r="A10280" s="105"/>
      <c r="C10280" s="88"/>
      <c r="D10280" s="86"/>
      <c r="E10280" s="32"/>
      <c r="H10280" s="105"/>
      <c r="J10280" s="102"/>
      <c r="K10280" s="102"/>
      <c r="L10280" s="108"/>
      <c r="R10280" s="31"/>
      <c r="S10280" s="112"/>
    </row>
    <row r="10281">
      <c r="A10281" s="105"/>
      <c r="C10281" s="88"/>
      <c r="D10281" s="86"/>
      <c r="E10281" s="32"/>
      <c r="H10281" s="105"/>
      <c r="J10281" s="102"/>
      <c r="K10281" s="102"/>
      <c r="L10281" s="108"/>
      <c r="R10281" s="31"/>
      <c r="S10281" s="112"/>
    </row>
    <row r="10282">
      <c r="A10282" s="105"/>
      <c r="C10282" s="88"/>
      <c r="D10282" s="86"/>
      <c r="E10282" s="32"/>
      <c r="H10282" s="105"/>
      <c r="J10282" s="102"/>
      <c r="K10282" s="102"/>
      <c r="L10282" s="108"/>
      <c r="R10282" s="31"/>
      <c r="S10282" s="112"/>
    </row>
    <row r="10283">
      <c r="A10283" s="105"/>
      <c r="C10283" s="88"/>
      <c r="D10283" s="86"/>
      <c r="E10283" s="32"/>
      <c r="H10283" s="105"/>
      <c r="J10283" s="102"/>
      <c r="K10283" s="102"/>
      <c r="L10283" s="108"/>
      <c r="R10283" s="31"/>
      <c r="S10283" s="112"/>
    </row>
    <row r="10284">
      <c r="A10284" s="105"/>
      <c r="C10284" s="88"/>
      <c r="D10284" s="86"/>
      <c r="E10284" s="32"/>
      <c r="H10284" s="105"/>
      <c r="J10284" s="102"/>
      <c r="K10284" s="102"/>
      <c r="L10284" s="108"/>
      <c r="R10284" s="31"/>
      <c r="S10284" s="112"/>
    </row>
    <row r="10285">
      <c r="A10285" s="105"/>
      <c r="C10285" s="88"/>
      <c r="D10285" s="86"/>
      <c r="E10285" s="32"/>
      <c r="H10285" s="105"/>
      <c r="J10285" s="102"/>
      <c r="K10285" s="102"/>
      <c r="L10285" s="108"/>
      <c r="R10285" s="31"/>
      <c r="S10285" s="112"/>
    </row>
    <row r="10286">
      <c r="A10286" s="105"/>
      <c r="C10286" s="88"/>
      <c r="D10286" s="86"/>
      <c r="E10286" s="32"/>
      <c r="H10286" s="105"/>
      <c r="J10286" s="102"/>
      <c r="K10286" s="102"/>
      <c r="L10286" s="108"/>
      <c r="R10286" s="31"/>
      <c r="S10286" s="112"/>
    </row>
    <row r="10287">
      <c r="A10287" s="105"/>
      <c r="C10287" s="88"/>
      <c r="D10287" s="86"/>
      <c r="E10287" s="32"/>
      <c r="H10287" s="105"/>
      <c r="J10287" s="102"/>
      <c r="K10287" s="102"/>
      <c r="L10287" s="108"/>
      <c r="R10287" s="31"/>
      <c r="S10287" s="112"/>
    </row>
    <row r="10288">
      <c r="A10288" s="105"/>
      <c r="C10288" s="88"/>
      <c r="D10288" s="86"/>
      <c r="E10288" s="32"/>
      <c r="H10288" s="105"/>
      <c r="J10288" s="102"/>
      <c r="K10288" s="102"/>
      <c r="L10288" s="108"/>
      <c r="R10288" s="31"/>
      <c r="S10288" s="112"/>
    </row>
    <row r="10289">
      <c r="A10289" s="105"/>
      <c r="C10289" s="88"/>
      <c r="D10289" s="86"/>
      <c r="E10289" s="32"/>
      <c r="H10289" s="105"/>
      <c r="J10289" s="102"/>
      <c r="K10289" s="102"/>
      <c r="L10289" s="108"/>
      <c r="R10289" s="31"/>
      <c r="S10289" s="112"/>
    </row>
    <row r="10290">
      <c r="A10290" s="105"/>
      <c r="C10290" s="88"/>
      <c r="D10290" s="86"/>
      <c r="E10290" s="32"/>
      <c r="H10290" s="105"/>
      <c r="J10290" s="102"/>
      <c r="K10290" s="102"/>
      <c r="L10290" s="108"/>
      <c r="R10290" s="31"/>
      <c r="S10290" s="112"/>
    </row>
    <row r="10291">
      <c r="A10291" s="105"/>
      <c r="C10291" s="88"/>
      <c r="D10291" s="86"/>
      <c r="E10291" s="32"/>
      <c r="H10291" s="105"/>
      <c r="J10291" s="102"/>
      <c r="K10291" s="102"/>
      <c r="L10291" s="108"/>
      <c r="R10291" s="31"/>
      <c r="S10291" s="112"/>
    </row>
    <row r="10292">
      <c r="A10292" s="105"/>
      <c r="C10292" s="88"/>
      <c r="D10292" s="86"/>
      <c r="E10292" s="32"/>
      <c r="H10292" s="105"/>
      <c r="J10292" s="102"/>
      <c r="K10292" s="102"/>
      <c r="L10292" s="108"/>
      <c r="R10292" s="31"/>
      <c r="S10292" s="112"/>
    </row>
    <row r="10293">
      <c r="A10293" s="105"/>
      <c r="C10293" s="88"/>
      <c r="D10293" s="86"/>
      <c r="E10293" s="32"/>
      <c r="H10293" s="105"/>
      <c r="J10293" s="102"/>
      <c r="K10293" s="102"/>
      <c r="L10293" s="108"/>
      <c r="R10293" s="31"/>
      <c r="S10293" s="112"/>
    </row>
    <row r="10294">
      <c r="A10294" s="105"/>
      <c r="C10294" s="88"/>
      <c r="D10294" s="86"/>
      <c r="E10294" s="32"/>
      <c r="H10294" s="105"/>
      <c r="J10294" s="102"/>
      <c r="K10294" s="102"/>
      <c r="L10294" s="108"/>
      <c r="R10294" s="31"/>
      <c r="S10294" s="112"/>
    </row>
    <row r="10295">
      <c r="A10295" s="105"/>
      <c r="C10295" s="88"/>
      <c r="D10295" s="86"/>
      <c r="E10295" s="32"/>
      <c r="H10295" s="105"/>
      <c r="J10295" s="102"/>
      <c r="K10295" s="102"/>
      <c r="L10295" s="108"/>
      <c r="R10295" s="31"/>
      <c r="S10295" s="112"/>
    </row>
    <row r="10296">
      <c r="A10296" s="105"/>
      <c r="C10296" s="88"/>
      <c r="D10296" s="86"/>
      <c r="E10296" s="32"/>
      <c r="H10296" s="105"/>
      <c r="J10296" s="102"/>
      <c r="K10296" s="102"/>
      <c r="L10296" s="108"/>
      <c r="R10296" s="31"/>
      <c r="S10296" s="112"/>
    </row>
    <row r="10297">
      <c r="A10297" s="105"/>
      <c r="C10297" s="88"/>
      <c r="D10297" s="86"/>
      <c r="E10297" s="32"/>
      <c r="H10297" s="105"/>
      <c r="J10297" s="102"/>
      <c r="K10297" s="102"/>
      <c r="L10297" s="108"/>
      <c r="R10297" s="31"/>
      <c r="S10297" s="112"/>
    </row>
    <row r="10298">
      <c r="A10298" s="105"/>
      <c r="C10298" s="88"/>
      <c r="D10298" s="86"/>
      <c r="E10298" s="32"/>
      <c r="H10298" s="105"/>
      <c r="J10298" s="102"/>
      <c r="K10298" s="102"/>
      <c r="L10298" s="108"/>
      <c r="R10298" s="31"/>
      <c r="S10298" s="112"/>
    </row>
    <row r="10299">
      <c r="A10299" s="105"/>
      <c r="C10299" s="88"/>
      <c r="D10299" s="86"/>
      <c r="E10299" s="32"/>
      <c r="H10299" s="105"/>
      <c r="J10299" s="102"/>
      <c r="K10299" s="102"/>
      <c r="L10299" s="108"/>
      <c r="R10299" s="31"/>
      <c r="S10299" s="112"/>
    </row>
    <row r="10300">
      <c r="A10300" s="105"/>
      <c r="C10300" s="88"/>
      <c r="D10300" s="86"/>
      <c r="E10300" s="32"/>
      <c r="H10300" s="105"/>
      <c r="J10300" s="102"/>
      <c r="K10300" s="102"/>
      <c r="L10300" s="108"/>
      <c r="R10300" s="31"/>
      <c r="S10300" s="112"/>
    </row>
    <row r="10301">
      <c r="A10301" s="105"/>
      <c r="C10301" s="88"/>
      <c r="D10301" s="86"/>
      <c r="E10301" s="32"/>
      <c r="H10301" s="105"/>
      <c r="J10301" s="102"/>
      <c r="K10301" s="102"/>
      <c r="L10301" s="108"/>
      <c r="R10301" s="31"/>
      <c r="S10301" s="112"/>
    </row>
    <row r="10302">
      <c r="A10302" s="105"/>
      <c r="C10302" s="88"/>
      <c r="D10302" s="86"/>
      <c r="E10302" s="32"/>
      <c r="H10302" s="105"/>
      <c r="J10302" s="102"/>
      <c r="K10302" s="102"/>
      <c r="L10302" s="108"/>
      <c r="R10302" s="31"/>
      <c r="S10302" s="112"/>
    </row>
    <row r="10303">
      <c r="A10303" s="105"/>
      <c r="C10303" s="88"/>
      <c r="D10303" s="86"/>
      <c r="E10303" s="32"/>
      <c r="H10303" s="105"/>
      <c r="J10303" s="102"/>
      <c r="K10303" s="102"/>
      <c r="L10303" s="108"/>
      <c r="R10303" s="31"/>
      <c r="S10303" s="112"/>
    </row>
    <row r="10304">
      <c r="A10304" s="105"/>
      <c r="C10304" s="88"/>
      <c r="D10304" s="86"/>
      <c r="E10304" s="32"/>
      <c r="H10304" s="105"/>
      <c r="J10304" s="102"/>
      <c r="K10304" s="102"/>
      <c r="L10304" s="108"/>
      <c r="R10304" s="31"/>
      <c r="S10304" s="112"/>
    </row>
    <row r="10305">
      <c r="A10305" s="105"/>
      <c r="C10305" s="88"/>
      <c r="D10305" s="86"/>
      <c r="E10305" s="32"/>
      <c r="H10305" s="105"/>
      <c r="J10305" s="102"/>
      <c r="K10305" s="102"/>
      <c r="L10305" s="108"/>
      <c r="R10305" s="31"/>
      <c r="S10305" s="112"/>
    </row>
    <row r="10306">
      <c r="A10306" s="105"/>
      <c r="C10306" s="88"/>
      <c r="D10306" s="86"/>
      <c r="E10306" s="32"/>
      <c r="H10306" s="105"/>
      <c r="J10306" s="102"/>
      <c r="K10306" s="102"/>
      <c r="L10306" s="108"/>
      <c r="R10306" s="31"/>
      <c r="S10306" s="112"/>
    </row>
    <row r="10307">
      <c r="A10307" s="105"/>
      <c r="C10307" s="88"/>
      <c r="D10307" s="86"/>
      <c r="E10307" s="32"/>
      <c r="H10307" s="105"/>
      <c r="J10307" s="102"/>
      <c r="K10307" s="102"/>
      <c r="L10307" s="108"/>
      <c r="R10307" s="31"/>
      <c r="S10307" s="112"/>
    </row>
    <row r="10308">
      <c r="A10308" s="105"/>
      <c r="C10308" s="88"/>
      <c r="D10308" s="86"/>
      <c r="E10308" s="32"/>
      <c r="H10308" s="105"/>
      <c r="J10308" s="102"/>
      <c r="K10308" s="102"/>
      <c r="L10308" s="108"/>
      <c r="R10308" s="31"/>
      <c r="S10308" s="112"/>
    </row>
    <row r="10309">
      <c r="A10309" s="105"/>
      <c r="C10309" s="88"/>
      <c r="D10309" s="86"/>
      <c r="E10309" s="32"/>
      <c r="H10309" s="105"/>
      <c r="J10309" s="102"/>
      <c r="K10309" s="102"/>
      <c r="L10309" s="108"/>
      <c r="R10309" s="31"/>
      <c r="S10309" s="112"/>
    </row>
    <row r="10310">
      <c r="A10310" s="105"/>
      <c r="C10310" s="88"/>
      <c r="D10310" s="86"/>
      <c r="E10310" s="32"/>
      <c r="H10310" s="105"/>
      <c r="J10310" s="102"/>
      <c r="K10310" s="102"/>
      <c r="L10310" s="108"/>
      <c r="R10310" s="31"/>
      <c r="S10310" s="112"/>
    </row>
    <row r="10311">
      <c r="A10311" s="105"/>
      <c r="C10311" s="88"/>
      <c r="D10311" s="86"/>
      <c r="E10311" s="32"/>
      <c r="H10311" s="105"/>
      <c r="J10311" s="102"/>
      <c r="K10311" s="102"/>
      <c r="L10311" s="108"/>
      <c r="R10311" s="31"/>
      <c r="S10311" s="112"/>
    </row>
    <row r="10312">
      <c r="A10312" s="105"/>
      <c r="C10312" s="88"/>
      <c r="D10312" s="86"/>
      <c r="E10312" s="32"/>
      <c r="H10312" s="105"/>
      <c r="J10312" s="102"/>
      <c r="K10312" s="102"/>
      <c r="L10312" s="108"/>
      <c r="R10312" s="31"/>
      <c r="S10312" s="112"/>
    </row>
    <row r="10313">
      <c r="A10313" s="105"/>
      <c r="C10313" s="88"/>
      <c r="D10313" s="86"/>
      <c r="E10313" s="32"/>
      <c r="H10313" s="105"/>
      <c r="J10313" s="102"/>
      <c r="K10313" s="102"/>
      <c r="L10313" s="108"/>
      <c r="R10313" s="31"/>
      <c r="S10313" s="112"/>
    </row>
    <row r="10314">
      <c r="A10314" s="105"/>
      <c r="C10314" s="88"/>
      <c r="D10314" s="86"/>
      <c r="E10314" s="32"/>
      <c r="H10314" s="105"/>
      <c r="J10314" s="102"/>
      <c r="K10314" s="102"/>
      <c r="L10314" s="108"/>
      <c r="R10314" s="31"/>
      <c r="S10314" s="112"/>
    </row>
    <row r="10315">
      <c r="A10315" s="105"/>
      <c r="C10315" s="88"/>
      <c r="D10315" s="86"/>
      <c r="E10315" s="32"/>
      <c r="H10315" s="105"/>
      <c r="J10315" s="102"/>
      <c r="K10315" s="102"/>
      <c r="L10315" s="108"/>
      <c r="R10315" s="31"/>
      <c r="S10315" s="112"/>
    </row>
    <row r="10316">
      <c r="A10316" s="105"/>
      <c r="C10316" s="88"/>
      <c r="D10316" s="86"/>
      <c r="E10316" s="32"/>
      <c r="H10316" s="105"/>
      <c r="J10316" s="102"/>
      <c r="K10316" s="102"/>
      <c r="L10316" s="108"/>
      <c r="R10316" s="31"/>
      <c r="S10316" s="112"/>
    </row>
    <row r="10317">
      <c r="A10317" s="105"/>
      <c r="C10317" s="88"/>
      <c r="D10317" s="86"/>
      <c r="E10317" s="32"/>
      <c r="H10317" s="105"/>
      <c r="J10317" s="102"/>
      <c r="K10317" s="102"/>
      <c r="L10317" s="108"/>
      <c r="R10317" s="31"/>
      <c r="S10317" s="112"/>
    </row>
    <row r="10318">
      <c r="A10318" s="105"/>
      <c r="C10318" s="88"/>
      <c r="D10318" s="86"/>
      <c r="E10318" s="32"/>
      <c r="H10318" s="105"/>
      <c r="J10318" s="102"/>
      <c r="K10318" s="102"/>
      <c r="L10318" s="108"/>
      <c r="R10318" s="31"/>
      <c r="S10318" s="112"/>
    </row>
    <row r="10319">
      <c r="A10319" s="105"/>
      <c r="C10319" s="88"/>
      <c r="D10319" s="86"/>
      <c r="E10319" s="32"/>
      <c r="H10319" s="105"/>
      <c r="J10319" s="102"/>
      <c r="K10319" s="102"/>
      <c r="L10319" s="108"/>
      <c r="R10319" s="31"/>
      <c r="S10319" s="112"/>
    </row>
    <row r="10320">
      <c r="A10320" s="105"/>
      <c r="C10320" s="88"/>
      <c r="D10320" s="86"/>
      <c r="E10320" s="32"/>
      <c r="H10320" s="105"/>
      <c r="J10320" s="102"/>
      <c r="K10320" s="102"/>
      <c r="L10320" s="108"/>
      <c r="R10320" s="31"/>
      <c r="S10320" s="112"/>
    </row>
    <row r="10321">
      <c r="A10321" s="105"/>
      <c r="C10321" s="88"/>
      <c r="D10321" s="86"/>
      <c r="E10321" s="32"/>
      <c r="H10321" s="105"/>
      <c r="J10321" s="102"/>
      <c r="K10321" s="102"/>
      <c r="L10321" s="108"/>
      <c r="R10321" s="31"/>
      <c r="S10321" s="112"/>
    </row>
    <row r="10322">
      <c r="A10322" s="105"/>
      <c r="C10322" s="88"/>
      <c r="D10322" s="86"/>
      <c r="E10322" s="32"/>
      <c r="H10322" s="105"/>
      <c r="J10322" s="102"/>
      <c r="K10322" s="102"/>
      <c r="L10322" s="108"/>
      <c r="R10322" s="31"/>
      <c r="S10322" s="112"/>
    </row>
    <row r="10323">
      <c r="A10323" s="105"/>
      <c r="C10323" s="88"/>
      <c r="D10323" s="86"/>
      <c r="E10323" s="32"/>
      <c r="H10323" s="105"/>
      <c r="J10323" s="102"/>
      <c r="K10323" s="102"/>
      <c r="L10323" s="108"/>
      <c r="R10323" s="31"/>
      <c r="S10323" s="112"/>
    </row>
    <row r="10324">
      <c r="A10324" s="105"/>
      <c r="C10324" s="88"/>
      <c r="D10324" s="86"/>
      <c r="E10324" s="32"/>
      <c r="H10324" s="105"/>
      <c r="J10324" s="102"/>
      <c r="K10324" s="102"/>
      <c r="L10324" s="108"/>
      <c r="R10324" s="31"/>
      <c r="S10324" s="112"/>
    </row>
    <row r="10325">
      <c r="A10325" s="105"/>
      <c r="C10325" s="88"/>
      <c r="D10325" s="86"/>
      <c r="E10325" s="32"/>
      <c r="H10325" s="105"/>
      <c r="J10325" s="102"/>
      <c r="K10325" s="102"/>
      <c r="L10325" s="108"/>
      <c r="R10325" s="31"/>
      <c r="S10325" s="112"/>
    </row>
    <row r="10326">
      <c r="A10326" s="105"/>
      <c r="C10326" s="88"/>
      <c r="D10326" s="86"/>
      <c r="E10326" s="32"/>
      <c r="H10326" s="105"/>
      <c r="J10326" s="102"/>
      <c r="K10326" s="102"/>
      <c r="L10326" s="108"/>
      <c r="R10326" s="31"/>
      <c r="S10326" s="112"/>
    </row>
    <row r="10327">
      <c r="A10327" s="105"/>
      <c r="C10327" s="88"/>
      <c r="D10327" s="86"/>
      <c r="E10327" s="32"/>
      <c r="H10327" s="105"/>
      <c r="J10327" s="102"/>
      <c r="K10327" s="102"/>
      <c r="L10327" s="108"/>
      <c r="R10327" s="31"/>
      <c r="S10327" s="112"/>
    </row>
    <row r="10328">
      <c r="A10328" s="105"/>
      <c r="C10328" s="88"/>
      <c r="D10328" s="86"/>
      <c r="E10328" s="32"/>
      <c r="H10328" s="105"/>
      <c r="J10328" s="102"/>
      <c r="K10328" s="102"/>
      <c r="L10328" s="108"/>
      <c r="R10328" s="31"/>
      <c r="S10328" s="112"/>
    </row>
    <row r="10329">
      <c r="A10329" s="105"/>
      <c r="C10329" s="88"/>
      <c r="D10329" s="86"/>
      <c r="E10329" s="32"/>
      <c r="H10329" s="105"/>
      <c r="J10329" s="102"/>
      <c r="K10329" s="102"/>
      <c r="L10329" s="108"/>
      <c r="R10329" s="31"/>
      <c r="S10329" s="112"/>
    </row>
    <row r="10330">
      <c r="A10330" s="105"/>
      <c r="C10330" s="88"/>
      <c r="D10330" s="86"/>
      <c r="E10330" s="32"/>
      <c r="H10330" s="105"/>
      <c r="J10330" s="102"/>
      <c r="K10330" s="102"/>
      <c r="L10330" s="108"/>
      <c r="R10330" s="31"/>
      <c r="S10330" s="112"/>
    </row>
    <row r="10331">
      <c r="A10331" s="105"/>
      <c r="C10331" s="88"/>
      <c r="D10331" s="86"/>
      <c r="E10331" s="32"/>
      <c r="H10331" s="105"/>
      <c r="J10331" s="102"/>
      <c r="K10331" s="102"/>
      <c r="L10331" s="108"/>
      <c r="R10331" s="31"/>
      <c r="S10331" s="112"/>
    </row>
    <row r="10332">
      <c r="A10332" s="105"/>
      <c r="C10332" s="88"/>
      <c r="D10332" s="86"/>
      <c r="E10332" s="32"/>
      <c r="H10332" s="105"/>
      <c r="J10332" s="102"/>
      <c r="K10332" s="102"/>
      <c r="L10332" s="108"/>
      <c r="R10332" s="31"/>
      <c r="S10332" s="112"/>
    </row>
    <row r="10333">
      <c r="A10333" s="105"/>
      <c r="C10333" s="88"/>
      <c r="D10333" s="86"/>
      <c r="E10333" s="32"/>
      <c r="H10333" s="105"/>
      <c r="J10333" s="102"/>
      <c r="K10333" s="102"/>
      <c r="L10333" s="108"/>
      <c r="R10333" s="31"/>
      <c r="S10333" s="112"/>
    </row>
    <row r="10334">
      <c r="A10334" s="105"/>
      <c r="C10334" s="88"/>
      <c r="D10334" s="86"/>
      <c r="E10334" s="32"/>
      <c r="H10334" s="105"/>
      <c r="J10334" s="102"/>
      <c r="K10334" s="102"/>
      <c r="L10334" s="108"/>
      <c r="R10334" s="31"/>
      <c r="S10334" s="112"/>
    </row>
    <row r="10335">
      <c r="A10335" s="105"/>
      <c r="C10335" s="88"/>
      <c r="D10335" s="86"/>
      <c r="E10335" s="32"/>
      <c r="H10335" s="105"/>
      <c r="J10335" s="102"/>
      <c r="K10335" s="102"/>
      <c r="L10335" s="108"/>
      <c r="R10335" s="31"/>
      <c r="S10335" s="112"/>
    </row>
    <row r="10336">
      <c r="A10336" s="105"/>
      <c r="C10336" s="88"/>
      <c r="D10336" s="86"/>
      <c r="E10336" s="32"/>
      <c r="H10336" s="105"/>
      <c r="J10336" s="102"/>
      <c r="K10336" s="102"/>
      <c r="L10336" s="108"/>
      <c r="R10336" s="31"/>
      <c r="S10336" s="112"/>
    </row>
    <row r="10337">
      <c r="A10337" s="105"/>
      <c r="C10337" s="88"/>
      <c r="D10337" s="86"/>
      <c r="E10337" s="32"/>
      <c r="H10337" s="105"/>
      <c r="J10337" s="102"/>
      <c r="K10337" s="102"/>
      <c r="L10337" s="108"/>
      <c r="R10337" s="31"/>
      <c r="S10337" s="112"/>
    </row>
    <row r="10338">
      <c r="A10338" s="105"/>
      <c r="C10338" s="88"/>
      <c r="D10338" s="86"/>
      <c r="E10338" s="32"/>
      <c r="H10338" s="105"/>
      <c r="J10338" s="102"/>
      <c r="K10338" s="102"/>
      <c r="L10338" s="108"/>
      <c r="R10338" s="31"/>
      <c r="S10338" s="112"/>
    </row>
    <row r="10339">
      <c r="A10339" s="105"/>
      <c r="C10339" s="88"/>
      <c r="D10339" s="86"/>
      <c r="E10339" s="32"/>
      <c r="H10339" s="105"/>
      <c r="J10339" s="102"/>
      <c r="K10339" s="102"/>
      <c r="L10339" s="108"/>
      <c r="R10339" s="31"/>
      <c r="S10339" s="112"/>
    </row>
    <row r="10340">
      <c r="A10340" s="105"/>
      <c r="C10340" s="88"/>
      <c r="D10340" s="86"/>
      <c r="E10340" s="32"/>
      <c r="H10340" s="105"/>
      <c r="J10340" s="102"/>
      <c r="K10340" s="102"/>
      <c r="L10340" s="108"/>
      <c r="R10340" s="31"/>
      <c r="S10340" s="112"/>
    </row>
    <row r="10341">
      <c r="A10341" s="105"/>
      <c r="C10341" s="88"/>
      <c r="D10341" s="86"/>
      <c r="E10341" s="32"/>
      <c r="H10341" s="105"/>
      <c r="J10341" s="102"/>
      <c r="K10341" s="102"/>
      <c r="L10341" s="108"/>
      <c r="R10341" s="31"/>
      <c r="S10341" s="112"/>
    </row>
    <row r="10342">
      <c r="A10342" s="105"/>
      <c r="C10342" s="88"/>
      <c r="D10342" s="86"/>
      <c r="E10342" s="32"/>
      <c r="H10342" s="105"/>
      <c r="J10342" s="102"/>
      <c r="K10342" s="102"/>
      <c r="L10342" s="108"/>
      <c r="R10342" s="31"/>
      <c r="S10342" s="112"/>
    </row>
    <row r="10343">
      <c r="A10343" s="105"/>
      <c r="C10343" s="88"/>
      <c r="D10343" s="86"/>
      <c r="E10343" s="32"/>
      <c r="H10343" s="105"/>
      <c r="J10343" s="102"/>
      <c r="K10343" s="102"/>
      <c r="L10343" s="108"/>
      <c r="R10343" s="31"/>
      <c r="S10343" s="112"/>
    </row>
    <row r="10344">
      <c r="A10344" s="105"/>
      <c r="C10344" s="88"/>
      <c r="D10344" s="86"/>
      <c r="E10344" s="32"/>
      <c r="H10344" s="105"/>
      <c r="J10344" s="102"/>
      <c r="K10344" s="102"/>
      <c r="L10344" s="108"/>
      <c r="R10344" s="31"/>
      <c r="S10344" s="112"/>
    </row>
    <row r="10345">
      <c r="A10345" s="105"/>
      <c r="C10345" s="88"/>
      <c r="D10345" s="86"/>
      <c r="E10345" s="32"/>
      <c r="H10345" s="105"/>
      <c r="J10345" s="102"/>
      <c r="K10345" s="102"/>
      <c r="L10345" s="108"/>
      <c r="R10345" s="31"/>
      <c r="S10345" s="112"/>
    </row>
    <row r="10346">
      <c r="A10346" s="105"/>
      <c r="C10346" s="88"/>
      <c r="D10346" s="86"/>
      <c r="E10346" s="32"/>
      <c r="H10346" s="105"/>
      <c r="J10346" s="102"/>
      <c r="K10346" s="102"/>
      <c r="L10346" s="108"/>
      <c r="R10346" s="31"/>
      <c r="S10346" s="112"/>
    </row>
    <row r="10347">
      <c r="A10347" s="105"/>
      <c r="C10347" s="88"/>
      <c r="D10347" s="86"/>
      <c r="E10347" s="32"/>
      <c r="H10347" s="105"/>
      <c r="J10347" s="102"/>
      <c r="K10347" s="102"/>
      <c r="L10347" s="108"/>
      <c r="R10347" s="31"/>
      <c r="S10347" s="112"/>
    </row>
    <row r="10348">
      <c r="A10348" s="105"/>
      <c r="C10348" s="88"/>
      <c r="D10348" s="86"/>
      <c r="E10348" s="32"/>
      <c r="H10348" s="105"/>
      <c r="J10348" s="102"/>
      <c r="K10348" s="102"/>
      <c r="L10348" s="108"/>
      <c r="R10348" s="31"/>
      <c r="S10348" s="112"/>
    </row>
    <row r="10349">
      <c r="A10349" s="105"/>
      <c r="C10349" s="88"/>
      <c r="D10349" s="86"/>
      <c r="E10349" s="32"/>
      <c r="H10349" s="105"/>
      <c r="J10349" s="102"/>
      <c r="K10349" s="102"/>
      <c r="L10349" s="108"/>
      <c r="R10349" s="31"/>
      <c r="S10349" s="112"/>
    </row>
    <row r="10350">
      <c r="A10350" s="105"/>
      <c r="C10350" s="88"/>
      <c r="D10350" s="86"/>
      <c r="E10350" s="32"/>
      <c r="H10350" s="105"/>
      <c r="J10350" s="102"/>
      <c r="K10350" s="102"/>
      <c r="L10350" s="108"/>
      <c r="R10350" s="31"/>
      <c r="S10350" s="112"/>
    </row>
    <row r="10351">
      <c r="A10351" s="105"/>
      <c r="C10351" s="88"/>
      <c r="D10351" s="86"/>
      <c r="E10351" s="32"/>
      <c r="H10351" s="105"/>
      <c r="J10351" s="102"/>
      <c r="K10351" s="102"/>
      <c r="L10351" s="108"/>
      <c r="R10351" s="31"/>
      <c r="S10351" s="112"/>
    </row>
    <row r="10352">
      <c r="A10352" s="105"/>
      <c r="C10352" s="88"/>
      <c r="D10352" s="86"/>
      <c r="E10352" s="32"/>
      <c r="H10352" s="105"/>
      <c r="J10352" s="102"/>
      <c r="K10352" s="102"/>
      <c r="L10352" s="108"/>
      <c r="R10352" s="31"/>
      <c r="S10352" s="112"/>
    </row>
    <row r="10353">
      <c r="A10353" s="105"/>
      <c r="C10353" s="88"/>
      <c r="D10353" s="86"/>
      <c r="E10353" s="32"/>
      <c r="H10353" s="105"/>
      <c r="J10353" s="102"/>
      <c r="K10353" s="102"/>
      <c r="L10353" s="108"/>
      <c r="R10353" s="31"/>
      <c r="S10353" s="112"/>
    </row>
    <row r="10354">
      <c r="A10354" s="105"/>
      <c r="C10354" s="88"/>
      <c r="D10354" s="86"/>
      <c r="E10354" s="32"/>
      <c r="H10354" s="105"/>
      <c r="J10354" s="102"/>
      <c r="K10354" s="102"/>
      <c r="L10354" s="108"/>
      <c r="R10354" s="31"/>
      <c r="S10354" s="112"/>
    </row>
    <row r="10355">
      <c r="A10355" s="105"/>
      <c r="C10355" s="88"/>
      <c r="D10355" s="86"/>
      <c r="E10355" s="32"/>
      <c r="H10355" s="105"/>
      <c r="J10355" s="102"/>
      <c r="K10355" s="102"/>
      <c r="L10355" s="108"/>
      <c r="R10355" s="31"/>
      <c r="S10355" s="112"/>
    </row>
    <row r="10356">
      <c r="A10356" s="105"/>
      <c r="C10356" s="88"/>
      <c r="D10356" s="86"/>
      <c r="E10356" s="32"/>
      <c r="H10356" s="105"/>
      <c r="J10356" s="102"/>
      <c r="K10356" s="102"/>
      <c r="L10356" s="108"/>
      <c r="R10356" s="31"/>
      <c r="S10356" s="112"/>
    </row>
    <row r="10357">
      <c r="A10357" s="105"/>
      <c r="C10357" s="88"/>
      <c r="D10357" s="86"/>
      <c r="E10357" s="32"/>
      <c r="H10357" s="105"/>
      <c r="J10357" s="102"/>
      <c r="K10357" s="102"/>
      <c r="L10357" s="108"/>
      <c r="R10357" s="31"/>
      <c r="S10357" s="112"/>
    </row>
    <row r="10358">
      <c r="A10358" s="105"/>
      <c r="C10358" s="88"/>
      <c r="D10358" s="86"/>
      <c r="E10358" s="32"/>
      <c r="H10358" s="105"/>
      <c r="J10358" s="102"/>
      <c r="K10358" s="102"/>
      <c r="L10358" s="108"/>
      <c r="R10358" s="31"/>
      <c r="S10358" s="112"/>
    </row>
    <row r="10359">
      <c r="A10359" s="105"/>
      <c r="C10359" s="88"/>
      <c r="D10359" s="86"/>
      <c r="E10359" s="32"/>
      <c r="H10359" s="105"/>
      <c r="J10359" s="102"/>
      <c r="K10359" s="102"/>
      <c r="L10359" s="108"/>
      <c r="R10359" s="31"/>
      <c r="S10359" s="112"/>
    </row>
    <row r="10360">
      <c r="A10360" s="105"/>
      <c r="C10360" s="88"/>
      <c r="D10360" s="86"/>
      <c r="E10360" s="32"/>
      <c r="H10360" s="105"/>
      <c r="J10360" s="102"/>
      <c r="K10360" s="102"/>
      <c r="L10360" s="108"/>
      <c r="R10360" s="31"/>
      <c r="S10360" s="112"/>
    </row>
    <row r="10361">
      <c r="A10361" s="105"/>
      <c r="C10361" s="88"/>
      <c r="D10361" s="86"/>
      <c r="E10361" s="32"/>
      <c r="H10361" s="105"/>
      <c r="J10361" s="102"/>
      <c r="K10361" s="102"/>
      <c r="L10361" s="108"/>
      <c r="R10361" s="31"/>
      <c r="S10361" s="112"/>
    </row>
    <row r="10362">
      <c r="A10362" s="105"/>
      <c r="C10362" s="88"/>
      <c r="D10362" s="86"/>
      <c r="E10362" s="32"/>
      <c r="H10362" s="105"/>
      <c r="J10362" s="102"/>
      <c r="K10362" s="102"/>
      <c r="L10362" s="108"/>
      <c r="R10362" s="31"/>
      <c r="S10362" s="112"/>
    </row>
    <row r="10363">
      <c r="A10363" s="105"/>
      <c r="C10363" s="88"/>
      <c r="D10363" s="86"/>
      <c r="E10363" s="32"/>
      <c r="H10363" s="105"/>
      <c r="J10363" s="102"/>
      <c r="K10363" s="102"/>
      <c r="L10363" s="108"/>
      <c r="R10363" s="31"/>
      <c r="S10363" s="112"/>
    </row>
    <row r="10364">
      <c r="A10364" s="105"/>
      <c r="C10364" s="88"/>
      <c r="D10364" s="86"/>
      <c r="E10364" s="32"/>
      <c r="H10364" s="105"/>
      <c r="J10364" s="102"/>
      <c r="K10364" s="102"/>
      <c r="L10364" s="108"/>
      <c r="R10364" s="31"/>
      <c r="S10364" s="112"/>
    </row>
    <row r="10365">
      <c r="A10365" s="105"/>
      <c r="C10365" s="88"/>
      <c r="D10365" s="86"/>
      <c r="E10365" s="32"/>
      <c r="H10365" s="105"/>
      <c r="J10365" s="102"/>
      <c r="K10365" s="102"/>
      <c r="L10365" s="108"/>
      <c r="R10365" s="31"/>
      <c r="S10365" s="112"/>
    </row>
    <row r="10366">
      <c r="A10366" s="105"/>
      <c r="C10366" s="88"/>
      <c r="D10366" s="86"/>
      <c r="E10366" s="32"/>
      <c r="H10366" s="105"/>
      <c r="J10366" s="102"/>
      <c r="K10366" s="102"/>
      <c r="L10366" s="108"/>
      <c r="R10366" s="31"/>
      <c r="S10366" s="112"/>
    </row>
    <row r="10367">
      <c r="A10367" s="105"/>
      <c r="C10367" s="88"/>
      <c r="D10367" s="86"/>
      <c r="E10367" s="32"/>
      <c r="H10367" s="105"/>
      <c r="J10367" s="102"/>
      <c r="K10367" s="102"/>
      <c r="L10367" s="108"/>
      <c r="R10367" s="31"/>
      <c r="S10367" s="112"/>
    </row>
    <row r="10368">
      <c r="A10368" s="105"/>
      <c r="C10368" s="88"/>
      <c r="D10368" s="86"/>
      <c r="E10368" s="32"/>
      <c r="H10368" s="105"/>
      <c r="J10368" s="102"/>
      <c r="K10368" s="102"/>
      <c r="L10368" s="108"/>
      <c r="R10368" s="31"/>
      <c r="S10368" s="112"/>
    </row>
    <row r="10369">
      <c r="A10369" s="105"/>
      <c r="C10369" s="88"/>
      <c r="D10369" s="86"/>
      <c r="E10369" s="32"/>
      <c r="H10369" s="105"/>
      <c r="J10369" s="102"/>
      <c r="K10369" s="102"/>
      <c r="L10369" s="108"/>
      <c r="R10369" s="31"/>
      <c r="S10369" s="112"/>
    </row>
    <row r="10370">
      <c r="A10370" s="105"/>
      <c r="C10370" s="88"/>
      <c r="D10370" s="86"/>
      <c r="E10370" s="32"/>
      <c r="H10370" s="105"/>
      <c r="J10370" s="102"/>
      <c r="K10370" s="102"/>
      <c r="L10370" s="108"/>
      <c r="R10370" s="31"/>
      <c r="S10370" s="112"/>
    </row>
    <row r="10371">
      <c r="A10371" s="105"/>
      <c r="C10371" s="88"/>
      <c r="D10371" s="86"/>
      <c r="E10371" s="32"/>
      <c r="H10371" s="105"/>
      <c r="J10371" s="102"/>
      <c r="K10371" s="102"/>
      <c r="L10371" s="108"/>
      <c r="R10371" s="31"/>
      <c r="S10371" s="112"/>
    </row>
    <row r="10372">
      <c r="A10372" s="105"/>
      <c r="C10372" s="88"/>
      <c r="D10372" s="86"/>
      <c r="E10372" s="32"/>
      <c r="H10372" s="105"/>
      <c r="J10372" s="102"/>
      <c r="K10372" s="102"/>
      <c r="L10372" s="108"/>
      <c r="R10372" s="31"/>
      <c r="S10372" s="112"/>
    </row>
    <row r="10373">
      <c r="A10373" s="105"/>
      <c r="C10373" s="88"/>
      <c r="D10373" s="86"/>
      <c r="E10373" s="32"/>
      <c r="H10373" s="105"/>
      <c r="J10373" s="102"/>
      <c r="K10373" s="102"/>
      <c r="L10373" s="108"/>
      <c r="R10373" s="31"/>
      <c r="S10373" s="112"/>
    </row>
    <row r="10374">
      <c r="A10374" s="105"/>
      <c r="C10374" s="88"/>
      <c r="D10374" s="86"/>
      <c r="E10374" s="32"/>
      <c r="H10374" s="105"/>
      <c r="J10374" s="102"/>
      <c r="K10374" s="102"/>
      <c r="L10374" s="108"/>
      <c r="R10374" s="31"/>
      <c r="S10374" s="112"/>
    </row>
    <row r="10375">
      <c r="A10375" s="105"/>
      <c r="C10375" s="88"/>
      <c r="D10375" s="86"/>
      <c r="E10375" s="32"/>
      <c r="H10375" s="105"/>
      <c r="J10375" s="102"/>
      <c r="K10375" s="102"/>
      <c r="L10375" s="108"/>
      <c r="R10375" s="31"/>
      <c r="S10375" s="112"/>
    </row>
    <row r="10376">
      <c r="A10376" s="105"/>
      <c r="C10376" s="88"/>
      <c r="D10376" s="86"/>
      <c r="E10376" s="32"/>
      <c r="H10376" s="105"/>
      <c r="J10376" s="102"/>
      <c r="K10376" s="102"/>
      <c r="L10376" s="108"/>
      <c r="R10376" s="31"/>
      <c r="S10376" s="112"/>
    </row>
    <row r="10377">
      <c r="A10377" s="105"/>
      <c r="C10377" s="88"/>
      <c r="D10377" s="86"/>
      <c r="E10377" s="32"/>
      <c r="H10377" s="105"/>
      <c r="J10377" s="102"/>
      <c r="K10377" s="102"/>
      <c r="L10377" s="108"/>
      <c r="R10377" s="31"/>
      <c r="S10377" s="112"/>
    </row>
    <row r="10378">
      <c r="A10378" s="105"/>
      <c r="C10378" s="88"/>
      <c r="D10378" s="86"/>
      <c r="E10378" s="32"/>
      <c r="H10378" s="105"/>
      <c r="J10378" s="102"/>
      <c r="K10378" s="102"/>
      <c r="L10378" s="108"/>
      <c r="R10378" s="31"/>
      <c r="S10378" s="112"/>
    </row>
    <row r="10379">
      <c r="A10379" s="105"/>
      <c r="C10379" s="88"/>
      <c r="D10379" s="86"/>
      <c r="E10379" s="32"/>
      <c r="H10379" s="105"/>
      <c r="J10379" s="102"/>
      <c r="K10379" s="102"/>
      <c r="L10379" s="108"/>
      <c r="R10379" s="31"/>
      <c r="S10379" s="112"/>
    </row>
    <row r="10380">
      <c r="A10380" s="105"/>
      <c r="C10380" s="88"/>
      <c r="D10380" s="86"/>
      <c r="E10380" s="32"/>
      <c r="H10380" s="105"/>
      <c r="J10380" s="102"/>
      <c r="K10380" s="102"/>
      <c r="L10380" s="108"/>
      <c r="R10380" s="31"/>
      <c r="S10380" s="112"/>
    </row>
    <row r="10381">
      <c r="A10381" s="105"/>
      <c r="C10381" s="88"/>
      <c r="D10381" s="86"/>
      <c r="E10381" s="32"/>
      <c r="H10381" s="105"/>
      <c r="J10381" s="102"/>
      <c r="K10381" s="102"/>
      <c r="L10381" s="108"/>
      <c r="R10381" s="31"/>
      <c r="S10381" s="112"/>
    </row>
    <row r="10382">
      <c r="A10382" s="105"/>
      <c r="C10382" s="88"/>
      <c r="D10382" s="86"/>
      <c r="E10382" s="32"/>
      <c r="H10382" s="105"/>
      <c r="J10382" s="102"/>
      <c r="K10382" s="102"/>
      <c r="L10382" s="108"/>
      <c r="R10382" s="31"/>
      <c r="S10382" s="112"/>
    </row>
    <row r="10383">
      <c r="A10383" s="105"/>
      <c r="C10383" s="88"/>
      <c r="D10383" s="86"/>
      <c r="E10383" s="32"/>
      <c r="H10383" s="105"/>
      <c r="J10383" s="102"/>
      <c r="K10383" s="102"/>
      <c r="L10383" s="108"/>
      <c r="R10383" s="31"/>
      <c r="S10383" s="112"/>
    </row>
    <row r="10384">
      <c r="A10384" s="105"/>
      <c r="C10384" s="88"/>
      <c r="D10384" s="86"/>
      <c r="E10384" s="32"/>
      <c r="H10384" s="105"/>
      <c r="J10384" s="102"/>
      <c r="K10384" s="102"/>
      <c r="L10384" s="108"/>
      <c r="R10384" s="31"/>
      <c r="S10384" s="112"/>
    </row>
    <row r="10385">
      <c r="A10385" s="105"/>
      <c r="C10385" s="88"/>
      <c r="D10385" s="86"/>
      <c r="E10385" s="32"/>
      <c r="H10385" s="105"/>
      <c r="J10385" s="102"/>
      <c r="K10385" s="102"/>
      <c r="L10385" s="108"/>
      <c r="R10385" s="31"/>
      <c r="S10385" s="112"/>
    </row>
    <row r="10386">
      <c r="A10386" s="105"/>
      <c r="C10386" s="88"/>
      <c r="D10386" s="86"/>
      <c r="E10386" s="32"/>
      <c r="H10386" s="105"/>
      <c r="J10386" s="102"/>
      <c r="K10386" s="102"/>
      <c r="L10386" s="108"/>
      <c r="R10386" s="31"/>
      <c r="S10386" s="112"/>
    </row>
    <row r="10387">
      <c r="A10387" s="105"/>
      <c r="C10387" s="88"/>
      <c r="D10387" s="86"/>
      <c r="E10387" s="32"/>
      <c r="H10387" s="105"/>
      <c r="J10387" s="102"/>
      <c r="K10387" s="102"/>
      <c r="L10387" s="108"/>
      <c r="R10387" s="31"/>
      <c r="S10387" s="112"/>
    </row>
    <row r="10388">
      <c r="A10388" s="105"/>
      <c r="C10388" s="88"/>
      <c r="D10388" s="86"/>
      <c r="E10388" s="32"/>
      <c r="H10388" s="105"/>
      <c r="J10388" s="102"/>
      <c r="K10388" s="102"/>
      <c r="L10388" s="108"/>
      <c r="R10388" s="31"/>
      <c r="S10388" s="112"/>
    </row>
    <row r="10389">
      <c r="A10389" s="105"/>
      <c r="C10389" s="88"/>
      <c r="D10389" s="86"/>
      <c r="E10389" s="32"/>
      <c r="H10389" s="105"/>
      <c r="J10389" s="102"/>
      <c r="K10389" s="102"/>
      <c r="L10389" s="108"/>
      <c r="R10389" s="31"/>
      <c r="S10389" s="112"/>
    </row>
    <row r="10390">
      <c r="A10390" s="105"/>
      <c r="C10390" s="88"/>
      <c r="D10390" s="86"/>
      <c r="E10390" s="32"/>
      <c r="H10390" s="105"/>
      <c r="J10390" s="102"/>
      <c r="K10390" s="102"/>
      <c r="L10390" s="108"/>
      <c r="R10390" s="31"/>
      <c r="S10390" s="112"/>
    </row>
    <row r="10391">
      <c r="A10391" s="105"/>
      <c r="C10391" s="88"/>
      <c r="D10391" s="86"/>
      <c r="E10391" s="32"/>
      <c r="H10391" s="105"/>
      <c r="J10391" s="102"/>
      <c r="K10391" s="102"/>
      <c r="L10391" s="108"/>
      <c r="R10391" s="31"/>
      <c r="S10391" s="112"/>
    </row>
    <row r="10392">
      <c r="A10392" s="105"/>
      <c r="C10392" s="88"/>
      <c r="D10392" s="86"/>
      <c r="E10392" s="32"/>
      <c r="H10392" s="105"/>
      <c r="J10392" s="102"/>
      <c r="K10392" s="102"/>
      <c r="L10392" s="108"/>
      <c r="R10392" s="31"/>
      <c r="S10392" s="112"/>
    </row>
    <row r="10393">
      <c r="A10393" s="105"/>
      <c r="C10393" s="88"/>
      <c r="D10393" s="86"/>
      <c r="E10393" s="32"/>
      <c r="H10393" s="105"/>
      <c r="J10393" s="102"/>
      <c r="K10393" s="102"/>
      <c r="L10393" s="108"/>
      <c r="R10393" s="31"/>
      <c r="S10393" s="112"/>
    </row>
    <row r="10394">
      <c r="A10394" s="105"/>
      <c r="C10394" s="88"/>
      <c r="D10394" s="86"/>
      <c r="E10394" s="32"/>
      <c r="H10394" s="105"/>
      <c r="J10394" s="102"/>
      <c r="K10394" s="102"/>
      <c r="L10394" s="108"/>
      <c r="R10394" s="31"/>
      <c r="S10394" s="112"/>
    </row>
    <row r="10395">
      <c r="A10395" s="105"/>
      <c r="C10395" s="88"/>
      <c r="D10395" s="86"/>
      <c r="E10395" s="32"/>
      <c r="H10395" s="105"/>
      <c r="J10395" s="102"/>
      <c r="K10395" s="102"/>
      <c r="L10395" s="108"/>
      <c r="R10395" s="31"/>
      <c r="S10395" s="112"/>
    </row>
    <row r="10396">
      <c r="A10396" s="105"/>
      <c r="C10396" s="88"/>
      <c r="D10396" s="86"/>
      <c r="E10396" s="32"/>
      <c r="H10396" s="105"/>
      <c r="J10396" s="102"/>
      <c r="K10396" s="102"/>
      <c r="L10396" s="108"/>
      <c r="R10396" s="31"/>
      <c r="S10396" s="112"/>
    </row>
    <row r="10397">
      <c r="A10397" s="105"/>
      <c r="C10397" s="88"/>
      <c r="D10397" s="86"/>
      <c r="E10397" s="32"/>
      <c r="H10397" s="105"/>
      <c r="J10397" s="102"/>
      <c r="K10397" s="102"/>
      <c r="L10397" s="108"/>
      <c r="R10397" s="31"/>
      <c r="S10397" s="112"/>
    </row>
    <row r="10398">
      <c r="A10398" s="105"/>
      <c r="C10398" s="88"/>
      <c r="D10398" s="86"/>
      <c r="E10398" s="32"/>
      <c r="H10398" s="105"/>
      <c r="J10398" s="102"/>
      <c r="K10398" s="102"/>
      <c r="L10398" s="108"/>
      <c r="R10398" s="31"/>
      <c r="S10398" s="112"/>
    </row>
    <row r="10399">
      <c r="A10399" s="105"/>
      <c r="C10399" s="88"/>
      <c r="D10399" s="86"/>
      <c r="E10399" s="32"/>
      <c r="H10399" s="105"/>
      <c r="J10399" s="102"/>
      <c r="K10399" s="102"/>
      <c r="L10399" s="108"/>
      <c r="R10399" s="31"/>
      <c r="S10399" s="112"/>
    </row>
    <row r="10400">
      <c r="A10400" s="105"/>
      <c r="C10400" s="88"/>
      <c r="D10400" s="86"/>
      <c r="E10400" s="32"/>
      <c r="H10400" s="105"/>
      <c r="J10400" s="102"/>
      <c r="K10400" s="102"/>
      <c r="L10400" s="108"/>
      <c r="R10400" s="31"/>
      <c r="S10400" s="112"/>
    </row>
    <row r="10401">
      <c r="A10401" s="105"/>
      <c r="C10401" s="88"/>
      <c r="D10401" s="86"/>
      <c r="E10401" s="32"/>
      <c r="H10401" s="105"/>
      <c r="J10401" s="102"/>
      <c r="K10401" s="102"/>
      <c r="L10401" s="108"/>
      <c r="R10401" s="31"/>
      <c r="S10401" s="112"/>
    </row>
    <row r="10402">
      <c r="A10402" s="105"/>
      <c r="C10402" s="88"/>
      <c r="D10402" s="86"/>
      <c r="E10402" s="32"/>
      <c r="H10402" s="105"/>
      <c r="J10402" s="102"/>
      <c r="K10402" s="102"/>
      <c r="L10402" s="108"/>
      <c r="R10402" s="31"/>
      <c r="S10402" s="112"/>
    </row>
    <row r="10403">
      <c r="A10403" s="105"/>
      <c r="C10403" s="88"/>
      <c r="D10403" s="86"/>
      <c r="E10403" s="32"/>
      <c r="H10403" s="105"/>
      <c r="J10403" s="102"/>
      <c r="K10403" s="102"/>
      <c r="L10403" s="108"/>
      <c r="R10403" s="31"/>
      <c r="S10403" s="112"/>
    </row>
    <row r="10404">
      <c r="A10404" s="105"/>
      <c r="C10404" s="88"/>
      <c r="D10404" s="86"/>
      <c r="E10404" s="32"/>
      <c r="H10404" s="105"/>
      <c r="J10404" s="102"/>
      <c r="K10404" s="102"/>
      <c r="L10404" s="108"/>
      <c r="R10404" s="31"/>
      <c r="S10404" s="112"/>
    </row>
    <row r="10405">
      <c r="A10405" s="105"/>
      <c r="C10405" s="88"/>
      <c r="D10405" s="86"/>
      <c r="E10405" s="32"/>
      <c r="H10405" s="105"/>
      <c r="J10405" s="102"/>
      <c r="K10405" s="102"/>
      <c r="L10405" s="108"/>
      <c r="R10405" s="31"/>
      <c r="S10405" s="112"/>
    </row>
    <row r="10406">
      <c r="A10406" s="105"/>
      <c r="C10406" s="88"/>
      <c r="D10406" s="86"/>
      <c r="E10406" s="32"/>
      <c r="H10406" s="105"/>
      <c r="J10406" s="102"/>
      <c r="K10406" s="102"/>
      <c r="L10406" s="108"/>
      <c r="R10406" s="31"/>
      <c r="S10406" s="112"/>
    </row>
    <row r="10407">
      <c r="A10407" s="105"/>
      <c r="C10407" s="88"/>
      <c r="D10407" s="86"/>
      <c r="E10407" s="32"/>
      <c r="H10407" s="105"/>
      <c r="J10407" s="102"/>
      <c r="K10407" s="102"/>
      <c r="L10407" s="108"/>
      <c r="R10407" s="31"/>
      <c r="S10407" s="112"/>
    </row>
    <row r="10408">
      <c r="A10408" s="105"/>
      <c r="C10408" s="88"/>
      <c r="D10408" s="86"/>
      <c r="E10408" s="32"/>
      <c r="H10408" s="105"/>
      <c r="J10408" s="102"/>
      <c r="K10408" s="102"/>
      <c r="L10408" s="108"/>
      <c r="R10408" s="31"/>
      <c r="S10408" s="112"/>
    </row>
    <row r="10409">
      <c r="A10409" s="105"/>
      <c r="C10409" s="88"/>
      <c r="D10409" s="86"/>
      <c r="E10409" s="32"/>
      <c r="H10409" s="105"/>
      <c r="J10409" s="102"/>
      <c r="K10409" s="102"/>
      <c r="L10409" s="108"/>
      <c r="R10409" s="31"/>
      <c r="S10409" s="112"/>
    </row>
    <row r="10410">
      <c r="A10410" s="105"/>
      <c r="C10410" s="88"/>
      <c r="D10410" s="86"/>
      <c r="E10410" s="32"/>
      <c r="H10410" s="105"/>
      <c r="J10410" s="102"/>
      <c r="K10410" s="102"/>
      <c r="L10410" s="108"/>
      <c r="R10410" s="31"/>
      <c r="S10410" s="112"/>
    </row>
    <row r="10411">
      <c r="A10411" s="105"/>
      <c r="C10411" s="88"/>
      <c r="D10411" s="86"/>
      <c r="E10411" s="32"/>
      <c r="H10411" s="105"/>
      <c r="J10411" s="102"/>
      <c r="K10411" s="102"/>
      <c r="L10411" s="108"/>
      <c r="R10411" s="31"/>
      <c r="S10411" s="112"/>
    </row>
    <row r="10412">
      <c r="A10412" s="105"/>
      <c r="C10412" s="88"/>
      <c r="D10412" s="86"/>
      <c r="E10412" s="32"/>
      <c r="H10412" s="105"/>
      <c r="J10412" s="102"/>
      <c r="K10412" s="102"/>
      <c r="L10412" s="108"/>
      <c r="R10412" s="31"/>
      <c r="S10412" s="112"/>
    </row>
    <row r="10413">
      <c r="A10413" s="105"/>
      <c r="C10413" s="88"/>
      <c r="D10413" s="86"/>
      <c r="E10413" s="32"/>
      <c r="H10413" s="105"/>
      <c r="J10413" s="102"/>
      <c r="K10413" s="102"/>
      <c r="L10413" s="108"/>
      <c r="R10413" s="31"/>
      <c r="S10413" s="112"/>
    </row>
    <row r="10414">
      <c r="A10414" s="105"/>
      <c r="C10414" s="88"/>
      <c r="D10414" s="86"/>
      <c r="E10414" s="32"/>
      <c r="H10414" s="105"/>
      <c r="J10414" s="102"/>
      <c r="K10414" s="102"/>
      <c r="L10414" s="108"/>
      <c r="R10414" s="31"/>
      <c r="S10414" s="112"/>
    </row>
    <row r="10415">
      <c r="A10415" s="105"/>
      <c r="C10415" s="88"/>
      <c r="D10415" s="86"/>
      <c r="E10415" s="32"/>
      <c r="H10415" s="105"/>
      <c r="J10415" s="102"/>
      <c r="K10415" s="102"/>
      <c r="L10415" s="108"/>
      <c r="R10415" s="31"/>
      <c r="S10415" s="112"/>
    </row>
    <row r="10416">
      <c r="A10416" s="105"/>
      <c r="C10416" s="88"/>
      <c r="D10416" s="86"/>
      <c r="E10416" s="32"/>
      <c r="H10416" s="105"/>
      <c r="J10416" s="102"/>
      <c r="K10416" s="102"/>
      <c r="L10416" s="108"/>
      <c r="R10416" s="31"/>
      <c r="S10416" s="112"/>
    </row>
    <row r="10417">
      <c r="A10417" s="105"/>
      <c r="C10417" s="88"/>
      <c r="D10417" s="86"/>
      <c r="E10417" s="32"/>
      <c r="H10417" s="105"/>
      <c r="J10417" s="102"/>
      <c r="K10417" s="102"/>
      <c r="L10417" s="108"/>
      <c r="R10417" s="31"/>
      <c r="S10417" s="112"/>
    </row>
    <row r="10418">
      <c r="A10418" s="105"/>
      <c r="C10418" s="88"/>
      <c r="D10418" s="86"/>
      <c r="E10418" s="32"/>
      <c r="H10418" s="105"/>
      <c r="J10418" s="102"/>
      <c r="K10418" s="102"/>
      <c r="L10418" s="108"/>
      <c r="R10418" s="31"/>
      <c r="S10418" s="112"/>
    </row>
    <row r="10419">
      <c r="A10419" s="105"/>
      <c r="C10419" s="88"/>
      <c r="D10419" s="86"/>
      <c r="E10419" s="32"/>
      <c r="H10419" s="105"/>
      <c r="J10419" s="102"/>
      <c r="K10419" s="102"/>
      <c r="L10419" s="108"/>
      <c r="R10419" s="31"/>
      <c r="S10419" s="112"/>
    </row>
    <row r="10420">
      <c r="A10420" s="105"/>
      <c r="C10420" s="88"/>
      <c r="D10420" s="86"/>
      <c r="E10420" s="32"/>
      <c r="H10420" s="105"/>
      <c r="J10420" s="102"/>
      <c r="K10420" s="102"/>
      <c r="L10420" s="108"/>
      <c r="R10420" s="31"/>
      <c r="S10420" s="112"/>
    </row>
    <row r="10421">
      <c r="A10421" s="105"/>
      <c r="C10421" s="88"/>
      <c r="D10421" s="86"/>
      <c r="E10421" s="32"/>
      <c r="H10421" s="105"/>
      <c r="J10421" s="102"/>
      <c r="K10421" s="102"/>
      <c r="L10421" s="108"/>
      <c r="R10421" s="31"/>
      <c r="S10421" s="112"/>
    </row>
    <row r="10422">
      <c r="A10422" s="105"/>
      <c r="C10422" s="88"/>
      <c r="D10422" s="86"/>
      <c r="E10422" s="32"/>
      <c r="H10422" s="105"/>
      <c r="J10422" s="102"/>
      <c r="K10422" s="102"/>
      <c r="L10422" s="108"/>
      <c r="R10422" s="31"/>
      <c r="S10422" s="112"/>
    </row>
    <row r="10423">
      <c r="A10423" s="105"/>
      <c r="C10423" s="88"/>
      <c r="D10423" s="86"/>
      <c r="E10423" s="32"/>
      <c r="H10423" s="105"/>
      <c r="J10423" s="102"/>
      <c r="K10423" s="102"/>
      <c r="L10423" s="108"/>
      <c r="R10423" s="31"/>
      <c r="S10423" s="112"/>
    </row>
    <row r="10424">
      <c r="A10424" s="105"/>
      <c r="C10424" s="88"/>
      <c r="D10424" s="86"/>
      <c r="E10424" s="32"/>
      <c r="H10424" s="105"/>
      <c r="J10424" s="102"/>
      <c r="K10424" s="102"/>
      <c r="L10424" s="108"/>
      <c r="R10424" s="31"/>
      <c r="S10424" s="112"/>
    </row>
    <row r="10425">
      <c r="A10425" s="105"/>
      <c r="C10425" s="88"/>
      <c r="D10425" s="86"/>
      <c r="E10425" s="32"/>
      <c r="H10425" s="105"/>
      <c r="J10425" s="102"/>
      <c r="K10425" s="102"/>
      <c r="L10425" s="108"/>
      <c r="R10425" s="31"/>
      <c r="S10425" s="112"/>
    </row>
    <row r="10426">
      <c r="A10426" s="105"/>
      <c r="C10426" s="88"/>
      <c r="D10426" s="86"/>
      <c r="E10426" s="32"/>
      <c r="H10426" s="105"/>
      <c r="J10426" s="102"/>
      <c r="K10426" s="102"/>
      <c r="L10426" s="108"/>
      <c r="R10426" s="31"/>
      <c r="S10426" s="112"/>
    </row>
    <row r="10427">
      <c r="A10427" s="105"/>
      <c r="C10427" s="88"/>
      <c r="D10427" s="86"/>
      <c r="E10427" s="32"/>
      <c r="H10427" s="105"/>
      <c r="J10427" s="102"/>
      <c r="K10427" s="102"/>
      <c r="L10427" s="108"/>
      <c r="R10427" s="31"/>
      <c r="S10427" s="112"/>
    </row>
    <row r="10428">
      <c r="A10428" s="105"/>
      <c r="C10428" s="88"/>
      <c r="D10428" s="86"/>
      <c r="E10428" s="32"/>
      <c r="H10428" s="105"/>
      <c r="J10428" s="102"/>
      <c r="K10428" s="102"/>
      <c r="L10428" s="108"/>
      <c r="R10428" s="31"/>
      <c r="S10428" s="112"/>
    </row>
    <row r="10429">
      <c r="A10429" s="105"/>
      <c r="C10429" s="88"/>
      <c r="D10429" s="86"/>
      <c r="E10429" s="32"/>
      <c r="H10429" s="105"/>
      <c r="J10429" s="102"/>
      <c r="K10429" s="102"/>
      <c r="L10429" s="108"/>
      <c r="R10429" s="31"/>
      <c r="S10429" s="112"/>
    </row>
    <row r="10430">
      <c r="A10430" s="105"/>
      <c r="C10430" s="88"/>
      <c r="D10430" s="86"/>
      <c r="E10430" s="32"/>
      <c r="H10430" s="105"/>
      <c r="J10430" s="102"/>
      <c r="K10430" s="102"/>
      <c r="L10430" s="108"/>
      <c r="R10430" s="31"/>
      <c r="S10430" s="112"/>
    </row>
    <row r="10431">
      <c r="A10431" s="105"/>
      <c r="C10431" s="88"/>
      <c r="D10431" s="86"/>
      <c r="E10431" s="32"/>
      <c r="H10431" s="105"/>
      <c r="J10431" s="102"/>
      <c r="K10431" s="102"/>
      <c r="L10431" s="108"/>
      <c r="R10431" s="31"/>
      <c r="S10431" s="112"/>
    </row>
    <row r="10432">
      <c r="A10432" s="105"/>
      <c r="C10432" s="88"/>
      <c r="D10432" s="86"/>
      <c r="E10432" s="32"/>
      <c r="H10432" s="105"/>
      <c r="J10432" s="102"/>
      <c r="K10432" s="102"/>
      <c r="L10432" s="108"/>
      <c r="R10432" s="31"/>
      <c r="S10432" s="112"/>
    </row>
    <row r="10433">
      <c r="A10433" s="105"/>
      <c r="C10433" s="88"/>
      <c r="D10433" s="86"/>
      <c r="E10433" s="32"/>
      <c r="H10433" s="105"/>
      <c r="J10433" s="102"/>
      <c r="K10433" s="102"/>
      <c r="L10433" s="108"/>
      <c r="R10433" s="31"/>
      <c r="S10433" s="112"/>
    </row>
    <row r="10434">
      <c r="A10434" s="105"/>
      <c r="C10434" s="88"/>
      <c r="D10434" s="86"/>
      <c r="E10434" s="32"/>
      <c r="H10434" s="105"/>
      <c r="J10434" s="102"/>
      <c r="K10434" s="102"/>
      <c r="L10434" s="108"/>
      <c r="R10434" s="31"/>
      <c r="S10434" s="112"/>
    </row>
    <row r="10435">
      <c r="A10435" s="105"/>
      <c r="C10435" s="88"/>
      <c r="D10435" s="86"/>
      <c r="E10435" s="32"/>
      <c r="H10435" s="105"/>
      <c r="J10435" s="102"/>
      <c r="K10435" s="102"/>
      <c r="L10435" s="108"/>
      <c r="R10435" s="31"/>
      <c r="S10435" s="112"/>
    </row>
    <row r="10436">
      <c r="A10436" s="105"/>
      <c r="C10436" s="88"/>
      <c r="D10436" s="86"/>
      <c r="E10436" s="32"/>
      <c r="H10436" s="105"/>
      <c r="J10436" s="102"/>
      <c r="K10436" s="102"/>
      <c r="L10436" s="108"/>
      <c r="R10436" s="31"/>
      <c r="S10436" s="112"/>
    </row>
    <row r="10437">
      <c r="A10437" s="105"/>
      <c r="C10437" s="88"/>
      <c r="D10437" s="86"/>
      <c r="E10437" s="32"/>
      <c r="H10437" s="105"/>
      <c r="J10437" s="102"/>
      <c r="K10437" s="102"/>
      <c r="L10437" s="108"/>
      <c r="R10437" s="31"/>
      <c r="S10437" s="112"/>
    </row>
    <row r="10438">
      <c r="A10438" s="105"/>
      <c r="C10438" s="88"/>
      <c r="D10438" s="86"/>
      <c r="E10438" s="32"/>
      <c r="H10438" s="105"/>
      <c r="J10438" s="102"/>
      <c r="K10438" s="102"/>
      <c r="L10438" s="108"/>
      <c r="R10438" s="31"/>
      <c r="S10438" s="112"/>
    </row>
    <row r="10439">
      <c r="A10439" s="105"/>
      <c r="C10439" s="88"/>
      <c r="D10439" s="86"/>
      <c r="E10439" s="32"/>
      <c r="H10439" s="105"/>
      <c r="J10439" s="102"/>
      <c r="K10439" s="102"/>
      <c r="L10439" s="108"/>
      <c r="R10439" s="31"/>
      <c r="S10439" s="112"/>
    </row>
    <row r="10440">
      <c r="A10440" s="105"/>
      <c r="C10440" s="88"/>
      <c r="D10440" s="86"/>
      <c r="E10440" s="32"/>
      <c r="H10440" s="105"/>
      <c r="J10440" s="102"/>
      <c r="K10440" s="102"/>
      <c r="L10440" s="108"/>
      <c r="R10440" s="31"/>
      <c r="S10440" s="112"/>
    </row>
    <row r="10441">
      <c r="A10441" s="105"/>
      <c r="C10441" s="88"/>
      <c r="D10441" s="86"/>
      <c r="E10441" s="32"/>
      <c r="H10441" s="105"/>
      <c r="J10441" s="102"/>
      <c r="K10441" s="102"/>
      <c r="L10441" s="108"/>
      <c r="R10441" s="31"/>
      <c r="S10441" s="112"/>
    </row>
    <row r="10442">
      <c r="A10442" s="105"/>
      <c r="C10442" s="88"/>
      <c r="D10442" s="86"/>
      <c r="E10442" s="32"/>
      <c r="H10442" s="105"/>
      <c r="J10442" s="102"/>
      <c r="K10442" s="102"/>
      <c r="L10442" s="108"/>
      <c r="R10442" s="31"/>
      <c r="S10442" s="112"/>
    </row>
    <row r="10443">
      <c r="A10443" s="105"/>
      <c r="C10443" s="88"/>
      <c r="D10443" s="86"/>
      <c r="E10443" s="32"/>
      <c r="H10443" s="105"/>
      <c r="J10443" s="102"/>
      <c r="K10443" s="102"/>
      <c r="L10443" s="108"/>
      <c r="R10443" s="31"/>
      <c r="S10443" s="112"/>
    </row>
    <row r="10444">
      <c r="A10444" s="105"/>
      <c r="C10444" s="88"/>
      <c r="D10444" s="86"/>
      <c r="E10444" s="32"/>
      <c r="H10444" s="105"/>
      <c r="J10444" s="102"/>
      <c r="K10444" s="102"/>
      <c r="L10444" s="108"/>
      <c r="R10444" s="31"/>
      <c r="S10444" s="112"/>
    </row>
    <row r="10445">
      <c r="A10445" s="105"/>
      <c r="C10445" s="88"/>
      <c r="D10445" s="86"/>
      <c r="E10445" s="32"/>
      <c r="H10445" s="105"/>
      <c r="J10445" s="102"/>
      <c r="K10445" s="102"/>
      <c r="L10445" s="108"/>
      <c r="R10445" s="31"/>
      <c r="S10445" s="112"/>
    </row>
    <row r="10446">
      <c r="A10446" s="105"/>
      <c r="C10446" s="88"/>
      <c r="D10446" s="86"/>
      <c r="E10446" s="32"/>
      <c r="H10446" s="105"/>
      <c r="J10446" s="102"/>
      <c r="K10446" s="102"/>
      <c r="L10446" s="108"/>
      <c r="R10446" s="31"/>
      <c r="S10446" s="112"/>
    </row>
    <row r="10447">
      <c r="A10447" s="105"/>
      <c r="C10447" s="88"/>
      <c r="D10447" s="86"/>
      <c r="E10447" s="32"/>
      <c r="H10447" s="105"/>
      <c r="J10447" s="102"/>
      <c r="K10447" s="102"/>
      <c r="L10447" s="108"/>
      <c r="R10447" s="31"/>
      <c r="S10447" s="112"/>
    </row>
    <row r="10448">
      <c r="A10448" s="105"/>
      <c r="C10448" s="88"/>
      <c r="D10448" s="86"/>
      <c r="E10448" s="32"/>
      <c r="H10448" s="105"/>
      <c r="J10448" s="102"/>
      <c r="K10448" s="102"/>
      <c r="L10448" s="108"/>
      <c r="R10448" s="31"/>
      <c r="S10448" s="112"/>
    </row>
    <row r="10449">
      <c r="A10449" s="105"/>
      <c r="C10449" s="88"/>
      <c r="D10449" s="86"/>
      <c r="E10449" s="32"/>
      <c r="H10449" s="105"/>
      <c r="J10449" s="102"/>
      <c r="K10449" s="102"/>
      <c r="L10449" s="108"/>
      <c r="R10449" s="31"/>
      <c r="S10449" s="112"/>
    </row>
    <row r="10450">
      <c r="A10450" s="105"/>
      <c r="C10450" s="88"/>
      <c r="D10450" s="86"/>
      <c r="E10450" s="32"/>
      <c r="H10450" s="105"/>
      <c r="J10450" s="102"/>
      <c r="K10450" s="102"/>
      <c r="L10450" s="108"/>
      <c r="R10450" s="31"/>
      <c r="S10450" s="112"/>
    </row>
    <row r="10451">
      <c r="A10451" s="105"/>
      <c r="C10451" s="88"/>
      <c r="D10451" s="86"/>
      <c r="E10451" s="32"/>
      <c r="H10451" s="105"/>
      <c r="J10451" s="102"/>
      <c r="K10451" s="102"/>
      <c r="L10451" s="108"/>
      <c r="R10451" s="31"/>
      <c r="S10451" s="112"/>
    </row>
    <row r="10452">
      <c r="A10452" s="105"/>
      <c r="C10452" s="88"/>
      <c r="D10452" s="86"/>
      <c r="E10452" s="32"/>
      <c r="H10452" s="105"/>
      <c r="J10452" s="102"/>
      <c r="K10452" s="102"/>
      <c r="L10452" s="108"/>
      <c r="R10452" s="31"/>
      <c r="S10452" s="112"/>
    </row>
    <row r="10453">
      <c r="A10453" s="105"/>
      <c r="C10453" s="88"/>
      <c r="D10453" s="86"/>
      <c r="E10453" s="32"/>
      <c r="H10453" s="105"/>
      <c r="J10453" s="102"/>
      <c r="K10453" s="102"/>
      <c r="L10453" s="108"/>
      <c r="R10453" s="31"/>
      <c r="S10453" s="112"/>
    </row>
    <row r="10454">
      <c r="A10454" s="105"/>
      <c r="C10454" s="88"/>
      <c r="D10454" s="86"/>
      <c r="E10454" s="32"/>
      <c r="H10454" s="105"/>
      <c r="J10454" s="102"/>
      <c r="K10454" s="102"/>
      <c r="L10454" s="108"/>
      <c r="R10454" s="31"/>
      <c r="S10454" s="112"/>
    </row>
    <row r="10455">
      <c r="A10455" s="105"/>
      <c r="C10455" s="88"/>
      <c r="D10455" s="86"/>
      <c r="E10455" s="32"/>
      <c r="H10455" s="105"/>
      <c r="J10455" s="102"/>
      <c r="K10455" s="102"/>
      <c r="L10455" s="108"/>
      <c r="R10455" s="31"/>
      <c r="S10455" s="112"/>
    </row>
    <row r="10456">
      <c r="A10456" s="105"/>
      <c r="C10456" s="88"/>
      <c r="D10456" s="86"/>
      <c r="E10456" s="32"/>
      <c r="H10456" s="105"/>
      <c r="J10456" s="102"/>
      <c r="K10456" s="102"/>
      <c r="L10456" s="108"/>
      <c r="R10456" s="31"/>
      <c r="S10456" s="112"/>
    </row>
    <row r="10457">
      <c r="A10457" s="105"/>
      <c r="C10457" s="88"/>
      <c r="D10457" s="86"/>
      <c r="E10457" s="32"/>
      <c r="H10457" s="105"/>
      <c r="J10457" s="102"/>
      <c r="K10457" s="102"/>
      <c r="L10457" s="108"/>
      <c r="R10457" s="31"/>
      <c r="S10457" s="112"/>
    </row>
    <row r="10458">
      <c r="A10458" s="105"/>
      <c r="C10458" s="88"/>
      <c r="D10458" s="86"/>
      <c r="E10458" s="32"/>
      <c r="H10458" s="105"/>
      <c r="J10458" s="102"/>
      <c r="K10458" s="102"/>
      <c r="L10458" s="108"/>
      <c r="R10458" s="31"/>
      <c r="S10458" s="112"/>
    </row>
    <row r="10459">
      <c r="A10459" s="105"/>
      <c r="C10459" s="88"/>
      <c r="D10459" s="86"/>
      <c r="E10459" s="32"/>
      <c r="H10459" s="105"/>
      <c r="J10459" s="102"/>
      <c r="K10459" s="102"/>
      <c r="L10459" s="108"/>
      <c r="R10459" s="31"/>
      <c r="S10459" s="112"/>
    </row>
    <row r="10460">
      <c r="A10460" s="105"/>
      <c r="C10460" s="88"/>
      <c r="D10460" s="86"/>
      <c r="E10460" s="32"/>
      <c r="H10460" s="105"/>
      <c r="J10460" s="102"/>
      <c r="K10460" s="102"/>
      <c r="L10460" s="108"/>
      <c r="R10460" s="31"/>
      <c r="S10460" s="112"/>
    </row>
    <row r="10461">
      <c r="A10461" s="105"/>
      <c r="C10461" s="88"/>
      <c r="D10461" s="86"/>
      <c r="E10461" s="32"/>
      <c r="H10461" s="105"/>
      <c r="J10461" s="102"/>
      <c r="K10461" s="102"/>
      <c r="L10461" s="108"/>
      <c r="R10461" s="31"/>
      <c r="S10461" s="112"/>
    </row>
    <row r="10462">
      <c r="A10462" s="105"/>
      <c r="C10462" s="88"/>
      <c r="D10462" s="86"/>
      <c r="E10462" s="32"/>
      <c r="H10462" s="105"/>
      <c r="J10462" s="102"/>
      <c r="K10462" s="102"/>
      <c r="L10462" s="108"/>
      <c r="R10462" s="31"/>
      <c r="S10462" s="112"/>
    </row>
    <row r="10463">
      <c r="A10463" s="105"/>
      <c r="C10463" s="88"/>
      <c r="D10463" s="86"/>
      <c r="E10463" s="32"/>
      <c r="H10463" s="105"/>
      <c r="J10463" s="102"/>
      <c r="K10463" s="102"/>
      <c r="L10463" s="108"/>
      <c r="R10463" s="31"/>
      <c r="S10463" s="112"/>
    </row>
    <row r="10464">
      <c r="A10464" s="105"/>
      <c r="C10464" s="88"/>
      <c r="D10464" s="86"/>
      <c r="E10464" s="32"/>
      <c r="H10464" s="105"/>
      <c r="J10464" s="102"/>
      <c r="K10464" s="102"/>
      <c r="L10464" s="108"/>
      <c r="R10464" s="31"/>
      <c r="S10464" s="112"/>
    </row>
    <row r="10465">
      <c r="A10465" s="105"/>
      <c r="C10465" s="88"/>
      <c r="D10465" s="86"/>
      <c r="E10465" s="32"/>
      <c r="H10465" s="105"/>
      <c r="J10465" s="102"/>
      <c r="K10465" s="102"/>
      <c r="L10465" s="108"/>
      <c r="R10465" s="31"/>
      <c r="S10465" s="112"/>
    </row>
    <row r="10466">
      <c r="A10466" s="105"/>
      <c r="C10466" s="88"/>
      <c r="D10466" s="86"/>
      <c r="E10466" s="32"/>
      <c r="H10466" s="105"/>
      <c r="J10466" s="102"/>
      <c r="K10466" s="102"/>
      <c r="L10466" s="108"/>
      <c r="R10466" s="31"/>
      <c r="S10466" s="112"/>
    </row>
    <row r="10467">
      <c r="A10467" s="105"/>
      <c r="C10467" s="88"/>
      <c r="D10467" s="86"/>
      <c r="E10467" s="32"/>
      <c r="H10467" s="105"/>
      <c r="J10467" s="102"/>
      <c r="K10467" s="102"/>
      <c r="L10467" s="108"/>
      <c r="R10467" s="31"/>
      <c r="S10467" s="112"/>
    </row>
    <row r="10468">
      <c r="A10468" s="105"/>
      <c r="C10468" s="88"/>
      <c r="D10468" s="86"/>
      <c r="E10468" s="32"/>
      <c r="H10468" s="105"/>
      <c r="J10468" s="102"/>
      <c r="K10468" s="102"/>
      <c r="L10468" s="108"/>
      <c r="R10468" s="31"/>
      <c r="S10468" s="112"/>
    </row>
    <row r="10469">
      <c r="A10469" s="105"/>
      <c r="C10469" s="88"/>
      <c r="D10469" s="86"/>
      <c r="E10469" s="32"/>
      <c r="H10469" s="105"/>
      <c r="J10469" s="102"/>
      <c r="K10469" s="102"/>
      <c r="L10469" s="108"/>
      <c r="R10469" s="31"/>
      <c r="S10469" s="112"/>
    </row>
    <row r="10470">
      <c r="A10470" s="105"/>
      <c r="C10470" s="88"/>
      <c r="D10470" s="86"/>
      <c r="E10470" s="32"/>
      <c r="H10470" s="105"/>
      <c r="J10470" s="102"/>
      <c r="K10470" s="102"/>
      <c r="L10470" s="108"/>
      <c r="R10470" s="31"/>
      <c r="S10470" s="112"/>
    </row>
    <row r="10471">
      <c r="A10471" s="105"/>
      <c r="C10471" s="88"/>
      <c r="D10471" s="86"/>
      <c r="E10471" s="32"/>
      <c r="H10471" s="105"/>
      <c r="J10471" s="102"/>
      <c r="K10471" s="102"/>
      <c r="L10471" s="108"/>
      <c r="R10471" s="31"/>
      <c r="S10471" s="112"/>
    </row>
    <row r="10472">
      <c r="A10472" s="105"/>
      <c r="C10472" s="88"/>
      <c r="D10472" s="86"/>
      <c r="E10472" s="32"/>
      <c r="H10472" s="105"/>
      <c r="J10472" s="102"/>
      <c r="K10472" s="102"/>
      <c r="L10472" s="108"/>
      <c r="R10472" s="31"/>
      <c r="S10472" s="112"/>
    </row>
    <row r="10473">
      <c r="A10473" s="105"/>
      <c r="C10473" s="88"/>
      <c r="D10473" s="86"/>
      <c r="E10473" s="32"/>
      <c r="H10473" s="105"/>
      <c r="J10473" s="102"/>
      <c r="K10473" s="102"/>
      <c r="L10473" s="108"/>
      <c r="R10473" s="31"/>
      <c r="S10473" s="112"/>
    </row>
    <row r="10474">
      <c r="A10474" s="105"/>
      <c r="C10474" s="88"/>
      <c r="D10474" s="86"/>
      <c r="E10474" s="32"/>
      <c r="H10474" s="105"/>
      <c r="J10474" s="102"/>
      <c r="K10474" s="102"/>
      <c r="L10474" s="108"/>
      <c r="R10474" s="31"/>
      <c r="S10474" s="112"/>
    </row>
    <row r="10475">
      <c r="A10475" s="105"/>
      <c r="C10475" s="88"/>
      <c r="D10475" s="86"/>
      <c r="E10475" s="32"/>
      <c r="H10475" s="105"/>
      <c r="J10475" s="102"/>
      <c r="K10475" s="102"/>
      <c r="L10475" s="108"/>
      <c r="R10475" s="31"/>
      <c r="S10475" s="112"/>
    </row>
    <row r="10476">
      <c r="A10476" s="105"/>
      <c r="C10476" s="88"/>
      <c r="D10476" s="86"/>
      <c r="E10476" s="32"/>
      <c r="H10476" s="105"/>
      <c r="J10476" s="102"/>
      <c r="K10476" s="102"/>
      <c r="L10476" s="108"/>
      <c r="R10476" s="31"/>
      <c r="S10476" s="112"/>
    </row>
    <row r="10477">
      <c r="A10477" s="105"/>
      <c r="C10477" s="88"/>
      <c r="D10477" s="86"/>
      <c r="E10477" s="32"/>
      <c r="H10477" s="105"/>
      <c r="J10477" s="102"/>
      <c r="K10477" s="102"/>
      <c r="L10477" s="108"/>
      <c r="R10477" s="31"/>
      <c r="S10477" s="112"/>
    </row>
    <row r="10478">
      <c r="A10478" s="105"/>
      <c r="C10478" s="88"/>
      <c r="D10478" s="86"/>
      <c r="E10478" s="32"/>
      <c r="H10478" s="105"/>
      <c r="J10478" s="102"/>
      <c r="K10478" s="102"/>
      <c r="L10478" s="108"/>
      <c r="R10478" s="31"/>
      <c r="S10478" s="112"/>
    </row>
    <row r="10479">
      <c r="A10479" s="105"/>
      <c r="C10479" s="88"/>
      <c r="D10479" s="86"/>
      <c r="E10479" s="32"/>
      <c r="H10479" s="105"/>
      <c r="J10479" s="102"/>
      <c r="K10479" s="102"/>
      <c r="L10479" s="108"/>
      <c r="R10479" s="31"/>
      <c r="S10479" s="112"/>
    </row>
    <row r="10480">
      <c r="A10480" s="105"/>
      <c r="C10480" s="88"/>
      <c r="D10480" s="86"/>
      <c r="E10480" s="32"/>
      <c r="H10480" s="105"/>
      <c r="J10480" s="102"/>
      <c r="K10480" s="102"/>
      <c r="L10480" s="108"/>
      <c r="R10480" s="31"/>
      <c r="S10480" s="112"/>
    </row>
    <row r="10481">
      <c r="A10481" s="105"/>
      <c r="C10481" s="88"/>
      <c r="D10481" s="86"/>
      <c r="E10481" s="32"/>
      <c r="H10481" s="105"/>
      <c r="J10481" s="102"/>
      <c r="K10481" s="102"/>
      <c r="L10481" s="108"/>
      <c r="R10481" s="31"/>
      <c r="S10481" s="112"/>
    </row>
    <row r="10482">
      <c r="A10482" s="105"/>
      <c r="C10482" s="88"/>
      <c r="D10482" s="86"/>
      <c r="E10482" s="32"/>
      <c r="H10482" s="105"/>
      <c r="J10482" s="102"/>
      <c r="K10482" s="102"/>
      <c r="L10482" s="108"/>
      <c r="R10482" s="31"/>
      <c r="S10482" s="112"/>
    </row>
    <row r="10483">
      <c r="A10483" s="105"/>
      <c r="C10483" s="88"/>
      <c r="D10483" s="86"/>
      <c r="E10483" s="32"/>
      <c r="H10483" s="105"/>
      <c r="J10483" s="102"/>
      <c r="K10483" s="102"/>
      <c r="L10483" s="108"/>
      <c r="R10483" s="31"/>
      <c r="S10483" s="112"/>
    </row>
    <row r="10484">
      <c r="A10484" s="105"/>
      <c r="C10484" s="88"/>
      <c r="D10484" s="86"/>
      <c r="E10484" s="32"/>
      <c r="H10484" s="105"/>
      <c r="J10484" s="102"/>
      <c r="K10484" s="102"/>
      <c r="L10484" s="108"/>
      <c r="R10484" s="31"/>
      <c r="S10484" s="112"/>
    </row>
    <row r="10485">
      <c r="A10485" s="105"/>
      <c r="C10485" s="88"/>
      <c r="D10485" s="86"/>
      <c r="E10485" s="32"/>
      <c r="H10485" s="105"/>
      <c r="J10485" s="102"/>
      <c r="K10485" s="102"/>
      <c r="L10485" s="108"/>
      <c r="R10485" s="31"/>
      <c r="S10485" s="112"/>
    </row>
    <row r="10486">
      <c r="A10486" s="105"/>
      <c r="C10486" s="88"/>
      <c r="D10486" s="86"/>
      <c r="E10486" s="32"/>
      <c r="H10486" s="105"/>
      <c r="J10486" s="102"/>
      <c r="K10486" s="102"/>
      <c r="L10486" s="108"/>
      <c r="R10486" s="31"/>
      <c r="S10486" s="112"/>
    </row>
    <row r="10487">
      <c r="A10487" s="105"/>
      <c r="C10487" s="88"/>
      <c r="D10487" s="86"/>
      <c r="E10487" s="32"/>
      <c r="H10487" s="105"/>
      <c r="J10487" s="102"/>
      <c r="K10487" s="102"/>
      <c r="L10487" s="108"/>
      <c r="R10487" s="31"/>
      <c r="S10487" s="112"/>
    </row>
    <row r="10488">
      <c r="A10488" s="105"/>
      <c r="C10488" s="88"/>
      <c r="D10488" s="86"/>
      <c r="E10488" s="32"/>
      <c r="H10488" s="105"/>
      <c r="J10488" s="102"/>
      <c r="K10488" s="102"/>
      <c r="L10488" s="108"/>
      <c r="R10488" s="31"/>
      <c r="S10488" s="112"/>
    </row>
    <row r="10489">
      <c r="A10489" s="105"/>
      <c r="C10489" s="88"/>
      <c r="D10489" s="86"/>
      <c r="E10489" s="32"/>
      <c r="H10489" s="105"/>
      <c r="J10489" s="102"/>
      <c r="K10489" s="102"/>
      <c r="L10489" s="108"/>
      <c r="R10489" s="31"/>
      <c r="S10489" s="112"/>
    </row>
    <row r="10490">
      <c r="A10490" s="105"/>
      <c r="C10490" s="88"/>
      <c r="D10490" s="86"/>
      <c r="E10490" s="32"/>
      <c r="H10490" s="105"/>
      <c r="J10490" s="102"/>
      <c r="K10490" s="102"/>
      <c r="L10490" s="108"/>
      <c r="R10490" s="31"/>
      <c r="S10490" s="112"/>
    </row>
    <row r="10491">
      <c r="A10491" s="105"/>
      <c r="C10491" s="88"/>
      <c r="D10491" s="86"/>
      <c r="E10491" s="32"/>
      <c r="H10491" s="105"/>
      <c r="J10491" s="102"/>
      <c r="K10491" s="102"/>
      <c r="L10491" s="108"/>
      <c r="R10491" s="31"/>
      <c r="S10491" s="112"/>
    </row>
    <row r="10492">
      <c r="A10492" s="105"/>
      <c r="C10492" s="88"/>
      <c r="D10492" s="86"/>
      <c r="E10492" s="32"/>
      <c r="H10492" s="105"/>
      <c r="J10492" s="102"/>
      <c r="K10492" s="102"/>
      <c r="L10492" s="108"/>
      <c r="R10492" s="31"/>
      <c r="S10492" s="112"/>
    </row>
    <row r="10493">
      <c r="A10493" s="105"/>
      <c r="C10493" s="88"/>
      <c r="D10493" s="86"/>
      <c r="E10493" s="32"/>
      <c r="H10493" s="105"/>
      <c r="J10493" s="102"/>
      <c r="K10493" s="102"/>
      <c r="L10493" s="108"/>
      <c r="R10493" s="31"/>
      <c r="S10493" s="112"/>
    </row>
    <row r="10494">
      <c r="A10494" s="105"/>
      <c r="C10494" s="88"/>
      <c r="D10494" s="86"/>
      <c r="E10494" s="32"/>
      <c r="H10494" s="105"/>
      <c r="J10494" s="102"/>
      <c r="K10494" s="102"/>
      <c r="L10494" s="108"/>
      <c r="R10494" s="31"/>
      <c r="S10494" s="112"/>
    </row>
    <row r="10495">
      <c r="A10495" s="105"/>
      <c r="C10495" s="88"/>
      <c r="D10495" s="86"/>
      <c r="E10495" s="32"/>
      <c r="H10495" s="105"/>
      <c r="J10495" s="102"/>
      <c r="K10495" s="102"/>
      <c r="L10495" s="108"/>
      <c r="R10495" s="31"/>
      <c r="S10495" s="112"/>
    </row>
    <row r="10496">
      <c r="A10496" s="105"/>
      <c r="C10496" s="88"/>
      <c r="D10496" s="86"/>
      <c r="E10496" s="32"/>
      <c r="H10496" s="105"/>
      <c r="J10496" s="102"/>
      <c r="K10496" s="102"/>
      <c r="L10496" s="108"/>
      <c r="R10496" s="31"/>
      <c r="S10496" s="112"/>
    </row>
    <row r="10497">
      <c r="A10497" s="105"/>
      <c r="C10497" s="88"/>
      <c r="D10497" s="86"/>
      <c r="E10497" s="32"/>
      <c r="H10497" s="105"/>
      <c r="J10497" s="102"/>
      <c r="K10497" s="102"/>
      <c r="L10497" s="108"/>
      <c r="R10497" s="31"/>
      <c r="S10497" s="112"/>
    </row>
    <row r="10498">
      <c r="A10498" s="105"/>
      <c r="C10498" s="88"/>
      <c r="D10498" s="86"/>
      <c r="E10498" s="32"/>
      <c r="H10498" s="105"/>
      <c r="J10498" s="102"/>
      <c r="K10498" s="102"/>
      <c r="L10498" s="108"/>
      <c r="R10498" s="31"/>
      <c r="S10498" s="112"/>
    </row>
    <row r="10499">
      <c r="A10499" s="105"/>
      <c r="C10499" s="88"/>
      <c r="D10499" s="86"/>
      <c r="E10499" s="32"/>
      <c r="H10499" s="105"/>
      <c r="J10499" s="102"/>
      <c r="K10499" s="102"/>
      <c r="L10499" s="108"/>
      <c r="R10499" s="31"/>
      <c r="S10499" s="112"/>
    </row>
    <row r="10500">
      <c r="A10500" s="105"/>
      <c r="C10500" s="88"/>
      <c r="D10500" s="86"/>
      <c r="E10500" s="32"/>
      <c r="H10500" s="105"/>
      <c r="J10500" s="102"/>
      <c r="K10500" s="102"/>
      <c r="L10500" s="108"/>
      <c r="R10500" s="31"/>
      <c r="S10500" s="112"/>
    </row>
    <row r="10501">
      <c r="A10501" s="105"/>
      <c r="C10501" s="88"/>
      <c r="D10501" s="86"/>
      <c r="E10501" s="32"/>
      <c r="H10501" s="105"/>
      <c r="J10501" s="102"/>
      <c r="K10501" s="102"/>
      <c r="L10501" s="108"/>
      <c r="R10501" s="31"/>
      <c r="S10501" s="112"/>
    </row>
    <row r="10502">
      <c r="A10502" s="105"/>
      <c r="C10502" s="88"/>
      <c r="D10502" s="86"/>
      <c r="E10502" s="32"/>
      <c r="H10502" s="105"/>
      <c r="J10502" s="102"/>
      <c r="K10502" s="102"/>
      <c r="L10502" s="108"/>
      <c r="R10502" s="31"/>
      <c r="S10502" s="112"/>
    </row>
    <row r="10503">
      <c r="A10503" s="105"/>
      <c r="C10503" s="88"/>
      <c r="D10503" s="86"/>
      <c r="E10503" s="32"/>
      <c r="H10503" s="105"/>
      <c r="J10503" s="102"/>
      <c r="K10503" s="102"/>
      <c r="L10503" s="108"/>
      <c r="R10503" s="31"/>
      <c r="S10503" s="112"/>
    </row>
    <row r="10504">
      <c r="A10504" s="105"/>
      <c r="C10504" s="88"/>
      <c r="D10504" s="86"/>
      <c r="E10504" s="32"/>
      <c r="H10504" s="105"/>
      <c r="J10504" s="102"/>
      <c r="K10504" s="102"/>
      <c r="L10504" s="108"/>
      <c r="R10504" s="31"/>
      <c r="S10504" s="112"/>
    </row>
    <row r="10505">
      <c r="A10505" s="105"/>
      <c r="C10505" s="88"/>
      <c r="D10505" s="86"/>
      <c r="E10505" s="32"/>
      <c r="H10505" s="105"/>
      <c r="J10505" s="102"/>
      <c r="K10505" s="102"/>
      <c r="L10505" s="108"/>
      <c r="R10505" s="31"/>
      <c r="S10505" s="112"/>
    </row>
    <row r="10506">
      <c r="A10506" s="105"/>
      <c r="C10506" s="88"/>
      <c r="D10506" s="86"/>
      <c r="E10506" s="32"/>
      <c r="H10506" s="105"/>
      <c r="J10506" s="102"/>
      <c r="K10506" s="102"/>
      <c r="L10506" s="108"/>
      <c r="R10506" s="31"/>
      <c r="S10506" s="112"/>
    </row>
    <row r="10507">
      <c r="A10507" s="105"/>
      <c r="C10507" s="88"/>
      <c r="D10507" s="86"/>
      <c r="E10507" s="32"/>
      <c r="H10507" s="105"/>
      <c r="J10507" s="102"/>
      <c r="K10507" s="102"/>
      <c r="L10507" s="108"/>
      <c r="R10507" s="31"/>
      <c r="S10507" s="112"/>
    </row>
    <row r="10508">
      <c r="A10508" s="105"/>
      <c r="C10508" s="88"/>
      <c r="D10508" s="86"/>
      <c r="E10508" s="32"/>
      <c r="H10508" s="105"/>
      <c r="J10508" s="102"/>
      <c r="K10508" s="102"/>
      <c r="L10508" s="108"/>
      <c r="R10508" s="31"/>
      <c r="S10508" s="112"/>
    </row>
    <row r="10509">
      <c r="A10509" s="105"/>
      <c r="C10509" s="88"/>
      <c r="D10509" s="86"/>
      <c r="E10509" s="32"/>
      <c r="H10509" s="105"/>
      <c r="J10509" s="102"/>
      <c r="K10509" s="102"/>
      <c r="L10509" s="108"/>
      <c r="R10509" s="31"/>
      <c r="S10509" s="112"/>
    </row>
    <row r="10510">
      <c r="A10510" s="105"/>
      <c r="C10510" s="88"/>
      <c r="D10510" s="86"/>
      <c r="E10510" s="32"/>
      <c r="H10510" s="105"/>
      <c r="J10510" s="102"/>
      <c r="K10510" s="102"/>
      <c r="L10510" s="108"/>
      <c r="R10510" s="31"/>
      <c r="S10510" s="112"/>
    </row>
    <row r="10511">
      <c r="A10511" s="105"/>
      <c r="C10511" s="88"/>
      <c r="D10511" s="86"/>
      <c r="E10511" s="32"/>
      <c r="H10511" s="105"/>
      <c r="J10511" s="102"/>
      <c r="K10511" s="102"/>
      <c r="L10511" s="108"/>
      <c r="R10511" s="31"/>
      <c r="S10511" s="112"/>
    </row>
    <row r="10512">
      <c r="A10512" s="105"/>
      <c r="C10512" s="88"/>
      <c r="D10512" s="86"/>
      <c r="E10512" s="32"/>
      <c r="H10512" s="105"/>
      <c r="J10512" s="102"/>
      <c r="K10512" s="102"/>
      <c r="L10512" s="108"/>
      <c r="R10512" s="31"/>
      <c r="S10512" s="112"/>
    </row>
    <row r="10513">
      <c r="A10513" s="105"/>
      <c r="C10513" s="88"/>
      <c r="D10513" s="86"/>
      <c r="E10513" s="32"/>
      <c r="H10513" s="105"/>
      <c r="J10513" s="102"/>
      <c r="K10513" s="102"/>
      <c r="L10513" s="108"/>
      <c r="R10513" s="31"/>
      <c r="S10513" s="112"/>
    </row>
    <row r="10514">
      <c r="A10514" s="105"/>
      <c r="C10514" s="88"/>
      <c r="D10514" s="86"/>
      <c r="E10514" s="32"/>
      <c r="H10514" s="105"/>
      <c r="J10514" s="102"/>
      <c r="K10514" s="102"/>
      <c r="L10514" s="108"/>
      <c r="R10514" s="31"/>
      <c r="S10514" s="112"/>
    </row>
    <row r="10515">
      <c r="A10515" s="105"/>
      <c r="C10515" s="88"/>
      <c r="D10515" s="86"/>
      <c r="E10515" s="32"/>
      <c r="H10515" s="105"/>
      <c r="J10515" s="102"/>
      <c r="K10515" s="102"/>
      <c r="L10515" s="108"/>
      <c r="R10515" s="31"/>
      <c r="S10515" s="112"/>
    </row>
    <row r="10516">
      <c r="A10516" s="105"/>
      <c r="C10516" s="88"/>
      <c r="D10516" s="86"/>
      <c r="E10516" s="32"/>
      <c r="H10516" s="105"/>
      <c r="J10516" s="102"/>
      <c r="K10516" s="102"/>
      <c r="L10516" s="108"/>
      <c r="R10516" s="31"/>
      <c r="S10516" s="112"/>
    </row>
    <row r="10517">
      <c r="A10517" s="105"/>
      <c r="C10517" s="88"/>
      <c r="D10517" s="86"/>
      <c r="E10517" s="32"/>
      <c r="H10517" s="105"/>
      <c r="J10517" s="102"/>
      <c r="K10517" s="102"/>
      <c r="L10517" s="108"/>
      <c r="R10517" s="31"/>
      <c r="S10517" s="112"/>
    </row>
    <row r="10518">
      <c r="A10518" s="105"/>
      <c r="C10518" s="88"/>
      <c r="D10518" s="86"/>
      <c r="E10518" s="32"/>
      <c r="H10518" s="105"/>
      <c r="J10518" s="102"/>
      <c r="K10518" s="102"/>
      <c r="L10518" s="108"/>
      <c r="R10518" s="31"/>
      <c r="S10518" s="112"/>
    </row>
    <row r="10519">
      <c r="A10519" s="105"/>
      <c r="C10519" s="88"/>
      <c r="D10519" s="86"/>
      <c r="E10519" s="32"/>
      <c r="H10519" s="105"/>
      <c r="J10519" s="102"/>
      <c r="K10519" s="102"/>
      <c r="L10519" s="108"/>
      <c r="R10519" s="31"/>
      <c r="S10519" s="112"/>
    </row>
    <row r="10520">
      <c r="A10520" s="105"/>
      <c r="C10520" s="88"/>
      <c r="D10520" s="86"/>
      <c r="E10520" s="32"/>
      <c r="H10520" s="105"/>
      <c r="J10520" s="102"/>
      <c r="K10520" s="102"/>
      <c r="L10520" s="108"/>
      <c r="R10520" s="31"/>
      <c r="S10520" s="112"/>
    </row>
    <row r="10521">
      <c r="A10521" s="105"/>
      <c r="C10521" s="88"/>
      <c r="D10521" s="86"/>
      <c r="E10521" s="32"/>
      <c r="H10521" s="105"/>
      <c r="J10521" s="102"/>
      <c r="K10521" s="102"/>
      <c r="L10521" s="108"/>
      <c r="R10521" s="31"/>
      <c r="S10521" s="112"/>
    </row>
    <row r="10522">
      <c r="A10522" s="105"/>
      <c r="C10522" s="88"/>
      <c r="D10522" s="86"/>
      <c r="E10522" s="32"/>
      <c r="H10522" s="105"/>
      <c r="J10522" s="102"/>
      <c r="K10522" s="102"/>
      <c r="L10522" s="108"/>
      <c r="R10522" s="31"/>
      <c r="S10522" s="112"/>
    </row>
    <row r="10523">
      <c r="A10523" s="105"/>
      <c r="C10523" s="88"/>
      <c r="D10523" s="86"/>
      <c r="E10523" s="32"/>
      <c r="H10523" s="105"/>
      <c r="J10523" s="102"/>
      <c r="K10523" s="102"/>
      <c r="L10523" s="108"/>
      <c r="R10523" s="31"/>
      <c r="S10523" s="112"/>
    </row>
    <row r="10524">
      <c r="A10524" s="105"/>
      <c r="C10524" s="88"/>
      <c r="D10524" s="86"/>
      <c r="E10524" s="32"/>
      <c r="H10524" s="105"/>
      <c r="J10524" s="102"/>
      <c r="K10524" s="102"/>
      <c r="L10524" s="108"/>
      <c r="R10524" s="31"/>
      <c r="S10524" s="112"/>
    </row>
    <row r="10525">
      <c r="A10525" s="105"/>
      <c r="C10525" s="88"/>
      <c r="D10525" s="86"/>
      <c r="E10525" s="32"/>
      <c r="H10525" s="105"/>
      <c r="J10525" s="102"/>
      <c r="K10525" s="102"/>
      <c r="L10525" s="108"/>
      <c r="R10525" s="31"/>
      <c r="S10525" s="112"/>
    </row>
    <row r="10526">
      <c r="A10526" s="105"/>
      <c r="C10526" s="88"/>
      <c r="D10526" s="86"/>
      <c r="E10526" s="32"/>
      <c r="H10526" s="105"/>
      <c r="J10526" s="102"/>
      <c r="K10526" s="102"/>
      <c r="L10526" s="108"/>
      <c r="R10526" s="31"/>
      <c r="S10526" s="112"/>
    </row>
    <row r="10527">
      <c r="A10527" s="105"/>
      <c r="C10527" s="88"/>
      <c r="D10527" s="86"/>
      <c r="E10527" s="32"/>
      <c r="H10527" s="105"/>
      <c r="J10527" s="102"/>
      <c r="K10527" s="102"/>
      <c r="L10527" s="108"/>
      <c r="R10527" s="31"/>
      <c r="S10527" s="112"/>
    </row>
    <row r="10528">
      <c r="A10528" s="105"/>
      <c r="C10528" s="88"/>
      <c r="D10528" s="86"/>
      <c r="E10528" s="32"/>
      <c r="H10528" s="105"/>
      <c r="J10528" s="102"/>
      <c r="K10528" s="102"/>
      <c r="L10528" s="108"/>
      <c r="R10528" s="31"/>
      <c r="S10528" s="112"/>
    </row>
    <row r="10529">
      <c r="A10529" s="105"/>
      <c r="C10529" s="88"/>
      <c r="D10529" s="86"/>
      <c r="E10529" s="32"/>
      <c r="H10529" s="105"/>
      <c r="J10529" s="102"/>
      <c r="K10529" s="102"/>
      <c r="L10529" s="108"/>
      <c r="R10529" s="31"/>
      <c r="S10529" s="112"/>
    </row>
    <row r="10530">
      <c r="A10530" s="105"/>
      <c r="C10530" s="88"/>
      <c r="D10530" s="86"/>
      <c r="E10530" s="32"/>
      <c r="H10530" s="105"/>
      <c r="J10530" s="102"/>
      <c r="K10530" s="102"/>
      <c r="L10530" s="108"/>
      <c r="R10530" s="31"/>
      <c r="S10530" s="112"/>
    </row>
    <row r="10531">
      <c r="A10531" s="105"/>
      <c r="C10531" s="88"/>
      <c r="D10531" s="86"/>
      <c r="E10531" s="32"/>
      <c r="H10531" s="105"/>
      <c r="J10531" s="102"/>
      <c r="K10531" s="102"/>
      <c r="L10531" s="108"/>
      <c r="R10531" s="31"/>
      <c r="S10531" s="112"/>
    </row>
    <row r="10532">
      <c r="A10532" s="105"/>
      <c r="C10532" s="88"/>
      <c r="D10532" s="86"/>
      <c r="E10532" s="32"/>
      <c r="H10532" s="105"/>
      <c r="J10532" s="102"/>
      <c r="K10532" s="102"/>
      <c r="L10532" s="108"/>
      <c r="R10532" s="31"/>
      <c r="S10532" s="112"/>
    </row>
    <row r="10533">
      <c r="A10533" s="105"/>
      <c r="C10533" s="88"/>
      <c r="D10533" s="86"/>
      <c r="E10533" s="32"/>
      <c r="H10533" s="105"/>
      <c r="J10533" s="102"/>
      <c r="K10533" s="102"/>
      <c r="L10533" s="108"/>
      <c r="R10533" s="31"/>
      <c r="S10533" s="112"/>
    </row>
    <row r="10534">
      <c r="A10534" s="105"/>
      <c r="C10534" s="88"/>
      <c r="D10534" s="86"/>
      <c r="E10534" s="32"/>
      <c r="H10534" s="105"/>
      <c r="J10534" s="102"/>
      <c r="K10534" s="102"/>
      <c r="L10534" s="108"/>
      <c r="R10534" s="31"/>
      <c r="S10534" s="112"/>
    </row>
    <row r="10535">
      <c r="A10535" s="105"/>
      <c r="C10535" s="88"/>
      <c r="D10535" s="86"/>
      <c r="E10535" s="32"/>
      <c r="H10535" s="105"/>
      <c r="J10535" s="102"/>
      <c r="K10535" s="102"/>
      <c r="L10535" s="108"/>
      <c r="R10535" s="31"/>
      <c r="S10535" s="112"/>
    </row>
    <row r="10536">
      <c r="A10536" s="105"/>
      <c r="C10536" s="88"/>
      <c r="D10536" s="86"/>
      <c r="E10536" s="32"/>
      <c r="H10536" s="105"/>
      <c r="J10536" s="102"/>
      <c r="K10536" s="102"/>
      <c r="L10536" s="108"/>
      <c r="R10536" s="31"/>
      <c r="S10536" s="112"/>
    </row>
    <row r="10537">
      <c r="A10537" s="105"/>
      <c r="C10537" s="88"/>
      <c r="D10537" s="86"/>
      <c r="E10537" s="32"/>
      <c r="H10537" s="105"/>
      <c r="J10537" s="102"/>
      <c r="K10537" s="102"/>
      <c r="L10537" s="108"/>
      <c r="R10537" s="31"/>
      <c r="S10537" s="112"/>
    </row>
    <row r="10538">
      <c r="A10538" s="105"/>
      <c r="C10538" s="88"/>
      <c r="D10538" s="86"/>
      <c r="E10538" s="32"/>
      <c r="H10538" s="105"/>
      <c r="J10538" s="102"/>
      <c r="K10538" s="102"/>
      <c r="L10538" s="108"/>
      <c r="R10538" s="31"/>
      <c r="S10538" s="112"/>
    </row>
    <row r="10539">
      <c r="A10539" s="105"/>
      <c r="C10539" s="88"/>
      <c r="D10539" s="86"/>
      <c r="E10539" s="32"/>
      <c r="H10539" s="105"/>
      <c r="J10539" s="102"/>
      <c r="K10539" s="102"/>
      <c r="L10539" s="108"/>
      <c r="R10539" s="31"/>
      <c r="S10539" s="112"/>
    </row>
    <row r="10540">
      <c r="A10540" s="105"/>
      <c r="C10540" s="88"/>
      <c r="D10540" s="86"/>
      <c r="E10540" s="32"/>
      <c r="H10540" s="105"/>
      <c r="J10540" s="102"/>
      <c r="K10540" s="102"/>
      <c r="L10540" s="108"/>
      <c r="R10540" s="31"/>
      <c r="S10540" s="112"/>
    </row>
    <row r="10541">
      <c r="A10541" s="105"/>
      <c r="C10541" s="88"/>
      <c r="D10541" s="86"/>
      <c r="E10541" s="32"/>
      <c r="H10541" s="105"/>
      <c r="J10541" s="102"/>
      <c r="K10541" s="102"/>
      <c r="L10541" s="108"/>
      <c r="R10541" s="31"/>
      <c r="S10541" s="112"/>
    </row>
    <row r="10542">
      <c r="A10542" s="105"/>
      <c r="C10542" s="88"/>
      <c r="D10542" s="86"/>
      <c r="E10542" s="32"/>
      <c r="H10542" s="105"/>
      <c r="J10542" s="102"/>
      <c r="K10542" s="102"/>
      <c r="L10542" s="108"/>
      <c r="R10542" s="31"/>
      <c r="S10542" s="112"/>
    </row>
    <row r="10543">
      <c r="A10543" s="105"/>
      <c r="C10543" s="88"/>
      <c r="D10543" s="86"/>
      <c r="E10543" s="32"/>
      <c r="H10543" s="105"/>
      <c r="J10543" s="102"/>
      <c r="K10543" s="102"/>
      <c r="L10543" s="108"/>
      <c r="R10543" s="31"/>
      <c r="S10543" s="112"/>
    </row>
    <row r="10544">
      <c r="A10544" s="105"/>
      <c r="C10544" s="88"/>
      <c r="D10544" s="86"/>
      <c r="E10544" s="32"/>
      <c r="H10544" s="105"/>
      <c r="J10544" s="102"/>
      <c r="K10544" s="102"/>
      <c r="L10544" s="108"/>
      <c r="R10544" s="31"/>
      <c r="S10544" s="112"/>
    </row>
    <row r="10545">
      <c r="A10545" s="105"/>
      <c r="C10545" s="88"/>
      <c r="D10545" s="86"/>
      <c r="E10545" s="32"/>
      <c r="H10545" s="105"/>
      <c r="J10545" s="102"/>
      <c r="K10545" s="102"/>
      <c r="L10545" s="108"/>
      <c r="R10545" s="31"/>
      <c r="S10545" s="112"/>
    </row>
    <row r="10546">
      <c r="A10546" s="105"/>
      <c r="C10546" s="88"/>
      <c r="D10546" s="86"/>
      <c r="E10546" s="32"/>
      <c r="H10546" s="105"/>
      <c r="J10546" s="102"/>
      <c r="K10546" s="102"/>
      <c r="L10546" s="108"/>
      <c r="R10546" s="31"/>
      <c r="S10546" s="112"/>
    </row>
    <row r="10547">
      <c r="A10547" s="105"/>
      <c r="C10547" s="88"/>
      <c r="D10547" s="86"/>
      <c r="E10547" s="32"/>
      <c r="H10547" s="105"/>
      <c r="J10547" s="102"/>
      <c r="K10547" s="102"/>
      <c r="L10547" s="108"/>
      <c r="R10547" s="31"/>
      <c r="S10547" s="112"/>
    </row>
    <row r="10548">
      <c r="A10548" s="105"/>
      <c r="C10548" s="88"/>
      <c r="D10548" s="86"/>
      <c r="E10548" s="32"/>
      <c r="H10548" s="105"/>
      <c r="J10548" s="102"/>
      <c r="K10548" s="102"/>
      <c r="L10548" s="108"/>
      <c r="R10548" s="31"/>
      <c r="S10548" s="112"/>
    </row>
    <row r="10549">
      <c r="A10549" s="105"/>
      <c r="C10549" s="88"/>
      <c r="D10549" s="86"/>
      <c r="E10549" s="32"/>
      <c r="H10549" s="105"/>
      <c r="J10549" s="102"/>
      <c r="K10549" s="102"/>
      <c r="L10549" s="108"/>
      <c r="R10549" s="31"/>
      <c r="S10549" s="112"/>
    </row>
    <row r="10550">
      <c r="A10550" s="105"/>
      <c r="C10550" s="88"/>
      <c r="D10550" s="86"/>
      <c r="E10550" s="32"/>
      <c r="H10550" s="105"/>
      <c r="J10550" s="102"/>
      <c r="K10550" s="102"/>
      <c r="L10550" s="108"/>
      <c r="R10550" s="31"/>
      <c r="S10550" s="112"/>
    </row>
    <row r="10551">
      <c r="A10551" s="105"/>
      <c r="C10551" s="88"/>
      <c r="D10551" s="86"/>
      <c r="E10551" s="32"/>
      <c r="H10551" s="105"/>
      <c r="J10551" s="102"/>
      <c r="K10551" s="102"/>
      <c r="L10551" s="108"/>
      <c r="R10551" s="31"/>
      <c r="S10551" s="112"/>
    </row>
    <row r="10552">
      <c r="A10552" s="105"/>
      <c r="C10552" s="88"/>
      <c r="D10552" s="86"/>
      <c r="E10552" s="32"/>
      <c r="H10552" s="105"/>
      <c r="J10552" s="102"/>
      <c r="K10552" s="102"/>
      <c r="L10552" s="108"/>
      <c r="R10552" s="31"/>
      <c r="S10552" s="112"/>
    </row>
    <row r="10553">
      <c r="A10553" s="105"/>
      <c r="C10553" s="88"/>
      <c r="D10553" s="86"/>
      <c r="E10553" s="32"/>
      <c r="H10553" s="105"/>
      <c r="J10553" s="102"/>
      <c r="K10553" s="102"/>
      <c r="L10553" s="108"/>
      <c r="R10553" s="31"/>
      <c r="S10553" s="112"/>
    </row>
    <row r="10554">
      <c r="A10554" s="105"/>
      <c r="C10554" s="88"/>
      <c r="D10554" s="86"/>
      <c r="E10554" s="32"/>
      <c r="H10554" s="105"/>
      <c r="J10554" s="102"/>
      <c r="K10554" s="102"/>
      <c r="L10554" s="108"/>
      <c r="R10554" s="31"/>
      <c r="S10554" s="112"/>
    </row>
    <row r="10555">
      <c r="A10555" s="105"/>
      <c r="C10555" s="88"/>
      <c r="D10555" s="86"/>
      <c r="E10555" s="32"/>
      <c r="H10555" s="105"/>
      <c r="J10555" s="102"/>
      <c r="K10555" s="102"/>
      <c r="L10555" s="108"/>
      <c r="R10555" s="31"/>
      <c r="S10555" s="112"/>
    </row>
    <row r="10556">
      <c r="A10556" s="105"/>
      <c r="C10556" s="88"/>
      <c r="D10556" s="86"/>
      <c r="E10556" s="32"/>
      <c r="H10556" s="105"/>
      <c r="J10556" s="102"/>
      <c r="K10556" s="102"/>
      <c r="L10556" s="108"/>
      <c r="R10556" s="31"/>
      <c r="S10556" s="112"/>
    </row>
    <row r="10557">
      <c r="A10557" s="105"/>
      <c r="C10557" s="88"/>
      <c r="D10557" s="86"/>
      <c r="E10557" s="32"/>
      <c r="H10557" s="105"/>
      <c r="J10557" s="102"/>
      <c r="K10557" s="102"/>
      <c r="L10557" s="108"/>
      <c r="R10557" s="31"/>
      <c r="S10557" s="112"/>
    </row>
    <row r="10558">
      <c r="A10558" s="105"/>
      <c r="C10558" s="88"/>
      <c r="D10558" s="86"/>
      <c r="E10558" s="32"/>
      <c r="H10558" s="105"/>
      <c r="J10558" s="102"/>
      <c r="K10558" s="102"/>
      <c r="L10558" s="108"/>
      <c r="R10558" s="31"/>
      <c r="S10558" s="112"/>
    </row>
    <row r="10559">
      <c r="A10559" s="105"/>
      <c r="C10559" s="88"/>
      <c r="D10559" s="86"/>
      <c r="E10559" s="32"/>
      <c r="H10559" s="105"/>
      <c r="J10559" s="102"/>
      <c r="K10559" s="102"/>
      <c r="L10559" s="108"/>
      <c r="R10559" s="31"/>
      <c r="S10559" s="112"/>
    </row>
    <row r="10560">
      <c r="A10560" s="105"/>
      <c r="C10560" s="88"/>
      <c r="D10560" s="86"/>
      <c r="E10560" s="32"/>
      <c r="H10560" s="105"/>
      <c r="J10560" s="102"/>
      <c r="K10560" s="102"/>
      <c r="L10560" s="108"/>
      <c r="R10560" s="31"/>
      <c r="S10560" s="112"/>
    </row>
    <row r="10561">
      <c r="A10561" s="105"/>
      <c r="C10561" s="88"/>
      <c r="D10561" s="86"/>
      <c r="E10561" s="32"/>
      <c r="H10561" s="105"/>
      <c r="J10561" s="102"/>
      <c r="K10561" s="102"/>
      <c r="L10561" s="108"/>
      <c r="R10561" s="31"/>
      <c r="S10561" s="112"/>
    </row>
    <row r="10562">
      <c r="A10562" s="105"/>
      <c r="C10562" s="88"/>
      <c r="D10562" s="86"/>
      <c r="E10562" s="32"/>
      <c r="H10562" s="105"/>
      <c r="J10562" s="102"/>
      <c r="K10562" s="102"/>
      <c r="L10562" s="108"/>
      <c r="R10562" s="31"/>
      <c r="S10562" s="112"/>
    </row>
    <row r="10563">
      <c r="A10563" s="105"/>
      <c r="C10563" s="88"/>
      <c r="D10563" s="86"/>
      <c r="E10563" s="32"/>
      <c r="H10563" s="105"/>
      <c r="J10563" s="102"/>
      <c r="K10563" s="102"/>
      <c r="L10563" s="108"/>
      <c r="R10563" s="31"/>
      <c r="S10563" s="112"/>
    </row>
    <row r="10564">
      <c r="A10564" s="105"/>
      <c r="C10564" s="88"/>
      <c r="D10564" s="86"/>
      <c r="E10564" s="32"/>
      <c r="H10564" s="105"/>
      <c r="J10564" s="102"/>
      <c r="K10564" s="102"/>
      <c r="L10564" s="108"/>
      <c r="R10564" s="31"/>
      <c r="S10564" s="112"/>
    </row>
    <row r="10565">
      <c r="A10565" s="105"/>
      <c r="C10565" s="88"/>
      <c r="D10565" s="86"/>
      <c r="E10565" s="32"/>
      <c r="H10565" s="105"/>
      <c r="J10565" s="102"/>
      <c r="K10565" s="102"/>
      <c r="L10565" s="108"/>
      <c r="R10565" s="31"/>
      <c r="S10565" s="112"/>
    </row>
    <row r="10566">
      <c r="A10566" s="105"/>
      <c r="C10566" s="88"/>
      <c r="D10566" s="86"/>
      <c r="E10566" s="32"/>
      <c r="H10566" s="105"/>
      <c r="J10566" s="102"/>
      <c r="K10566" s="102"/>
      <c r="L10566" s="108"/>
      <c r="R10566" s="31"/>
      <c r="S10566" s="112"/>
    </row>
    <row r="10567">
      <c r="A10567" s="105"/>
      <c r="C10567" s="88"/>
      <c r="D10567" s="86"/>
      <c r="E10567" s="32"/>
      <c r="H10567" s="105"/>
      <c r="J10567" s="102"/>
      <c r="K10567" s="102"/>
      <c r="L10567" s="108"/>
      <c r="R10567" s="31"/>
      <c r="S10567" s="112"/>
    </row>
    <row r="10568">
      <c r="A10568" s="105"/>
      <c r="C10568" s="88"/>
      <c r="D10568" s="86"/>
      <c r="E10568" s="32"/>
      <c r="H10568" s="105"/>
      <c r="J10568" s="102"/>
      <c r="K10568" s="102"/>
      <c r="L10568" s="108"/>
      <c r="R10568" s="31"/>
      <c r="S10568" s="112"/>
    </row>
    <row r="10569">
      <c r="A10569" s="105"/>
      <c r="C10569" s="88"/>
      <c r="D10569" s="86"/>
      <c r="E10569" s="32"/>
      <c r="H10569" s="105"/>
      <c r="J10569" s="102"/>
      <c r="K10569" s="102"/>
      <c r="L10569" s="108"/>
      <c r="R10569" s="31"/>
      <c r="S10569" s="112"/>
    </row>
    <row r="10570">
      <c r="A10570" s="105"/>
      <c r="C10570" s="88"/>
      <c r="D10570" s="86"/>
      <c r="E10570" s="32"/>
      <c r="H10570" s="105"/>
      <c r="J10570" s="102"/>
      <c r="K10570" s="102"/>
      <c r="L10570" s="108"/>
      <c r="R10570" s="31"/>
      <c r="S10570" s="112"/>
    </row>
    <row r="10571">
      <c r="A10571" s="105"/>
      <c r="C10571" s="88"/>
      <c r="D10571" s="86"/>
      <c r="E10571" s="32"/>
      <c r="H10571" s="105"/>
      <c r="J10571" s="102"/>
      <c r="K10571" s="102"/>
      <c r="L10571" s="108"/>
      <c r="R10571" s="31"/>
      <c r="S10571" s="112"/>
    </row>
    <row r="10572">
      <c r="A10572" s="105"/>
      <c r="C10572" s="88"/>
      <c r="D10572" s="86"/>
      <c r="E10572" s="32"/>
      <c r="H10572" s="105"/>
      <c r="J10572" s="102"/>
      <c r="K10572" s="102"/>
      <c r="L10572" s="108"/>
      <c r="R10572" s="31"/>
      <c r="S10572" s="112"/>
    </row>
    <row r="10573">
      <c r="A10573" s="105"/>
      <c r="C10573" s="88"/>
      <c r="D10573" s="86"/>
      <c r="E10573" s="32"/>
      <c r="H10573" s="105"/>
      <c r="J10573" s="102"/>
      <c r="K10573" s="102"/>
      <c r="L10573" s="108"/>
      <c r="R10573" s="31"/>
      <c r="S10573" s="112"/>
    </row>
    <row r="10574">
      <c r="A10574" s="105"/>
      <c r="C10574" s="88"/>
      <c r="D10574" s="86"/>
      <c r="E10574" s="32"/>
      <c r="H10574" s="105"/>
      <c r="J10574" s="102"/>
      <c r="K10574" s="102"/>
      <c r="L10574" s="108"/>
      <c r="R10574" s="31"/>
      <c r="S10574" s="112"/>
    </row>
    <row r="10575">
      <c r="A10575" s="105"/>
      <c r="C10575" s="88"/>
      <c r="D10575" s="86"/>
      <c r="E10575" s="32"/>
      <c r="H10575" s="105"/>
      <c r="J10575" s="102"/>
      <c r="K10575" s="102"/>
      <c r="L10575" s="108"/>
      <c r="R10575" s="31"/>
      <c r="S10575" s="112"/>
    </row>
    <row r="10576">
      <c r="A10576" s="105"/>
      <c r="C10576" s="88"/>
      <c r="D10576" s="86"/>
      <c r="E10576" s="32"/>
      <c r="H10576" s="105"/>
      <c r="J10576" s="102"/>
      <c r="K10576" s="102"/>
      <c r="L10576" s="108"/>
      <c r="R10576" s="31"/>
      <c r="S10576" s="112"/>
    </row>
    <row r="10577">
      <c r="A10577" s="105"/>
      <c r="C10577" s="88"/>
      <c r="D10577" s="86"/>
      <c r="E10577" s="32"/>
      <c r="H10577" s="105"/>
      <c r="J10577" s="102"/>
      <c r="K10577" s="102"/>
      <c r="L10577" s="108"/>
      <c r="R10577" s="31"/>
      <c r="S10577" s="112"/>
    </row>
    <row r="10578">
      <c r="A10578" s="105"/>
      <c r="C10578" s="88"/>
      <c r="D10578" s="86"/>
      <c r="E10578" s="32"/>
      <c r="H10578" s="105"/>
      <c r="J10578" s="102"/>
      <c r="K10578" s="102"/>
      <c r="L10578" s="108"/>
      <c r="R10578" s="31"/>
      <c r="S10578" s="112"/>
    </row>
    <row r="10579">
      <c r="A10579" s="105"/>
      <c r="C10579" s="88"/>
      <c r="D10579" s="86"/>
      <c r="E10579" s="32"/>
      <c r="H10579" s="105"/>
      <c r="J10579" s="102"/>
      <c r="K10579" s="102"/>
      <c r="L10579" s="108"/>
      <c r="R10579" s="31"/>
      <c r="S10579" s="112"/>
    </row>
    <row r="10580">
      <c r="A10580" s="105"/>
      <c r="C10580" s="88"/>
      <c r="D10580" s="86"/>
      <c r="E10580" s="32"/>
      <c r="H10580" s="105"/>
      <c r="J10580" s="102"/>
      <c r="K10580" s="102"/>
      <c r="L10580" s="108"/>
      <c r="R10580" s="31"/>
      <c r="S10580" s="112"/>
    </row>
    <row r="10581">
      <c r="A10581" s="105"/>
      <c r="C10581" s="88"/>
      <c r="D10581" s="86"/>
      <c r="E10581" s="32"/>
      <c r="H10581" s="105"/>
      <c r="J10581" s="102"/>
      <c r="K10581" s="102"/>
      <c r="L10581" s="108"/>
      <c r="R10581" s="31"/>
      <c r="S10581" s="112"/>
    </row>
    <row r="10582">
      <c r="A10582" s="105"/>
      <c r="C10582" s="88"/>
      <c r="D10582" s="86"/>
      <c r="E10582" s="32"/>
      <c r="H10582" s="105"/>
      <c r="J10582" s="102"/>
      <c r="K10582" s="102"/>
      <c r="L10582" s="108"/>
      <c r="R10582" s="31"/>
      <c r="S10582" s="112"/>
    </row>
    <row r="10583">
      <c r="A10583" s="105"/>
      <c r="C10583" s="88"/>
      <c r="D10583" s="86"/>
      <c r="E10583" s="32"/>
      <c r="H10583" s="105"/>
      <c r="J10583" s="102"/>
      <c r="K10583" s="102"/>
      <c r="L10583" s="108"/>
      <c r="R10583" s="31"/>
      <c r="S10583" s="112"/>
    </row>
    <row r="10584">
      <c r="A10584" s="105"/>
      <c r="C10584" s="88"/>
      <c r="D10584" s="86"/>
      <c r="E10584" s="32"/>
      <c r="H10584" s="105"/>
      <c r="J10584" s="102"/>
      <c r="K10584" s="102"/>
      <c r="L10584" s="108"/>
      <c r="R10584" s="31"/>
      <c r="S10584" s="112"/>
    </row>
    <row r="10585">
      <c r="A10585" s="105"/>
      <c r="C10585" s="88"/>
      <c r="D10585" s="86"/>
      <c r="E10585" s="32"/>
      <c r="H10585" s="105"/>
      <c r="J10585" s="102"/>
      <c r="K10585" s="102"/>
      <c r="L10585" s="108"/>
      <c r="R10585" s="31"/>
      <c r="S10585" s="112"/>
    </row>
    <row r="10586">
      <c r="A10586" s="105"/>
      <c r="C10586" s="88"/>
      <c r="D10586" s="86"/>
      <c r="E10586" s="32"/>
      <c r="H10586" s="105"/>
      <c r="J10586" s="102"/>
      <c r="K10586" s="102"/>
      <c r="L10586" s="108"/>
      <c r="R10586" s="31"/>
      <c r="S10586" s="112"/>
    </row>
    <row r="10587">
      <c r="A10587" s="105"/>
      <c r="C10587" s="88"/>
      <c r="D10587" s="86"/>
      <c r="E10587" s="32"/>
      <c r="H10587" s="105"/>
      <c r="J10587" s="102"/>
      <c r="K10587" s="102"/>
      <c r="L10587" s="108"/>
      <c r="R10587" s="31"/>
      <c r="S10587" s="112"/>
    </row>
    <row r="10588">
      <c r="A10588" s="105"/>
      <c r="C10588" s="88"/>
      <c r="D10588" s="86"/>
      <c r="E10588" s="32"/>
      <c r="H10588" s="105"/>
      <c r="J10588" s="102"/>
      <c r="K10588" s="102"/>
      <c r="L10588" s="108"/>
      <c r="R10588" s="31"/>
      <c r="S10588" s="112"/>
    </row>
    <row r="10589">
      <c r="A10589" s="105"/>
      <c r="C10589" s="88"/>
      <c r="D10589" s="86"/>
      <c r="E10589" s="32"/>
      <c r="H10589" s="105"/>
      <c r="J10589" s="102"/>
      <c r="K10589" s="102"/>
      <c r="L10589" s="108"/>
      <c r="R10589" s="31"/>
      <c r="S10589" s="112"/>
    </row>
    <row r="10590">
      <c r="A10590" s="105"/>
      <c r="C10590" s="88"/>
      <c r="D10590" s="86"/>
      <c r="E10590" s="32"/>
      <c r="H10590" s="105"/>
      <c r="J10590" s="102"/>
      <c r="K10590" s="102"/>
      <c r="L10590" s="108"/>
      <c r="R10590" s="31"/>
      <c r="S10590" s="112"/>
    </row>
    <row r="10591">
      <c r="A10591" s="105"/>
      <c r="C10591" s="88"/>
      <c r="D10591" s="86"/>
      <c r="E10591" s="32"/>
      <c r="H10591" s="105"/>
      <c r="J10591" s="102"/>
      <c r="K10591" s="102"/>
      <c r="L10591" s="108"/>
      <c r="R10591" s="31"/>
      <c r="S10591" s="112"/>
    </row>
    <row r="10592">
      <c r="A10592" s="105"/>
      <c r="C10592" s="88"/>
      <c r="D10592" s="86"/>
      <c r="E10592" s="32"/>
      <c r="H10592" s="105"/>
      <c r="J10592" s="102"/>
      <c r="K10592" s="102"/>
      <c r="L10592" s="108"/>
      <c r="R10592" s="31"/>
      <c r="S10592" s="112"/>
    </row>
    <row r="10593">
      <c r="A10593" s="105"/>
      <c r="C10593" s="88"/>
      <c r="D10593" s="86"/>
      <c r="E10593" s="32"/>
      <c r="H10593" s="105"/>
      <c r="J10593" s="102"/>
      <c r="K10593" s="102"/>
      <c r="L10593" s="108"/>
      <c r="R10593" s="31"/>
      <c r="S10593" s="112"/>
    </row>
    <row r="10594">
      <c r="A10594" s="105"/>
      <c r="C10594" s="88"/>
      <c r="D10594" s="86"/>
      <c r="E10594" s="32"/>
      <c r="H10594" s="105"/>
      <c r="J10594" s="102"/>
      <c r="K10594" s="102"/>
      <c r="L10594" s="108"/>
      <c r="R10594" s="31"/>
      <c r="S10594" s="112"/>
    </row>
    <row r="10595">
      <c r="A10595" s="105"/>
      <c r="C10595" s="88"/>
      <c r="D10595" s="86"/>
      <c r="E10595" s="32"/>
      <c r="H10595" s="105"/>
      <c r="J10595" s="102"/>
      <c r="K10595" s="102"/>
      <c r="L10595" s="108"/>
      <c r="R10595" s="31"/>
      <c r="S10595" s="112"/>
    </row>
    <row r="10596">
      <c r="A10596" s="105"/>
      <c r="C10596" s="88"/>
      <c r="D10596" s="86"/>
      <c r="E10596" s="32"/>
      <c r="H10596" s="105"/>
      <c r="J10596" s="102"/>
      <c r="K10596" s="102"/>
      <c r="L10596" s="108"/>
      <c r="R10596" s="31"/>
      <c r="S10596" s="112"/>
    </row>
    <row r="10597">
      <c r="A10597" s="105"/>
      <c r="C10597" s="88"/>
      <c r="D10597" s="86"/>
      <c r="E10597" s="32"/>
      <c r="H10597" s="105"/>
      <c r="J10597" s="102"/>
      <c r="K10597" s="102"/>
      <c r="L10597" s="108"/>
      <c r="R10597" s="31"/>
      <c r="S10597" s="112"/>
    </row>
    <row r="10598">
      <c r="A10598" s="105"/>
      <c r="C10598" s="88"/>
      <c r="D10598" s="86"/>
      <c r="E10598" s="32"/>
      <c r="H10598" s="105"/>
      <c r="J10598" s="102"/>
      <c r="K10598" s="102"/>
      <c r="L10598" s="108"/>
      <c r="R10598" s="31"/>
      <c r="S10598" s="112"/>
    </row>
    <row r="10599">
      <c r="A10599" s="105"/>
      <c r="C10599" s="88"/>
      <c r="D10599" s="86"/>
      <c r="E10599" s="32"/>
      <c r="H10599" s="105"/>
      <c r="J10599" s="102"/>
      <c r="K10599" s="102"/>
      <c r="L10599" s="108"/>
      <c r="R10599" s="31"/>
      <c r="S10599" s="112"/>
    </row>
    <row r="10600">
      <c r="A10600" s="105"/>
      <c r="C10600" s="88"/>
      <c r="D10600" s="86"/>
      <c r="E10600" s="32"/>
      <c r="H10600" s="105"/>
      <c r="J10600" s="102"/>
      <c r="K10600" s="102"/>
      <c r="L10600" s="108"/>
      <c r="R10600" s="31"/>
      <c r="S10600" s="112"/>
    </row>
    <row r="10601">
      <c r="A10601" s="105"/>
      <c r="C10601" s="88"/>
      <c r="D10601" s="86"/>
      <c r="E10601" s="32"/>
      <c r="H10601" s="105"/>
      <c r="J10601" s="102"/>
      <c r="K10601" s="102"/>
      <c r="L10601" s="108"/>
      <c r="R10601" s="31"/>
      <c r="S10601" s="112"/>
    </row>
    <row r="10602">
      <c r="A10602" s="105"/>
      <c r="C10602" s="88"/>
      <c r="D10602" s="86"/>
      <c r="E10602" s="32"/>
      <c r="H10602" s="105"/>
      <c r="J10602" s="102"/>
      <c r="K10602" s="102"/>
      <c r="L10602" s="108"/>
      <c r="R10602" s="31"/>
      <c r="S10602" s="112"/>
    </row>
    <row r="10603">
      <c r="A10603" s="105"/>
      <c r="C10603" s="88"/>
      <c r="D10603" s="86"/>
      <c r="E10603" s="32"/>
      <c r="H10603" s="105"/>
      <c r="J10603" s="102"/>
      <c r="K10603" s="102"/>
      <c r="L10603" s="108"/>
      <c r="R10603" s="31"/>
      <c r="S10603" s="112"/>
    </row>
    <row r="10604">
      <c r="A10604" s="105"/>
      <c r="C10604" s="88"/>
      <c r="D10604" s="86"/>
      <c r="E10604" s="32"/>
      <c r="H10604" s="105"/>
      <c r="J10604" s="102"/>
      <c r="K10604" s="102"/>
      <c r="L10604" s="108"/>
      <c r="R10604" s="31"/>
      <c r="S10604" s="112"/>
    </row>
    <row r="10605">
      <c r="A10605" s="105"/>
      <c r="C10605" s="88"/>
      <c r="D10605" s="86"/>
      <c r="E10605" s="32"/>
      <c r="H10605" s="105"/>
      <c r="J10605" s="102"/>
      <c r="K10605" s="102"/>
      <c r="L10605" s="108"/>
      <c r="R10605" s="31"/>
      <c r="S10605" s="112"/>
    </row>
    <row r="10606">
      <c r="A10606" s="105"/>
      <c r="C10606" s="88"/>
      <c r="D10606" s="86"/>
      <c r="E10606" s="32"/>
      <c r="H10606" s="105"/>
      <c r="J10606" s="102"/>
      <c r="K10606" s="102"/>
      <c r="L10606" s="108"/>
      <c r="R10606" s="31"/>
      <c r="S10606" s="112"/>
    </row>
    <row r="10607">
      <c r="A10607" s="105"/>
      <c r="C10607" s="88"/>
      <c r="D10607" s="86"/>
      <c r="E10607" s="32"/>
      <c r="H10607" s="105"/>
      <c r="J10607" s="102"/>
      <c r="K10607" s="102"/>
      <c r="L10607" s="108"/>
      <c r="R10607" s="31"/>
      <c r="S10607" s="112"/>
    </row>
    <row r="10608">
      <c r="A10608" s="105"/>
      <c r="C10608" s="88"/>
      <c r="D10608" s="86"/>
      <c r="E10608" s="32"/>
      <c r="H10608" s="105"/>
      <c r="J10608" s="102"/>
      <c r="K10608" s="102"/>
      <c r="L10608" s="108"/>
      <c r="R10608" s="31"/>
      <c r="S10608" s="112"/>
    </row>
    <row r="10609">
      <c r="A10609" s="105"/>
      <c r="C10609" s="88"/>
      <c r="D10609" s="86"/>
      <c r="E10609" s="32"/>
      <c r="H10609" s="105"/>
      <c r="J10609" s="102"/>
      <c r="K10609" s="102"/>
      <c r="L10609" s="108"/>
      <c r="R10609" s="31"/>
      <c r="S10609" s="112"/>
    </row>
    <row r="10610">
      <c r="A10610" s="105"/>
      <c r="C10610" s="88"/>
      <c r="D10610" s="86"/>
      <c r="E10610" s="32"/>
      <c r="H10610" s="105"/>
      <c r="J10610" s="102"/>
      <c r="K10610" s="102"/>
      <c r="L10610" s="108"/>
      <c r="R10610" s="31"/>
      <c r="S10610" s="112"/>
    </row>
    <row r="10611">
      <c r="A10611" s="105"/>
      <c r="C10611" s="88"/>
      <c r="D10611" s="86"/>
      <c r="E10611" s="32"/>
      <c r="H10611" s="105"/>
      <c r="J10611" s="102"/>
      <c r="K10611" s="102"/>
      <c r="L10611" s="108"/>
      <c r="R10611" s="31"/>
      <c r="S10611" s="112"/>
    </row>
    <row r="10612">
      <c r="A10612" s="105"/>
      <c r="C10612" s="88"/>
      <c r="D10612" s="86"/>
      <c r="E10612" s="32"/>
      <c r="H10612" s="105"/>
      <c r="J10612" s="102"/>
      <c r="K10612" s="102"/>
      <c r="L10612" s="108"/>
      <c r="R10612" s="31"/>
      <c r="S10612" s="112"/>
    </row>
    <row r="10613">
      <c r="A10613" s="105"/>
      <c r="C10613" s="88"/>
      <c r="D10613" s="86"/>
      <c r="E10613" s="32"/>
      <c r="H10613" s="105"/>
      <c r="J10613" s="102"/>
      <c r="K10613" s="102"/>
      <c r="L10613" s="108"/>
      <c r="R10613" s="31"/>
      <c r="S10613" s="112"/>
    </row>
    <row r="10614">
      <c r="A10614" s="105"/>
      <c r="C10614" s="88"/>
      <c r="D10614" s="86"/>
      <c r="E10614" s="32"/>
      <c r="H10614" s="105"/>
      <c r="J10614" s="102"/>
      <c r="K10614" s="102"/>
      <c r="L10614" s="108"/>
      <c r="R10614" s="31"/>
      <c r="S10614" s="112"/>
    </row>
    <row r="10615">
      <c r="A10615" s="105"/>
      <c r="C10615" s="88"/>
      <c r="D10615" s="86"/>
      <c r="E10615" s="32"/>
      <c r="H10615" s="105"/>
      <c r="J10615" s="102"/>
      <c r="K10615" s="102"/>
      <c r="L10615" s="108"/>
      <c r="R10615" s="31"/>
      <c r="S10615" s="112"/>
    </row>
    <row r="10616">
      <c r="A10616" s="105"/>
      <c r="C10616" s="88"/>
      <c r="D10616" s="86"/>
      <c r="E10616" s="32"/>
      <c r="H10616" s="105"/>
      <c r="J10616" s="102"/>
      <c r="K10616" s="102"/>
      <c r="L10616" s="108"/>
      <c r="R10616" s="31"/>
      <c r="S10616" s="112"/>
    </row>
    <row r="10617">
      <c r="A10617" s="105"/>
      <c r="C10617" s="88"/>
      <c r="D10617" s="86"/>
      <c r="E10617" s="32"/>
      <c r="H10617" s="105"/>
      <c r="J10617" s="102"/>
      <c r="K10617" s="102"/>
      <c r="L10617" s="108"/>
      <c r="R10617" s="31"/>
      <c r="S10617" s="112"/>
    </row>
    <row r="10618">
      <c r="A10618" s="105"/>
      <c r="C10618" s="88"/>
      <c r="D10618" s="86"/>
      <c r="E10618" s="32"/>
      <c r="H10618" s="105"/>
      <c r="J10618" s="102"/>
      <c r="K10618" s="102"/>
      <c r="L10618" s="108"/>
      <c r="R10618" s="31"/>
      <c r="S10618" s="112"/>
    </row>
    <row r="10619">
      <c r="A10619" s="105"/>
      <c r="C10619" s="88"/>
      <c r="D10619" s="86"/>
      <c r="E10619" s="32"/>
      <c r="H10619" s="105"/>
      <c r="J10619" s="102"/>
      <c r="K10619" s="102"/>
      <c r="L10619" s="108"/>
      <c r="R10619" s="31"/>
      <c r="S10619" s="112"/>
    </row>
    <row r="10620">
      <c r="A10620" s="105"/>
      <c r="C10620" s="88"/>
      <c r="D10620" s="86"/>
      <c r="E10620" s="32"/>
      <c r="H10620" s="105"/>
      <c r="J10620" s="102"/>
      <c r="K10620" s="102"/>
      <c r="L10620" s="108"/>
      <c r="R10620" s="31"/>
      <c r="S10620" s="112"/>
    </row>
    <row r="10621">
      <c r="A10621" s="105"/>
      <c r="C10621" s="88"/>
      <c r="D10621" s="86"/>
      <c r="E10621" s="32"/>
      <c r="H10621" s="105"/>
      <c r="J10621" s="102"/>
      <c r="K10621" s="102"/>
      <c r="L10621" s="108"/>
      <c r="R10621" s="31"/>
      <c r="S10621" s="112"/>
    </row>
    <row r="10622">
      <c r="A10622" s="105"/>
      <c r="C10622" s="88"/>
      <c r="D10622" s="86"/>
      <c r="E10622" s="32"/>
      <c r="H10622" s="105"/>
      <c r="J10622" s="102"/>
      <c r="K10622" s="102"/>
      <c r="L10622" s="108"/>
      <c r="R10622" s="31"/>
      <c r="S10622" s="112"/>
    </row>
    <row r="10623">
      <c r="A10623" s="105"/>
      <c r="C10623" s="88"/>
      <c r="D10623" s="86"/>
      <c r="E10623" s="32"/>
      <c r="H10623" s="105"/>
      <c r="J10623" s="102"/>
      <c r="K10623" s="102"/>
      <c r="L10623" s="108"/>
      <c r="R10623" s="31"/>
      <c r="S10623" s="112"/>
    </row>
    <row r="10624">
      <c r="A10624" s="105"/>
      <c r="C10624" s="88"/>
      <c r="D10624" s="86"/>
      <c r="E10624" s="32"/>
      <c r="H10624" s="105"/>
      <c r="J10624" s="102"/>
      <c r="K10624" s="102"/>
      <c r="L10624" s="108"/>
      <c r="R10624" s="31"/>
      <c r="S10624" s="112"/>
    </row>
    <row r="10625">
      <c r="A10625" s="105"/>
      <c r="C10625" s="88"/>
      <c r="D10625" s="86"/>
      <c r="E10625" s="32"/>
      <c r="H10625" s="105"/>
      <c r="J10625" s="102"/>
      <c r="K10625" s="102"/>
      <c r="L10625" s="108"/>
      <c r="R10625" s="31"/>
      <c r="S10625" s="112"/>
    </row>
    <row r="10626">
      <c r="A10626" s="105"/>
      <c r="C10626" s="88"/>
      <c r="D10626" s="86"/>
      <c r="E10626" s="32"/>
      <c r="H10626" s="105"/>
      <c r="J10626" s="102"/>
      <c r="K10626" s="102"/>
      <c r="L10626" s="108"/>
      <c r="R10626" s="31"/>
      <c r="S10626" s="112"/>
    </row>
    <row r="10627">
      <c r="A10627" s="105"/>
      <c r="C10627" s="88"/>
      <c r="D10627" s="86"/>
      <c r="E10627" s="32"/>
      <c r="H10627" s="105"/>
      <c r="J10627" s="102"/>
      <c r="K10627" s="102"/>
      <c r="L10627" s="108"/>
      <c r="R10627" s="31"/>
      <c r="S10627" s="112"/>
    </row>
    <row r="10628">
      <c r="A10628" s="105"/>
      <c r="C10628" s="88"/>
      <c r="D10628" s="86"/>
      <c r="E10628" s="32"/>
      <c r="H10628" s="105"/>
      <c r="J10628" s="102"/>
      <c r="K10628" s="102"/>
      <c r="L10628" s="108"/>
      <c r="R10628" s="31"/>
      <c r="S10628" s="112"/>
    </row>
    <row r="10629">
      <c r="A10629" s="105"/>
      <c r="C10629" s="88"/>
      <c r="D10629" s="86"/>
      <c r="E10629" s="32"/>
      <c r="H10629" s="105"/>
      <c r="J10629" s="102"/>
      <c r="K10629" s="102"/>
      <c r="L10629" s="108"/>
      <c r="R10629" s="31"/>
      <c r="S10629" s="112"/>
    </row>
    <row r="10630">
      <c r="A10630" s="105"/>
      <c r="C10630" s="88"/>
      <c r="D10630" s="86"/>
      <c r="E10630" s="32"/>
      <c r="H10630" s="105"/>
      <c r="J10630" s="102"/>
      <c r="K10630" s="102"/>
      <c r="L10630" s="108"/>
      <c r="R10630" s="31"/>
      <c r="S10630" s="112"/>
    </row>
    <row r="10631">
      <c r="A10631" s="105"/>
      <c r="C10631" s="88"/>
      <c r="D10631" s="86"/>
      <c r="E10631" s="32"/>
      <c r="H10631" s="105"/>
      <c r="J10631" s="102"/>
      <c r="K10631" s="102"/>
      <c r="L10631" s="108"/>
      <c r="R10631" s="31"/>
      <c r="S10631" s="112"/>
    </row>
    <row r="10632">
      <c r="A10632" s="105"/>
      <c r="C10632" s="88"/>
      <c r="D10632" s="86"/>
      <c r="E10632" s="32"/>
      <c r="H10632" s="105"/>
      <c r="J10632" s="102"/>
      <c r="K10632" s="102"/>
      <c r="L10632" s="108"/>
      <c r="R10632" s="31"/>
      <c r="S10632" s="112"/>
    </row>
    <row r="10633">
      <c r="A10633" s="105"/>
      <c r="C10633" s="88"/>
      <c r="D10633" s="86"/>
      <c r="E10633" s="32"/>
      <c r="H10633" s="105"/>
      <c r="J10633" s="102"/>
      <c r="K10633" s="102"/>
      <c r="L10633" s="108"/>
      <c r="R10633" s="31"/>
      <c r="S10633" s="112"/>
    </row>
    <row r="10634">
      <c r="A10634" s="105"/>
      <c r="C10634" s="88"/>
      <c r="D10634" s="86"/>
      <c r="E10634" s="32"/>
      <c r="H10634" s="105"/>
      <c r="J10634" s="102"/>
      <c r="K10634" s="102"/>
      <c r="L10634" s="108"/>
      <c r="R10634" s="31"/>
      <c r="S10634" s="112"/>
    </row>
    <row r="10635">
      <c r="A10635" s="105"/>
      <c r="C10635" s="88"/>
      <c r="D10635" s="86"/>
      <c r="E10635" s="32"/>
      <c r="H10635" s="105"/>
      <c r="J10635" s="102"/>
      <c r="K10635" s="102"/>
      <c r="L10635" s="108"/>
      <c r="R10635" s="31"/>
      <c r="S10635" s="112"/>
    </row>
    <row r="10636">
      <c r="A10636" s="105"/>
      <c r="C10636" s="88"/>
      <c r="D10636" s="86"/>
      <c r="E10636" s="32"/>
      <c r="H10636" s="105"/>
      <c r="J10636" s="102"/>
      <c r="K10636" s="102"/>
      <c r="L10636" s="108"/>
      <c r="R10636" s="31"/>
      <c r="S10636" s="112"/>
    </row>
    <row r="10637">
      <c r="A10637" s="105"/>
      <c r="C10637" s="88"/>
      <c r="D10637" s="86"/>
      <c r="E10637" s="32"/>
      <c r="H10637" s="105"/>
      <c r="J10637" s="102"/>
      <c r="K10637" s="102"/>
      <c r="L10637" s="108"/>
      <c r="R10637" s="31"/>
      <c r="S10637" s="112"/>
    </row>
    <row r="10638">
      <c r="A10638" s="105"/>
      <c r="C10638" s="88"/>
      <c r="D10638" s="86"/>
      <c r="E10638" s="32"/>
      <c r="H10638" s="105"/>
      <c r="J10638" s="102"/>
      <c r="K10638" s="102"/>
      <c r="L10638" s="108"/>
      <c r="R10638" s="31"/>
      <c r="S10638" s="112"/>
    </row>
    <row r="10639">
      <c r="A10639" s="105"/>
      <c r="C10639" s="88"/>
      <c r="D10639" s="86"/>
      <c r="E10639" s="32"/>
      <c r="H10639" s="105"/>
      <c r="J10639" s="102"/>
      <c r="K10639" s="102"/>
      <c r="L10639" s="108"/>
      <c r="R10639" s="31"/>
      <c r="S10639" s="112"/>
    </row>
    <row r="10640">
      <c r="A10640" s="105"/>
      <c r="C10640" s="88"/>
      <c r="D10640" s="86"/>
      <c r="E10640" s="32"/>
      <c r="H10640" s="105"/>
      <c r="J10640" s="102"/>
      <c r="K10640" s="102"/>
      <c r="L10640" s="108"/>
      <c r="R10640" s="31"/>
      <c r="S10640" s="112"/>
    </row>
    <row r="10641">
      <c r="A10641" s="105"/>
      <c r="C10641" s="88"/>
      <c r="D10641" s="86"/>
      <c r="E10641" s="32"/>
      <c r="H10641" s="105"/>
      <c r="J10641" s="102"/>
      <c r="K10641" s="102"/>
      <c r="L10641" s="108"/>
      <c r="R10641" s="31"/>
      <c r="S10641" s="112"/>
    </row>
    <row r="10642">
      <c r="A10642" s="105"/>
      <c r="C10642" s="88"/>
      <c r="D10642" s="86"/>
      <c r="E10642" s="32"/>
      <c r="H10642" s="105"/>
      <c r="J10642" s="102"/>
      <c r="K10642" s="102"/>
      <c r="L10642" s="108"/>
      <c r="R10642" s="31"/>
      <c r="S10642" s="112"/>
    </row>
    <row r="10643">
      <c r="A10643" s="105"/>
      <c r="C10643" s="88"/>
      <c r="D10643" s="86"/>
      <c r="E10643" s="32"/>
      <c r="H10643" s="105"/>
      <c r="J10643" s="102"/>
      <c r="K10643" s="102"/>
      <c r="L10643" s="108"/>
      <c r="R10643" s="31"/>
      <c r="S10643" s="112"/>
    </row>
    <row r="10644">
      <c r="A10644" s="105"/>
      <c r="C10644" s="88"/>
      <c r="D10644" s="86"/>
      <c r="E10644" s="32"/>
      <c r="H10644" s="105"/>
      <c r="J10644" s="102"/>
      <c r="K10644" s="102"/>
      <c r="L10644" s="108"/>
      <c r="R10644" s="31"/>
      <c r="S10644" s="112"/>
    </row>
    <row r="10645">
      <c r="A10645" s="105"/>
      <c r="C10645" s="88"/>
      <c r="D10645" s="86"/>
      <c r="E10645" s="32"/>
      <c r="H10645" s="105"/>
      <c r="J10645" s="102"/>
      <c r="K10645" s="102"/>
      <c r="L10645" s="108"/>
      <c r="R10645" s="31"/>
      <c r="S10645" s="112"/>
    </row>
    <row r="10646">
      <c r="A10646" s="105"/>
      <c r="C10646" s="88"/>
      <c r="D10646" s="86"/>
      <c r="E10646" s="32"/>
      <c r="H10646" s="105"/>
      <c r="J10646" s="102"/>
      <c r="K10646" s="102"/>
      <c r="L10646" s="108"/>
      <c r="R10646" s="31"/>
      <c r="S10646" s="112"/>
    </row>
    <row r="10647">
      <c r="A10647" s="105"/>
      <c r="C10647" s="88"/>
      <c r="D10647" s="86"/>
      <c r="E10647" s="32"/>
      <c r="H10647" s="105"/>
      <c r="J10647" s="102"/>
      <c r="K10647" s="102"/>
      <c r="L10647" s="108"/>
      <c r="R10647" s="31"/>
      <c r="S10647" s="112"/>
    </row>
    <row r="10648">
      <c r="A10648" s="105"/>
      <c r="C10648" s="88"/>
      <c r="D10648" s="86"/>
      <c r="E10648" s="32"/>
      <c r="H10648" s="105"/>
      <c r="J10648" s="102"/>
      <c r="K10648" s="102"/>
      <c r="L10648" s="108"/>
      <c r="R10648" s="31"/>
      <c r="S10648" s="112"/>
    </row>
    <row r="10649">
      <c r="A10649" s="105"/>
      <c r="C10649" s="88"/>
      <c r="D10649" s="86"/>
      <c r="E10649" s="32"/>
      <c r="H10649" s="105"/>
      <c r="J10649" s="102"/>
      <c r="K10649" s="102"/>
      <c r="L10649" s="108"/>
      <c r="R10649" s="31"/>
      <c r="S10649" s="112"/>
    </row>
    <row r="10650">
      <c r="A10650" s="105"/>
      <c r="C10650" s="88"/>
      <c r="D10650" s="86"/>
      <c r="E10650" s="32"/>
      <c r="H10650" s="105"/>
      <c r="J10650" s="102"/>
      <c r="K10650" s="102"/>
      <c r="L10650" s="108"/>
      <c r="R10650" s="31"/>
      <c r="S10650" s="112"/>
    </row>
    <row r="10651">
      <c r="A10651" s="105"/>
      <c r="C10651" s="88"/>
      <c r="D10651" s="86"/>
      <c r="E10651" s="32"/>
      <c r="H10651" s="105"/>
      <c r="J10651" s="102"/>
      <c r="K10651" s="102"/>
      <c r="L10651" s="108"/>
      <c r="R10651" s="31"/>
      <c r="S10651" s="112"/>
    </row>
    <row r="10652">
      <c r="A10652" s="105"/>
      <c r="C10652" s="88"/>
      <c r="D10652" s="86"/>
      <c r="E10652" s="32"/>
      <c r="H10652" s="105"/>
      <c r="J10652" s="102"/>
      <c r="K10652" s="102"/>
      <c r="L10652" s="108"/>
      <c r="R10652" s="31"/>
      <c r="S10652" s="112"/>
    </row>
    <row r="10653">
      <c r="A10653" s="105"/>
      <c r="C10653" s="88"/>
      <c r="D10653" s="86"/>
      <c r="E10653" s="32"/>
      <c r="H10653" s="105"/>
      <c r="J10653" s="102"/>
      <c r="K10653" s="102"/>
      <c r="L10653" s="108"/>
      <c r="R10653" s="31"/>
      <c r="S10653" s="112"/>
    </row>
    <row r="10654">
      <c r="A10654" s="105"/>
      <c r="C10654" s="88"/>
      <c r="D10654" s="86"/>
      <c r="E10654" s="32"/>
      <c r="H10654" s="105"/>
      <c r="J10654" s="102"/>
      <c r="K10654" s="102"/>
      <c r="L10654" s="108"/>
      <c r="R10654" s="31"/>
      <c r="S10654" s="112"/>
    </row>
    <row r="10655">
      <c r="A10655" s="105"/>
      <c r="C10655" s="88"/>
      <c r="D10655" s="86"/>
      <c r="E10655" s="32"/>
      <c r="H10655" s="105"/>
      <c r="J10655" s="102"/>
      <c r="K10655" s="102"/>
      <c r="L10655" s="108"/>
      <c r="R10655" s="31"/>
      <c r="S10655" s="112"/>
    </row>
    <row r="10656">
      <c r="A10656" s="105"/>
      <c r="C10656" s="88"/>
      <c r="D10656" s="86"/>
      <c r="E10656" s="32"/>
      <c r="H10656" s="105"/>
      <c r="J10656" s="102"/>
      <c r="K10656" s="102"/>
      <c r="L10656" s="108"/>
      <c r="R10656" s="31"/>
      <c r="S10656" s="112"/>
    </row>
    <row r="10657">
      <c r="A10657" s="105"/>
      <c r="C10657" s="88"/>
      <c r="D10657" s="86"/>
      <c r="E10657" s="32"/>
      <c r="H10657" s="105"/>
      <c r="J10657" s="102"/>
      <c r="K10657" s="102"/>
      <c r="L10657" s="108"/>
      <c r="R10657" s="31"/>
      <c r="S10657" s="112"/>
    </row>
    <row r="10658">
      <c r="A10658" s="105"/>
      <c r="C10658" s="88"/>
      <c r="D10658" s="86"/>
      <c r="E10658" s="32"/>
      <c r="H10658" s="105"/>
      <c r="J10658" s="102"/>
      <c r="K10658" s="102"/>
      <c r="L10658" s="108"/>
      <c r="R10658" s="31"/>
      <c r="S10658" s="112"/>
    </row>
    <row r="10659">
      <c r="A10659" s="105"/>
      <c r="C10659" s="88"/>
      <c r="D10659" s="86"/>
      <c r="E10659" s="32"/>
      <c r="H10659" s="105"/>
      <c r="J10659" s="102"/>
      <c r="K10659" s="102"/>
      <c r="L10659" s="108"/>
      <c r="R10659" s="31"/>
      <c r="S10659" s="112"/>
    </row>
    <row r="10660">
      <c r="A10660" s="105"/>
      <c r="C10660" s="88"/>
      <c r="D10660" s="86"/>
      <c r="E10660" s="32"/>
      <c r="H10660" s="105"/>
      <c r="J10660" s="102"/>
      <c r="K10660" s="102"/>
      <c r="L10660" s="108"/>
      <c r="R10660" s="31"/>
      <c r="S10660" s="112"/>
    </row>
    <row r="10661">
      <c r="A10661" s="105"/>
      <c r="C10661" s="88"/>
      <c r="D10661" s="86"/>
      <c r="E10661" s="32"/>
      <c r="H10661" s="105"/>
      <c r="J10661" s="102"/>
      <c r="K10661" s="102"/>
      <c r="L10661" s="108"/>
      <c r="R10661" s="31"/>
      <c r="S10661" s="112"/>
    </row>
    <row r="10662">
      <c r="A10662" s="105"/>
      <c r="C10662" s="88"/>
      <c r="D10662" s="86"/>
      <c r="E10662" s="32"/>
      <c r="H10662" s="105"/>
      <c r="J10662" s="102"/>
      <c r="K10662" s="102"/>
      <c r="L10662" s="108"/>
      <c r="R10662" s="31"/>
      <c r="S10662" s="112"/>
    </row>
    <row r="10663">
      <c r="A10663" s="105"/>
      <c r="C10663" s="88"/>
      <c r="D10663" s="86"/>
      <c r="E10663" s="32"/>
      <c r="H10663" s="105"/>
      <c r="J10663" s="102"/>
      <c r="K10663" s="102"/>
      <c r="L10663" s="108"/>
      <c r="R10663" s="31"/>
      <c r="S10663" s="112"/>
    </row>
    <row r="10664">
      <c r="A10664" s="105"/>
      <c r="C10664" s="88"/>
      <c r="D10664" s="86"/>
      <c r="E10664" s="32"/>
      <c r="H10664" s="105"/>
      <c r="J10664" s="102"/>
      <c r="K10664" s="102"/>
      <c r="L10664" s="108"/>
      <c r="R10664" s="31"/>
      <c r="S10664" s="112"/>
    </row>
    <row r="10665">
      <c r="A10665" s="105"/>
      <c r="C10665" s="88"/>
      <c r="D10665" s="86"/>
      <c r="E10665" s="32"/>
      <c r="H10665" s="105"/>
      <c r="J10665" s="102"/>
      <c r="K10665" s="102"/>
      <c r="L10665" s="108"/>
      <c r="R10665" s="31"/>
      <c r="S10665" s="112"/>
    </row>
    <row r="10666">
      <c r="A10666" s="105"/>
      <c r="C10666" s="88"/>
      <c r="D10666" s="86"/>
      <c r="E10666" s="32"/>
      <c r="H10666" s="105"/>
      <c r="J10666" s="102"/>
      <c r="K10666" s="102"/>
      <c r="L10666" s="108"/>
      <c r="R10666" s="31"/>
      <c r="S10666" s="112"/>
    </row>
    <row r="10667">
      <c r="A10667" s="105"/>
      <c r="C10667" s="88"/>
      <c r="D10667" s="86"/>
      <c r="E10667" s="32"/>
      <c r="H10667" s="105"/>
      <c r="J10667" s="102"/>
      <c r="K10667" s="102"/>
      <c r="L10667" s="108"/>
      <c r="R10667" s="31"/>
      <c r="S10667" s="112"/>
    </row>
    <row r="10668">
      <c r="A10668" s="105"/>
      <c r="C10668" s="88"/>
      <c r="D10668" s="86"/>
      <c r="E10668" s="32"/>
      <c r="H10668" s="105"/>
      <c r="J10668" s="102"/>
      <c r="K10668" s="102"/>
      <c r="L10668" s="108"/>
      <c r="R10668" s="31"/>
      <c r="S10668" s="112"/>
    </row>
    <row r="10669">
      <c r="A10669" s="105"/>
      <c r="C10669" s="88"/>
      <c r="D10669" s="86"/>
      <c r="E10669" s="32"/>
      <c r="H10669" s="105"/>
      <c r="J10669" s="102"/>
      <c r="K10669" s="102"/>
      <c r="L10669" s="108"/>
      <c r="R10669" s="31"/>
      <c r="S10669" s="112"/>
    </row>
    <row r="10670">
      <c r="A10670" s="105"/>
      <c r="C10670" s="88"/>
      <c r="D10670" s="86"/>
      <c r="E10670" s="32"/>
      <c r="H10670" s="105"/>
      <c r="J10670" s="102"/>
      <c r="K10670" s="102"/>
      <c r="L10670" s="108"/>
      <c r="R10670" s="31"/>
      <c r="S10670" s="112"/>
    </row>
    <row r="10671">
      <c r="A10671" s="105"/>
      <c r="C10671" s="88"/>
      <c r="D10671" s="86"/>
      <c r="E10671" s="32"/>
      <c r="H10671" s="105"/>
      <c r="J10671" s="102"/>
      <c r="K10671" s="102"/>
      <c r="L10671" s="108"/>
      <c r="R10671" s="31"/>
      <c r="S10671" s="112"/>
    </row>
    <row r="10672">
      <c r="A10672" s="105"/>
      <c r="C10672" s="88"/>
      <c r="D10672" s="86"/>
      <c r="E10672" s="32"/>
      <c r="H10672" s="105"/>
      <c r="J10672" s="102"/>
      <c r="K10672" s="102"/>
      <c r="L10672" s="108"/>
      <c r="R10672" s="31"/>
      <c r="S10672" s="112"/>
    </row>
    <row r="10673">
      <c r="A10673" s="105"/>
      <c r="C10673" s="88"/>
      <c r="D10673" s="86"/>
      <c r="E10673" s="32"/>
      <c r="H10673" s="105"/>
      <c r="J10673" s="102"/>
      <c r="K10673" s="102"/>
      <c r="L10673" s="108"/>
      <c r="R10673" s="31"/>
      <c r="S10673" s="112"/>
    </row>
    <row r="10674">
      <c r="A10674" s="105"/>
      <c r="C10674" s="88"/>
      <c r="D10674" s="86"/>
      <c r="E10674" s="32"/>
      <c r="H10674" s="105"/>
      <c r="J10674" s="102"/>
      <c r="K10674" s="102"/>
      <c r="L10674" s="108"/>
      <c r="R10674" s="31"/>
      <c r="S10674" s="112"/>
    </row>
    <row r="10675">
      <c r="A10675" s="105"/>
      <c r="C10675" s="88"/>
      <c r="D10675" s="86"/>
      <c r="E10675" s="32"/>
      <c r="H10675" s="105"/>
      <c r="J10675" s="102"/>
      <c r="K10675" s="102"/>
      <c r="L10675" s="108"/>
      <c r="R10675" s="31"/>
      <c r="S10675" s="112"/>
    </row>
    <row r="10676">
      <c r="A10676" s="105"/>
      <c r="C10676" s="88"/>
      <c r="D10676" s="86"/>
      <c r="E10676" s="32"/>
      <c r="H10676" s="105"/>
      <c r="J10676" s="102"/>
      <c r="K10676" s="102"/>
      <c r="L10676" s="108"/>
      <c r="R10676" s="31"/>
      <c r="S10676" s="112"/>
    </row>
    <row r="10677">
      <c r="A10677" s="105"/>
      <c r="C10677" s="88"/>
      <c r="D10677" s="86"/>
      <c r="E10677" s="32"/>
      <c r="H10677" s="105"/>
      <c r="J10677" s="102"/>
      <c r="K10677" s="102"/>
      <c r="L10677" s="108"/>
      <c r="R10677" s="31"/>
      <c r="S10677" s="112"/>
    </row>
    <row r="10678">
      <c r="A10678" s="105"/>
      <c r="C10678" s="88"/>
      <c r="D10678" s="86"/>
      <c r="E10678" s="32"/>
      <c r="H10678" s="105"/>
      <c r="J10678" s="102"/>
      <c r="K10678" s="102"/>
      <c r="L10678" s="108"/>
      <c r="R10678" s="31"/>
      <c r="S10678" s="112"/>
    </row>
    <row r="10679">
      <c r="A10679" s="105"/>
      <c r="C10679" s="88"/>
      <c r="D10679" s="86"/>
      <c r="E10679" s="32"/>
      <c r="H10679" s="105"/>
      <c r="J10679" s="102"/>
      <c r="K10679" s="102"/>
      <c r="L10679" s="108"/>
      <c r="R10679" s="31"/>
      <c r="S10679" s="112"/>
    </row>
    <row r="10680">
      <c r="A10680" s="105"/>
      <c r="C10680" s="88"/>
      <c r="D10680" s="86"/>
      <c r="E10680" s="32"/>
      <c r="H10680" s="105"/>
      <c r="J10680" s="102"/>
      <c r="K10680" s="102"/>
      <c r="L10680" s="108"/>
      <c r="R10680" s="31"/>
      <c r="S10680" s="112"/>
    </row>
    <row r="10681">
      <c r="A10681" s="105"/>
      <c r="C10681" s="88"/>
      <c r="D10681" s="86"/>
      <c r="E10681" s="32"/>
      <c r="H10681" s="105"/>
      <c r="J10681" s="102"/>
      <c r="K10681" s="102"/>
      <c r="L10681" s="108"/>
      <c r="R10681" s="31"/>
      <c r="S10681" s="112"/>
    </row>
    <row r="10682">
      <c r="A10682" s="105"/>
      <c r="C10682" s="88"/>
      <c r="D10682" s="86"/>
      <c r="E10682" s="32"/>
      <c r="H10682" s="105"/>
      <c r="J10682" s="102"/>
      <c r="K10682" s="102"/>
      <c r="L10682" s="108"/>
      <c r="R10682" s="31"/>
      <c r="S10682" s="112"/>
    </row>
    <row r="10683">
      <c r="A10683" s="105"/>
      <c r="C10683" s="88"/>
      <c r="D10683" s="86"/>
      <c r="E10683" s="32"/>
      <c r="H10683" s="105"/>
      <c r="J10683" s="102"/>
      <c r="K10683" s="102"/>
      <c r="L10683" s="108"/>
      <c r="R10683" s="31"/>
      <c r="S10683" s="112"/>
    </row>
    <row r="10684">
      <c r="A10684" s="105"/>
      <c r="C10684" s="88"/>
      <c r="D10684" s="86"/>
      <c r="E10684" s="32"/>
      <c r="H10684" s="105"/>
      <c r="J10684" s="102"/>
      <c r="K10684" s="102"/>
      <c r="L10684" s="108"/>
      <c r="R10684" s="31"/>
      <c r="S10684" s="112"/>
    </row>
    <row r="10685">
      <c r="A10685" s="105"/>
      <c r="C10685" s="88"/>
      <c r="D10685" s="86"/>
      <c r="E10685" s="32"/>
      <c r="H10685" s="105"/>
      <c r="J10685" s="102"/>
      <c r="K10685" s="102"/>
      <c r="L10685" s="108"/>
      <c r="R10685" s="31"/>
      <c r="S10685" s="112"/>
    </row>
    <row r="10686">
      <c r="A10686" s="105"/>
      <c r="C10686" s="88"/>
      <c r="D10686" s="86"/>
      <c r="E10686" s="32"/>
      <c r="H10686" s="105"/>
      <c r="J10686" s="102"/>
      <c r="K10686" s="102"/>
      <c r="L10686" s="108"/>
      <c r="R10686" s="31"/>
      <c r="S10686" s="112"/>
    </row>
    <row r="10687">
      <c r="A10687" s="105"/>
      <c r="C10687" s="88"/>
      <c r="D10687" s="86"/>
      <c r="E10687" s="32"/>
      <c r="H10687" s="105"/>
      <c r="J10687" s="102"/>
      <c r="K10687" s="102"/>
      <c r="L10687" s="108"/>
      <c r="R10687" s="31"/>
      <c r="S10687" s="112"/>
    </row>
    <row r="10688">
      <c r="A10688" s="105"/>
      <c r="C10688" s="88"/>
      <c r="D10688" s="86"/>
      <c r="E10688" s="32"/>
      <c r="H10688" s="105"/>
      <c r="J10688" s="102"/>
      <c r="K10688" s="102"/>
      <c r="L10688" s="108"/>
      <c r="R10688" s="31"/>
      <c r="S10688" s="112"/>
    </row>
    <row r="10689">
      <c r="A10689" s="105"/>
      <c r="C10689" s="88"/>
      <c r="D10689" s="86"/>
      <c r="E10689" s="32"/>
      <c r="H10689" s="105"/>
      <c r="J10689" s="102"/>
      <c r="K10689" s="102"/>
      <c r="L10689" s="108"/>
      <c r="R10689" s="31"/>
      <c r="S10689" s="112"/>
    </row>
    <row r="10690">
      <c r="A10690" s="105"/>
      <c r="C10690" s="88"/>
      <c r="D10690" s="86"/>
      <c r="E10690" s="32"/>
      <c r="H10690" s="105"/>
      <c r="J10690" s="102"/>
      <c r="K10690" s="102"/>
      <c r="L10690" s="108"/>
      <c r="R10690" s="31"/>
      <c r="S10690" s="112"/>
    </row>
    <row r="10691">
      <c r="A10691" s="105"/>
      <c r="C10691" s="88"/>
      <c r="D10691" s="86"/>
      <c r="E10691" s="32"/>
      <c r="H10691" s="105"/>
      <c r="J10691" s="102"/>
      <c r="K10691" s="102"/>
      <c r="L10691" s="108"/>
      <c r="R10691" s="31"/>
      <c r="S10691" s="112"/>
    </row>
    <row r="10692">
      <c r="A10692" s="105"/>
      <c r="C10692" s="88"/>
      <c r="D10692" s="86"/>
      <c r="E10692" s="32"/>
      <c r="H10692" s="105"/>
      <c r="J10692" s="102"/>
      <c r="K10692" s="102"/>
      <c r="L10692" s="108"/>
      <c r="R10692" s="31"/>
      <c r="S10692" s="112"/>
    </row>
    <row r="10693">
      <c r="A10693" s="105"/>
      <c r="C10693" s="88"/>
      <c r="D10693" s="86"/>
      <c r="E10693" s="32"/>
      <c r="H10693" s="105"/>
      <c r="J10693" s="102"/>
      <c r="K10693" s="102"/>
      <c r="L10693" s="108"/>
      <c r="R10693" s="31"/>
      <c r="S10693" s="112"/>
    </row>
    <row r="10694">
      <c r="A10694" s="105"/>
      <c r="C10694" s="88"/>
      <c r="D10694" s="86"/>
      <c r="E10694" s="32"/>
      <c r="H10694" s="105"/>
      <c r="J10694" s="102"/>
      <c r="K10694" s="102"/>
      <c r="L10694" s="108"/>
      <c r="R10694" s="31"/>
      <c r="S10694" s="112"/>
    </row>
    <row r="10695">
      <c r="A10695" s="105"/>
      <c r="C10695" s="88"/>
      <c r="D10695" s="86"/>
      <c r="E10695" s="32"/>
      <c r="H10695" s="105"/>
      <c r="J10695" s="102"/>
      <c r="K10695" s="102"/>
      <c r="L10695" s="108"/>
      <c r="R10695" s="31"/>
      <c r="S10695" s="112"/>
    </row>
    <row r="10696">
      <c r="A10696" s="105"/>
      <c r="C10696" s="88"/>
      <c r="D10696" s="86"/>
      <c r="E10696" s="32"/>
      <c r="H10696" s="105"/>
      <c r="J10696" s="102"/>
      <c r="K10696" s="102"/>
      <c r="L10696" s="108"/>
      <c r="R10696" s="31"/>
      <c r="S10696" s="112"/>
    </row>
    <row r="10697">
      <c r="A10697" s="105"/>
      <c r="C10697" s="88"/>
      <c r="D10697" s="86"/>
      <c r="E10697" s="32"/>
      <c r="H10697" s="105"/>
      <c r="J10697" s="102"/>
      <c r="K10697" s="102"/>
      <c r="L10697" s="108"/>
      <c r="R10697" s="31"/>
      <c r="S10697" s="112"/>
    </row>
    <row r="10698">
      <c r="A10698" s="105"/>
      <c r="C10698" s="88"/>
      <c r="D10698" s="86"/>
      <c r="E10698" s="32"/>
      <c r="H10698" s="105"/>
      <c r="J10698" s="102"/>
      <c r="K10698" s="102"/>
      <c r="L10698" s="108"/>
      <c r="R10698" s="31"/>
      <c r="S10698" s="112"/>
    </row>
    <row r="10699">
      <c r="A10699" s="105"/>
      <c r="C10699" s="88"/>
      <c r="D10699" s="86"/>
      <c r="E10699" s="32"/>
      <c r="H10699" s="105"/>
      <c r="J10699" s="102"/>
      <c r="K10699" s="102"/>
      <c r="L10699" s="108"/>
      <c r="R10699" s="31"/>
      <c r="S10699" s="112"/>
    </row>
    <row r="10700">
      <c r="A10700" s="105"/>
      <c r="C10700" s="88"/>
      <c r="D10700" s="86"/>
      <c r="E10700" s="32"/>
      <c r="H10700" s="105"/>
      <c r="J10700" s="102"/>
      <c r="K10700" s="102"/>
      <c r="L10700" s="108"/>
      <c r="R10700" s="31"/>
      <c r="S10700" s="112"/>
    </row>
    <row r="10701">
      <c r="A10701" s="105"/>
      <c r="C10701" s="88"/>
      <c r="D10701" s="86"/>
      <c r="E10701" s="32"/>
      <c r="H10701" s="105"/>
      <c r="J10701" s="102"/>
      <c r="K10701" s="102"/>
      <c r="L10701" s="108"/>
      <c r="R10701" s="31"/>
      <c r="S10701" s="112"/>
    </row>
    <row r="10702">
      <c r="A10702" s="105"/>
      <c r="C10702" s="88"/>
      <c r="D10702" s="86"/>
      <c r="E10702" s="32"/>
      <c r="H10702" s="105"/>
      <c r="J10702" s="102"/>
      <c r="K10702" s="102"/>
      <c r="L10702" s="108"/>
      <c r="R10702" s="31"/>
      <c r="S10702" s="112"/>
    </row>
    <row r="10703">
      <c r="A10703" s="105"/>
      <c r="C10703" s="88"/>
      <c r="D10703" s="86"/>
      <c r="E10703" s="32"/>
      <c r="H10703" s="105"/>
      <c r="J10703" s="102"/>
      <c r="K10703" s="102"/>
      <c r="L10703" s="108"/>
      <c r="R10703" s="31"/>
      <c r="S10703" s="112"/>
    </row>
    <row r="10704">
      <c r="A10704" s="105"/>
      <c r="C10704" s="88"/>
      <c r="D10704" s="86"/>
      <c r="E10704" s="32"/>
      <c r="H10704" s="105"/>
      <c r="J10704" s="102"/>
      <c r="K10704" s="102"/>
      <c r="L10704" s="108"/>
      <c r="R10704" s="31"/>
      <c r="S10704" s="112"/>
    </row>
    <row r="10705">
      <c r="A10705" s="105"/>
      <c r="C10705" s="88"/>
      <c r="D10705" s="86"/>
      <c r="E10705" s="32"/>
      <c r="H10705" s="105"/>
      <c r="J10705" s="102"/>
      <c r="K10705" s="102"/>
      <c r="L10705" s="108"/>
      <c r="R10705" s="31"/>
      <c r="S10705" s="112"/>
    </row>
    <row r="10706">
      <c r="A10706" s="105"/>
      <c r="C10706" s="88"/>
      <c r="D10706" s="86"/>
      <c r="E10706" s="32"/>
      <c r="H10706" s="105"/>
      <c r="J10706" s="102"/>
      <c r="K10706" s="102"/>
      <c r="L10706" s="108"/>
      <c r="R10706" s="31"/>
      <c r="S10706" s="112"/>
    </row>
    <row r="10707">
      <c r="A10707" s="105"/>
      <c r="C10707" s="88"/>
      <c r="D10707" s="86"/>
      <c r="E10707" s="32"/>
      <c r="H10707" s="105"/>
      <c r="J10707" s="102"/>
      <c r="K10707" s="102"/>
      <c r="L10707" s="108"/>
      <c r="R10707" s="31"/>
      <c r="S10707" s="112"/>
    </row>
    <row r="10708">
      <c r="A10708" s="105"/>
      <c r="C10708" s="88"/>
      <c r="D10708" s="86"/>
      <c r="E10708" s="32"/>
      <c r="H10708" s="105"/>
      <c r="J10708" s="102"/>
      <c r="K10708" s="102"/>
      <c r="L10708" s="108"/>
      <c r="R10708" s="31"/>
      <c r="S10708" s="112"/>
    </row>
    <row r="10709">
      <c r="A10709" s="105"/>
      <c r="C10709" s="88"/>
      <c r="D10709" s="86"/>
      <c r="E10709" s="32"/>
      <c r="H10709" s="105"/>
      <c r="J10709" s="102"/>
      <c r="K10709" s="102"/>
      <c r="L10709" s="108"/>
      <c r="R10709" s="31"/>
      <c r="S10709" s="112"/>
    </row>
    <row r="10710">
      <c r="A10710" s="105"/>
      <c r="C10710" s="88"/>
      <c r="D10710" s="86"/>
      <c r="E10710" s="32"/>
      <c r="H10710" s="105"/>
      <c r="J10710" s="102"/>
      <c r="K10710" s="102"/>
      <c r="L10710" s="108"/>
      <c r="R10710" s="31"/>
      <c r="S10710" s="112"/>
    </row>
    <row r="10711">
      <c r="A10711" s="105"/>
      <c r="C10711" s="88"/>
      <c r="D10711" s="86"/>
      <c r="E10711" s="32"/>
      <c r="H10711" s="105"/>
      <c r="J10711" s="102"/>
      <c r="K10711" s="102"/>
      <c r="L10711" s="108"/>
      <c r="R10711" s="31"/>
      <c r="S10711" s="112"/>
    </row>
    <row r="10712">
      <c r="A10712" s="105"/>
      <c r="C10712" s="88"/>
      <c r="D10712" s="86"/>
      <c r="E10712" s="32"/>
      <c r="H10712" s="105"/>
      <c r="J10712" s="102"/>
      <c r="K10712" s="102"/>
      <c r="L10712" s="108"/>
      <c r="R10712" s="31"/>
      <c r="S10712" s="112"/>
    </row>
    <row r="10713">
      <c r="A10713" s="105"/>
      <c r="C10713" s="88"/>
      <c r="D10713" s="86"/>
      <c r="E10713" s="32"/>
      <c r="H10713" s="105"/>
      <c r="J10713" s="102"/>
      <c r="K10713" s="102"/>
      <c r="L10713" s="108"/>
      <c r="R10713" s="31"/>
      <c r="S10713" s="112"/>
    </row>
    <row r="10714">
      <c r="A10714" s="105"/>
      <c r="C10714" s="88"/>
      <c r="D10714" s="86"/>
      <c r="E10714" s="32"/>
      <c r="H10714" s="105"/>
      <c r="J10714" s="102"/>
      <c r="K10714" s="102"/>
      <c r="L10714" s="108"/>
      <c r="R10714" s="31"/>
      <c r="S10714" s="112"/>
    </row>
    <row r="10715">
      <c r="A10715" s="105"/>
      <c r="C10715" s="88"/>
      <c r="D10715" s="86"/>
      <c r="E10715" s="32"/>
      <c r="H10715" s="105"/>
      <c r="J10715" s="102"/>
      <c r="K10715" s="102"/>
      <c r="L10715" s="108"/>
      <c r="R10715" s="31"/>
      <c r="S10715" s="112"/>
    </row>
    <row r="10716">
      <c r="A10716" s="105"/>
      <c r="C10716" s="88"/>
      <c r="D10716" s="86"/>
      <c r="E10716" s="32"/>
      <c r="H10716" s="105"/>
      <c r="J10716" s="102"/>
      <c r="K10716" s="102"/>
      <c r="L10716" s="108"/>
      <c r="R10716" s="31"/>
      <c r="S10716" s="112"/>
    </row>
    <row r="10717">
      <c r="A10717" s="105"/>
      <c r="C10717" s="88"/>
      <c r="D10717" s="86"/>
      <c r="E10717" s="32"/>
      <c r="H10717" s="105"/>
      <c r="J10717" s="102"/>
      <c r="K10717" s="102"/>
      <c r="L10717" s="108"/>
      <c r="R10717" s="31"/>
      <c r="S10717" s="112"/>
    </row>
    <row r="10718">
      <c r="A10718" s="105"/>
      <c r="C10718" s="88"/>
      <c r="D10718" s="86"/>
      <c r="E10718" s="32"/>
      <c r="H10718" s="105"/>
      <c r="J10718" s="102"/>
      <c r="K10718" s="102"/>
      <c r="L10718" s="108"/>
      <c r="R10718" s="31"/>
      <c r="S10718" s="112"/>
    </row>
    <row r="10719">
      <c r="A10719" s="105"/>
      <c r="C10719" s="88"/>
      <c r="D10719" s="86"/>
      <c r="E10719" s="32"/>
      <c r="H10719" s="105"/>
      <c r="J10719" s="102"/>
      <c r="K10719" s="102"/>
      <c r="L10719" s="108"/>
      <c r="R10719" s="31"/>
      <c r="S10719" s="112"/>
    </row>
    <row r="10720">
      <c r="A10720" s="105"/>
      <c r="C10720" s="88"/>
      <c r="D10720" s="86"/>
      <c r="E10720" s="32"/>
      <c r="H10720" s="105"/>
      <c r="J10720" s="102"/>
      <c r="K10720" s="102"/>
      <c r="L10720" s="108"/>
      <c r="R10720" s="31"/>
      <c r="S10720" s="112"/>
    </row>
    <row r="10721">
      <c r="A10721" s="105"/>
      <c r="C10721" s="88"/>
      <c r="D10721" s="86"/>
      <c r="E10721" s="32"/>
      <c r="H10721" s="105"/>
      <c r="J10721" s="102"/>
      <c r="K10721" s="102"/>
      <c r="L10721" s="108"/>
      <c r="R10721" s="31"/>
      <c r="S10721" s="112"/>
    </row>
    <row r="10722">
      <c r="A10722" s="105"/>
      <c r="C10722" s="88"/>
      <c r="D10722" s="86"/>
      <c r="E10722" s="32"/>
      <c r="H10722" s="105"/>
      <c r="J10722" s="102"/>
      <c r="K10722" s="102"/>
      <c r="L10722" s="108"/>
      <c r="R10722" s="31"/>
      <c r="S10722" s="112"/>
    </row>
    <row r="10723">
      <c r="A10723" s="105"/>
      <c r="C10723" s="88"/>
      <c r="D10723" s="86"/>
      <c r="E10723" s="32"/>
      <c r="H10723" s="105"/>
      <c r="J10723" s="102"/>
      <c r="K10723" s="102"/>
      <c r="L10723" s="108"/>
      <c r="R10723" s="31"/>
      <c r="S10723" s="112"/>
    </row>
    <row r="10724">
      <c r="A10724" s="105"/>
      <c r="C10724" s="88"/>
      <c r="D10724" s="86"/>
      <c r="E10724" s="32"/>
      <c r="H10724" s="105"/>
      <c r="J10724" s="102"/>
      <c r="K10724" s="102"/>
      <c r="L10724" s="108"/>
      <c r="R10724" s="31"/>
      <c r="S10724" s="112"/>
    </row>
    <row r="10725">
      <c r="A10725" s="105"/>
      <c r="C10725" s="88"/>
      <c r="D10725" s="86"/>
      <c r="E10725" s="32"/>
      <c r="H10725" s="105"/>
      <c r="J10725" s="102"/>
      <c r="K10725" s="102"/>
      <c r="L10725" s="108"/>
      <c r="R10725" s="31"/>
      <c r="S10725" s="112"/>
    </row>
    <row r="10726">
      <c r="A10726" s="105"/>
      <c r="C10726" s="88"/>
      <c r="D10726" s="86"/>
      <c r="E10726" s="32"/>
      <c r="H10726" s="105"/>
      <c r="J10726" s="102"/>
      <c r="K10726" s="102"/>
      <c r="L10726" s="108"/>
      <c r="R10726" s="31"/>
      <c r="S10726" s="112"/>
    </row>
    <row r="10727">
      <c r="A10727" s="105"/>
      <c r="C10727" s="88"/>
      <c r="D10727" s="86"/>
      <c r="E10727" s="32"/>
      <c r="H10727" s="105"/>
      <c r="J10727" s="102"/>
      <c r="K10727" s="102"/>
      <c r="L10727" s="108"/>
      <c r="R10727" s="31"/>
      <c r="S10727" s="112"/>
    </row>
    <row r="10728">
      <c r="A10728" s="105"/>
      <c r="C10728" s="88"/>
      <c r="D10728" s="86"/>
      <c r="E10728" s="32"/>
      <c r="H10728" s="105"/>
      <c r="J10728" s="102"/>
      <c r="K10728" s="102"/>
      <c r="L10728" s="108"/>
      <c r="R10728" s="31"/>
      <c r="S10728" s="112"/>
    </row>
    <row r="10729">
      <c r="A10729" s="105"/>
      <c r="C10729" s="88"/>
      <c r="D10729" s="86"/>
      <c r="E10729" s="32"/>
      <c r="H10729" s="105"/>
      <c r="J10729" s="102"/>
      <c r="K10729" s="102"/>
      <c r="L10729" s="108"/>
      <c r="R10729" s="31"/>
      <c r="S10729" s="112"/>
    </row>
    <row r="10730">
      <c r="A10730" s="105"/>
      <c r="C10730" s="88"/>
      <c r="D10730" s="86"/>
      <c r="E10730" s="32"/>
      <c r="H10730" s="105"/>
      <c r="J10730" s="102"/>
      <c r="K10730" s="102"/>
      <c r="L10730" s="108"/>
      <c r="R10730" s="31"/>
      <c r="S10730" s="112"/>
    </row>
    <row r="10731">
      <c r="A10731" s="105"/>
      <c r="C10731" s="88"/>
      <c r="D10731" s="86"/>
      <c r="E10731" s="32"/>
      <c r="H10731" s="105"/>
      <c r="J10731" s="102"/>
      <c r="K10731" s="102"/>
      <c r="L10731" s="108"/>
      <c r="R10731" s="31"/>
      <c r="S10731" s="112"/>
    </row>
    <row r="10732">
      <c r="A10732" s="105"/>
      <c r="C10732" s="88"/>
      <c r="D10732" s="86"/>
      <c r="E10732" s="32"/>
      <c r="H10732" s="105"/>
      <c r="J10732" s="102"/>
      <c r="K10732" s="102"/>
      <c r="L10732" s="108"/>
      <c r="R10732" s="31"/>
      <c r="S10732" s="112"/>
    </row>
    <row r="10733">
      <c r="A10733" s="105"/>
      <c r="C10733" s="88"/>
      <c r="D10733" s="86"/>
      <c r="E10733" s="32"/>
      <c r="H10733" s="105"/>
      <c r="J10733" s="102"/>
      <c r="K10733" s="102"/>
      <c r="L10733" s="108"/>
      <c r="R10733" s="31"/>
      <c r="S10733" s="112"/>
    </row>
    <row r="10734">
      <c r="A10734" s="105"/>
      <c r="C10734" s="88"/>
      <c r="D10734" s="86"/>
      <c r="E10734" s="32"/>
      <c r="H10734" s="105"/>
      <c r="J10734" s="102"/>
      <c r="K10734" s="102"/>
      <c r="L10734" s="108"/>
      <c r="R10734" s="31"/>
      <c r="S10734" s="112"/>
    </row>
    <row r="10735">
      <c r="A10735" s="105"/>
      <c r="C10735" s="88"/>
      <c r="D10735" s="86"/>
      <c r="E10735" s="32"/>
      <c r="H10735" s="105"/>
      <c r="J10735" s="102"/>
      <c r="K10735" s="102"/>
      <c r="L10735" s="108"/>
      <c r="R10735" s="31"/>
      <c r="S10735" s="112"/>
    </row>
    <row r="10736">
      <c r="A10736" s="105"/>
      <c r="C10736" s="88"/>
      <c r="D10736" s="86"/>
      <c r="E10736" s="32"/>
      <c r="H10736" s="105"/>
      <c r="J10736" s="102"/>
      <c r="K10736" s="102"/>
      <c r="L10736" s="108"/>
      <c r="R10736" s="31"/>
      <c r="S10736" s="112"/>
    </row>
    <row r="10737">
      <c r="A10737" s="105"/>
      <c r="C10737" s="88"/>
      <c r="D10737" s="86"/>
      <c r="E10737" s="32"/>
      <c r="H10737" s="105"/>
      <c r="J10737" s="102"/>
      <c r="K10737" s="102"/>
      <c r="L10737" s="108"/>
      <c r="R10737" s="31"/>
      <c r="S10737" s="112"/>
    </row>
    <row r="10738">
      <c r="A10738" s="105"/>
      <c r="C10738" s="88"/>
      <c r="D10738" s="86"/>
      <c r="E10738" s="32"/>
      <c r="H10738" s="105"/>
      <c r="J10738" s="102"/>
      <c r="K10738" s="102"/>
      <c r="L10738" s="108"/>
      <c r="R10738" s="31"/>
      <c r="S10738" s="112"/>
    </row>
    <row r="10739">
      <c r="A10739" s="105"/>
      <c r="C10739" s="88"/>
      <c r="D10739" s="86"/>
      <c r="E10739" s="32"/>
      <c r="H10739" s="105"/>
      <c r="J10739" s="102"/>
      <c r="K10739" s="102"/>
      <c r="L10739" s="108"/>
      <c r="R10739" s="31"/>
      <c r="S10739" s="112"/>
    </row>
    <row r="10740">
      <c r="A10740" s="105"/>
      <c r="C10740" s="88"/>
      <c r="D10740" s="86"/>
      <c r="E10740" s="32"/>
      <c r="H10740" s="105"/>
      <c r="J10740" s="102"/>
      <c r="K10740" s="102"/>
      <c r="L10740" s="108"/>
      <c r="R10740" s="31"/>
      <c r="S10740" s="112"/>
    </row>
    <row r="10741">
      <c r="A10741" s="105"/>
      <c r="C10741" s="88"/>
      <c r="D10741" s="86"/>
      <c r="E10741" s="32"/>
      <c r="H10741" s="105"/>
      <c r="J10741" s="102"/>
      <c r="K10741" s="102"/>
      <c r="L10741" s="108"/>
      <c r="R10741" s="31"/>
      <c r="S10741" s="112"/>
    </row>
    <row r="10742">
      <c r="A10742" s="105"/>
      <c r="C10742" s="88"/>
      <c r="D10742" s="86"/>
      <c r="E10742" s="32"/>
      <c r="H10742" s="105"/>
      <c r="J10742" s="102"/>
      <c r="K10742" s="102"/>
      <c r="L10742" s="108"/>
      <c r="R10742" s="31"/>
      <c r="S10742" s="112"/>
    </row>
    <row r="10743">
      <c r="A10743" s="105"/>
      <c r="C10743" s="88"/>
      <c r="D10743" s="86"/>
      <c r="E10743" s="32"/>
      <c r="H10743" s="105"/>
      <c r="J10743" s="102"/>
      <c r="K10743" s="102"/>
      <c r="L10743" s="108"/>
      <c r="R10743" s="31"/>
      <c r="S10743" s="112"/>
    </row>
    <row r="10744">
      <c r="A10744" s="105"/>
      <c r="C10744" s="88"/>
      <c r="D10744" s="86"/>
      <c r="E10744" s="32"/>
      <c r="H10744" s="105"/>
      <c r="J10744" s="102"/>
      <c r="K10744" s="102"/>
      <c r="L10744" s="108"/>
      <c r="R10744" s="31"/>
      <c r="S10744" s="112"/>
    </row>
    <row r="10745">
      <c r="A10745" s="105"/>
      <c r="C10745" s="88"/>
      <c r="D10745" s="86"/>
      <c r="E10745" s="32"/>
      <c r="H10745" s="105"/>
      <c r="J10745" s="102"/>
      <c r="K10745" s="102"/>
      <c r="L10745" s="108"/>
      <c r="R10745" s="31"/>
      <c r="S10745" s="112"/>
    </row>
    <row r="10746">
      <c r="A10746" s="105"/>
      <c r="C10746" s="88"/>
      <c r="D10746" s="86"/>
      <c r="E10746" s="32"/>
      <c r="H10746" s="105"/>
      <c r="J10746" s="102"/>
      <c r="K10746" s="102"/>
      <c r="L10746" s="108"/>
      <c r="R10746" s="31"/>
      <c r="S10746" s="112"/>
    </row>
    <row r="10747">
      <c r="A10747" s="105"/>
      <c r="C10747" s="88"/>
      <c r="D10747" s="86"/>
      <c r="E10747" s="32"/>
      <c r="H10747" s="105"/>
      <c r="J10747" s="102"/>
      <c r="K10747" s="102"/>
      <c r="L10747" s="108"/>
      <c r="R10747" s="31"/>
      <c r="S10747" s="112"/>
    </row>
    <row r="10748">
      <c r="A10748" s="105"/>
      <c r="C10748" s="88"/>
      <c r="D10748" s="86"/>
      <c r="E10748" s="32"/>
      <c r="H10748" s="105"/>
      <c r="J10748" s="102"/>
      <c r="K10748" s="102"/>
      <c r="L10748" s="108"/>
      <c r="R10748" s="31"/>
      <c r="S10748" s="112"/>
    </row>
    <row r="10749">
      <c r="A10749" s="105"/>
      <c r="C10749" s="88"/>
      <c r="D10749" s="86"/>
      <c r="E10749" s="32"/>
      <c r="H10749" s="105"/>
      <c r="J10749" s="102"/>
      <c r="K10749" s="102"/>
      <c r="L10749" s="108"/>
      <c r="R10749" s="31"/>
      <c r="S10749" s="112"/>
    </row>
    <row r="10750">
      <c r="A10750" s="105"/>
      <c r="C10750" s="88"/>
      <c r="D10750" s="86"/>
      <c r="E10750" s="32"/>
      <c r="H10750" s="105"/>
      <c r="J10750" s="102"/>
      <c r="K10750" s="102"/>
      <c r="L10750" s="108"/>
      <c r="R10750" s="31"/>
      <c r="S10750" s="112"/>
    </row>
    <row r="10751">
      <c r="A10751" s="105"/>
      <c r="C10751" s="88"/>
      <c r="D10751" s="86"/>
      <c r="E10751" s="32"/>
      <c r="H10751" s="105"/>
      <c r="J10751" s="102"/>
      <c r="K10751" s="102"/>
      <c r="L10751" s="108"/>
      <c r="R10751" s="31"/>
      <c r="S10751" s="112"/>
    </row>
    <row r="10752">
      <c r="A10752" s="105"/>
      <c r="C10752" s="88"/>
      <c r="D10752" s="86"/>
      <c r="E10752" s="32"/>
      <c r="H10752" s="105"/>
      <c r="J10752" s="102"/>
      <c r="K10752" s="102"/>
      <c r="L10752" s="108"/>
      <c r="R10752" s="31"/>
      <c r="S10752" s="112"/>
    </row>
    <row r="10753">
      <c r="A10753" s="105"/>
      <c r="C10753" s="88"/>
      <c r="D10753" s="86"/>
      <c r="E10753" s="32"/>
      <c r="H10753" s="105"/>
      <c r="J10753" s="102"/>
      <c r="K10753" s="102"/>
      <c r="L10753" s="108"/>
      <c r="R10753" s="31"/>
      <c r="S10753" s="112"/>
    </row>
    <row r="10754">
      <c r="A10754" s="105"/>
      <c r="C10754" s="88"/>
      <c r="D10754" s="86"/>
      <c r="E10754" s="32"/>
      <c r="H10754" s="105"/>
      <c r="J10754" s="102"/>
      <c r="K10754" s="102"/>
      <c r="L10754" s="108"/>
      <c r="R10754" s="31"/>
      <c r="S10754" s="112"/>
    </row>
    <row r="10755">
      <c r="A10755" s="105"/>
      <c r="C10755" s="88"/>
      <c r="D10755" s="86"/>
      <c r="E10755" s="32"/>
      <c r="H10755" s="105"/>
      <c r="J10755" s="102"/>
      <c r="K10755" s="102"/>
      <c r="L10755" s="108"/>
      <c r="R10755" s="31"/>
      <c r="S10755" s="112"/>
    </row>
    <row r="10756">
      <c r="A10756" s="105"/>
      <c r="C10756" s="88"/>
      <c r="D10756" s="86"/>
      <c r="E10756" s="32"/>
      <c r="H10756" s="105"/>
      <c r="J10756" s="102"/>
      <c r="K10756" s="102"/>
      <c r="L10756" s="108"/>
      <c r="R10756" s="31"/>
      <c r="S10756" s="112"/>
    </row>
    <row r="10757">
      <c r="A10757" s="105"/>
      <c r="C10757" s="88"/>
      <c r="D10757" s="86"/>
      <c r="E10757" s="32"/>
      <c r="H10757" s="105"/>
      <c r="J10757" s="102"/>
      <c r="K10757" s="102"/>
      <c r="L10757" s="108"/>
      <c r="R10757" s="31"/>
      <c r="S10757" s="112"/>
    </row>
    <row r="10758">
      <c r="A10758" s="105"/>
      <c r="C10758" s="88"/>
      <c r="D10758" s="86"/>
      <c r="E10758" s="32"/>
      <c r="H10758" s="105"/>
      <c r="J10758" s="102"/>
      <c r="K10758" s="102"/>
      <c r="L10758" s="108"/>
      <c r="R10758" s="31"/>
      <c r="S10758" s="112"/>
    </row>
    <row r="10759">
      <c r="A10759" s="105"/>
      <c r="C10759" s="88"/>
      <c r="D10759" s="86"/>
      <c r="E10759" s="32"/>
      <c r="H10759" s="105"/>
      <c r="J10759" s="102"/>
      <c r="K10759" s="102"/>
      <c r="L10759" s="108"/>
      <c r="R10759" s="31"/>
      <c r="S10759" s="112"/>
    </row>
    <row r="10760">
      <c r="A10760" s="105"/>
      <c r="C10760" s="88"/>
      <c r="D10760" s="86"/>
      <c r="E10760" s="32"/>
      <c r="H10760" s="105"/>
      <c r="J10760" s="102"/>
      <c r="K10760" s="102"/>
      <c r="L10760" s="108"/>
      <c r="R10760" s="31"/>
      <c r="S10760" s="112"/>
    </row>
    <row r="10761">
      <c r="A10761" s="105"/>
      <c r="C10761" s="88"/>
      <c r="D10761" s="86"/>
      <c r="E10761" s="32"/>
      <c r="H10761" s="105"/>
      <c r="J10761" s="102"/>
      <c r="K10761" s="102"/>
      <c r="L10761" s="108"/>
      <c r="R10761" s="31"/>
      <c r="S10761" s="112"/>
    </row>
    <row r="10762">
      <c r="A10762" s="105"/>
      <c r="C10762" s="88"/>
      <c r="D10762" s="86"/>
      <c r="E10762" s="32"/>
      <c r="H10762" s="105"/>
      <c r="J10762" s="102"/>
      <c r="K10762" s="102"/>
      <c r="L10762" s="108"/>
      <c r="R10762" s="31"/>
      <c r="S10762" s="112"/>
    </row>
    <row r="10763">
      <c r="A10763" s="105"/>
      <c r="C10763" s="88"/>
      <c r="D10763" s="86"/>
      <c r="E10763" s="32"/>
      <c r="H10763" s="105"/>
      <c r="J10763" s="102"/>
      <c r="K10763" s="102"/>
      <c r="L10763" s="108"/>
      <c r="R10763" s="31"/>
      <c r="S10763" s="112"/>
    </row>
    <row r="10764">
      <c r="A10764" s="105"/>
      <c r="C10764" s="88"/>
      <c r="D10764" s="86"/>
      <c r="E10764" s="32"/>
      <c r="H10764" s="105"/>
      <c r="J10764" s="102"/>
      <c r="K10764" s="102"/>
      <c r="L10764" s="108"/>
      <c r="R10764" s="31"/>
      <c r="S10764" s="112"/>
    </row>
    <row r="10765">
      <c r="A10765" s="105"/>
      <c r="C10765" s="88"/>
      <c r="D10765" s="86"/>
      <c r="E10765" s="32"/>
      <c r="H10765" s="105"/>
      <c r="J10765" s="102"/>
      <c r="K10765" s="102"/>
      <c r="L10765" s="108"/>
      <c r="R10765" s="31"/>
      <c r="S10765" s="112"/>
    </row>
    <row r="10766">
      <c r="A10766" s="105"/>
      <c r="C10766" s="88"/>
      <c r="D10766" s="86"/>
      <c r="E10766" s="32"/>
      <c r="H10766" s="105"/>
      <c r="J10766" s="102"/>
      <c r="K10766" s="102"/>
      <c r="L10766" s="108"/>
      <c r="R10766" s="31"/>
      <c r="S10766" s="112"/>
    </row>
    <row r="10767">
      <c r="A10767" s="105"/>
      <c r="C10767" s="88"/>
      <c r="D10767" s="86"/>
      <c r="E10767" s="32"/>
      <c r="H10767" s="105"/>
      <c r="J10767" s="102"/>
      <c r="K10767" s="102"/>
      <c r="L10767" s="108"/>
      <c r="R10767" s="31"/>
      <c r="S10767" s="112"/>
    </row>
    <row r="10768">
      <c r="A10768" s="105"/>
      <c r="C10768" s="88"/>
      <c r="D10768" s="86"/>
      <c r="E10768" s="32"/>
      <c r="H10768" s="105"/>
      <c r="J10768" s="102"/>
      <c r="K10768" s="102"/>
      <c r="L10768" s="108"/>
      <c r="R10768" s="31"/>
      <c r="S10768" s="112"/>
    </row>
    <row r="10769">
      <c r="A10769" s="105"/>
      <c r="C10769" s="88"/>
      <c r="D10769" s="86"/>
      <c r="E10769" s="32"/>
      <c r="H10769" s="105"/>
      <c r="J10769" s="102"/>
      <c r="K10769" s="102"/>
      <c r="L10769" s="108"/>
      <c r="R10769" s="31"/>
      <c r="S10769" s="112"/>
    </row>
    <row r="10770">
      <c r="A10770" s="105"/>
      <c r="C10770" s="88"/>
      <c r="D10770" s="86"/>
      <c r="E10770" s="32"/>
      <c r="H10770" s="105"/>
      <c r="J10770" s="102"/>
      <c r="K10770" s="102"/>
      <c r="L10770" s="108"/>
      <c r="R10770" s="31"/>
      <c r="S10770" s="112"/>
    </row>
    <row r="10771">
      <c r="A10771" s="105"/>
      <c r="C10771" s="88"/>
      <c r="D10771" s="86"/>
      <c r="E10771" s="32"/>
      <c r="H10771" s="105"/>
      <c r="J10771" s="102"/>
      <c r="K10771" s="102"/>
      <c r="L10771" s="108"/>
      <c r="R10771" s="31"/>
      <c r="S10771" s="112"/>
    </row>
    <row r="10772">
      <c r="A10772" s="105"/>
      <c r="C10772" s="88"/>
      <c r="D10772" s="86"/>
      <c r="E10772" s="32"/>
      <c r="H10772" s="105"/>
      <c r="J10772" s="102"/>
      <c r="K10772" s="102"/>
      <c r="L10772" s="108"/>
      <c r="R10772" s="31"/>
      <c r="S10772" s="112"/>
    </row>
    <row r="10773">
      <c r="A10773" s="105"/>
      <c r="C10773" s="88"/>
      <c r="D10773" s="86"/>
      <c r="E10773" s="32"/>
      <c r="H10773" s="105"/>
      <c r="J10773" s="102"/>
      <c r="K10773" s="102"/>
      <c r="L10773" s="108"/>
      <c r="R10773" s="31"/>
      <c r="S10773" s="112"/>
    </row>
    <row r="10774">
      <c r="A10774" s="105"/>
      <c r="C10774" s="88"/>
      <c r="D10774" s="86"/>
      <c r="E10774" s="32"/>
      <c r="H10774" s="105"/>
      <c r="J10774" s="102"/>
      <c r="K10774" s="102"/>
      <c r="L10774" s="108"/>
      <c r="R10774" s="31"/>
      <c r="S10774" s="112"/>
    </row>
    <row r="10775">
      <c r="A10775" s="105"/>
      <c r="C10775" s="88"/>
      <c r="D10775" s="86"/>
      <c r="E10775" s="32"/>
      <c r="H10775" s="105"/>
      <c r="J10775" s="102"/>
      <c r="K10775" s="102"/>
      <c r="L10775" s="108"/>
      <c r="R10775" s="31"/>
      <c r="S10775" s="112"/>
    </row>
    <row r="10776">
      <c r="A10776" s="105"/>
      <c r="C10776" s="88"/>
      <c r="D10776" s="86"/>
      <c r="E10776" s="32"/>
      <c r="H10776" s="105"/>
      <c r="J10776" s="102"/>
      <c r="K10776" s="102"/>
      <c r="L10776" s="108"/>
      <c r="R10776" s="31"/>
      <c r="S10776" s="112"/>
    </row>
    <row r="10777">
      <c r="A10777" s="105"/>
      <c r="C10777" s="88"/>
      <c r="D10777" s="86"/>
      <c r="E10777" s="32"/>
      <c r="H10777" s="105"/>
      <c r="J10777" s="102"/>
      <c r="K10777" s="102"/>
      <c r="L10777" s="108"/>
      <c r="R10777" s="31"/>
      <c r="S10777" s="112"/>
    </row>
    <row r="10778">
      <c r="A10778" s="105"/>
      <c r="C10778" s="88"/>
      <c r="D10778" s="86"/>
      <c r="E10778" s="32"/>
      <c r="H10778" s="105"/>
      <c r="J10778" s="102"/>
      <c r="K10778" s="102"/>
      <c r="L10778" s="108"/>
      <c r="R10778" s="31"/>
      <c r="S10778" s="112"/>
    </row>
    <row r="10779">
      <c r="A10779" s="105"/>
      <c r="C10779" s="88"/>
      <c r="D10779" s="86"/>
      <c r="E10779" s="32"/>
      <c r="H10779" s="105"/>
      <c r="J10779" s="102"/>
      <c r="K10779" s="102"/>
      <c r="L10779" s="108"/>
      <c r="R10779" s="31"/>
      <c r="S10779" s="112"/>
    </row>
    <row r="10780">
      <c r="A10780" s="105"/>
      <c r="C10780" s="88"/>
      <c r="D10780" s="86"/>
      <c r="E10780" s="32"/>
      <c r="H10780" s="105"/>
      <c r="J10780" s="102"/>
      <c r="K10780" s="102"/>
      <c r="L10780" s="108"/>
      <c r="R10780" s="31"/>
      <c r="S10780" s="112"/>
    </row>
    <row r="10781">
      <c r="A10781" s="105"/>
      <c r="C10781" s="88"/>
      <c r="D10781" s="86"/>
      <c r="E10781" s="32"/>
      <c r="H10781" s="105"/>
      <c r="J10781" s="102"/>
      <c r="K10781" s="102"/>
      <c r="L10781" s="108"/>
      <c r="R10781" s="31"/>
      <c r="S10781" s="112"/>
    </row>
    <row r="10782">
      <c r="A10782" s="105"/>
      <c r="C10782" s="88"/>
      <c r="D10782" s="86"/>
      <c r="E10782" s="32"/>
      <c r="H10782" s="105"/>
      <c r="J10782" s="102"/>
      <c r="K10782" s="102"/>
      <c r="L10782" s="108"/>
      <c r="R10782" s="31"/>
      <c r="S10782" s="112"/>
    </row>
    <row r="10783">
      <c r="A10783" s="105"/>
      <c r="C10783" s="88"/>
      <c r="D10783" s="86"/>
      <c r="E10783" s="32"/>
      <c r="H10783" s="105"/>
      <c r="J10783" s="102"/>
      <c r="K10783" s="102"/>
      <c r="L10783" s="108"/>
      <c r="R10783" s="31"/>
      <c r="S10783" s="112"/>
    </row>
    <row r="10784">
      <c r="A10784" s="105"/>
      <c r="C10784" s="88"/>
      <c r="D10784" s="86"/>
      <c r="E10784" s="32"/>
      <c r="H10784" s="105"/>
      <c r="J10784" s="102"/>
      <c r="K10784" s="102"/>
      <c r="L10784" s="108"/>
      <c r="R10784" s="31"/>
      <c r="S10784" s="112"/>
    </row>
    <row r="10785">
      <c r="A10785" s="105"/>
      <c r="C10785" s="88"/>
      <c r="D10785" s="86"/>
      <c r="E10785" s="32"/>
      <c r="H10785" s="105"/>
      <c r="J10785" s="102"/>
      <c r="K10785" s="102"/>
      <c r="L10785" s="108"/>
      <c r="R10785" s="31"/>
      <c r="S10785" s="112"/>
    </row>
    <row r="10786">
      <c r="A10786" s="105"/>
      <c r="C10786" s="88"/>
      <c r="D10786" s="86"/>
      <c r="E10786" s="32"/>
      <c r="H10786" s="105"/>
      <c r="J10786" s="102"/>
      <c r="K10786" s="102"/>
      <c r="L10786" s="108"/>
      <c r="R10786" s="31"/>
      <c r="S10786" s="112"/>
    </row>
    <row r="10787">
      <c r="A10787" s="105"/>
      <c r="C10787" s="88"/>
      <c r="D10787" s="86"/>
      <c r="E10787" s="32"/>
      <c r="H10787" s="105"/>
      <c r="J10787" s="102"/>
      <c r="K10787" s="102"/>
      <c r="L10787" s="108"/>
      <c r="R10787" s="31"/>
      <c r="S10787" s="112"/>
    </row>
    <row r="10788">
      <c r="A10788" s="105"/>
      <c r="C10788" s="88"/>
      <c r="D10788" s="86"/>
      <c r="E10788" s="32"/>
      <c r="H10788" s="105"/>
      <c r="J10788" s="102"/>
      <c r="K10788" s="102"/>
      <c r="L10788" s="108"/>
      <c r="R10788" s="31"/>
      <c r="S10788" s="112"/>
    </row>
    <row r="10789">
      <c r="A10789" s="105"/>
      <c r="C10789" s="88"/>
      <c r="D10789" s="86"/>
      <c r="E10789" s="32"/>
      <c r="H10789" s="105"/>
      <c r="J10789" s="102"/>
      <c r="K10789" s="102"/>
      <c r="L10789" s="108"/>
      <c r="R10789" s="31"/>
      <c r="S10789" s="112"/>
    </row>
    <row r="10790">
      <c r="A10790" s="105"/>
      <c r="C10790" s="88"/>
      <c r="D10790" s="86"/>
      <c r="E10790" s="32"/>
      <c r="H10790" s="105"/>
      <c r="J10790" s="102"/>
      <c r="K10790" s="102"/>
      <c r="L10790" s="108"/>
      <c r="R10790" s="31"/>
      <c r="S10790" s="112"/>
    </row>
    <row r="10791">
      <c r="A10791" s="105"/>
      <c r="C10791" s="88"/>
      <c r="D10791" s="86"/>
      <c r="E10791" s="32"/>
      <c r="H10791" s="105"/>
      <c r="J10791" s="102"/>
      <c r="K10791" s="102"/>
      <c r="L10791" s="108"/>
      <c r="R10791" s="31"/>
      <c r="S10791" s="112"/>
    </row>
    <row r="10792">
      <c r="A10792" s="105"/>
      <c r="C10792" s="88"/>
      <c r="D10792" s="86"/>
      <c r="E10792" s="32"/>
      <c r="H10792" s="105"/>
      <c r="J10792" s="102"/>
      <c r="K10792" s="102"/>
      <c r="L10792" s="108"/>
      <c r="R10792" s="31"/>
      <c r="S10792" s="112"/>
    </row>
    <row r="10793">
      <c r="A10793" s="105"/>
      <c r="C10793" s="88"/>
      <c r="D10793" s="86"/>
      <c r="E10793" s="32"/>
      <c r="H10793" s="105"/>
      <c r="J10793" s="102"/>
      <c r="K10793" s="102"/>
      <c r="L10793" s="108"/>
      <c r="R10793" s="31"/>
      <c r="S10793" s="112"/>
    </row>
    <row r="10794">
      <c r="A10794" s="105"/>
      <c r="C10794" s="88"/>
      <c r="D10794" s="86"/>
      <c r="E10794" s="32"/>
      <c r="H10794" s="105"/>
      <c r="J10794" s="102"/>
      <c r="K10794" s="102"/>
      <c r="L10794" s="108"/>
      <c r="R10794" s="31"/>
      <c r="S10794" s="112"/>
    </row>
    <row r="10795">
      <c r="A10795" s="105"/>
      <c r="C10795" s="88"/>
      <c r="D10795" s="86"/>
      <c r="E10795" s="32"/>
      <c r="H10795" s="105"/>
      <c r="J10795" s="102"/>
      <c r="K10795" s="102"/>
      <c r="L10795" s="108"/>
      <c r="R10795" s="31"/>
      <c r="S10795" s="112"/>
    </row>
    <row r="10796">
      <c r="A10796" s="105"/>
      <c r="C10796" s="88"/>
      <c r="D10796" s="86"/>
      <c r="E10796" s="32"/>
      <c r="H10796" s="105"/>
      <c r="J10796" s="102"/>
      <c r="K10796" s="102"/>
      <c r="L10796" s="108"/>
      <c r="R10796" s="31"/>
      <c r="S10796" s="112"/>
    </row>
    <row r="10797">
      <c r="A10797" s="105"/>
      <c r="C10797" s="88"/>
      <c r="D10797" s="86"/>
      <c r="E10797" s="32"/>
      <c r="H10797" s="105"/>
      <c r="J10797" s="102"/>
      <c r="K10797" s="102"/>
      <c r="L10797" s="108"/>
      <c r="R10797" s="31"/>
      <c r="S10797" s="112"/>
    </row>
    <row r="10798">
      <c r="A10798" s="105"/>
      <c r="C10798" s="88"/>
      <c r="D10798" s="86"/>
      <c r="E10798" s="32"/>
      <c r="H10798" s="105"/>
      <c r="J10798" s="102"/>
      <c r="K10798" s="102"/>
      <c r="L10798" s="108"/>
      <c r="R10798" s="31"/>
      <c r="S10798" s="112"/>
    </row>
    <row r="10799">
      <c r="A10799" s="105"/>
      <c r="C10799" s="88"/>
      <c r="D10799" s="86"/>
      <c r="E10799" s="32"/>
      <c r="H10799" s="105"/>
      <c r="J10799" s="102"/>
      <c r="K10799" s="102"/>
      <c r="L10799" s="108"/>
      <c r="R10799" s="31"/>
      <c r="S10799" s="112"/>
    </row>
    <row r="10800">
      <c r="A10800" s="105"/>
      <c r="C10800" s="88"/>
      <c r="D10800" s="86"/>
      <c r="E10800" s="32"/>
      <c r="H10800" s="105"/>
      <c r="J10800" s="102"/>
      <c r="K10800" s="102"/>
      <c r="L10800" s="108"/>
      <c r="R10800" s="31"/>
      <c r="S10800" s="112"/>
    </row>
    <row r="10801">
      <c r="A10801" s="105"/>
      <c r="C10801" s="88"/>
      <c r="D10801" s="86"/>
      <c r="E10801" s="32"/>
      <c r="H10801" s="105"/>
      <c r="J10801" s="102"/>
      <c r="K10801" s="102"/>
      <c r="L10801" s="108"/>
      <c r="R10801" s="31"/>
      <c r="S10801" s="112"/>
    </row>
    <row r="10802">
      <c r="A10802" s="105"/>
      <c r="C10802" s="88"/>
      <c r="D10802" s="86"/>
      <c r="E10802" s="32"/>
      <c r="H10802" s="105"/>
      <c r="J10802" s="102"/>
      <c r="K10802" s="102"/>
      <c r="L10802" s="108"/>
      <c r="R10802" s="31"/>
      <c r="S10802" s="112"/>
    </row>
    <row r="10803">
      <c r="A10803" s="105"/>
      <c r="C10803" s="88"/>
      <c r="D10803" s="86"/>
      <c r="E10803" s="32"/>
      <c r="H10803" s="105"/>
      <c r="J10803" s="102"/>
      <c r="K10803" s="102"/>
      <c r="L10803" s="108"/>
      <c r="R10803" s="31"/>
      <c r="S10803" s="112"/>
    </row>
    <row r="10804">
      <c r="A10804" s="105"/>
      <c r="C10804" s="88"/>
      <c r="D10804" s="86"/>
      <c r="E10804" s="32"/>
      <c r="H10804" s="105"/>
      <c r="J10804" s="102"/>
      <c r="K10804" s="102"/>
      <c r="L10804" s="108"/>
      <c r="R10804" s="31"/>
      <c r="S10804" s="112"/>
    </row>
    <row r="10805">
      <c r="A10805" s="105"/>
      <c r="C10805" s="88"/>
      <c r="D10805" s="86"/>
      <c r="E10805" s="32"/>
      <c r="H10805" s="105"/>
      <c r="J10805" s="102"/>
      <c r="K10805" s="102"/>
      <c r="L10805" s="108"/>
      <c r="R10805" s="31"/>
      <c r="S10805" s="112"/>
    </row>
    <row r="10806">
      <c r="A10806" s="105"/>
      <c r="C10806" s="88"/>
      <c r="D10806" s="86"/>
      <c r="E10806" s="32"/>
      <c r="H10806" s="105"/>
      <c r="J10806" s="102"/>
      <c r="K10806" s="102"/>
      <c r="L10806" s="108"/>
      <c r="R10806" s="31"/>
      <c r="S10806" s="112"/>
    </row>
    <row r="10807">
      <c r="A10807" s="105"/>
      <c r="C10807" s="88"/>
      <c r="D10807" s="86"/>
      <c r="E10807" s="32"/>
      <c r="H10807" s="105"/>
      <c r="J10807" s="102"/>
      <c r="K10807" s="102"/>
      <c r="L10807" s="108"/>
      <c r="R10807" s="31"/>
      <c r="S10807" s="112"/>
    </row>
    <row r="10808">
      <c r="A10808" s="105"/>
      <c r="C10808" s="88"/>
      <c r="D10808" s="86"/>
      <c r="E10808" s="32"/>
      <c r="H10808" s="105"/>
      <c r="J10808" s="102"/>
      <c r="K10808" s="102"/>
      <c r="L10808" s="108"/>
      <c r="R10808" s="31"/>
      <c r="S10808" s="112"/>
    </row>
    <row r="10809">
      <c r="A10809" s="105"/>
      <c r="C10809" s="88"/>
      <c r="D10809" s="86"/>
      <c r="E10809" s="32"/>
      <c r="H10809" s="105"/>
      <c r="J10809" s="102"/>
      <c r="K10809" s="102"/>
      <c r="L10809" s="108"/>
      <c r="R10809" s="31"/>
      <c r="S10809" s="112"/>
    </row>
    <row r="10810">
      <c r="A10810" s="105"/>
      <c r="C10810" s="88"/>
      <c r="D10810" s="86"/>
      <c r="E10810" s="32"/>
      <c r="H10810" s="105"/>
      <c r="J10810" s="102"/>
      <c r="K10810" s="102"/>
      <c r="L10810" s="108"/>
      <c r="R10810" s="31"/>
      <c r="S10810" s="112"/>
    </row>
    <row r="10811">
      <c r="A10811" s="105"/>
      <c r="C10811" s="88"/>
      <c r="D10811" s="86"/>
      <c r="E10811" s="32"/>
      <c r="H10811" s="105"/>
      <c r="J10811" s="102"/>
      <c r="K10811" s="102"/>
      <c r="L10811" s="108"/>
      <c r="R10811" s="31"/>
      <c r="S10811" s="112"/>
    </row>
    <row r="10812">
      <c r="A10812" s="105"/>
      <c r="C10812" s="88"/>
      <c r="D10812" s="86"/>
      <c r="E10812" s="32"/>
      <c r="H10812" s="105"/>
      <c r="J10812" s="102"/>
      <c r="K10812" s="102"/>
      <c r="L10812" s="108"/>
      <c r="R10812" s="31"/>
      <c r="S10812" s="112"/>
    </row>
    <row r="10813">
      <c r="A10813" s="105"/>
      <c r="C10813" s="88"/>
      <c r="D10813" s="86"/>
      <c r="E10813" s="32"/>
      <c r="H10813" s="105"/>
      <c r="J10813" s="102"/>
      <c r="K10813" s="102"/>
      <c r="L10813" s="108"/>
      <c r="R10813" s="31"/>
      <c r="S10813" s="112"/>
    </row>
    <row r="10814">
      <c r="A10814" s="105"/>
      <c r="C10814" s="88"/>
      <c r="D10814" s="86"/>
      <c r="E10814" s="32"/>
      <c r="H10814" s="105"/>
      <c r="J10814" s="102"/>
      <c r="K10814" s="102"/>
      <c r="L10814" s="108"/>
      <c r="R10814" s="31"/>
      <c r="S10814" s="112"/>
    </row>
    <row r="10815">
      <c r="A10815" s="105"/>
      <c r="C10815" s="88"/>
      <c r="D10815" s="86"/>
      <c r="E10815" s="32"/>
      <c r="H10815" s="105"/>
      <c r="J10815" s="102"/>
      <c r="K10815" s="102"/>
      <c r="L10815" s="108"/>
      <c r="R10815" s="31"/>
      <c r="S10815" s="112"/>
    </row>
    <row r="10816">
      <c r="A10816" s="105"/>
      <c r="C10816" s="88"/>
      <c r="D10816" s="86"/>
      <c r="E10816" s="32"/>
      <c r="H10816" s="105"/>
      <c r="J10816" s="102"/>
      <c r="K10816" s="102"/>
      <c r="L10816" s="108"/>
      <c r="R10816" s="31"/>
      <c r="S10816" s="112"/>
    </row>
    <row r="10817">
      <c r="A10817" s="105"/>
      <c r="C10817" s="88"/>
      <c r="D10817" s="86"/>
      <c r="E10817" s="32"/>
      <c r="H10817" s="105"/>
      <c r="J10817" s="102"/>
      <c r="K10817" s="102"/>
      <c r="L10817" s="108"/>
      <c r="R10817" s="31"/>
      <c r="S10817" s="112"/>
    </row>
    <row r="10818">
      <c r="A10818" s="105"/>
      <c r="C10818" s="88"/>
      <c r="D10818" s="86"/>
      <c r="E10818" s="32"/>
      <c r="H10818" s="105"/>
      <c r="J10818" s="102"/>
      <c r="K10818" s="102"/>
      <c r="L10818" s="108"/>
      <c r="R10818" s="31"/>
      <c r="S10818" s="112"/>
    </row>
    <row r="10819">
      <c r="A10819" s="105"/>
      <c r="C10819" s="88"/>
      <c r="D10819" s="86"/>
      <c r="E10819" s="32"/>
      <c r="H10819" s="105"/>
      <c r="J10819" s="102"/>
      <c r="K10819" s="102"/>
      <c r="L10819" s="108"/>
      <c r="R10819" s="31"/>
      <c r="S10819" s="112"/>
    </row>
    <row r="10820">
      <c r="A10820" s="105"/>
      <c r="C10820" s="88"/>
      <c r="D10820" s="86"/>
      <c r="E10820" s="32"/>
      <c r="H10820" s="105"/>
      <c r="J10820" s="102"/>
      <c r="K10820" s="102"/>
      <c r="L10820" s="108"/>
      <c r="R10820" s="31"/>
      <c r="S10820" s="112"/>
    </row>
    <row r="10821">
      <c r="A10821" s="105"/>
      <c r="C10821" s="88"/>
      <c r="D10821" s="86"/>
      <c r="E10821" s="32"/>
      <c r="H10821" s="105"/>
      <c r="J10821" s="102"/>
      <c r="K10821" s="102"/>
      <c r="L10821" s="108"/>
      <c r="R10821" s="31"/>
      <c r="S10821" s="112"/>
    </row>
    <row r="10822">
      <c r="A10822" s="105"/>
      <c r="C10822" s="88"/>
      <c r="D10822" s="86"/>
      <c r="E10822" s="32"/>
      <c r="H10822" s="105"/>
      <c r="J10822" s="102"/>
      <c r="K10822" s="102"/>
      <c r="L10822" s="108"/>
      <c r="R10822" s="31"/>
      <c r="S10822" s="112"/>
    </row>
    <row r="10823">
      <c r="A10823" s="105"/>
      <c r="C10823" s="88"/>
      <c r="D10823" s="86"/>
      <c r="E10823" s="32"/>
      <c r="H10823" s="105"/>
      <c r="J10823" s="102"/>
      <c r="K10823" s="102"/>
      <c r="L10823" s="108"/>
      <c r="R10823" s="31"/>
      <c r="S10823" s="112"/>
    </row>
    <row r="10824">
      <c r="A10824" s="105"/>
      <c r="C10824" s="88"/>
      <c r="D10824" s="86"/>
      <c r="E10824" s="32"/>
      <c r="H10824" s="105"/>
      <c r="J10824" s="102"/>
      <c r="K10824" s="102"/>
      <c r="L10824" s="108"/>
      <c r="R10824" s="31"/>
      <c r="S10824" s="112"/>
    </row>
    <row r="10825">
      <c r="A10825" s="105"/>
      <c r="C10825" s="88"/>
      <c r="D10825" s="86"/>
      <c r="E10825" s="32"/>
      <c r="H10825" s="105"/>
      <c r="J10825" s="102"/>
      <c r="K10825" s="102"/>
      <c r="L10825" s="108"/>
      <c r="R10825" s="31"/>
      <c r="S10825" s="112"/>
    </row>
    <row r="10826">
      <c r="A10826" s="105"/>
      <c r="C10826" s="88"/>
      <c r="D10826" s="86"/>
      <c r="E10826" s="32"/>
      <c r="H10826" s="105"/>
      <c r="J10826" s="102"/>
      <c r="K10826" s="102"/>
      <c r="L10826" s="108"/>
      <c r="R10826" s="31"/>
      <c r="S10826" s="112"/>
    </row>
    <row r="10827">
      <c r="A10827" s="105"/>
      <c r="C10827" s="88"/>
      <c r="D10827" s="86"/>
      <c r="E10827" s="32"/>
      <c r="H10827" s="105"/>
      <c r="J10827" s="102"/>
      <c r="K10827" s="102"/>
      <c r="L10827" s="108"/>
      <c r="R10827" s="31"/>
      <c r="S10827" s="112"/>
    </row>
    <row r="10828">
      <c r="A10828" s="105"/>
      <c r="C10828" s="88"/>
      <c r="D10828" s="86"/>
      <c r="E10828" s="32"/>
      <c r="H10828" s="105"/>
      <c r="J10828" s="102"/>
      <c r="K10828" s="102"/>
      <c r="L10828" s="108"/>
      <c r="R10828" s="31"/>
      <c r="S10828" s="112"/>
    </row>
    <row r="10829">
      <c r="A10829" s="105"/>
      <c r="C10829" s="88"/>
      <c r="D10829" s="86"/>
      <c r="E10829" s="32"/>
      <c r="H10829" s="105"/>
      <c r="J10829" s="102"/>
      <c r="K10829" s="102"/>
      <c r="L10829" s="108"/>
      <c r="R10829" s="31"/>
      <c r="S10829" s="112"/>
    </row>
    <row r="10830">
      <c r="A10830" s="105"/>
      <c r="C10830" s="88"/>
      <c r="D10830" s="86"/>
      <c r="E10830" s="32"/>
      <c r="H10830" s="105"/>
      <c r="J10830" s="102"/>
      <c r="K10830" s="102"/>
      <c r="L10830" s="108"/>
      <c r="R10830" s="31"/>
      <c r="S10830" s="112"/>
    </row>
    <row r="10831">
      <c r="A10831" s="105"/>
      <c r="C10831" s="88"/>
      <c r="D10831" s="86"/>
      <c r="E10831" s="32"/>
      <c r="H10831" s="105"/>
      <c r="J10831" s="102"/>
      <c r="K10831" s="102"/>
      <c r="L10831" s="108"/>
      <c r="R10831" s="31"/>
      <c r="S10831" s="112"/>
    </row>
    <row r="10832">
      <c r="A10832" s="105"/>
      <c r="C10832" s="88"/>
      <c r="D10832" s="86"/>
      <c r="E10832" s="32"/>
      <c r="H10832" s="105"/>
      <c r="J10832" s="102"/>
      <c r="K10832" s="102"/>
      <c r="L10832" s="108"/>
      <c r="R10832" s="31"/>
      <c r="S10832" s="112"/>
    </row>
    <row r="10833">
      <c r="A10833" s="105"/>
      <c r="C10833" s="88"/>
      <c r="D10833" s="86"/>
      <c r="E10833" s="32"/>
      <c r="H10833" s="105"/>
      <c r="J10833" s="102"/>
      <c r="K10833" s="102"/>
      <c r="L10833" s="108"/>
      <c r="R10833" s="31"/>
      <c r="S10833" s="112"/>
    </row>
    <row r="10834">
      <c r="A10834" s="105"/>
      <c r="C10834" s="88"/>
      <c r="D10834" s="86"/>
      <c r="E10834" s="32"/>
      <c r="H10834" s="105"/>
      <c r="J10834" s="102"/>
      <c r="K10834" s="102"/>
      <c r="L10834" s="108"/>
      <c r="R10834" s="31"/>
      <c r="S10834" s="112"/>
    </row>
    <row r="10835">
      <c r="A10835" s="105"/>
      <c r="C10835" s="88"/>
      <c r="D10835" s="86"/>
      <c r="E10835" s="32"/>
      <c r="H10835" s="105"/>
      <c r="J10835" s="102"/>
      <c r="K10835" s="102"/>
      <c r="L10835" s="108"/>
      <c r="R10835" s="31"/>
      <c r="S10835" s="112"/>
    </row>
    <row r="10836">
      <c r="A10836" s="105"/>
      <c r="C10836" s="88"/>
      <c r="D10836" s="86"/>
      <c r="E10836" s="32"/>
      <c r="H10836" s="105"/>
      <c r="J10836" s="102"/>
      <c r="K10836" s="102"/>
      <c r="L10836" s="108"/>
      <c r="R10836" s="31"/>
      <c r="S10836" s="112"/>
    </row>
    <row r="10837">
      <c r="A10837" s="105"/>
      <c r="C10837" s="88"/>
      <c r="D10837" s="86"/>
      <c r="E10837" s="32"/>
      <c r="H10837" s="105"/>
      <c r="J10837" s="102"/>
      <c r="K10837" s="102"/>
      <c r="L10837" s="108"/>
      <c r="R10837" s="31"/>
      <c r="S10837" s="112"/>
    </row>
    <row r="10838">
      <c r="A10838" s="105"/>
      <c r="C10838" s="88"/>
      <c r="D10838" s="86"/>
      <c r="E10838" s="32"/>
      <c r="H10838" s="105"/>
      <c r="J10838" s="102"/>
      <c r="K10838" s="102"/>
      <c r="L10838" s="108"/>
      <c r="R10838" s="31"/>
      <c r="S10838" s="112"/>
    </row>
    <row r="10839">
      <c r="A10839" s="105"/>
      <c r="C10839" s="88"/>
      <c r="D10839" s="86"/>
      <c r="E10839" s="32"/>
      <c r="H10839" s="105"/>
      <c r="J10839" s="102"/>
      <c r="K10839" s="102"/>
      <c r="L10839" s="108"/>
      <c r="R10839" s="31"/>
      <c r="S10839" s="112"/>
    </row>
    <row r="10840">
      <c r="A10840" s="105"/>
      <c r="C10840" s="88"/>
      <c r="D10840" s="86"/>
      <c r="E10840" s="32"/>
      <c r="H10840" s="105"/>
      <c r="J10840" s="102"/>
      <c r="K10840" s="102"/>
      <c r="L10840" s="108"/>
      <c r="R10840" s="31"/>
      <c r="S10840" s="112"/>
    </row>
    <row r="10841">
      <c r="A10841" s="105"/>
      <c r="C10841" s="88"/>
      <c r="D10841" s="86"/>
      <c r="E10841" s="32"/>
      <c r="H10841" s="105"/>
      <c r="J10841" s="102"/>
      <c r="K10841" s="102"/>
      <c r="L10841" s="108"/>
      <c r="R10841" s="31"/>
      <c r="S10841" s="112"/>
    </row>
    <row r="10842">
      <c r="A10842" s="105"/>
      <c r="C10842" s="88"/>
      <c r="D10842" s="86"/>
      <c r="E10842" s="32"/>
      <c r="H10842" s="105"/>
      <c r="J10842" s="102"/>
      <c r="K10842" s="102"/>
      <c r="L10842" s="108"/>
      <c r="R10842" s="31"/>
      <c r="S10842" s="112"/>
    </row>
    <row r="10843">
      <c r="A10843" s="105"/>
      <c r="C10843" s="88"/>
      <c r="D10843" s="86"/>
      <c r="E10843" s="32"/>
      <c r="H10843" s="105"/>
      <c r="J10843" s="102"/>
      <c r="K10843" s="102"/>
      <c r="L10843" s="108"/>
      <c r="R10843" s="31"/>
      <c r="S10843" s="112"/>
    </row>
    <row r="10844">
      <c r="A10844" s="105"/>
      <c r="C10844" s="88"/>
      <c r="D10844" s="86"/>
      <c r="E10844" s="32"/>
      <c r="H10844" s="105"/>
      <c r="J10844" s="102"/>
      <c r="K10844" s="102"/>
      <c r="L10844" s="108"/>
      <c r="R10844" s="31"/>
      <c r="S10844" s="112"/>
    </row>
    <row r="10845">
      <c r="A10845" s="105"/>
      <c r="C10845" s="88"/>
      <c r="D10845" s="86"/>
      <c r="E10845" s="32"/>
      <c r="H10845" s="105"/>
      <c r="J10845" s="102"/>
      <c r="K10845" s="102"/>
      <c r="L10845" s="108"/>
      <c r="R10845" s="31"/>
      <c r="S10845" s="112"/>
    </row>
    <row r="10846">
      <c r="A10846" s="105"/>
      <c r="C10846" s="88"/>
      <c r="D10846" s="86"/>
      <c r="E10846" s="32"/>
      <c r="H10846" s="105"/>
      <c r="J10846" s="102"/>
      <c r="K10846" s="102"/>
      <c r="L10846" s="108"/>
      <c r="R10846" s="31"/>
      <c r="S10846" s="112"/>
    </row>
    <row r="10847">
      <c r="A10847" s="105"/>
      <c r="C10847" s="88"/>
      <c r="D10847" s="86"/>
      <c r="E10847" s="32"/>
      <c r="H10847" s="105"/>
      <c r="J10847" s="102"/>
      <c r="K10847" s="102"/>
      <c r="L10847" s="108"/>
      <c r="R10847" s="31"/>
      <c r="S10847" s="112"/>
    </row>
    <row r="10848">
      <c r="A10848" s="105"/>
      <c r="C10848" s="88"/>
      <c r="D10848" s="86"/>
      <c r="E10848" s="32"/>
      <c r="H10848" s="105"/>
      <c r="J10848" s="102"/>
      <c r="K10848" s="102"/>
      <c r="L10848" s="108"/>
      <c r="R10848" s="31"/>
      <c r="S10848" s="112"/>
    </row>
    <row r="10849">
      <c r="A10849" s="105"/>
      <c r="C10849" s="88"/>
      <c r="D10849" s="86"/>
      <c r="E10849" s="32"/>
      <c r="H10849" s="105"/>
      <c r="J10849" s="102"/>
      <c r="K10849" s="102"/>
      <c r="L10849" s="108"/>
      <c r="R10849" s="31"/>
      <c r="S10849" s="112"/>
    </row>
    <row r="10850">
      <c r="A10850" s="105"/>
      <c r="C10850" s="88"/>
      <c r="D10850" s="86"/>
      <c r="E10850" s="32"/>
      <c r="H10850" s="105"/>
      <c r="J10850" s="102"/>
      <c r="K10850" s="102"/>
      <c r="L10850" s="108"/>
      <c r="R10850" s="31"/>
      <c r="S10850" s="112"/>
    </row>
    <row r="10851">
      <c r="A10851" s="105"/>
      <c r="C10851" s="88"/>
      <c r="D10851" s="86"/>
      <c r="E10851" s="32"/>
      <c r="H10851" s="105"/>
      <c r="J10851" s="102"/>
      <c r="K10851" s="102"/>
      <c r="L10851" s="108"/>
      <c r="R10851" s="31"/>
      <c r="S10851" s="112"/>
    </row>
    <row r="10852">
      <c r="A10852" s="105"/>
      <c r="C10852" s="88"/>
      <c r="D10852" s="86"/>
      <c r="E10852" s="32"/>
      <c r="H10852" s="105"/>
      <c r="J10852" s="102"/>
      <c r="K10852" s="102"/>
      <c r="L10852" s="108"/>
      <c r="R10852" s="31"/>
      <c r="S10852" s="112"/>
    </row>
    <row r="10853">
      <c r="A10853" s="105"/>
      <c r="C10853" s="88"/>
      <c r="D10853" s="86"/>
      <c r="E10853" s="32"/>
      <c r="H10853" s="105"/>
      <c r="J10853" s="102"/>
      <c r="K10853" s="102"/>
      <c r="L10853" s="108"/>
      <c r="R10853" s="31"/>
      <c r="S10853" s="112"/>
    </row>
    <row r="10854">
      <c r="A10854" s="105"/>
      <c r="C10854" s="88"/>
      <c r="D10854" s="86"/>
      <c r="E10854" s="32"/>
      <c r="H10854" s="105"/>
      <c r="J10854" s="102"/>
      <c r="K10854" s="102"/>
      <c r="L10854" s="108"/>
      <c r="R10854" s="31"/>
      <c r="S10854" s="112"/>
    </row>
    <row r="10855">
      <c r="A10855" s="105"/>
      <c r="C10855" s="88"/>
      <c r="D10855" s="86"/>
      <c r="E10855" s="32"/>
      <c r="H10855" s="105"/>
      <c r="J10855" s="102"/>
      <c r="K10855" s="102"/>
      <c r="L10855" s="108"/>
      <c r="R10855" s="31"/>
      <c r="S10855" s="112"/>
    </row>
    <row r="10856">
      <c r="A10856" s="105"/>
      <c r="C10856" s="88"/>
      <c r="D10856" s="86"/>
      <c r="E10856" s="32"/>
      <c r="H10856" s="105"/>
      <c r="J10856" s="102"/>
      <c r="K10856" s="102"/>
      <c r="L10856" s="108"/>
      <c r="R10856" s="31"/>
      <c r="S10856" s="112"/>
    </row>
    <row r="10857">
      <c r="A10857" s="105"/>
      <c r="C10857" s="88"/>
      <c r="D10857" s="86"/>
      <c r="E10857" s="32"/>
      <c r="H10857" s="105"/>
      <c r="J10857" s="102"/>
      <c r="K10857" s="102"/>
      <c r="L10857" s="108"/>
      <c r="R10857" s="31"/>
      <c r="S10857" s="112"/>
    </row>
    <row r="10858">
      <c r="A10858" s="105"/>
      <c r="C10858" s="88"/>
      <c r="D10858" s="86"/>
      <c r="E10858" s="32"/>
      <c r="H10858" s="105"/>
      <c r="J10858" s="102"/>
      <c r="K10858" s="102"/>
      <c r="L10858" s="108"/>
      <c r="R10858" s="31"/>
      <c r="S10858" s="112"/>
    </row>
    <row r="10859">
      <c r="A10859" s="105"/>
      <c r="C10859" s="88"/>
      <c r="D10859" s="86"/>
      <c r="E10859" s="32"/>
      <c r="H10859" s="105"/>
      <c r="J10859" s="102"/>
      <c r="K10859" s="102"/>
      <c r="L10859" s="108"/>
      <c r="R10859" s="31"/>
      <c r="S10859" s="112"/>
    </row>
    <row r="10860">
      <c r="A10860" s="105"/>
      <c r="C10860" s="88"/>
      <c r="D10860" s="86"/>
      <c r="E10860" s="32"/>
      <c r="H10860" s="105"/>
      <c r="J10860" s="102"/>
      <c r="K10860" s="102"/>
      <c r="L10860" s="108"/>
      <c r="R10860" s="31"/>
      <c r="S10860" s="112"/>
    </row>
    <row r="10861">
      <c r="A10861" s="105"/>
      <c r="C10861" s="88"/>
      <c r="D10861" s="86"/>
      <c r="E10861" s="32"/>
      <c r="H10861" s="105"/>
      <c r="J10861" s="102"/>
      <c r="K10861" s="102"/>
      <c r="L10861" s="108"/>
      <c r="R10861" s="31"/>
      <c r="S10861" s="112"/>
    </row>
    <row r="10862">
      <c r="A10862" s="105"/>
      <c r="C10862" s="88"/>
      <c r="D10862" s="86"/>
      <c r="E10862" s="32"/>
      <c r="H10862" s="105"/>
      <c r="J10862" s="102"/>
      <c r="K10862" s="102"/>
      <c r="L10862" s="108"/>
      <c r="R10862" s="31"/>
      <c r="S10862" s="112"/>
    </row>
    <row r="10863">
      <c r="A10863" s="105"/>
      <c r="C10863" s="88"/>
      <c r="D10863" s="86"/>
      <c r="E10863" s="32"/>
      <c r="H10863" s="105"/>
      <c r="J10863" s="102"/>
      <c r="K10863" s="102"/>
      <c r="L10863" s="108"/>
      <c r="R10863" s="31"/>
      <c r="S10863" s="112"/>
    </row>
    <row r="10864">
      <c r="A10864" s="105"/>
      <c r="C10864" s="88"/>
      <c r="D10864" s="86"/>
      <c r="E10864" s="32"/>
      <c r="H10864" s="105"/>
      <c r="J10864" s="102"/>
      <c r="K10864" s="102"/>
      <c r="L10864" s="108"/>
      <c r="R10864" s="31"/>
      <c r="S10864" s="112"/>
    </row>
    <row r="10865">
      <c r="A10865" s="105"/>
      <c r="C10865" s="88"/>
      <c r="D10865" s="86"/>
      <c r="E10865" s="32"/>
      <c r="H10865" s="105"/>
      <c r="J10865" s="102"/>
      <c r="K10865" s="102"/>
      <c r="L10865" s="108"/>
      <c r="R10865" s="31"/>
      <c r="S10865" s="112"/>
    </row>
    <row r="10866">
      <c r="A10866" s="105"/>
      <c r="C10866" s="88"/>
      <c r="D10866" s="86"/>
      <c r="E10866" s="32"/>
      <c r="H10866" s="105"/>
      <c r="J10866" s="102"/>
      <c r="K10866" s="102"/>
      <c r="L10866" s="108"/>
      <c r="R10866" s="31"/>
      <c r="S10866" s="112"/>
    </row>
    <row r="10867">
      <c r="A10867" s="105"/>
      <c r="C10867" s="88"/>
      <c r="D10867" s="86"/>
      <c r="E10867" s="32"/>
      <c r="H10867" s="105"/>
      <c r="J10867" s="102"/>
      <c r="K10867" s="102"/>
      <c r="L10867" s="108"/>
      <c r="R10867" s="31"/>
      <c r="S10867" s="112"/>
    </row>
    <row r="10868">
      <c r="A10868" s="105"/>
      <c r="C10868" s="88"/>
      <c r="D10868" s="86"/>
      <c r="E10868" s="32"/>
      <c r="H10868" s="105"/>
      <c r="J10868" s="102"/>
      <c r="K10868" s="102"/>
      <c r="L10868" s="108"/>
      <c r="R10868" s="31"/>
      <c r="S10868" s="112"/>
    </row>
    <row r="10869">
      <c r="A10869" s="105"/>
      <c r="C10869" s="88"/>
      <c r="D10869" s="86"/>
      <c r="E10869" s="32"/>
      <c r="H10869" s="105"/>
      <c r="J10869" s="102"/>
      <c r="K10869" s="102"/>
      <c r="L10869" s="108"/>
      <c r="R10869" s="31"/>
      <c r="S10869" s="112"/>
    </row>
    <row r="10870">
      <c r="A10870" s="105"/>
      <c r="C10870" s="88"/>
      <c r="D10870" s="86"/>
      <c r="E10870" s="32"/>
      <c r="H10870" s="105"/>
      <c r="J10870" s="102"/>
      <c r="K10870" s="102"/>
      <c r="L10870" s="108"/>
      <c r="R10870" s="31"/>
      <c r="S10870" s="112"/>
    </row>
    <row r="10871">
      <c r="A10871" s="105"/>
      <c r="C10871" s="88"/>
      <c r="D10871" s="86"/>
      <c r="E10871" s="32"/>
      <c r="H10871" s="105"/>
      <c r="J10871" s="102"/>
      <c r="K10871" s="102"/>
      <c r="L10871" s="108"/>
      <c r="R10871" s="31"/>
      <c r="S10871" s="112"/>
    </row>
    <row r="10872">
      <c r="A10872" s="105"/>
      <c r="C10872" s="88"/>
      <c r="D10872" s="86"/>
      <c r="E10872" s="32"/>
      <c r="H10872" s="105"/>
      <c r="J10872" s="102"/>
      <c r="K10872" s="102"/>
      <c r="L10872" s="108"/>
      <c r="R10872" s="31"/>
      <c r="S10872" s="112"/>
    </row>
    <row r="10873">
      <c r="A10873" s="105"/>
      <c r="C10873" s="88"/>
      <c r="D10873" s="86"/>
      <c r="E10873" s="32"/>
      <c r="H10873" s="105"/>
      <c r="J10873" s="102"/>
      <c r="K10873" s="102"/>
      <c r="L10873" s="108"/>
      <c r="R10873" s="31"/>
      <c r="S10873" s="112"/>
    </row>
    <row r="10874">
      <c r="A10874" s="105"/>
      <c r="C10874" s="88"/>
      <c r="D10874" s="86"/>
      <c r="E10874" s="32"/>
      <c r="H10874" s="105"/>
      <c r="J10874" s="102"/>
      <c r="K10874" s="102"/>
      <c r="L10874" s="108"/>
      <c r="R10874" s="31"/>
      <c r="S10874" s="112"/>
    </row>
    <row r="10875">
      <c r="A10875" s="105"/>
      <c r="C10875" s="88"/>
      <c r="D10875" s="86"/>
      <c r="E10875" s="32"/>
      <c r="H10875" s="105"/>
      <c r="J10875" s="102"/>
      <c r="K10875" s="102"/>
      <c r="L10875" s="108"/>
      <c r="R10875" s="31"/>
      <c r="S10875" s="112"/>
    </row>
    <row r="10876">
      <c r="A10876" s="105"/>
      <c r="C10876" s="88"/>
      <c r="D10876" s="86"/>
      <c r="E10876" s="32"/>
      <c r="H10876" s="105"/>
      <c r="J10876" s="102"/>
      <c r="K10876" s="102"/>
      <c r="L10876" s="108"/>
      <c r="R10876" s="31"/>
      <c r="S10876" s="112"/>
    </row>
    <row r="10877">
      <c r="A10877" s="105"/>
      <c r="C10877" s="88"/>
      <c r="D10877" s="86"/>
      <c r="E10877" s="32"/>
      <c r="H10877" s="105"/>
      <c r="J10877" s="102"/>
      <c r="K10877" s="102"/>
      <c r="L10877" s="108"/>
      <c r="R10877" s="31"/>
      <c r="S10877" s="112"/>
    </row>
    <row r="10878">
      <c r="A10878" s="105"/>
      <c r="C10878" s="88"/>
      <c r="D10878" s="86"/>
      <c r="E10878" s="32"/>
      <c r="H10878" s="105"/>
      <c r="J10878" s="102"/>
      <c r="K10878" s="102"/>
      <c r="L10878" s="108"/>
      <c r="R10878" s="31"/>
      <c r="S10878" s="112"/>
    </row>
    <row r="10879">
      <c r="A10879" s="105"/>
      <c r="C10879" s="88"/>
      <c r="D10879" s="86"/>
      <c r="E10879" s="32"/>
      <c r="H10879" s="105"/>
      <c r="J10879" s="102"/>
      <c r="K10879" s="102"/>
      <c r="L10879" s="108"/>
      <c r="R10879" s="31"/>
      <c r="S10879" s="112"/>
    </row>
    <row r="10880">
      <c r="A10880" s="105"/>
      <c r="C10880" s="88"/>
      <c r="D10880" s="86"/>
      <c r="E10880" s="32"/>
      <c r="H10880" s="105"/>
      <c r="J10880" s="102"/>
      <c r="K10880" s="102"/>
      <c r="L10880" s="108"/>
      <c r="R10880" s="31"/>
      <c r="S10880" s="112"/>
    </row>
    <row r="10881">
      <c r="A10881" s="105"/>
      <c r="C10881" s="88"/>
      <c r="D10881" s="86"/>
      <c r="E10881" s="32"/>
      <c r="H10881" s="105"/>
      <c r="J10881" s="102"/>
      <c r="K10881" s="102"/>
      <c r="L10881" s="108"/>
      <c r="R10881" s="31"/>
      <c r="S10881" s="112"/>
    </row>
    <row r="10882">
      <c r="A10882" s="105"/>
      <c r="C10882" s="88"/>
      <c r="D10882" s="86"/>
      <c r="E10882" s="32"/>
      <c r="H10882" s="105"/>
      <c r="J10882" s="102"/>
      <c r="K10882" s="102"/>
      <c r="L10882" s="108"/>
      <c r="R10882" s="31"/>
      <c r="S10882" s="112"/>
    </row>
    <row r="10883">
      <c r="A10883" s="105"/>
      <c r="C10883" s="88"/>
      <c r="D10883" s="86"/>
      <c r="E10883" s="32"/>
      <c r="H10883" s="105"/>
      <c r="J10883" s="102"/>
      <c r="K10883" s="102"/>
      <c r="L10883" s="108"/>
      <c r="R10883" s="31"/>
      <c r="S10883" s="112"/>
    </row>
    <row r="10884">
      <c r="A10884" s="105"/>
      <c r="C10884" s="88"/>
      <c r="D10884" s="86"/>
      <c r="E10884" s="32"/>
      <c r="H10884" s="105"/>
      <c r="J10884" s="102"/>
      <c r="K10884" s="102"/>
      <c r="L10884" s="108"/>
      <c r="R10884" s="31"/>
      <c r="S10884" s="112"/>
    </row>
    <row r="10885">
      <c r="A10885" s="105"/>
      <c r="C10885" s="88"/>
      <c r="D10885" s="86"/>
      <c r="E10885" s="32"/>
      <c r="H10885" s="105"/>
      <c r="J10885" s="102"/>
      <c r="K10885" s="102"/>
      <c r="L10885" s="108"/>
      <c r="R10885" s="31"/>
      <c r="S10885" s="112"/>
    </row>
    <row r="10886">
      <c r="A10886" s="105"/>
      <c r="C10886" s="88"/>
      <c r="D10886" s="86"/>
      <c r="E10886" s="32"/>
      <c r="H10886" s="105"/>
      <c r="J10886" s="102"/>
      <c r="K10886" s="102"/>
      <c r="L10886" s="108"/>
      <c r="R10886" s="31"/>
      <c r="S10886" s="112"/>
    </row>
    <row r="10887">
      <c r="A10887" s="105"/>
      <c r="C10887" s="88"/>
      <c r="D10887" s="86"/>
      <c r="E10887" s="32"/>
      <c r="H10887" s="105"/>
      <c r="J10887" s="102"/>
      <c r="K10887" s="102"/>
      <c r="L10887" s="108"/>
      <c r="R10887" s="31"/>
      <c r="S10887" s="112"/>
    </row>
    <row r="10888">
      <c r="A10888" s="105"/>
      <c r="C10888" s="88"/>
      <c r="D10888" s="86"/>
      <c r="E10888" s="32"/>
      <c r="H10888" s="105"/>
      <c r="J10888" s="102"/>
      <c r="K10888" s="102"/>
      <c r="L10888" s="108"/>
      <c r="R10888" s="31"/>
      <c r="S10888" s="112"/>
    </row>
    <row r="10889">
      <c r="A10889" s="105"/>
      <c r="C10889" s="88"/>
      <c r="D10889" s="86"/>
      <c r="E10889" s="32"/>
      <c r="H10889" s="105"/>
      <c r="J10889" s="102"/>
      <c r="K10889" s="102"/>
      <c r="L10889" s="108"/>
      <c r="R10889" s="31"/>
      <c r="S10889" s="112"/>
    </row>
    <row r="10890">
      <c r="A10890" s="105"/>
      <c r="C10890" s="88"/>
      <c r="D10890" s="86"/>
      <c r="E10890" s="32"/>
      <c r="H10890" s="105"/>
      <c r="J10890" s="102"/>
      <c r="K10890" s="102"/>
      <c r="L10890" s="108"/>
      <c r="R10890" s="31"/>
      <c r="S10890" s="112"/>
    </row>
    <row r="10891">
      <c r="A10891" s="105"/>
      <c r="C10891" s="88"/>
      <c r="D10891" s="86"/>
      <c r="E10891" s="32"/>
      <c r="H10891" s="105"/>
      <c r="J10891" s="102"/>
      <c r="K10891" s="102"/>
      <c r="L10891" s="108"/>
      <c r="R10891" s="31"/>
      <c r="S10891" s="112"/>
    </row>
    <row r="10892">
      <c r="A10892" s="105"/>
      <c r="C10892" s="88"/>
      <c r="D10892" s="86"/>
      <c r="E10892" s="32"/>
      <c r="H10892" s="105"/>
      <c r="J10892" s="102"/>
      <c r="K10892" s="102"/>
      <c r="L10892" s="108"/>
      <c r="R10892" s="31"/>
      <c r="S10892" s="112"/>
    </row>
    <row r="10893">
      <c r="A10893" s="105"/>
      <c r="C10893" s="88"/>
      <c r="D10893" s="86"/>
      <c r="E10893" s="32"/>
      <c r="H10893" s="105"/>
      <c r="J10893" s="102"/>
      <c r="K10893" s="102"/>
      <c r="L10893" s="108"/>
      <c r="R10893" s="31"/>
      <c r="S10893" s="112"/>
    </row>
    <row r="10894">
      <c r="A10894" s="105"/>
      <c r="C10894" s="88"/>
      <c r="D10894" s="86"/>
      <c r="E10894" s="32"/>
      <c r="H10894" s="105"/>
      <c r="J10894" s="102"/>
      <c r="K10894" s="102"/>
      <c r="L10894" s="108"/>
      <c r="R10894" s="31"/>
      <c r="S10894" s="112"/>
    </row>
    <row r="10895">
      <c r="A10895" s="105"/>
      <c r="C10895" s="88"/>
      <c r="D10895" s="86"/>
      <c r="E10895" s="32"/>
      <c r="H10895" s="105"/>
      <c r="J10895" s="102"/>
      <c r="K10895" s="102"/>
      <c r="L10895" s="108"/>
      <c r="R10895" s="31"/>
      <c r="S10895" s="112"/>
    </row>
    <row r="10896">
      <c r="A10896" s="105"/>
      <c r="C10896" s="88"/>
      <c r="D10896" s="86"/>
      <c r="E10896" s="32"/>
      <c r="H10896" s="105"/>
      <c r="J10896" s="102"/>
      <c r="K10896" s="102"/>
      <c r="L10896" s="108"/>
      <c r="R10896" s="31"/>
      <c r="S10896" s="112"/>
    </row>
    <row r="10897">
      <c r="A10897" s="105"/>
      <c r="C10897" s="88"/>
      <c r="D10897" s="86"/>
      <c r="E10897" s="32"/>
      <c r="H10897" s="105"/>
      <c r="J10897" s="102"/>
      <c r="K10897" s="102"/>
      <c r="L10897" s="108"/>
      <c r="R10897" s="31"/>
      <c r="S10897" s="112"/>
    </row>
    <row r="10898">
      <c r="A10898" s="105"/>
      <c r="C10898" s="88"/>
      <c r="D10898" s="86"/>
      <c r="E10898" s="32"/>
      <c r="H10898" s="105"/>
      <c r="J10898" s="102"/>
      <c r="K10898" s="102"/>
      <c r="L10898" s="108"/>
      <c r="R10898" s="31"/>
      <c r="S10898" s="112"/>
    </row>
    <row r="10899">
      <c r="A10899" s="105"/>
      <c r="C10899" s="88"/>
      <c r="D10899" s="86"/>
      <c r="E10899" s="32"/>
      <c r="H10899" s="105"/>
      <c r="J10899" s="102"/>
      <c r="K10899" s="102"/>
      <c r="L10899" s="108"/>
      <c r="R10899" s="31"/>
      <c r="S10899" s="112"/>
    </row>
    <row r="10900">
      <c r="A10900" s="105"/>
      <c r="C10900" s="88"/>
      <c r="D10900" s="86"/>
      <c r="E10900" s="32"/>
      <c r="H10900" s="105"/>
      <c r="J10900" s="102"/>
      <c r="K10900" s="102"/>
      <c r="L10900" s="108"/>
      <c r="R10900" s="31"/>
      <c r="S10900" s="112"/>
    </row>
    <row r="10901">
      <c r="A10901" s="105"/>
      <c r="C10901" s="88"/>
      <c r="D10901" s="86"/>
      <c r="E10901" s="32"/>
      <c r="H10901" s="105"/>
      <c r="J10901" s="102"/>
      <c r="K10901" s="102"/>
      <c r="L10901" s="108"/>
      <c r="R10901" s="31"/>
      <c r="S10901" s="112"/>
    </row>
    <row r="10902">
      <c r="A10902" s="105"/>
      <c r="C10902" s="88"/>
      <c r="D10902" s="86"/>
      <c r="E10902" s="32"/>
      <c r="H10902" s="105"/>
      <c r="J10902" s="102"/>
      <c r="K10902" s="102"/>
      <c r="L10902" s="108"/>
      <c r="R10902" s="31"/>
      <c r="S10902" s="112"/>
    </row>
    <row r="10903">
      <c r="A10903" s="105"/>
      <c r="C10903" s="88"/>
      <c r="D10903" s="86"/>
      <c r="E10903" s="32"/>
      <c r="H10903" s="105"/>
      <c r="J10903" s="102"/>
      <c r="K10903" s="102"/>
      <c r="L10903" s="108"/>
      <c r="R10903" s="31"/>
      <c r="S10903" s="112"/>
    </row>
    <row r="10904">
      <c r="A10904" s="105"/>
      <c r="C10904" s="88"/>
      <c r="D10904" s="86"/>
      <c r="E10904" s="32"/>
      <c r="H10904" s="105"/>
      <c r="J10904" s="102"/>
      <c r="K10904" s="102"/>
      <c r="L10904" s="108"/>
      <c r="R10904" s="31"/>
      <c r="S10904" s="112"/>
    </row>
    <row r="10905">
      <c r="A10905" s="105"/>
      <c r="C10905" s="88"/>
      <c r="D10905" s="86"/>
      <c r="E10905" s="32"/>
      <c r="H10905" s="105"/>
      <c r="J10905" s="102"/>
      <c r="K10905" s="102"/>
      <c r="L10905" s="108"/>
      <c r="R10905" s="31"/>
      <c r="S10905" s="112"/>
    </row>
    <row r="10906">
      <c r="A10906" s="105"/>
      <c r="C10906" s="88"/>
      <c r="D10906" s="86"/>
      <c r="E10906" s="32"/>
      <c r="H10906" s="105"/>
      <c r="J10906" s="102"/>
      <c r="K10906" s="102"/>
      <c r="L10906" s="108"/>
      <c r="R10906" s="31"/>
      <c r="S10906" s="112"/>
    </row>
    <row r="10907">
      <c r="A10907" s="105"/>
      <c r="C10907" s="88"/>
      <c r="D10907" s="86"/>
      <c r="E10907" s="32"/>
      <c r="H10907" s="105"/>
      <c r="J10907" s="102"/>
      <c r="K10907" s="102"/>
      <c r="L10907" s="108"/>
      <c r="R10907" s="31"/>
      <c r="S10907" s="112"/>
    </row>
    <row r="10908">
      <c r="A10908" s="105"/>
      <c r="C10908" s="88"/>
      <c r="D10908" s="86"/>
      <c r="E10908" s="32"/>
      <c r="H10908" s="105"/>
      <c r="J10908" s="102"/>
      <c r="K10908" s="102"/>
      <c r="L10908" s="108"/>
      <c r="R10908" s="31"/>
      <c r="S10908" s="112"/>
    </row>
    <row r="10909">
      <c r="A10909" s="105"/>
      <c r="C10909" s="88"/>
      <c r="D10909" s="86"/>
      <c r="E10909" s="32"/>
      <c r="H10909" s="105"/>
      <c r="J10909" s="102"/>
      <c r="K10909" s="102"/>
      <c r="L10909" s="108"/>
      <c r="R10909" s="31"/>
      <c r="S10909" s="112"/>
    </row>
    <row r="10910">
      <c r="A10910" s="105"/>
      <c r="C10910" s="88"/>
      <c r="D10910" s="86"/>
      <c r="E10910" s="32"/>
      <c r="H10910" s="105"/>
      <c r="J10910" s="102"/>
      <c r="K10910" s="102"/>
      <c r="L10910" s="108"/>
      <c r="R10910" s="31"/>
      <c r="S10910" s="112"/>
    </row>
    <row r="10911">
      <c r="A10911" s="105"/>
      <c r="C10911" s="88"/>
      <c r="D10911" s="86"/>
      <c r="E10911" s="32"/>
      <c r="H10911" s="105"/>
      <c r="J10911" s="102"/>
      <c r="K10911" s="102"/>
      <c r="L10911" s="108"/>
      <c r="R10911" s="31"/>
      <c r="S10911" s="112"/>
    </row>
    <row r="10912">
      <c r="A10912" s="105"/>
      <c r="C10912" s="88"/>
      <c r="D10912" s="86"/>
      <c r="E10912" s="32"/>
      <c r="H10912" s="105"/>
      <c r="J10912" s="102"/>
      <c r="K10912" s="102"/>
      <c r="L10912" s="108"/>
      <c r="R10912" s="31"/>
      <c r="S10912" s="112"/>
    </row>
    <row r="10913">
      <c r="A10913" s="105"/>
      <c r="C10913" s="88"/>
      <c r="D10913" s="86"/>
      <c r="E10913" s="32"/>
      <c r="H10913" s="105"/>
      <c r="J10913" s="102"/>
      <c r="K10913" s="102"/>
      <c r="L10913" s="108"/>
      <c r="R10913" s="31"/>
      <c r="S10913" s="112"/>
    </row>
    <row r="10914">
      <c r="A10914" s="105"/>
      <c r="C10914" s="88"/>
      <c r="D10914" s="86"/>
      <c r="E10914" s="32"/>
      <c r="H10914" s="105"/>
      <c r="J10914" s="102"/>
      <c r="K10914" s="102"/>
      <c r="L10914" s="108"/>
      <c r="R10914" s="31"/>
      <c r="S10914" s="112"/>
    </row>
    <row r="10915">
      <c r="A10915" s="105"/>
      <c r="C10915" s="88"/>
      <c r="D10915" s="86"/>
      <c r="E10915" s="32"/>
      <c r="H10915" s="105"/>
      <c r="J10915" s="102"/>
      <c r="K10915" s="102"/>
      <c r="L10915" s="108"/>
      <c r="R10915" s="31"/>
      <c r="S10915" s="112"/>
    </row>
    <row r="10916">
      <c r="A10916" s="105"/>
      <c r="C10916" s="88"/>
      <c r="D10916" s="86"/>
      <c r="E10916" s="32"/>
      <c r="H10916" s="105"/>
      <c r="J10916" s="102"/>
      <c r="K10916" s="102"/>
      <c r="L10916" s="108"/>
      <c r="R10916" s="31"/>
      <c r="S10916" s="112"/>
    </row>
    <row r="10917">
      <c r="A10917" s="105"/>
      <c r="C10917" s="88"/>
      <c r="D10917" s="86"/>
      <c r="E10917" s="32"/>
      <c r="H10917" s="105"/>
      <c r="J10917" s="102"/>
      <c r="K10917" s="102"/>
      <c r="L10917" s="108"/>
      <c r="R10917" s="31"/>
      <c r="S10917" s="112"/>
    </row>
    <row r="10918">
      <c r="A10918" s="105"/>
      <c r="C10918" s="88"/>
      <c r="D10918" s="86"/>
      <c r="E10918" s="32"/>
      <c r="H10918" s="105"/>
      <c r="J10918" s="102"/>
      <c r="K10918" s="102"/>
      <c r="L10918" s="108"/>
      <c r="R10918" s="31"/>
      <c r="S10918" s="112"/>
    </row>
    <row r="10919">
      <c r="A10919" s="105"/>
      <c r="C10919" s="88"/>
      <c r="D10919" s="86"/>
      <c r="E10919" s="32"/>
      <c r="H10919" s="105"/>
      <c r="J10919" s="102"/>
      <c r="K10919" s="102"/>
      <c r="L10919" s="108"/>
      <c r="R10919" s="31"/>
      <c r="S10919" s="112"/>
    </row>
    <row r="10920">
      <c r="A10920" s="105"/>
      <c r="C10920" s="88"/>
      <c r="D10920" s="86"/>
      <c r="E10920" s="32"/>
      <c r="H10920" s="105"/>
      <c r="J10920" s="102"/>
      <c r="K10920" s="102"/>
      <c r="L10920" s="108"/>
      <c r="R10920" s="31"/>
      <c r="S10920" s="112"/>
    </row>
    <row r="10921">
      <c r="A10921" s="105"/>
      <c r="C10921" s="88"/>
      <c r="D10921" s="86"/>
      <c r="E10921" s="32"/>
      <c r="H10921" s="105"/>
      <c r="J10921" s="102"/>
      <c r="K10921" s="102"/>
      <c r="L10921" s="108"/>
      <c r="R10921" s="31"/>
      <c r="S10921" s="112"/>
    </row>
    <row r="10922">
      <c r="A10922" s="105"/>
      <c r="C10922" s="88"/>
      <c r="D10922" s="86"/>
      <c r="E10922" s="32"/>
      <c r="H10922" s="105"/>
      <c r="J10922" s="102"/>
      <c r="K10922" s="102"/>
      <c r="L10922" s="108"/>
      <c r="R10922" s="31"/>
      <c r="S10922" s="112"/>
    </row>
    <row r="10923">
      <c r="A10923" s="105"/>
      <c r="C10923" s="88"/>
      <c r="D10923" s="86"/>
      <c r="E10923" s="32"/>
      <c r="H10923" s="105"/>
      <c r="J10923" s="102"/>
      <c r="K10923" s="102"/>
      <c r="L10923" s="108"/>
      <c r="R10923" s="31"/>
      <c r="S10923" s="112"/>
    </row>
    <row r="10924">
      <c r="A10924" s="105"/>
      <c r="C10924" s="88"/>
      <c r="D10924" s="86"/>
      <c r="E10924" s="32"/>
      <c r="H10924" s="105"/>
      <c r="J10924" s="102"/>
      <c r="K10924" s="102"/>
      <c r="L10924" s="108"/>
      <c r="R10924" s="31"/>
      <c r="S10924" s="112"/>
    </row>
    <row r="10925">
      <c r="A10925" s="105"/>
      <c r="C10925" s="88"/>
      <c r="D10925" s="86"/>
      <c r="E10925" s="32"/>
      <c r="H10925" s="105"/>
      <c r="J10925" s="102"/>
      <c r="K10925" s="102"/>
      <c r="L10925" s="108"/>
      <c r="R10925" s="31"/>
      <c r="S10925" s="112"/>
    </row>
    <row r="10926">
      <c r="A10926" s="105"/>
      <c r="C10926" s="88"/>
      <c r="D10926" s="86"/>
      <c r="E10926" s="32"/>
      <c r="H10926" s="105"/>
      <c r="J10926" s="102"/>
      <c r="K10926" s="102"/>
      <c r="L10926" s="108"/>
      <c r="R10926" s="31"/>
      <c r="S10926" s="112"/>
    </row>
    <row r="10927">
      <c r="A10927" s="105"/>
      <c r="C10927" s="88"/>
      <c r="D10927" s="86"/>
      <c r="E10927" s="32"/>
      <c r="H10927" s="105"/>
      <c r="J10927" s="102"/>
      <c r="K10927" s="102"/>
      <c r="L10927" s="108"/>
      <c r="R10927" s="31"/>
      <c r="S10927" s="112"/>
    </row>
    <row r="10928">
      <c r="A10928" s="105"/>
      <c r="C10928" s="88"/>
      <c r="D10928" s="86"/>
      <c r="E10928" s="32"/>
      <c r="H10928" s="105"/>
      <c r="J10928" s="102"/>
      <c r="K10928" s="102"/>
      <c r="L10928" s="108"/>
      <c r="R10928" s="31"/>
      <c r="S10928" s="112"/>
    </row>
    <row r="10929">
      <c r="A10929" s="105"/>
      <c r="C10929" s="88"/>
      <c r="D10929" s="86"/>
      <c r="E10929" s="32"/>
      <c r="H10929" s="105"/>
      <c r="J10929" s="102"/>
      <c r="K10929" s="102"/>
      <c r="L10929" s="108"/>
      <c r="R10929" s="31"/>
      <c r="S10929" s="112"/>
    </row>
    <row r="10930">
      <c r="A10930" s="105"/>
      <c r="C10930" s="88"/>
      <c r="D10930" s="86"/>
      <c r="E10930" s="32"/>
      <c r="H10930" s="105"/>
      <c r="J10930" s="102"/>
      <c r="K10930" s="102"/>
      <c r="L10930" s="108"/>
      <c r="R10930" s="31"/>
      <c r="S10930" s="112"/>
    </row>
    <row r="10931">
      <c r="A10931" s="105"/>
      <c r="C10931" s="88"/>
      <c r="D10931" s="86"/>
      <c r="E10931" s="32"/>
      <c r="H10931" s="105"/>
      <c r="J10931" s="102"/>
      <c r="K10931" s="102"/>
      <c r="L10931" s="108"/>
      <c r="R10931" s="31"/>
      <c r="S10931" s="112"/>
    </row>
    <row r="10932">
      <c r="A10932" s="105"/>
      <c r="C10932" s="88"/>
      <c r="D10932" s="86"/>
      <c r="E10932" s="32"/>
      <c r="H10932" s="105"/>
      <c r="J10932" s="102"/>
      <c r="K10932" s="102"/>
      <c r="L10932" s="108"/>
      <c r="R10932" s="31"/>
      <c r="S10932" s="112"/>
    </row>
    <row r="10933">
      <c r="A10933" s="105"/>
      <c r="C10933" s="88"/>
      <c r="D10933" s="86"/>
      <c r="E10933" s="32"/>
      <c r="H10933" s="105"/>
      <c r="J10933" s="102"/>
      <c r="K10933" s="102"/>
      <c r="L10933" s="108"/>
      <c r="R10933" s="31"/>
      <c r="S10933" s="112"/>
    </row>
    <row r="10934">
      <c r="A10934" s="105"/>
      <c r="C10934" s="88"/>
      <c r="D10934" s="86"/>
      <c r="E10934" s="32"/>
      <c r="H10934" s="105"/>
      <c r="J10934" s="102"/>
      <c r="K10934" s="102"/>
      <c r="L10934" s="108"/>
      <c r="R10934" s="31"/>
      <c r="S10934" s="112"/>
    </row>
    <row r="10935">
      <c r="A10935" s="105"/>
      <c r="C10935" s="88"/>
      <c r="D10935" s="86"/>
      <c r="E10935" s="32"/>
      <c r="H10935" s="105"/>
      <c r="J10935" s="102"/>
      <c r="K10935" s="102"/>
      <c r="L10935" s="108"/>
      <c r="R10935" s="31"/>
      <c r="S10935" s="112"/>
    </row>
    <row r="10936">
      <c r="A10936" s="105"/>
      <c r="C10936" s="88"/>
      <c r="D10936" s="86"/>
      <c r="E10936" s="32"/>
      <c r="H10936" s="105"/>
      <c r="J10936" s="102"/>
      <c r="K10936" s="102"/>
      <c r="L10936" s="108"/>
      <c r="R10936" s="31"/>
      <c r="S10936" s="112"/>
    </row>
    <row r="10937">
      <c r="A10937" s="105"/>
      <c r="C10937" s="88"/>
      <c r="D10937" s="86"/>
      <c r="E10937" s="32"/>
      <c r="H10937" s="105"/>
      <c r="J10937" s="102"/>
      <c r="K10937" s="102"/>
      <c r="L10937" s="108"/>
      <c r="R10937" s="31"/>
      <c r="S10937" s="112"/>
    </row>
    <row r="10938">
      <c r="A10938" s="105"/>
      <c r="C10938" s="88"/>
      <c r="D10938" s="86"/>
      <c r="E10938" s="32"/>
      <c r="H10938" s="105"/>
      <c r="J10938" s="102"/>
      <c r="K10938" s="102"/>
      <c r="L10938" s="108"/>
      <c r="R10938" s="31"/>
      <c r="S10938" s="112"/>
    </row>
    <row r="10939">
      <c r="A10939" s="105"/>
      <c r="C10939" s="88"/>
      <c r="D10939" s="86"/>
      <c r="E10939" s="32"/>
      <c r="H10939" s="105"/>
      <c r="J10939" s="102"/>
      <c r="K10939" s="102"/>
      <c r="L10939" s="108"/>
      <c r="R10939" s="31"/>
      <c r="S10939" s="112"/>
    </row>
    <row r="10940">
      <c r="A10940" s="105"/>
      <c r="C10940" s="88"/>
      <c r="D10940" s="86"/>
      <c r="E10940" s="32"/>
      <c r="H10940" s="105"/>
      <c r="J10940" s="102"/>
      <c r="K10940" s="102"/>
      <c r="L10940" s="108"/>
      <c r="R10940" s="31"/>
      <c r="S10940" s="112"/>
    </row>
    <row r="10941">
      <c r="A10941" s="105"/>
      <c r="C10941" s="88"/>
      <c r="D10941" s="86"/>
      <c r="E10941" s="32"/>
      <c r="H10941" s="105"/>
      <c r="J10941" s="102"/>
      <c r="K10941" s="102"/>
      <c r="L10941" s="108"/>
      <c r="R10941" s="31"/>
      <c r="S10941" s="112"/>
    </row>
    <row r="10942">
      <c r="A10942" s="105"/>
      <c r="C10942" s="88"/>
      <c r="D10942" s="86"/>
      <c r="E10942" s="32"/>
      <c r="H10942" s="105"/>
      <c r="J10942" s="102"/>
      <c r="K10942" s="102"/>
      <c r="L10942" s="108"/>
      <c r="R10942" s="31"/>
      <c r="S10942" s="112"/>
    </row>
    <row r="10943">
      <c r="A10943" s="105"/>
      <c r="C10943" s="88"/>
      <c r="D10943" s="86"/>
      <c r="E10943" s="32"/>
      <c r="H10943" s="105"/>
      <c r="J10943" s="102"/>
      <c r="K10943" s="102"/>
      <c r="L10943" s="108"/>
      <c r="R10943" s="31"/>
      <c r="S10943" s="112"/>
    </row>
    <row r="10944">
      <c r="A10944" s="105"/>
      <c r="C10944" s="88"/>
      <c r="D10944" s="86"/>
      <c r="E10944" s="32"/>
      <c r="H10944" s="105"/>
      <c r="J10944" s="102"/>
      <c r="K10944" s="102"/>
      <c r="L10944" s="108"/>
      <c r="R10944" s="31"/>
      <c r="S10944" s="112"/>
    </row>
    <row r="10945">
      <c r="A10945" s="105"/>
      <c r="C10945" s="88"/>
      <c r="D10945" s="86"/>
      <c r="E10945" s="32"/>
      <c r="H10945" s="105"/>
      <c r="J10945" s="102"/>
      <c r="K10945" s="102"/>
      <c r="L10945" s="108"/>
      <c r="R10945" s="31"/>
      <c r="S10945" s="112"/>
    </row>
    <row r="10946">
      <c r="A10946" s="105"/>
      <c r="C10946" s="88"/>
      <c r="D10946" s="86"/>
      <c r="E10946" s="32"/>
      <c r="H10946" s="105"/>
      <c r="J10946" s="102"/>
      <c r="K10946" s="102"/>
      <c r="L10946" s="108"/>
      <c r="R10946" s="31"/>
      <c r="S10946" s="112"/>
    </row>
    <row r="10947">
      <c r="A10947" s="105"/>
      <c r="C10947" s="88"/>
      <c r="D10947" s="86"/>
      <c r="E10947" s="32"/>
      <c r="H10947" s="105"/>
      <c r="J10947" s="102"/>
      <c r="K10947" s="102"/>
      <c r="L10947" s="108"/>
      <c r="R10947" s="31"/>
      <c r="S10947" s="112"/>
    </row>
    <row r="10948">
      <c r="A10948" s="105"/>
      <c r="C10948" s="88"/>
      <c r="D10948" s="86"/>
      <c r="E10948" s="32"/>
      <c r="H10948" s="105"/>
      <c r="J10948" s="102"/>
      <c r="K10948" s="102"/>
      <c r="L10948" s="108"/>
      <c r="R10948" s="31"/>
      <c r="S10948" s="112"/>
    </row>
    <row r="10949">
      <c r="A10949" s="105"/>
      <c r="C10949" s="88"/>
      <c r="D10949" s="86"/>
      <c r="E10949" s="32"/>
      <c r="H10949" s="105"/>
      <c r="J10949" s="102"/>
      <c r="K10949" s="102"/>
      <c r="L10949" s="108"/>
      <c r="R10949" s="31"/>
      <c r="S10949" s="112"/>
    </row>
    <row r="10950">
      <c r="A10950" s="105"/>
      <c r="C10950" s="88"/>
      <c r="D10950" s="86"/>
      <c r="E10950" s="32"/>
      <c r="H10950" s="105"/>
      <c r="J10950" s="102"/>
      <c r="K10950" s="102"/>
      <c r="L10950" s="108"/>
      <c r="R10950" s="31"/>
      <c r="S10950" s="112"/>
    </row>
    <row r="10951">
      <c r="A10951" s="105"/>
      <c r="C10951" s="88"/>
      <c r="D10951" s="86"/>
      <c r="E10951" s="32"/>
      <c r="H10951" s="105"/>
      <c r="J10951" s="102"/>
      <c r="K10951" s="102"/>
      <c r="L10951" s="108"/>
      <c r="R10951" s="31"/>
      <c r="S10951" s="112"/>
    </row>
    <row r="10952">
      <c r="A10952" s="105"/>
      <c r="C10952" s="88"/>
      <c r="D10952" s="86"/>
      <c r="E10952" s="32"/>
      <c r="H10952" s="105"/>
      <c r="J10952" s="102"/>
      <c r="K10952" s="102"/>
      <c r="L10952" s="108"/>
      <c r="R10952" s="31"/>
      <c r="S10952" s="112"/>
    </row>
    <row r="10953">
      <c r="A10953" s="105"/>
      <c r="C10953" s="88"/>
      <c r="D10953" s="86"/>
      <c r="E10953" s="32"/>
      <c r="H10953" s="105"/>
      <c r="J10953" s="102"/>
      <c r="K10953" s="102"/>
      <c r="L10953" s="108"/>
      <c r="R10953" s="31"/>
      <c r="S10953" s="112"/>
    </row>
    <row r="10954">
      <c r="A10954" s="105"/>
      <c r="C10954" s="88"/>
      <c r="D10954" s="86"/>
      <c r="E10954" s="32"/>
      <c r="H10954" s="105"/>
      <c r="J10954" s="102"/>
      <c r="K10954" s="102"/>
      <c r="L10954" s="108"/>
      <c r="R10954" s="31"/>
      <c r="S10954" s="112"/>
    </row>
    <row r="10955">
      <c r="A10955" s="105"/>
      <c r="C10955" s="88"/>
      <c r="D10955" s="86"/>
      <c r="E10955" s="32"/>
      <c r="H10955" s="105"/>
      <c r="J10955" s="102"/>
      <c r="K10955" s="102"/>
      <c r="L10955" s="108"/>
      <c r="R10955" s="31"/>
      <c r="S10955" s="112"/>
    </row>
    <row r="10956">
      <c r="A10956" s="105"/>
      <c r="C10956" s="88"/>
      <c r="D10956" s="86"/>
      <c r="E10956" s="32"/>
      <c r="H10956" s="105"/>
      <c r="J10956" s="102"/>
      <c r="K10956" s="102"/>
      <c r="L10956" s="108"/>
      <c r="R10956" s="31"/>
      <c r="S10956" s="112"/>
    </row>
    <row r="10957">
      <c r="A10957" s="105"/>
      <c r="C10957" s="88"/>
      <c r="D10957" s="86"/>
      <c r="E10957" s="32"/>
      <c r="H10957" s="105"/>
      <c r="J10957" s="102"/>
      <c r="K10957" s="102"/>
      <c r="L10957" s="108"/>
      <c r="R10957" s="31"/>
      <c r="S10957" s="112"/>
    </row>
    <row r="10958">
      <c r="A10958" s="105"/>
      <c r="C10958" s="88"/>
      <c r="D10958" s="86"/>
      <c r="E10958" s="32"/>
      <c r="H10958" s="105"/>
      <c r="J10958" s="102"/>
      <c r="K10958" s="102"/>
      <c r="L10958" s="108"/>
      <c r="R10958" s="31"/>
      <c r="S10958" s="112"/>
    </row>
    <row r="10959">
      <c r="A10959" s="105"/>
      <c r="C10959" s="88"/>
      <c r="D10959" s="86"/>
      <c r="E10959" s="32"/>
      <c r="H10959" s="105"/>
      <c r="J10959" s="102"/>
      <c r="K10959" s="102"/>
      <c r="L10959" s="108"/>
      <c r="R10959" s="31"/>
      <c r="S10959" s="112"/>
    </row>
    <row r="10960">
      <c r="A10960" s="105"/>
      <c r="C10960" s="88"/>
      <c r="D10960" s="86"/>
      <c r="E10960" s="32"/>
      <c r="H10960" s="105"/>
      <c r="J10960" s="102"/>
      <c r="K10960" s="102"/>
      <c r="L10960" s="108"/>
      <c r="R10960" s="31"/>
      <c r="S10960" s="112"/>
    </row>
    <row r="10961">
      <c r="A10961" s="105"/>
      <c r="C10961" s="88"/>
      <c r="D10961" s="86"/>
      <c r="E10961" s="32"/>
      <c r="H10961" s="105"/>
      <c r="J10961" s="102"/>
      <c r="K10961" s="102"/>
      <c r="L10961" s="108"/>
      <c r="R10961" s="31"/>
      <c r="S10961" s="112"/>
    </row>
    <row r="10962">
      <c r="A10962" s="105"/>
      <c r="C10962" s="88"/>
      <c r="D10962" s="86"/>
      <c r="E10962" s="32"/>
      <c r="H10962" s="105"/>
      <c r="J10962" s="102"/>
      <c r="K10962" s="102"/>
      <c r="L10962" s="108"/>
      <c r="R10962" s="31"/>
      <c r="S10962" s="112"/>
    </row>
    <row r="10963">
      <c r="A10963" s="105"/>
      <c r="C10963" s="88"/>
      <c r="D10963" s="86"/>
      <c r="E10963" s="32"/>
      <c r="H10963" s="105"/>
      <c r="J10963" s="102"/>
      <c r="K10963" s="102"/>
      <c r="L10963" s="108"/>
      <c r="R10963" s="31"/>
      <c r="S10963" s="112"/>
    </row>
    <row r="10964">
      <c r="A10964" s="105"/>
      <c r="C10964" s="88"/>
      <c r="D10964" s="86"/>
      <c r="E10964" s="32"/>
      <c r="H10964" s="105"/>
      <c r="J10964" s="102"/>
      <c r="K10964" s="102"/>
      <c r="L10964" s="108"/>
      <c r="R10964" s="31"/>
      <c r="S10964" s="112"/>
    </row>
    <row r="10965">
      <c r="A10965" s="105"/>
      <c r="C10965" s="88"/>
      <c r="D10965" s="86"/>
      <c r="E10965" s="32"/>
      <c r="H10965" s="105"/>
      <c r="J10965" s="102"/>
      <c r="K10965" s="102"/>
      <c r="L10965" s="108"/>
      <c r="R10965" s="31"/>
      <c r="S10965" s="112"/>
    </row>
    <row r="10966">
      <c r="A10966" s="105"/>
      <c r="C10966" s="88"/>
      <c r="D10966" s="86"/>
      <c r="E10966" s="32"/>
      <c r="H10966" s="105"/>
      <c r="J10966" s="102"/>
      <c r="K10966" s="102"/>
      <c r="L10966" s="108"/>
      <c r="R10966" s="31"/>
      <c r="S10966" s="112"/>
    </row>
    <row r="10967">
      <c r="A10967" s="105"/>
      <c r="C10967" s="88"/>
      <c r="D10967" s="86"/>
      <c r="E10967" s="32"/>
      <c r="H10967" s="105"/>
      <c r="J10967" s="102"/>
      <c r="K10967" s="102"/>
      <c r="L10967" s="108"/>
      <c r="R10967" s="31"/>
      <c r="S10967" s="112"/>
    </row>
    <row r="10968">
      <c r="A10968" s="105"/>
      <c r="C10968" s="88"/>
      <c r="D10968" s="86"/>
      <c r="E10968" s="32"/>
      <c r="H10968" s="105"/>
      <c r="J10968" s="102"/>
      <c r="K10968" s="102"/>
      <c r="L10968" s="108"/>
      <c r="R10968" s="31"/>
      <c r="S10968" s="112"/>
    </row>
    <row r="10969">
      <c r="A10969" s="105"/>
      <c r="C10969" s="88"/>
      <c r="D10969" s="86"/>
      <c r="E10969" s="32"/>
      <c r="H10969" s="105"/>
      <c r="J10969" s="102"/>
      <c r="K10969" s="102"/>
      <c r="L10969" s="108"/>
      <c r="R10969" s="31"/>
      <c r="S10969" s="112"/>
    </row>
    <row r="10970">
      <c r="A10970" s="105"/>
      <c r="C10970" s="88"/>
      <c r="D10970" s="86"/>
      <c r="E10970" s="32"/>
      <c r="H10970" s="105"/>
      <c r="J10970" s="102"/>
      <c r="K10970" s="102"/>
      <c r="L10970" s="108"/>
      <c r="R10970" s="31"/>
      <c r="S10970" s="112"/>
    </row>
    <row r="10971">
      <c r="A10971" s="105"/>
      <c r="C10971" s="88"/>
      <c r="D10971" s="86"/>
      <c r="E10971" s="32"/>
      <c r="H10971" s="105"/>
      <c r="J10971" s="102"/>
      <c r="K10971" s="102"/>
      <c r="L10971" s="108"/>
      <c r="R10971" s="31"/>
      <c r="S10971" s="112"/>
    </row>
    <row r="10972">
      <c r="A10972" s="105"/>
      <c r="C10972" s="88"/>
      <c r="D10972" s="86"/>
      <c r="E10972" s="32"/>
      <c r="H10972" s="105"/>
      <c r="J10972" s="102"/>
      <c r="K10972" s="102"/>
      <c r="L10972" s="108"/>
      <c r="R10972" s="31"/>
      <c r="S10972" s="112"/>
    </row>
    <row r="10973">
      <c r="A10973" s="105"/>
      <c r="C10973" s="88"/>
      <c r="D10973" s="86"/>
      <c r="E10973" s="32"/>
      <c r="H10973" s="105"/>
      <c r="J10973" s="102"/>
      <c r="K10973" s="102"/>
      <c r="L10973" s="108"/>
      <c r="R10973" s="31"/>
      <c r="S10973" s="112"/>
    </row>
    <row r="10974">
      <c r="A10974" s="105"/>
      <c r="C10974" s="88"/>
      <c r="D10974" s="86"/>
      <c r="E10974" s="32"/>
      <c r="H10974" s="105"/>
      <c r="J10974" s="102"/>
      <c r="K10974" s="102"/>
      <c r="L10974" s="108"/>
      <c r="R10974" s="31"/>
      <c r="S10974" s="112"/>
    </row>
    <row r="10975">
      <c r="A10975" s="105"/>
      <c r="C10975" s="88"/>
      <c r="D10975" s="86"/>
      <c r="E10975" s="32"/>
      <c r="H10975" s="105"/>
      <c r="J10975" s="102"/>
      <c r="K10975" s="102"/>
      <c r="L10975" s="108"/>
      <c r="R10975" s="31"/>
      <c r="S10975" s="112"/>
    </row>
    <row r="10976">
      <c r="A10976" s="105"/>
      <c r="C10976" s="88"/>
      <c r="D10976" s="86"/>
      <c r="E10976" s="32"/>
      <c r="H10976" s="105"/>
      <c r="J10976" s="102"/>
      <c r="K10976" s="102"/>
      <c r="L10976" s="108"/>
      <c r="R10976" s="31"/>
      <c r="S10976" s="112"/>
    </row>
    <row r="10977">
      <c r="A10977" s="105"/>
      <c r="C10977" s="88"/>
      <c r="D10977" s="86"/>
      <c r="E10977" s="32"/>
      <c r="H10977" s="105"/>
      <c r="J10977" s="102"/>
      <c r="K10977" s="102"/>
      <c r="L10977" s="108"/>
      <c r="R10977" s="31"/>
      <c r="S10977" s="112"/>
    </row>
    <row r="10978">
      <c r="A10978" s="105"/>
      <c r="C10978" s="88"/>
      <c r="D10978" s="86"/>
      <c r="E10978" s="32"/>
      <c r="H10978" s="105"/>
      <c r="J10978" s="102"/>
      <c r="K10978" s="102"/>
      <c r="L10978" s="108"/>
      <c r="R10978" s="31"/>
      <c r="S10978" s="112"/>
    </row>
    <row r="10979">
      <c r="A10979" s="105"/>
      <c r="C10979" s="88"/>
      <c r="D10979" s="86"/>
      <c r="E10979" s="32"/>
      <c r="H10979" s="105"/>
      <c r="J10979" s="102"/>
      <c r="K10979" s="102"/>
      <c r="L10979" s="108"/>
      <c r="R10979" s="31"/>
      <c r="S10979" s="112"/>
    </row>
    <row r="10980">
      <c r="A10980" s="105"/>
      <c r="C10980" s="88"/>
      <c r="D10980" s="86"/>
      <c r="E10980" s="32"/>
      <c r="H10980" s="105"/>
      <c r="J10980" s="102"/>
      <c r="K10980" s="102"/>
      <c r="L10980" s="108"/>
      <c r="R10980" s="31"/>
      <c r="S10980" s="112"/>
    </row>
    <row r="10981">
      <c r="A10981" s="105"/>
      <c r="C10981" s="88"/>
      <c r="D10981" s="86"/>
      <c r="E10981" s="32"/>
      <c r="H10981" s="105"/>
      <c r="J10981" s="102"/>
      <c r="K10981" s="102"/>
      <c r="L10981" s="108"/>
      <c r="R10981" s="31"/>
      <c r="S10981" s="112"/>
    </row>
    <row r="10982">
      <c r="A10982" s="105"/>
      <c r="C10982" s="88"/>
      <c r="D10982" s="86"/>
      <c r="E10982" s="32"/>
      <c r="H10982" s="105"/>
      <c r="J10982" s="102"/>
      <c r="K10982" s="102"/>
      <c r="L10982" s="108"/>
      <c r="R10982" s="31"/>
      <c r="S10982" s="112"/>
    </row>
    <row r="10983">
      <c r="A10983" s="105"/>
      <c r="C10983" s="88"/>
      <c r="D10983" s="86"/>
      <c r="E10983" s="32"/>
      <c r="H10983" s="105"/>
      <c r="J10983" s="102"/>
      <c r="K10983" s="102"/>
      <c r="L10983" s="108"/>
      <c r="R10983" s="31"/>
      <c r="S10983" s="112"/>
    </row>
    <row r="10984">
      <c r="A10984" s="105"/>
      <c r="C10984" s="88"/>
      <c r="D10984" s="86"/>
      <c r="E10984" s="32"/>
      <c r="H10984" s="105"/>
      <c r="J10984" s="102"/>
      <c r="K10984" s="102"/>
      <c r="L10984" s="108"/>
      <c r="R10984" s="31"/>
      <c r="S10984" s="112"/>
    </row>
    <row r="10985">
      <c r="A10985" s="105"/>
      <c r="C10985" s="88"/>
      <c r="D10985" s="86"/>
      <c r="E10985" s="32"/>
      <c r="H10985" s="105"/>
      <c r="J10985" s="102"/>
      <c r="K10985" s="102"/>
      <c r="L10985" s="108"/>
      <c r="R10985" s="31"/>
      <c r="S10985" s="112"/>
    </row>
    <row r="10986">
      <c r="A10986" s="105"/>
      <c r="C10986" s="88"/>
      <c r="D10986" s="86"/>
      <c r="E10986" s="32"/>
      <c r="H10986" s="105"/>
      <c r="J10986" s="102"/>
      <c r="K10986" s="102"/>
      <c r="L10986" s="108"/>
      <c r="R10986" s="31"/>
      <c r="S10986" s="112"/>
    </row>
    <row r="10987">
      <c r="A10987" s="105"/>
      <c r="C10987" s="88"/>
      <c r="D10987" s="86"/>
      <c r="E10987" s="32"/>
      <c r="H10987" s="105"/>
      <c r="J10987" s="102"/>
      <c r="K10987" s="102"/>
      <c r="L10987" s="108"/>
      <c r="R10987" s="31"/>
      <c r="S10987" s="112"/>
    </row>
    <row r="10988">
      <c r="A10988" s="105"/>
      <c r="C10988" s="88"/>
      <c r="D10988" s="86"/>
      <c r="E10988" s="32"/>
      <c r="H10988" s="105"/>
      <c r="J10988" s="102"/>
      <c r="K10988" s="102"/>
      <c r="L10988" s="108"/>
      <c r="R10988" s="31"/>
      <c r="S10988" s="112"/>
    </row>
    <row r="10989">
      <c r="A10989" s="105"/>
      <c r="C10989" s="88"/>
      <c r="D10989" s="86"/>
      <c r="E10989" s="32"/>
      <c r="H10989" s="105"/>
      <c r="J10989" s="102"/>
      <c r="K10989" s="102"/>
      <c r="L10989" s="108"/>
      <c r="R10989" s="31"/>
      <c r="S10989" s="112"/>
    </row>
    <row r="10990">
      <c r="A10990" s="105"/>
      <c r="C10990" s="88"/>
      <c r="D10990" s="86"/>
      <c r="E10990" s="32"/>
      <c r="H10990" s="105"/>
      <c r="J10990" s="102"/>
      <c r="K10990" s="102"/>
      <c r="L10990" s="108"/>
      <c r="R10990" s="31"/>
      <c r="S10990" s="112"/>
    </row>
    <row r="10991">
      <c r="A10991" s="105"/>
      <c r="C10991" s="88"/>
      <c r="D10991" s="86"/>
      <c r="E10991" s="32"/>
      <c r="H10991" s="105"/>
      <c r="J10991" s="102"/>
      <c r="K10991" s="102"/>
      <c r="L10991" s="108"/>
      <c r="R10991" s="31"/>
      <c r="S10991" s="112"/>
    </row>
    <row r="10992">
      <c r="A10992" s="105"/>
      <c r="C10992" s="88"/>
      <c r="D10992" s="86"/>
      <c r="E10992" s="32"/>
      <c r="H10992" s="105"/>
      <c r="J10992" s="102"/>
      <c r="K10992" s="102"/>
      <c r="L10992" s="108"/>
      <c r="R10992" s="31"/>
      <c r="S10992" s="112"/>
    </row>
    <row r="10993">
      <c r="A10993" s="105"/>
      <c r="C10993" s="88"/>
      <c r="D10993" s="86"/>
      <c r="E10993" s="32"/>
      <c r="H10993" s="105"/>
      <c r="J10993" s="102"/>
      <c r="K10993" s="102"/>
      <c r="L10993" s="108"/>
      <c r="R10993" s="31"/>
      <c r="S10993" s="112"/>
    </row>
    <row r="10994">
      <c r="A10994" s="105"/>
      <c r="C10994" s="88"/>
      <c r="D10994" s="86"/>
      <c r="E10994" s="32"/>
      <c r="H10994" s="105"/>
      <c r="J10994" s="102"/>
      <c r="K10994" s="102"/>
      <c r="L10994" s="108"/>
      <c r="R10994" s="31"/>
      <c r="S10994" s="112"/>
    </row>
    <row r="10995">
      <c r="A10995" s="105"/>
      <c r="C10995" s="88"/>
      <c r="D10995" s="86"/>
      <c r="E10995" s="32"/>
      <c r="H10995" s="105"/>
      <c r="J10995" s="102"/>
      <c r="K10995" s="102"/>
      <c r="L10995" s="108"/>
      <c r="R10995" s="31"/>
      <c r="S10995" s="112"/>
    </row>
    <row r="10996">
      <c r="A10996" s="105"/>
      <c r="C10996" s="88"/>
      <c r="D10996" s="86"/>
      <c r="E10996" s="32"/>
      <c r="H10996" s="105"/>
      <c r="J10996" s="102"/>
      <c r="K10996" s="102"/>
      <c r="L10996" s="108"/>
      <c r="R10996" s="31"/>
      <c r="S10996" s="112"/>
    </row>
    <row r="10997">
      <c r="A10997" s="105"/>
      <c r="C10997" s="88"/>
      <c r="D10997" s="86"/>
      <c r="E10997" s="32"/>
      <c r="H10997" s="105"/>
      <c r="J10997" s="102"/>
      <c r="K10997" s="102"/>
      <c r="L10997" s="108"/>
      <c r="R10997" s="31"/>
      <c r="S10997" s="112"/>
    </row>
    <row r="10998">
      <c r="A10998" s="105"/>
      <c r="C10998" s="88"/>
      <c r="D10998" s="86"/>
      <c r="E10998" s="32"/>
      <c r="H10998" s="105"/>
      <c r="J10998" s="102"/>
      <c r="K10998" s="102"/>
      <c r="L10998" s="108"/>
      <c r="R10998" s="31"/>
      <c r="S10998" s="112"/>
    </row>
    <row r="10999">
      <c r="A10999" s="105"/>
      <c r="C10999" s="88"/>
      <c r="D10999" s="86"/>
      <c r="E10999" s="32"/>
      <c r="H10999" s="105"/>
      <c r="J10999" s="102"/>
      <c r="K10999" s="102"/>
      <c r="L10999" s="108"/>
      <c r="R10999" s="31"/>
      <c r="S10999" s="112"/>
    </row>
    <row r="11000">
      <c r="A11000" s="105"/>
      <c r="C11000" s="88"/>
      <c r="D11000" s="86"/>
      <c r="E11000" s="32"/>
      <c r="H11000" s="105"/>
      <c r="J11000" s="102"/>
      <c r="K11000" s="102"/>
      <c r="L11000" s="108"/>
      <c r="R11000" s="31"/>
      <c r="S11000" s="112"/>
    </row>
    <row r="11001">
      <c r="A11001" s="105"/>
      <c r="C11001" s="88"/>
      <c r="D11001" s="86"/>
      <c r="E11001" s="32"/>
      <c r="H11001" s="105"/>
      <c r="J11001" s="102"/>
      <c r="K11001" s="102"/>
      <c r="L11001" s="108"/>
      <c r="R11001" s="31"/>
      <c r="S11001" s="112"/>
    </row>
    <row r="11002">
      <c r="A11002" s="105"/>
      <c r="C11002" s="88"/>
      <c r="D11002" s="86"/>
      <c r="E11002" s="32"/>
      <c r="H11002" s="105"/>
      <c r="J11002" s="102"/>
      <c r="K11002" s="102"/>
      <c r="L11002" s="108"/>
      <c r="R11002" s="31"/>
      <c r="S11002" s="112"/>
    </row>
    <row r="11003">
      <c r="A11003" s="105"/>
      <c r="C11003" s="88"/>
      <c r="D11003" s="86"/>
      <c r="E11003" s="32"/>
      <c r="H11003" s="105"/>
      <c r="J11003" s="102"/>
      <c r="K11003" s="102"/>
      <c r="L11003" s="108"/>
      <c r="R11003" s="31"/>
      <c r="S11003" s="112"/>
    </row>
    <row r="11004">
      <c r="A11004" s="105"/>
      <c r="C11004" s="88"/>
      <c r="D11004" s="86"/>
      <c r="E11004" s="32"/>
      <c r="H11004" s="105"/>
      <c r="J11004" s="102"/>
      <c r="K11004" s="102"/>
      <c r="L11004" s="108"/>
      <c r="R11004" s="31"/>
      <c r="S11004" s="112"/>
    </row>
    <row r="11005">
      <c r="A11005" s="105"/>
      <c r="C11005" s="88"/>
      <c r="D11005" s="86"/>
      <c r="E11005" s="32"/>
      <c r="H11005" s="105"/>
      <c r="J11005" s="102"/>
      <c r="K11005" s="102"/>
      <c r="L11005" s="108"/>
      <c r="R11005" s="31"/>
      <c r="S11005" s="112"/>
    </row>
    <row r="11006">
      <c r="A11006" s="105"/>
      <c r="C11006" s="88"/>
      <c r="D11006" s="86"/>
      <c r="E11006" s="32"/>
      <c r="H11006" s="105"/>
      <c r="J11006" s="102"/>
      <c r="K11006" s="102"/>
      <c r="L11006" s="108"/>
      <c r="R11006" s="31"/>
      <c r="S11006" s="112"/>
    </row>
    <row r="11007">
      <c r="A11007" s="105"/>
      <c r="C11007" s="88"/>
      <c r="D11007" s="86"/>
      <c r="E11007" s="32"/>
      <c r="H11007" s="105"/>
      <c r="J11007" s="102"/>
      <c r="K11007" s="102"/>
      <c r="L11007" s="108"/>
      <c r="R11007" s="31"/>
      <c r="S11007" s="112"/>
    </row>
    <row r="11008">
      <c r="A11008" s="105"/>
      <c r="C11008" s="88"/>
      <c r="D11008" s="86"/>
      <c r="E11008" s="32"/>
      <c r="H11008" s="105"/>
      <c r="J11008" s="102"/>
      <c r="K11008" s="102"/>
      <c r="L11008" s="108"/>
      <c r="R11008" s="31"/>
      <c r="S11008" s="112"/>
    </row>
    <row r="11009">
      <c r="A11009" s="105"/>
      <c r="C11009" s="88"/>
      <c r="D11009" s="86"/>
      <c r="E11009" s="32"/>
      <c r="H11009" s="105"/>
      <c r="J11009" s="102"/>
      <c r="K11009" s="102"/>
      <c r="L11009" s="108"/>
      <c r="R11009" s="31"/>
      <c r="S11009" s="112"/>
    </row>
    <row r="11010">
      <c r="A11010" s="105"/>
      <c r="C11010" s="88"/>
      <c r="D11010" s="86"/>
      <c r="E11010" s="32"/>
      <c r="H11010" s="105"/>
      <c r="J11010" s="102"/>
      <c r="K11010" s="102"/>
      <c r="L11010" s="108"/>
      <c r="R11010" s="31"/>
      <c r="S11010" s="112"/>
    </row>
    <row r="11011">
      <c r="A11011" s="105"/>
      <c r="C11011" s="88"/>
      <c r="D11011" s="86"/>
      <c r="E11011" s="32"/>
      <c r="H11011" s="105"/>
      <c r="J11011" s="102"/>
      <c r="K11011" s="102"/>
      <c r="L11011" s="108"/>
      <c r="R11011" s="31"/>
      <c r="S11011" s="112"/>
    </row>
    <row r="11012">
      <c r="A11012" s="105"/>
      <c r="C11012" s="88"/>
      <c r="D11012" s="86"/>
      <c r="E11012" s="32"/>
      <c r="H11012" s="105"/>
      <c r="J11012" s="102"/>
      <c r="K11012" s="102"/>
      <c r="L11012" s="108"/>
      <c r="R11012" s="31"/>
      <c r="S11012" s="112"/>
    </row>
    <row r="11013">
      <c r="A11013" s="105"/>
      <c r="C11013" s="88"/>
      <c r="D11013" s="86"/>
      <c r="E11013" s="32"/>
      <c r="H11013" s="105"/>
      <c r="J11013" s="102"/>
      <c r="K11013" s="102"/>
      <c r="L11013" s="108"/>
      <c r="R11013" s="31"/>
      <c r="S11013" s="112"/>
    </row>
    <row r="11014">
      <c r="A11014" s="105"/>
      <c r="C11014" s="88"/>
      <c r="D11014" s="86"/>
      <c r="E11014" s="32"/>
      <c r="H11014" s="105"/>
      <c r="J11014" s="102"/>
      <c r="K11014" s="102"/>
      <c r="L11014" s="108"/>
      <c r="R11014" s="31"/>
      <c r="S11014" s="112"/>
    </row>
    <row r="11015">
      <c r="A11015" s="105"/>
      <c r="C11015" s="88"/>
      <c r="D11015" s="86"/>
      <c r="E11015" s="32"/>
      <c r="H11015" s="105"/>
      <c r="J11015" s="102"/>
      <c r="K11015" s="102"/>
      <c r="L11015" s="108"/>
      <c r="R11015" s="31"/>
      <c r="S11015" s="112"/>
    </row>
    <row r="11016">
      <c r="A11016" s="105"/>
      <c r="C11016" s="88"/>
      <c r="D11016" s="86"/>
      <c r="E11016" s="32"/>
      <c r="H11016" s="105"/>
      <c r="J11016" s="102"/>
      <c r="K11016" s="102"/>
      <c r="L11016" s="108"/>
      <c r="R11016" s="31"/>
      <c r="S11016" s="112"/>
    </row>
    <row r="11017">
      <c r="A11017" s="105"/>
      <c r="C11017" s="88"/>
      <c r="D11017" s="86"/>
      <c r="E11017" s="32"/>
      <c r="H11017" s="105"/>
      <c r="J11017" s="102"/>
      <c r="K11017" s="102"/>
      <c r="L11017" s="108"/>
      <c r="R11017" s="31"/>
      <c r="S11017" s="112"/>
    </row>
    <row r="11018">
      <c r="A11018" s="105"/>
      <c r="C11018" s="88"/>
      <c r="D11018" s="86"/>
      <c r="E11018" s="32"/>
      <c r="H11018" s="105"/>
      <c r="J11018" s="102"/>
      <c r="K11018" s="102"/>
      <c r="L11018" s="108"/>
      <c r="R11018" s="31"/>
      <c r="S11018" s="112"/>
    </row>
    <row r="11019">
      <c r="A11019" s="105"/>
      <c r="C11019" s="88"/>
      <c r="D11019" s="86"/>
      <c r="E11019" s="32"/>
      <c r="H11019" s="105"/>
      <c r="J11019" s="102"/>
      <c r="K11019" s="102"/>
      <c r="L11019" s="108"/>
      <c r="R11019" s="31"/>
      <c r="S11019" s="112"/>
    </row>
    <row r="11020">
      <c r="A11020" s="105"/>
      <c r="C11020" s="88"/>
      <c r="D11020" s="86"/>
      <c r="E11020" s="32"/>
      <c r="H11020" s="105"/>
      <c r="J11020" s="102"/>
      <c r="K11020" s="102"/>
      <c r="L11020" s="108"/>
      <c r="R11020" s="31"/>
      <c r="S11020" s="112"/>
    </row>
    <row r="11021">
      <c r="A11021" s="105"/>
      <c r="C11021" s="88"/>
      <c r="D11021" s="86"/>
      <c r="E11021" s="32"/>
      <c r="H11021" s="105"/>
      <c r="J11021" s="102"/>
      <c r="K11021" s="102"/>
      <c r="L11021" s="108"/>
      <c r="R11021" s="31"/>
      <c r="S11021" s="112"/>
    </row>
    <row r="11022">
      <c r="A11022" s="105"/>
      <c r="C11022" s="88"/>
      <c r="D11022" s="86"/>
      <c r="E11022" s="32"/>
      <c r="H11022" s="105"/>
      <c r="J11022" s="102"/>
      <c r="K11022" s="102"/>
      <c r="L11022" s="108"/>
      <c r="R11022" s="31"/>
      <c r="S11022" s="112"/>
    </row>
    <row r="11023">
      <c r="A11023" s="105"/>
      <c r="C11023" s="88"/>
      <c r="D11023" s="86"/>
      <c r="E11023" s="32"/>
      <c r="H11023" s="105"/>
      <c r="J11023" s="102"/>
      <c r="K11023" s="102"/>
      <c r="L11023" s="108"/>
      <c r="R11023" s="31"/>
      <c r="S11023" s="112"/>
    </row>
    <row r="11024">
      <c r="A11024" s="105"/>
      <c r="C11024" s="88"/>
      <c r="D11024" s="86"/>
      <c r="E11024" s="32"/>
      <c r="H11024" s="105"/>
      <c r="J11024" s="102"/>
      <c r="K11024" s="102"/>
      <c r="L11024" s="108"/>
      <c r="R11024" s="31"/>
      <c r="S11024" s="112"/>
    </row>
    <row r="11025">
      <c r="A11025" s="105"/>
      <c r="C11025" s="88"/>
      <c r="D11025" s="86"/>
      <c r="E11025" s="32"/>
      <c r="H11025" s="105"/>
      <c r="J11025" s="102"/>
      <c r="K11025" s="102"/>
      <c r="L11025" s="108"/>
      <c r="R11025" s="31"/>
      <c r="S11025" s="112"/>
    </row>
    <row r="11026">
      <c r="A11026" s="105"/>
      <c r="C11026" s="88"/>
      <c r="D11026" s="86"/>
      <c r="E11026" s="32"/>
      <c r="H11026" s="105"/>
      <c r="J11026" s="102"/>
      <c r="K11026" s="102"/>
      <c r="L11026" s="108"/>
      <c r="R11026" s="31"/>
      <c r="S11026" s="112"/>
    </row>
    <row r="11027">
      <c r="A11027" s="105"/>
      <c r="C11027" s="88"/>
      <c r="D11027" s="86"/>
      <c r="E11027" s="32"/>
      <c r="H11027" s="105"/>
      <c r="J11027" s="102"/>
      <c r="K11027" s="102"/>
      <c r="L11027" s="108"/>
      <c r="R11027" s="31"/>
      <c r="S11027" s="112"/>
    </row>
    <row r="11028">
      <c r="A11028" s="105"/>
      <c r="C11028" s="88"/>
      <c r="D11028" s="86"/>
      <c r="E11028" s="32"/>
      <c r="H11028" s="105"/>
      <c r="J11028" s="102"/>
      <c r="K11028" s="102"/>
      <c r="L11028" s="108"/>
      <c r="R11028" s="31"/>
      <c r="S11028" s="112"/>
    </row>
    <row r="11029">
      <c r="A11029" s="105"/>
      <c r="C11029" s="88"/>
      <c r="D11029" s="86"/>
      <c r="E11029" s="32"/>
      <c r="H11029" s="105"/>
      <c r="J11029" s="102"/>
      <c r="K11029" s="102"/>
      <c r="L11029" s="108"/>
      <c r="R11029" s="31"/>
      <c r="S11029" s="112"/>
    </row>
    <row r="11030">
      <c r="A11030" s="105"/>
      <c r="C11030" s="88"/>
      <c r="D11030" s="86"/>
      <c r="E11030" s="32"/>
      <c r="H11030" s="105"/>
      <c r="J11030" s="102"/>
      <c r="K11030" s="102"/>
      <c r="L11030" s="108"/>
      <c r="R11030" s="31"/>
      <c r="S11030" s="112"/>
    </row>
    <row r="11031">
      <c r="A11031" s="105"/>
      <c r="C11031" s="88"/>
      <c r="D11031" s="86"/>
      <c r="E11031" s="32"/>
      <c r="H11031" s="105"/>
      <c r="J11031" s="102"/>
      <c r="K11031" s="102"/>
      <c r="L11031" s="108"/>
      <c r="R11031" s="31"/>
      <c r="S11031" s="112"/>
    </row>
    <row r="11032">
      <c r="A11032" s="105"/>
      <c r="C11032" s="88"/>
      <c r="D11032" s="86"/>
      <c r="E11032" s="32"/>
      <c r="H11032" s="105"/>
      <c r="J11032" s="102"/>
      <c r="K11032" s="102"/>
      <c r="L11032" s="108"/>
      <c r="R11032" s="31"/>
      <c r="S11032" s="112"/>
    </row>
    <row r="11033">
      <c r="A11033" s="105"/>
      <c r="C11033" s="88"/>
      <c r="D11033" s="86"/>
      <c r="E11033" s="32"/>
      <c r="H11033" s="105"/>
      <c r="J11033" s="102"/>
      <c r="K11033" s="102"/>
      <c r="L11033" s="108"/>
      <c r="R11033" s="31"/>
      <c r="S11033" s="112"/>
    </row>
    <row r="11034">
      <c r="A11034" s="105"/>
      <c r="C11034" s="88"/>
      <c r="D11034" s="86"/>
      <c r="E11034" s="32"/>
      <c r="H11034" s="105"/>
      <c r="J11034" s="102"/>
      <c r="K11034" s="102"/>
      <c r="L11034" s="108"/>
      <c r="R11034" s="31"/>
      <c r="S11034" s="112"/>
    </row>
    <row r="11035">
      <c r="A11035" s="105"/>
      <c r="C11035" s="88"/>
      <c r="D11035" s="86"/>
      <c r="E11035" s="32"/>
      <c r="H11035" s="105"/>
      <c r="J11035" s="102"/>
      <c r="K11035" s="102"/>
      <c r="L11035" s="108"/>
      <c r="R11035" s="31"/>
      <c r="S11035" s="112"/>
    </row>
    <row r="11036">
      <c r="A11036" s="105"/>
      <c r="C11036" s="88"/>
      <c r="D11036" s="86"/>
      <c r="E11036" s="32"/>
      <c r="H11036" s="105"/>
      <c r="J11036" s="102"/>
      <c r="K11036" s="102"/>
      <c r="L11036" s="108"/>
      <c r="R11036" s="31"/>
      <c r="S11036" s="112"/>
    </row>
    <row r="11037">
      <c r="A11037" s="105"/>
      <c r="C11037" s="88"/>
      <c r="D11037" s="86"/>
      <c r="E11037" s="32"/>
      <c r="H11037" s="105"/>
      <c r="J11037" s="102"/>
      <c r="K11037" s="102"/>
      <c r="L11037" s="108"/>
      <c r="R11037" s="31"/>
      <c r="S11037" s="112"/>
    </row>
    <row r="11038">
      <c r="A11038" s="105"/>
      <c r="C11038" s="88"/>
      <c r="D11038" s="86"/>
      <c r="E11038" s="32"/>
      <c r="H11038" s="105"/>
      <c r="J11038" s="102"/>
      <c r="K11038" s="102"/>
      <c r="L11038" s="108"/>
      <c r="R11038" s="31"/>
      <c r="S11038" s="112"/>
    </row>
    <row r="11039">
      <c r="A11039" s="105"/>
      <c r="C11039" s="88"/>
      <c r="D11039" s="86"/>
      <c r="E11039" s="32"/>
      <c r="H11039" s="105"/>
      <c r="J11039" s="102"/>
      <c r="K11039" s="102"/>
      <c r="L11039" s="108"/>
      <c r="R11039" s="31"/>
      <c r="S11039" s="112"/>
    </row>
    <row r="11040">
      <c r="A11040" s="105"/>
      <c r="C11040" s="88"/>
      <c r="D11040" s="86"/>
      <c r="E11040" s="32"/>
      <c r="H11040" s="105"/>
      <c r="J11040" s="102"/>
      <c r="K11040" s="102"/>
      <c r="L11040" s="108"/>
      <c r="R11040" s="31"/>
      <c r="S11040" s="112"/>
    </row>
    <row r="11041">
      <c r="A11041" s="105"/>
      <c r="C11041" s="88"/>
      <c r="D11041" s="86"/>
      <c r="E11041" s="32"/>
      <c r="H11041" s="105"/>
      <c r="J11041" s="102"/>
      <c r="K11041" s="102"/>
      <c r="L11041" s="108"/>
      <c r="R11041" s="31"/>
      <c r="S11041" s="112"/>
    </row>
    <row r="11042">
      <c r="A11042" s="105"/>
      <c r="C11042" s="88"/>
      <c r="D11042" s="86"/>
      <c r="E11042" s="32"/>
      <c r="H11042" s="105"/>
      <c r="J11042" s="102"/>
      <c r="K11042" s="102"/>
      <c r="L11042" s="108"/>
      <c r="R11042" s="31"/>
      <c r="S11042" s="112"/>
    </row>
    <row r="11043">
      <c r="A11043" s="105"/>
      <c r="C11043" s="88"/>
      <c r="D11043" s="86"/>
      <c r="E11043" s="32"/>
      <c r="H11043" s="105"/>
      <c r="J11043" s="102"/>
      <c r="K11043" s="102"/>
      <c r="L11043" s="108"/>
      <c r="R11043" s="31"/>
      <c r="S11043" s="112"/>
    </row>
    <row r="11044">
      <c r="A11044" s="105"/>
      <c r="C11044" s="88"/>
      <c r="D11044" s="86"/>
      <c r="E11044" s="32"/>
      <c r="H11044" s="105"/>
      <c r="J11044" s="102"/>
      <c r="K11044" s="102"/>
      <c r="L11044" s="108"/>
      <c r="R11044" s="31"/>
      <c r="S11044" s="112"/>
    </row>
    <row r="11045">
      <c r="A11045" s="105"/>
      <c r="C11045" s="88"/>
      <c r="D11045" s="86"/>
      <c r="E11045" s="32"/>
      <c r="H11045" s="105"/>
      <c r="J11045" s="102"/>
      <c r="K11045" s="102"/>
      <c r="L11045" s="108"/>
      <c r="R11045" s="31"/>
      <c r="S11045" s="112"/>
    </row>
    <row r="11046">
      <c r="A11046" s="105"/>
      <c r="C11046" s="88"/>
      <c r="D11046" s="86"/>
      <c r="E11046" s="32"/>
      <c r="H11046" s="105"/>
      <c r="J11046" s="102"/>
      <c r="K11046" s="102"/>
      <c r="L11046" s="108"/>
      <c r="R11046" s="31"/>
      <c r="S11046" s="112"/>
    </row>
    <row r="11047">
      <c r="A11047" s="105"/>
      <c r="C11047" s="88"/>
      <c r="D11047" s="86"/>
      <c r="E11047" s="32"/>
      <c r="H11047" s="105"/>
      <c r="J11047" s="102"/>
      <c r="K11047" s="102"/>
      <c r="L11047" s="108"/>
      <c r="R11047" s="31"/>
      <c r="S11047" s="112"/>
    </row>
    <row r="11048">
      <c r="A11048" s="105"/>
      <c r="C11048" s="88"/>
      <c r="D11048" s="86"/>
      <c r="E11048" s="32"/>
      <c r="H11048" s="105"/>
      <c r="J11048" s="102"/>
      <c r="K11048" s="102"/>
      <c r="L11048" s="108"/>
      <c r="R11048" s="31"/>
      <c r="S11048" s="112"/>
    </row>
    <row r="11049">
      <c r="A11049" s="105"/>
      <c r="C11049" s="88"/>
      <c r="D11049" s="86"/>
      <c r="E11049" s="32"/>
      <c r="H11049" s="105"/>
      <c r="J11049" s="102"/>
      <c r="K11049" s="102"/>
      <c r="L11049" s="108"/>
      <c r="R11049" s="31"/>
      <c r="S11049" s="112"/>
    </row>
    <row r="11050">
      <c r="A11050" s="105"/>
      <c r="C11050" s="88"/>
      <c r="D11050" s="86"/>
      <c r="E11050" s="32"/>
      <c r="H11050" s="105"/>
      <c r="J11050" s="102"/>
      <c r="K11050" s="102"/>
      <c r="L11050" s="108"/>
      <c r="R11050" s="31"/>
      <c r="S11050" s="112"/>
    </row>
    <row r="11051">
      <c r="A11051" s="105"/>
      <c r="C11051" s="88"/>
      <c r="D11051" s="86"/>
      <c r="E11051" s="32"/>
      <c r="H11051" s="105"/>
      <c r="J11051" s="102"/>
      <c r="K11051" s="102"/>
      <c r="L11051" s="108"/>
      <c r="R11051" s="31"/>
      <c r="S11051" s="112"/>
    </row>
    <row r="11052">
      <c r="A11052" s="105"/>
      <c r="C11052" s="88"/>
      <c r="D11052" s="86"/>
      <c r="E11052" s="32"/>
      <c r="H11052" s="105"/>
      <c r="J11052" s="102"/>
      <c r="K11052" s="102"/>
      <c r="L11052" s="108"/>
      <c r="R11052" s="31"/>
      <c r="S11052" s="112"/>
    </row>
    <row r="11053">
      <c r="A11053" s="105"/>
      <c r="C11053" s="88"/>
      <c r="D11053" s="86"/>
      <c r="E11053" s="32"/>
      <c r="H11053" s="105"/>
      <c r="J11053" s="102"/>
      <c r="K11053" s="102"/>
      <c r="L11053" s="108"/>
      <c r="R11053" s="31"/>
      <c r="S11053" s="112"/>
    </row>
    <row r="11054">
      <c r="A11054" s="105"/>
      <c r="C11054" s="88"/>
      <c r="D11054" s="86"/>
      <c r="E11054" s="32"/>
      <c r="H11054" s="105"/>
      <c r="J11054" s="102"/>
      <c r="K11054" s="102"/>
      <c r="L11054" s="108"/>
      <c r="R11054" s="31"/>
      <c r="S11054" s="112"/>
    </row>
    <row r="11055">
      <c r="A11055" s="105"/>
      <c r="C11055" s="88"/>
      <c r="D11055" s="86"/>
      <c r="E11055" s="32"/>
      <c r="H11055" s="105"/>
      <c r="J11055" s="102"/>
      <c r="K11055" s="102"/>
      <c r="L11055" s="108"/>
      <c r="R11055" s="31"/>
      <c r="S11055" s="112"/>
    </row>
    <row r="11056">
      <c r="A11056" s="105"/>
      <c r="C11056" s="88"/>
      <c r="D11056" s="86"/>
      <c r="E11056" s="32"/>
      <c r="H11056" s="105"/>
      <c r="J11056" s="102"/>
      <c r="K11056" s="102"/>
      <c r="L11056" s="108"/>
      <c r="R11056" s="31"/>
      <c r="S11056" s="112"/>
    </row>
    <row r="11057">
      <c r="A11057" s="105"/>
      <c r="C11057" s="88"/>
      <c r="D11057" s="86"/>
      <c r="E11057" s="32"/>
      <c r="H11057" s="105"/>
      <c r="J11057" s="102"/>
      <c r="K11057" s="102"/>
      <c r="L11057" s="108"/>
      <c r="R11057" s="31"/>
      <c r="S11057" s="112"/>
    </row>
    <row r="11058">
      <c r="A11058" s="105"/>
      <c r="C11058" s="88"/>
      <c r="D11058" s="86"/>
      <c r="E11058" s="32"/>
      <c r="H11058" s="105"/>
      <c r="J11058" s="102"/>
      <c r="K11058" s="102"/>
      <c r="L11058" s="108"/>
      <c r="R11058" s="31"/>
      <c r="S11058" s="112"/>
    </row>
    <row r="11059">
      <c r="A11059" s="105"/>
      <c r="C11059" s="88"/>
      <c r="D11059" s="86"/>
      <c r="E11059" s="32"/>
      <c r="H11059" s="105"/>
      <c r="J11059" s="102"/>
      <c r="K11059" s="102"/>
      <c r="L11059" s="108"/>
      <c r="R11059" s="31"/>
      <c r="S11059" s="112"/>
    </row>
    <row r="11060">
      <c r="A11060" s="105"/>
      <c r="C11060" s="88"/>
      <c r="D11060" s="86"/>
      <c r="E11060" s="32"/>
      <c r="H11060" s="105"/>
      <c r="J11060" s="102"/>
      <c r="K11060" s="102"/>
      <c r="L11060" s="108"/>
      <c r="R11060" s="31"/>
      <c r="S11060" s="112"/>
    </row>
    <row r="11061">
      <c r="A11061" s="105"/>
      <c r="C11061" s="88"/>
      <c r="D11061" s="86"/>
      <c r="E11061" s="32"/>
      <c r="H11061" s="105"/>
      <c r="J11061" s="102"/>
      <c r="K11061" s="102"/>
      <c r="L11061" s="108"/>
      <c r="R11061" s="31"/>
      <c r="S11061" s="112"/>
    </row>
    <row r="11062">
      <c r="A11062" s="105"/>
      <c r="C11062" s="88"/>
      <c r="D11062" s="86"/>
      <c r="E11062" s="32"/>
      <c r="H11062" s="105"/>
      <c r="J11062" s="102"/>
      <c r="K11062" s="102"/>
      <c r="L11062" s="108"/>
      <c r="R11062" s="31"/>
      <c r="S11062" s="112"/>
    </row>
    <row r="11063">
      <c r="A11063" s="105"/>
      <c r="C11063" s="88"/>
      <c r="D11063" s="86"/>
      <c r="E11063" s="32"/>
      <c r="H11063" s="105"/>
      <c r="J11063" s="102"/>
      <c r="K11063" s="102"/>
      <c r="L11063" s="108"/>
      <c r="R11063" s="31"/>
      <c r="S11063" s="112"/>
    </row>
    <row r="11064">
      <c r="A11064" s="105"/>
      <c r="C11064" s="88"/>
      <c r="D11064" s="86"/>
      <c r="E11064" s="32"/>
      <c r="H11064" s="105"/>
      <c r="J11064" s="102"/>
      <c r="K11064" s="102"/>
      <c r="L11064" s="108"/>
      <c r="R11064" s="31"/>
      <c r="S11064" s="112"/>
    </row>
    <row r="11065">
      <c r="A11065" s="105"/>
      <c r="C11065" s="88"/>
      <c r="D11065" s="86"/>
      <c r="E11065" s="32"/>
      <c r="H11065" s="105"/>
      <c r="J11065" s="102"/>
      <c r="K11065" s="102"/>
      <c r="L11065" s="108"/>
      <c r="R11065" s="31"/>
      <c r="S11065" s="112"/>
    </row>
    <row r="11066">
      <c r="A11066" s="105"/>
      <c r="C11066" s="88"/>
      <c r="D11066" s="86"/>
      <c r="E11066" s="32"/>
      <c r="H11066" s="105"/>
      <c r="J11066" s="102"/>
      <c r="K11066" s="102"/>
      <c r="L11066" s="108"/>
      <c r="R11066" s="31"/>
      <c r="S11066" s="112"/>
    </row>
    <row r="11067">
      <c r="A11067" s="105"/>
      <c r="C11067" s="88"/>
      <c r="D11067" s="86"/>
      <c r="E11067" s="32"/>
      <c r="H11067" s="105"/>
      <c r="J11067" s="102"/>
      <c r="K11067" s="102"/>
      <c r="L11067" s="108"/>
      <c r="R11067" s="31"/>
      <c r="S11067" s="112"/>
    </row>
    <row r="11068">
      <c r="A11068" s="105"/>
      <c r="C11068" s="88"/>
      <c r="D11068" s="86"/>
      <c r="E11068" s="32"/>
      <c r="H11068" s="105"/>
      <c r="J11068" s="102"/>
      <c r="K11068" s="102"/>
      <c r="L11068" s="108"/>
      <c r="R11068" s="31"/>
      <c r="S11068" s="112"/>
    </row>
    <row r="11069">
      <c r="A11069" s="105"/>
      <c r="C11069" s="88"/>
      <c r="D11069" s="86"/>
      <c r="E11069" s="32"/>
      <c r="H11069" s="105"/>
      <c r="J11069" s="102"/>
      <c r="K11069" s="102"/>
      <c r="L11069" s="108"/>
      <c r="R11069" s="31"/>
      <c r="S11069" s="112"/>
    </row>
    <row r="11070">
      <c r="A11070" s="105"/>
      <c r="C11070" s="88"/>
      <c r="D11070" s="86"/>
      <c r="E11070" s="32"/>
      <c r="H11070" s="105"/>
      <c r="J11070" s="102"/>
      <c r="K11070" s="102"/>
      <c r="L11070" s="108"/>
      <c r="R11070" s="31"/>
      <c r="S11070" s="112"/>
    </row>
    <row r="11071">
      <c r="A11071" s="105"/>
      <c r="C11071" s="88"/>
      <c r="D11071" s="86"/>
      <c r="E11071" s="32"/>
      <c r="H11071" s="105"/>
      <c r="J11071" s="102"/>
      <c r="K11071" s="102"/>
      <c r="L11071" s="108"/>
      <c r="R11071" s="31"/>
      <c r="S11071" s="112"/>
    </row>
    <row r="11072">
      <c r="A11072" s="105"/>
      <c r="C11072" s="88"/>
      <c r="D11072" s="86"/>
      <c r="E11072" s="32"/>
      <c r="H11072" s="105"/>
      <c r="J11072" s="102"/>
      <c r="K11072" s="102"/>
      <c r="L11072" s="108"/>
      <c r="R11072" s="31"/>
      <c r="S11072" s="112"/>
    </row>
    <row r="11073">
      <c r="A11073" s="105"/>
      <c r="C11073" s="88"/>
      <c r="D11073" s="86"/>
      <c r="E11073" s="32"/>
      <c r="H11073" s="105"/>
      <c r="J11073" s="102"/>
      <c r="K11073" s="102"/>
      <c r="L11073" s="108"/>
      <c r="R11073" s="31"/>
      <c r="S11073" s="112"/>
    </row>
    <row r="11074">
      <c r="A11074" s="105"/>
      <c r="C11074" s="88"/>
      <c r="D11074" s="86"/>
      <c r="E11074" s="32"/>
      <c r="H11074" s="105"/>
      <c r="J11074" s="102"/>
      <c r="K11074" s="102"/>
      <c r="L11074" s="108"/>
      <c r="R11074" s="31"/>
      <c r="S11074" s="112"/>
    </row>
    <row r="11075">
      <c r="A11075" s="105"/>
      <c r="C11075" s="88"/>
      <c r="D11075" s="86"/>
      <c r="E11075" s="32"/>
      <c r="H11075" s="105"/>
      <c r="J11075" s="102"/>
      <c r="K11075" s="102"/>
      <c r="L11075" s="108"/>
      <c r="R11075" s="31"/>
      <c r="S11075" s="112"/>
    </row>
    <row r="11076">
      <c r="A11076" s="105"/>
      <c r="C11076" s="88"/>
      <c r="D11076" s="86"/>
      <c r="E11076" s="32"/>
      <c r="H11076" s="105"/>
      <c r="J11076" s="102"/>
      <c r="K11076" s="102"/>
      <c r="L11076" s="108"/>
      <c r="R11076" s="31"/>
      <c r="S11076" s="112"/>
    </row>
    <row r="11077">
      <c r="A11077" s="105"/>
      <c r="C11077" s="88"/>
      <c r="D11077" s="86"/>
      <c r="E11077" s="32"/>
      <c r="H11077" s="105"/>
      <c r="J11077" s="102"/>
      <c r="K11077" s="102"/>
      <c r="L11077" s="108"/>
      <c r="R11077" s="31"/>
      <c r="S11077" s="112"/>
    </row>
    <row r="11078">
      <c r="A11078" s="105"/>
      <c r="C11078" s="88"/>
      <c r="D11078" s="86"/>
      <c r="E11078" s="32"/>
      <c r="H11078" s="105"/>
      <c r="J11078" s="102"/>
      <c r="K11078" s="102"/>
      <c r="L11078" s="108"/>
      <c r="R11078" s="31"/>
      <c r="S11078" s="112"/>
    </row>
    <row r="11079">
      <c r="A11079" s="105"/>
      <c r="C11079" s="88"/>
      <c r="D11079" s="86"/>
      <c r="E11079" s="32"/>
      <c r="H11079" s="105"/>
      <c r="J11079" s="102"/>
      <c r="K11079" s="102"/>
      <c r="L11079" s="108"/>
      <c r="R11079" s="31"/>
      <c r="S11079" s="112"/>
    </row>
    <row r="11080">
      <c r="A11080" s="105"/>
      <c r="C11080" s="88"/>
      <c r="D11080" s="86"/>
      <c r="E11080" s="32"/>
      <c r="H11080" s="105"/>
      <c r="J11080" s="102"/>
      <c r="K11080" s="102"/>
      <c r="L11080" s="108"/>
      <c r="R11080" s="31"/>
      <c r="S11080" s="112"/>
    </row>
    <row r="11081">
      <c r="A11081" s="105"/>
      <c r="C11081" s="88"/>
      <c r="D11081" s="86"/>
      <c r="E11081" s="32"/>
      <c r="H11081" s="105"/>
      <c r="J11081" s="102"/>
      <c r="K11081" s="102"/>
      <c r="L11081" s="108"/>
      <c r="R11081" s="31"/>
      <c r="S11081" s="112"/>
    </row>
    <row r="11082">
      <c r="A11082" s="105"/>
      <c r="C11082" s="88"/>
      <c r="D11082" s="86"/>
      <c r="E11082" s="32"/>
      <c r="H11082" s="105"/>
      <c r="J11082" s="102"/>
      <c r="K11082" s="102"/>
      <c r="L11082" s="108"/>
      <c r="R11082" s="31"/>
      <c r="S11082" s="112"/>
    </row>
    <row r="11083">
      <c r="A11083" s="105"/>
      <c r="C11083" s="88"/>
      <c r="D11083" s="86"/>
      <c r="E11083" s="32"/>
      <c r="H11083" s="105"/>
      <c r="J11083" s="102"/>
      <c r="K11083" s="102"/>
      <c r="L11083" s="108"/>
      <c r="R11083" s="31"/>
      <c r="S11083" s="112"/>
    </row>
    <row r="11084">
      <c r="A11084" s="105"/>
      <c r="C11084" s="88"/>
      <c r="D11084" s="86"/>
      <c r="E11084" s="32"/>
      <c r="H11084" s="105"/>
      <c r="J11084" s="102"/>
      <c r="K11084" s="102"/>
      <c r="L11084" s="108"/>
      <c r="R11084" s="31"/>
      <c r="S11084" s="112"/>
    </row>
    <row r="11085">
      <c r="A11085" s="105"/>
      <c r="C11085" s="88"/>
      <c r="D11085" s="86"/>
      <c r="E11085" s="32"/>
      <c r="H11085" s="105"/>
      <c r="J11085" s="102"/>
      <c r="K11085" s="102"/>
      <c r="L11085" s="108"/>
      <c r="R11085" s="31"/>
      <c r="S11085" s="112"/>
    </row>
    <row r="11086">
      <c r="A11086" s="105"/>
      <c r="C11086" s="88"/>
      <c r="D11086" s="86"/>
      <c r="E11086" s="32"/>
      <c r="H11086" s="105"/>
      <c r="J11086" s="102"/>
      <c r="K11086" s="102"/>
      <c r="L11086" s="108"/>
      <c r="R11086" s="31"/>
      <c r="S11086" s="112"/>
    </row>
    <row r="11087">
      <c r="A11087" s="105"/>
      <c r="C11087" s="88"/>
      <c r="D11087" s="86"/>
      <c r="E11087" s="32"/>
      <c r="H11087" s="105"/>
      <c r="J11087" s="102"/>
      <c r="K11087" s="102"/>
      <c r="L11087" s="108"/>
      <c r="R11087" s="31"/>
      <c r="S11087" s="112"/>
    </row>
    <row r="11088">
      <c r="A11088" s="105"/>
      <c r="C11088" s="88"/>
      <c r="D11088" s="86"/>
      <c r="E11088" s="32"/>
      <c r="H11088" s="105"/>
      <c r="J11088" s="102"/>
      <c r="K11088" s="102"/>
      <c r="L11088" s="108"/>
      <c r="R11088" s="31"/>
      <c r="S11088" s="112"/>
    </row>
    <row r="11089">
      <c r="A11089" s="105"/>
      <c r="C11089" s="88"/>
      <c r="D11089" s="86"/>
      <c r="E11089" s="32"/>
      <c r="H11089" s="105"/>
      <c r="J11089" s="102"/>
      <c r="K11089" s="102"/>
      <c r="L11089" s="108"/>
      <c r="R11089" s="31"/>
      <c r="S11089" s="112"/>
    </row>
    <row r="11090">
      <c r="A11090" s="105"/>
      <c r="C11090" s="88"/>
      <c r="D11090" s="86"/>
      <c r="E11090" s="32"/>
      <c r="H11090" s="105"/>
      <c r="J11090" s="102"/>
      <c r="K11090" s="102"/>
      <c r="L11090" s="108"/>
      <c r="R11090" s="31"/>
      <c r="S11090" s="112"/>
    </row>
    <row r="11091">
      <c r="A11091" s="105"/>
      <c r="C11091" s="88"/>
      <c r="D11091" s="86"/>
      <c r="E11091" s="32"/>
      <c r="H11091" s="105"/>
      <c r="J11091" s="102"/>
      <c r="K11091" s="102"/>
      <c r="L11091" s="108"/>
      <c r="R11091" s="31"/>
      <c r="S11091" s="112"/>
    </row>
    <row r="11092">
      <c r="A11092" s="105"/>
      <c r="C11092" s="88"/>
      <c r="D11092" s="86"/>
      <c r="E11092" s="32"/>
      <c r="H11092" s="105"/>
      <c r="J11092" s="102"/>
      <c r="K11092" s="102"/>
      <c r="L11092" s="108"/>
      <c r="R11092" s="31"/>
      <c r="S11092" s="112"/>
    </row>
    <row r="11093">
      <c r="A11093" s="105"/>
      <c r="C11093" s="88"/>
      <c r="D11093" s="86"/>
      <c r="E11093" s="32"/>
      <c r="H11093" s="105"/>
      <c r="J11093" s="102"/>
      <c r="K11093" s="102"/>
      <c r="L11093" s="108"/>
      <c r="R11093" s="31"/>
      <c r="S11093" s="112"/>
    </row>
    <row r="11094">
      <c r="A11094" s="105"/>
      <c r="C11094" s="88"/>
      <c r="D11094" s="86"/>
      <c r="E11094" s="32"/>
      <c r="H11094" s="105"/>
      <c r="J11094" s="102"/>
      <c r="K11094" s="102"/>
      <c r="L11094" s="108"/>
      <c r="R11094" s="31"/>
      <c r="S11094" s="112"/>
    </row>
    <row r="11095">
      <c r="A11095" s="105"/>
      <c r="C11095" s="88"/>
      <c r="D11095" s="86"/>
      <c r="E11095" s="32"/>
      <c r="H11095" s="105"/>
      <c r="J11095" s="102"/>
      <c r="K11095" s="102"/>
      <c r="L11095" s="108"/>
      <c r="R11095" s="31"/>
      <c r="S11095" s="112"/>
    </row>
    <row r="11096">
      <c r="A11096" s="105"/>
      <c r="C11096" s="88"/>
      <c r="D11096" s="86"/>
      <c r="E11096" s="32"/>
      <c r="H11096" s="105"/>
      <c r="J11096" s="102"/>
      <c r="K11096" s="102"/>
      <c r="L11096" s="108"/>
      <c r="R11096" s="31"/>
      <c r="S11096" s="112"/>
    </row>
    <row r="11097">
      <c r="A11097" s="105"/>
      <c r="C11097" s="88"/>
      <c r="D11097" s="86"/>
      <c r="E11097" s="32"/>
      <c r="H11097" s="105"/>
      <c r="J11097" s="102"/>
      <c r="K11097" s="102"/>
      <c r="L11097" s="108"/>
      <c r="R11097" s="31"/>
      <c r="S11097" s="112"/>
    </row>
    <row r="11098">
      <c r="A11098" s="105"/>
      <c r="C11098" s="88"/>
      <c r="D11098" s="86"/>
      <c r="E11098" s="32"/>
      <c r="H11098" s="105"/>
      <c r="J11098" s="102"/>
      <c r="K11098" s="102"/>
      <c r="L11098" s="108"/>
      <c r="R11098" s="31"/>
      <c r="S11098" s="112"/>
    </row>
    <row r="11099">
      <c r="A11099" s="105"/>
      <c r="C11099" s="88"/>
      <c r="D11099" s="86"/>
      <c r="E11099" s="32"/>
      <c r="H11099" s="105"/>
      <c r="J11099" s="102"/>
      <c r="K11099" s="102"/>
      <c r="L11099" s="108"/>
      <c r="R11099" s="31"/>
      <c r="S11099" s="112"/>
    </row>
    <row r="11100">
      <c r="A11100" s="105"/>
      <c r="C11100" s="88"/>
      <c r="D11100" s="86"/>
      <c r="E11100" s="32"/>
      <c r="H11100" s="105"/>
      <c r="J11100" s="102"/>
      <c r="K11100" s="102"/>
      <c r="L11100" s="108"/>
      <c r="R11100" s="31"/>
      <c r="S11100" s="112"/>
    </row>
    <row r="11101">
      <c r="A11101" s="105"/>
      <c r="C11101" s="88"/>
      <c r="D11101" s="86"/>
      <c r="E11101" s="32"/>
      <c r="H11101" s="105"/>
      <c r="J11101" s="102"/>
      <c r="K11101" s="102"/>
      <c r="L11101" s="108"/>
      <c r="R11101" s="31"/>
      <c r="S11101" s="112"/>
    </row>
    <row r="11102">
      <c r="A11102" s="105"/>
      <c r="C11102" s="88"/>
      <c r="D11102" s="86"/>
      <c r="E11102" s="32"/>
      <c r="H11102" s="105"/>
      <c r="J11102" s="102"/>
      <c r="K11102" s="102"/>
      <c r="L11102" s="108"/>
      <c r="R11102" s="31"/>
      <c r="S11102" s="112"/>
    </row>
    <row r="11103">
      <c r="A11103" s="105"/>
      <c r="C11103" s="88"/>
      <c r="D11103" s="86"/>
      <c r="E11103" s="32"/>
      <c r="H11103" s="105"/>
      <c r="J11103" s="102"/>
      <c r="K11103" s="102"/>
      <c r="L11103" s="108"/>
      <c r="R11103" s="31"/>
      <c r="S11103" s="112"/>
    </row>
    <row r="11104">
      <c r="A11104" s="105"/>
      <c r="C11104" s="88"/>
      <c r="D11104" s="86"/>
      <c r="E11104" s="32"/>
      <c r="H11104" s="105"/>
      <c r="J11104" s="102"/>
      <c r="K11104" s="102"/>
      <c r="L11104" s="108"/>
      <c r="R11104" s="31"/>
      <c r="S11104" s="112"/>
    </row>
    <row r="11105">
      <c r="A11105" s="105"/>
      <c r="C11105" s="88"/>
      <c r="D11105" s="86"/>
      <c r="E11105" s="32"/>
      <c r="H11105" s="105"/>
      <c r="J11105" s="102"/>
      <c r="K11105" s="102"/>
      <c r="L11105" s="108"/>
      <c r="R11105" s="31"/>
      <c r="S11105" s="112"/>
    </row>
    <row r="11106">
      <c r="A11106" s="105"/>
      <c r="C11106" s="88"/>
      <c r="D11106" s="86"/>
      <c r="E11106" s="32"/>
      <c r="H11106" s="105"/>
      <c r="J11106" s="102"/>
      <c r="K11106" s="102"/>
      <c r="L11106" s="108"/>
      <c r="R11106" s="31"/>
      <c r="S11106" s="112"/>
    </row>
    <row r="11107">
      <c r="A11107" s="105"/>
      <c r="C11107" s="88"/>
      <c r="D11107" s="86"/>
      <c r="E11107" s="32"/>
      <c r="H11107" s="105"/>
      <c r="J11107" s="102"/>
      <c r="K11107" s="102"/>
      <c r="L11107" s="108"/>
      <c r="R11107" s="31"/>
      <c r="S11107" s="112"/>
    </row>
    <row r="11108">
      <c r="A11108" s="105"/>
      <c r="C11108" s="88"/>
      <c r="D11108" s="86"/>
      <c r="E11108" s="32"/>
      <c r="H11108" s="105"/>
      <c r="J11108" s="102"/>
      <c r="K11108" s="102"/>
      <c r="L11108" s="108"/>
      <c r="R11108" s="31"/>
      <c r="S11108" s="112"/>
    </row>
    <row r="11109">
      <c r="A11109" s="105"/>
      <c r="C11109" s="88"/>
      <c r="D11109" s="86"/>
      <c r="E11109" s="32"/>
      <c r="H11109" s="105"/>
      <c r="J11109" s="102"/>
      <c r="K11109" s="102"/>
      <c r="L11109" s="108"/>
      <c r="R11109" s="31"/>
      <c r="S11109" s="112"/>
    </row>
    <row r="11110">
      <c r="A11110" s="105"/>
      <c r="C11110" s="88"/>
      <c r="D11110" s="86"/>
      <c r="E11110" s="32"/>
      <c r="H11110" s="105"/>
      <c r="J11110" s="102"/>
      <c r="K11110" s="102"/>
      <c r="L11110" s="108"/>
      <c r="R11110" s="31"/>
      <c r="S11110" s="112"/>
    </row>
    <row r="11111">
      <c r="A11111" s="105"/>
      <c r="C11111" s="88"/>
      <c r="D11111" s="86"/>
      <c r="E11111" s="32"/>
      <c r="H11111" s="105"/>
      <c r="J11111" s="102"/>
      <c r="K11111" s="102"/>
      <c r="L11111" s="108"/>
      <c r="R11111" s="31"/>
      <c r="S11111" s="112"/>
    </row>
    <row r="11112">
      <c r="A11112" s="105"/>
      <c r="C11112" s="88"/>
      <c r="D11112" s="86"/>
      <c r="E11112" s="32"/>
      <c r="H11112" s="105"/>
      <c r="J11112" s="102"/>
      <c r="K11112" s="102"/>
      <c r="L11112" s="108"/>
      <c r="R11112" s="31"/>
      <c r="S11112" s="112"/>
    </row>
    <row r="11113">
      <c r="A11113" s="105"/>
      <c r="C11113" s="88"/>
      <c r="D11113" s="86"/>
      <c r="E11113" s="32"/>
      <c r="H11113" s="105"/>
      <c r="J11113" s="102"/>
      <c r="K11113" s="102"/>
      <c r="L11113" s="108"/>
      <c r="R11113" s="31"/>
      <c r="S11113" s="112"/>
    </row>
    <row r="11114">
      <c r="A11114" s="105"/>
      <c r="C11114" s="88"/>
      <c r="D11114" s="86"/>
      <c r="E11114" s="32"/>
      <c r="H11114" s="105"/>
      <c r="J11114" s="102"/>
      <c r="K11114" s="102"/>
      <c r="L11114" s="108"/>
      <c r="R11114" s="31"/>
      <c r="S11114" s="112"/>
    </row>
    <row r="11115">
      <c r="A11115" s="105"/>
      <c r="C11115" s="88"/>
      <c r="D11115" s="86"/>
      <c r="E11115" s="32"/>
      <c r="H11115" s="105"/>
      <c r="J11115" s="102"/>
      <c r="K11115" s="102"/>
      <c r="L11115" s="108"/>
      <c r="R11115" s="31"/>
      <c r="S11115" s="112"/>
    </row>
    <row r="11116">
      <c r="A11116" s="105"/>
      <c r="C11116" s="88"/>
      <c r="D11116" s="86"/>
      <c r="E11116" s="32"/>
      <c r="H11116" s="105"/>
      <c r="J11116" s="102"/>
      <c r="K11116" s="102"/>
      <c r="L11116" s="108"/>
      <c r="R11116" s="31"/>
      <c r="S11116" s="112"/>
    </row>
    <row r="11117">
      <c r="A11117" s="105"/>
      <c r="C11117" s="88"/>
      <c r="D11117" s="86"/>
      <c r="E11117" s="32"/>
      <c r="H11117" s="105"/>
      <c r="J11117" s="102"/>
      <c r="K11117" s="102"/>
      <c r="L11117" s="108"/>
      <c r="R11117" s="31"/>
      <c r="S11117" s="112"/>
    </row>
    <row r="11118">
      <c r="A11118" s="105"/>
      <c r="C11118" s="88"/>
      <c r="D11118" s="86"/>
      <c r="E11118" s="32"/>
      <c r="H11118" s="105"/>
      <c r="J11118" s="102"/>
      <c r="K11118" s="102"/>
      <c r="L11118" s="108"/>
      <c r="R11118" s="31"/>
      <c r="S11118" s="112"/>
    </row>
    <row r="11119">
      <c r="A11119" s="105"/>
      <c r="C11119" s="88"/>
      <c r="D11119" s="86"/>
      <c r="E11119" s="32"/>
      <c r="H11119" s="105"/>
      <c r="J11119" s="102"/>
      <c r="K11119" s="102"/>
      <c r="L11119" s="108"/>
      <c r="R11119" s="31"/>
      <c r="S11119" s="112"/>
    </row>
    <row r="11120">
      <c r="A11120" s="105"/>
      <c r="C11120" s="88"/>
      <c r="D11120" s="86"/>
      <c r="E11120" s="32"/>
      <c r="H11120" s="105"/>
      <c r="J11120" s="102"/>
      <c r="K11120" s="102"/>
      <c r="L11120" s="108"/>
      <c r="R11120" s="31"/>
      <c r="S11120" s="112"/>
    </row>
    <row r="11121">
      <c r="A11121" s="105"/>
      <c r="C11121" s="88"/>
      <c r="D11121" s="86"/>
      <c r="E11121" s="32"/>
      <c r="H11121" s="105"/>
      <c r="J11121" s="102"/>
      <c r="K11121" s="102"/>
      <c r="L11121" s="108"/>
      <c r="R11121" s="31"/>
      <c r="S11121" s="112"/>
    </row>
    <row r="11122">
      <c r="A11122" s="105"/>
      <c r="C11122" s="88"/>
      <c r="D11122" s="86"/>
      <c r="E11122" s="32"/>
      <c r="H11122" s="105"/>
      <c r="J11122" s="102"/>
      <c r="K11122" s="102"/>
      <c r="L11122" s="108"/>
      <c r="R11122" s="31"/>
      <c r="S11122" s="112"/>
    </row>
    <row r="11123">
      <c r="A11123" s="105"/>
      <c r="C11123" s="88"/>
      <c r="D11123" s="86"/>
      <c r="E11123" s="32"/>
      <c r="H11123" s="105"/>
      <c r="J11123" s="102"/>
      <c r="K11123" s="102"/>
      <c r="L11123" s="108"/>
      <c r="R11123" s="31"/>
      <c r="S11123" s="112"/>
    </row>
    <row r="11124">
      <c r="A11124" s="105"/>
      <c r="C11124" s="88"/>
      <c r="D11124" s="86"/>
      <c r="E11124" s="32"/>
      <c r="H11124" s="105"/>
      <c r="J11124" s="102"/>
      <c r="K11124" s="102"/>
      <c r="L11124" s="108"/>
      <c r="R11124" s="31"/>
      <c r="S11124" s="112"/>
    </row>
    <row r="11125">
      <c r="A11125" s="105"/>
      <c r="C11125" s="88"/>
      <c r="D11125" s="86"/>
      <c r="E11125" s="32"/>
      <c r="H11125" s="105"/>
      <c r="J11125" s="102"/>
      <c r="K11125" s="102"/>
      <c r="L11125" s="108"/>
      <c r="R11125" s="31"/>
      <c r="S11125" s="112"/>
    </row>
    <row r="11126">
      <c r="A11126" s="105"/>
      <c r="C11126" s="88"/>
      <c r="D11126" s="86"/>
      <c r="E11126" s="32"/>
      <c r="H11126" s="105"/>
      <c r="J11126" s="102"/>
      <c r="K11126" s="102"/>
      <c r="L11126" s="108"/>
      <c r="R11126" s="31"/>
      <c r="S11126" s="112"/>
    </row>
    <row r="11127">
      <c r="A11127" s="105"/>
      <c r="C11127" s="88"/>
      <c r="D11127" s="86"/>
      <c r="E11127" s="32"/>
      <c r="H11127" s="105"/>
      <c r="J11127" s="102"/>
      <c r="K11127" s="102"/>
      <c r="L11127" s="108"/>
      <c r="R11127" s="31"/>
      <c r="S11127" s="112"/>
    </row>
    <row r="11128">
      <c r="A11128" s="105"/>
      <c r="C11128" s="88"/>
      <c r="D11128" s="86"/>
      <c r="E11128" s="32"/>
      <c r="H11128" s="105"/>
      <c r="J11128" s="102"/>
      <c r="K11128" s="102"/>
      <c r="L11128" s="108"/>
      <c r="R11128" s="31"/>
      <c r="S11128" s="112"/>
    </row>
    <row r="11129">
      <c r="A11129" s="105"/>
      <c r="C11129" s="88"/>
      <c r="D11129" s="86"/>
      <c r="E11129" s="32"/>
      <c r="H11129" s="105"/>
      <c r="J11129" s="102"/>
      <c r="K11129" s="102"/>
      <c r="L11129" s="108"/>
      <c r="R11129" s="31"/>
      <c r="S11129" s="112"/>
    </row>
    <row r="11130">
      <c r="A11130" s="105"/>
      <c r="C11130" s="88"/>
      <c r="D11130" s="86"/>
      <c r="E11130" s="32"/>
      <c r="H11130" s="105"/>
      <c r="J11130" s="102"/>
      <c r="K11130" s="102"/>
      <c r="L11130" s="108"/>
      <c r="R11130" s="31"/>
      <c r="S11130" s="112"/>
    </row>
    <row r="11131">
      <c r="A11131" s="105"/>
      <c r="C11131" s="88"/>
      <c r="D11131" s="86"/>
      <c r="E11131" s="32"/>
      <c r="H11131" s="105"/>
      <c r="J11131" s="102"/>
      <c r="K11131" s="102"/>
      <c r="L11131" s="108"/>
      <c r="R11131" s="31"/>
      <c r="S11131" s="112"/>
    </row>
    <row r="11132">
      <c r="A11132" s="105"/>
      <c r="C11132" s="88"/>
      <c r="D11132" s="86"/>
      <c r="E11132" s="32"/>
      <c r="H11132" s="105"/>
      <c r="J11132" s="102"/>
      <c r="K11132" s="102"/>
      <c r="L11132" s="108"/>
      <c r="R11132" s="31"/>
      <c r="S11132" s="112"/>
    </row>
    <row r="11133">
      <c r="A11133" s="105"/>
      <c r="C11133" s="88"/>
      <c r="D11133" s="86"/>
      <c r="E11133" s="32"/>
      <c r="H11133" s="105"/>
      <c r="J11133" s="102"/>
      <c r="K11133" s="102"/>
      <c r="L11133" s="108"/>
      <c r="R11133" s="31"/>
      <c r="S11133" s="112"/>
    </row>
    <row r="11134">
      <c r="A11134" s="105"/>
      <c r="C11134" s="88"/>
      <c r="D11134" s="86"/>
      <c r="E11134" s="32"/>
      <c r="H11134" s="105"/>
      <c r="J11134" s="102"/>
      <c r="K11134" s="102"/>
      <c r="L11134" s="108"/>
      <c r="R11134" s="31"/>
      <c r="S11134" s="112"/>
    </row>
    <row r="11135">
      <c r="A11135" s="105"/>
      <c r="C11135" s="88"/>
      <c r="D11135" s="86"/>
      <c r="E11135" s="32"/>
      <c r="H11135" s="105"/>
      <c r="J11135" s="102"/>
      <c r="K11135" s="102"/>
      <c r="L11135" s="108"/>
      <c r="R11135" s="31"/>
      <c r="S11135" s="112"/>
    </row>
    <row r="11136">
      <c r="A11136" s="105"/>
      <c r="C11136" s="88"/>
      <c r="D11136" s="86"/>
      <c r="E11136" s="32"/>
      <c r="H11136" s="105"/>
      <c r="J11136" s="102"/>
      <c r="K11136" s="102"/>
      <c r="L11136" s="108"/>
      <c r="R11136" s="31"/>
      <c r="S11136" s="112"/>
    </row>
    <row r="11137">
      <c r="A11137" s="105"/>
      <c r="C11137" s="88"/>
      <c r="D11137" s="86"/>
      <c r="E11137" s="32"/>
      <c r="H11137" s="105"/>
      <c r="J11137" s="102"/>
      <c r="K11137" s="102"/>
      <c r="L11137" s="108"/>
      <c r="R11137" s="31"/>
      <c r="S11137" s="112"/>
    </row>
    <row r="11138">
      <c r="A11138" s="105"/>
      <c r="C11138" s="88"/>
      <c r="D11138" s="86"/>
      <c r="E11138" s="32"/>
      <c r="H11138" s="105"/>
      <c r="J11138" s="102"/>
      <c r="K11138" s="102"/>
      <c r="L11138" s="108"/>
      <c r="R11138" s="31"/>
      <c r="S11138" s="112"/>
    </row>
    <row r="11139">
      <c r="A11139" s="105"/>
      <c r="C11139" s="88"/>
      <c r="D11139" s="86"/>
      <c r="E11139" s="32"/>
      <c r="H11139" s="105"/>
      <c r="J11139" s="102"/>
      <c r="K11139" s="102"/>
      <c r="L11139" s="108"/>
      <c r="R11139" s="31"/>
      <c r="S11139" s="112"/>
    </row>
    <row r="11140">
      <c r="A11140" s="105"/>
      <c r="C11140" s="88"/>
      <c r="D11140" s="86"/>
      <c r="E11140" s="32"/>
      <c r="H11140" s="105"/>
      <c r="J11140" s="102"/>
      <c r="K11140" s="102"/>
      <c r="L11140" s="108"/>
      <c r="R11140" s="31"/>
      <c r="S11140" s="112"/>
    </row>
    <row r="11141">
      <c r="A11141" s="105"/>
      <c r="C11141" s="88"/>
      <c r="D11141" s="86"/>
      <c r="E11141" s="32"/>
      <c r="H11141" s="105"/>
      <c r="J11141" s="102"/>
      <c r="K11141" s="102"/>
      <c r="L11141" s="108"/>
      <c r="R11141" s="31"/>
      <c r="S11141" s="112"/>
    </row>
    <row r="11142">
      <c r="A11142" s="105"/>
      <c r="C11142" s="88"/>
      <c r="D11142" s="86"/>
      <c r="E11142" s="32"/>
      <c r="H11142" s="105"/>
      <c r="J11142" s="102"/>
      <c r="K11142" s="102"/>
      <c r="L11142" s="108"/>
      <c r="R11142" s="31"/>
      <c r="S11142" s="112"/>
    </row>
    <row r="11143">
      <c r="A11143" s="105"/>
      <c r="C11143" s="88"/>
      <c r="D11143" s="86"/>
      <c r="E11143" s="32"/>
      <c r="H11143" s="105"/>
      <c r="J11143" s="102"/>
      <c r="K11143" s="102"/>
      <c r="L11143" s="108"/>
      <c r="R11143" s="31"/>
      <c r="S11143" s="112"/>
    </row>
    <row r="11144">
      <c r="A11144" s="105"/>
      <c r="C11144" s="88"/>
      <c r="D11144" s="86"/>
      <c r="E11144" s="32"/>
      <c r="H11144" s="105"/>
      <c r="J11144" s="102"/>
      <c r="K11144" s="102"/>
      <c r="L11144" s="108"/>
      <c r="R11144" s="31"/>
      <c r="S11144" s="112"/>
    </row>
    <row r="11145">
      <c r="A11145" s="105"/>
      <c r="C11145" s="88"/>
      <c r="D11145" s="86"/>
      <c r="E11145" s="32"/>
      <c r="H11145" s="105"/>
      <c r="J11145" s="102"/>
      <c r="K11145" s="102"/>
      <c r="L11145" s="108"/>
      <c r="R11145" s="31"/>
      <c r="S11145" s="112"/>
    </row>
    <row r="11146">
      <c r="A11146" s="105"/>
      <c r="C11146" s="88"/>
      <c r="D11146" s="86"/>
      <c r="E11146" s="32"/>
      <c r="H11146" s="105"/>
      <c r="J11146" s="102"/>
      <c r="K11146" s="102"/>
      <c r="L11146" s="108"/>
      <c r="R11146" s="31"/>
      <c r="S11146" s="112"/>
    </row>
    <row r="11147">
      <c r="A11147" s="105"/>
      <c r="C11147" s="88"/>
      <c r="D11147" s="86"/>
      <c r="E11147" s="32"/>
      <c r="H11147" s="105"/>
      <c r="J11147" s="102"/>
      <c r="K11147" s="102"/>
      <c r="L11147" s="108"/>
      <c r="R11147" s="31"/>
      <c r="S11147" s="112"/>
    </row>
    <row r="11148">
      <c r="A11148" s="105"/>
      <c r="C11148" s="88"/>
      <c r="D11148" s="86"/>
      <c r="E11148" s="32"/>
      <c r="H11148" s="105"/>
      <c r="J11148" s="102"/>
      <c r="K11148" s="102"/>
      <c r="L11148" s="108"/>
      <c r="R11148" s="31"/>
      <c r="S11148" s="112"/>
    </row>
    <row r="11149">
      <c r="A11149" s="105"/>
      <c r="C11149" s="88"/>
      <c r="D11149" s="86"/>
      <c r="E11149" s="32"/>
      <c r="H11149" s="105"/>
      <c r="J11149" s="102"/>
      <c r="K11149" s="102"/>
      <c r="L11149" s="108"/>
      <c r="R11149" s="31"/>
      <c r="S11149" s="112"/>
    </row>
    <row r="11150">
      <c r="A11150" s="105"/>
      <c r="C11150" s="88"/>
      <c r="D11150" s="86"/>
      <c r="E11150" s="32"/>
      <c r="H11150" s="105"/>
      <c r="J11150" s="102"/>
      <c r="K11150" s="102"/>
      <c r="L11150" s="108"/>
      <c r="R11150" s="31"/>
      <c r="S11150" s="112"/>
    </row>
    <row r="11151">
      <c r="A11151" s="105"/>
      <c r="C11151" s="88"/>
      <c r="D11151" s="86"/>
      <c r="E11151" s="32"/>
      <c r="H11151" s="105"/>
      <c r="J11151" s="102"/>
      <c r="K11151" s="102"/>
      <c r="L11151" s="108"/>
      <c r="R11151" s="31"/>
      <c r="S11151" s="112"/>
    </row>
    <row r="11152">
      <c r="A11152" s="105"/>
      <c r="C11152" s="88"/>
      <c r="D11152" s="86"/>
      <c r="E11152" s="32"/>
      <c r="H11152" s="105"/>
      <c r="J11152" s="102"/>
      <c r="K11152" s="102"/>
      <c r="L11152" s="108"/>
      <c r="R11152" s="31"/>
      <c r="S11152" s="112"/>
    </row>
    <row r="11153">
      <c r="A11153" s="105"/>
      <c r="C11153" s="88"/>
      <c r="D11153" s="86"/>
      <c r="E11153" s="32"/>
      <c r="H11153" s="105"/>
      <c r="J11153" s="102"/>
      <c r="K11153" s="102"/>
      <c r="L11153" s="108"/>
      <c r="R11153" s="31"/>
      <c r="S11153" s="112"/>
    </row>
    <row r="11154">
      <c r="A11154" s="105"/>
      <c r="C11154" s="88"/>
      <c r="D11154" s="86"/>
      <c r="E11154" s="32"/>
      <c r="H11154" s="105"/>
      <c r="J11154" s="102"/>
      <c r="K11154" s="102"/>
      <c r="L11154" s="108"/>
      <c r="R11154" s="31"/>
      <c r="S11154" s="112"/>
    </row>
    <row r="11155">
      <c r="A11155" s="105"/>
      <c r="C11155" s="88"/>
      <c r="D11155" s="86"/>
      <c r="E11155" s="32"/>
      <c r="H11155" s="105"/>
      <c r="J11155" s="102"/>
      <c r="K11155" s="102"/>
      <c r="L11155" s="108"/>
      <c r="R11155" s="31"/>
      <c r="S11155" s="112"/>
    </row>
    <row r="11156">
      <c r="A11156" s="105"/>
      <c r="C11156" s="88"/>
      <c r="D11156" s="86"/>
      <c r="E11156" s="32"/>
      <c r="H11156" s="105"/>
      <c r="J11156" s="102"/>
      <c r="K11156" s="102"/>
      <c r="L11156" s="108"/>
      <c r="R11156" s="31"/>
      <c r="S11156" s="112"/>
    </row>
    <row r="11157">
      <c r="A11157" s="105"/>
      <c r="C11157" s="88"/>
      <c r="D11157" s="86"/>
      <c r="E11157" s="32"/>
      <c r="H11157" s="105"/>
      <c r="J11157" s="102"/>
      <c r="K11157" s="102"/>
      <c r="L11157" s="108"/>
      <c r="R11157" s="31"/>
      <c r="S11157" s="112"/>
    </row>
    <row r="11158">
      <c r="A11158" s="105"/>
      <c r="C11158" s="88"/>
      <c r="D11158" s="86"/>
      <c r="E11158" s="32"/>
      <c r="H11158" s="105"/>
      <c r="J11158" s="102"/>
      <c r="K11158" s="102"/>
      <c r="L11158" s="108"/>
      <c r="R11158" s="31"/>
      <c r="S11158" s="112"/>
    </row>
    <row r="11159">
      <c r="A11159" s="105"/>
      <c r="C11159" s="88"/>
      <c r="D11159" s="86"/>
      <c r="E11159" s="32"/>
      <c r="H11159" s="105"/>
      <c r="J11159" s="102"/>
      <c r="K11159" s="102"/>
      <c r="L11159" s="108"/>
      <c r="R11159" s="31"/>
      <c r="S11159" s="112"/>
    </row>
    <row r="11160">
      <c r="A11160" s="105"/>
      <c r="C11160" s="88"/>
      <c r="D11160" s="86"/>
      <c r="E11160" s="32"/>
      <c r="H11160" s="105"/>
      <c r="J11160" s="102"/>
      <c r="K11160" s="102"/>
      <c r="L11160" s="108"/>
      <c r="R11160" s="31"/>
      <c r="S11160" s="112"/>
    </row>
    <row r="11161">
      <c r="A11161" s="105"/>
      <c r="C11161" s="88"/>
      <c r="D11161" s="86"/>
      <c r="E11161" s="32"/>
      <c r="H11161" s="105"/>
      <c r="J11161" s="102"/>
      <c r="K11161" s="102"/>
      <c r="L11161" s="108"/>
      <c r="R11161" s="31"/>
      <c r="S11161" s="112"/>
    </row>
    <row r="11162">
      <c r="A11162" s="105"/>
      <c r="C11162" s="88"/>
      <c r="D11162" s="86"/>
      <c r="E11162" s="32"/>
      <c r="H11162" s="105"/>
      <c r="J11162" s="102"/>
      <c r="K11162" s="102"/>
      <c r="L11162" s="108"/>
      <c r="R11162" s="31"/>
      <c r="S11162" s="112"/>
    </row>
    <row r="11163">
      <c r="A11163" s="105"/>
      <c r="C11163" s="88"/>
      <c r="D11163" s="86"/>
      <c r="E11163" s="32"/>
      <c r="H11163" s="105"/>
      <c r="J11163" s="102"/>
      <c r="K11163" s="102"/>
      <c r="L11163" s="108"/>
      <c r="R11163" s="31"/>
      <c r="S11163" s="112"/>
    </row>
    <row r="11164">
      <c r="A11164" s="105"/>
      <c r="C11164" s="88"/>
      <c r="D11164" s="86"/>
      <c r="E11164" s="32"/>
      <c r="H11164" s="105"/>
      <c r="J11164" s="102"/>
      <c r="K11164" s="102"/>
      <c r="L11164" s="108"/>
      <c r="R11164" s="31"/>
      <c r="S11164" s="112"/>
    </row>
    <row r="11165">
      <c r="A11165" s="105"/>
      <c r="C11165" s="88"/>
      <c r="D11165" s="86"/>
      <c r="E11165" s="32"/>
      <c r="H11165" s="105"/>
      <c r="J11165" s="102"/>
      <c r="K11165" s="102"/>
      <c r="L11165" s="108"/>
      <c r="R11165" s="31"/>
      <c r="S11165" s="112"/>
    </row>
    <row r="11166">
      <c r="A11166" s="105"/>
      <c r="C11166" s="88"/>
      <c r="D11166" s="86"/>
      <c r="E11166" s="32"/>
      <c r="H11166" s="105"/>
      <c r="J11166" s="102"/>
      <c r="K11166" s="102"/>
      <c r="L11166" s="108"/>
      <c r="R11166" s="31"/>
      <c r="S11166" s="112"/>
    </row>
    <row r="11167">
      <c r="A11167" s="105"/>
      <c r="C11167" s="88"/>
      <c r="D11167" s="86"/>
      <c r="E11167" s="32"/>
      <c r="H11167" s="105"/>
      <c r="J11167" s="102"/>
      <c r="K11167" s="102"/>
      <c r="L11167" s="108"/>
      <c r="R11167" s="31"/>
      <c r="S11167" s="112"/>
    </row>
    <row r="11168">
      <c r="A11168" s="105"/>
      <c r="C11168" s="88"/>
      <c r="D11168" s="86"/>
      <c r="E11168" s="32"/>
      <c r="H11168" s="105"/>
      <c r="J11168" s="102"/>
      <c r="K11168" s="102"/>
      <c r="L11168" s="108"/>
      <c r="R11168" s="31"/>
      <c r="S11168" s="112"/>
    </row>
    <row r="11169">
      <c r="A11169" s="105"/>
      <c r="C11169" s="88"/>
      <c r="D11169" s="86"/>
      <c r="E11169" s="32"/>
      <c r="H11169" s="105"/>
      <c r="J11169" s="102"/>
      <c r="K11169" s="102"/>
      <c r="L11169" s="108"/>
      <c r="R11169" s="31"/>
      <c r="S11169" s="112"/>
    </row>
    <row r="11170">
      <c r="A11170" s="105"/>
      <c r="C11170" s="88"/>
      <c r="D11170" s="86"/>
      <c r="E11170" s="32"/>
      <c r="H11170" s="105"/>
      <c r="J11170" s="102"/>
      <c r="K11170" s="102"/>
      <c r="L11170" s="108"/>
      <c r="R11170" s="31"/>
      <c r="S11170" s="112"/>
    </row>
    <row r="11171">
      <c r="A11171" s="105"/>
      <c r="C11171" s="88"/>
      <c r="D11171" s="86"/>
      <c r="E11171" s="32"/>
      <c r="H11171" s="105"/>
      <c r="J11171" s="102"/>
      <c r="K11171" s="102"/>
      <c r="L11171" s="108"/>
      <c r="R11171" s="31"/>
      <c r="S11171" s="112"/>
    </row>
    <row r="11172">
      <c r="A11172" s="105"/>
      <c r="C11172" s="88"/>
      <c r="D11172" s="86"/>
      <c r="E11172" s="32"/>
      <c r="H11172" s="105"/>
      <c r="J11172" s="102"/>
      <c r="K11172" s="102"/>
      <c r="L11172" s="108"/>
      <c r="R11172" s="31"/>
      <c r="S11172" s="112"/>
    </row>
    <row r="11173">
      <c r="A11173" s="105"/>
      <c r="C11173" s="88"/>
      <c r="D11173" s="86"/>
      <c r="E11173" s="32"/>
      <c r="H11173" s="105"/>
      <c r="J11173" s="102"/>
      <c r="K11173" s="102"/>
      <c r="L11173" s="108"/>
      <c r="R11173" s="31"/>
      <c r="S11173" s="112"/>
    </row>
    <row r="11174">
      <c r="A11174" s="105"/>
      <c r="C11174" s="88"/>
      <c r="D11174" s="86"/>
      <c r="E11174" s="32"/>
      <c r="H11174" s="105"/>
      <c r="J11174" s="102"/>
      <c r="K11174" s="102"/>
      <c r="L11174" s="108"/>
      <c r="R11174" s="31"/>
      <c r="S11174" s="112"/>
    </row>
    <row r="11175">
      <c r="A11175" s="105"/>
      <c r="C11175" s="88"/>
      <c r="D11175" s="86"/>
      <c r="E11175" s="32"/>
      <c r="H11175" s="105"/>
      <c r="J11175" s="102"/>
      <c r="K11175" s="102"/>
      <c r="L11175" s="108"/>
      <c r="R11175" s="31"/>
      <c r="S11175" s="112"/>
    </row>
    <row r="11176">
      <c r="A11176" s="105"/>
      <c r="C11176" s="88"/>
      <c r="D11176" s="86"/>
      <c r="E11176" s="32"/>
      <c r="H11176" s="105"/>
      <c r="J11176" s="102"/>
      <c r="K11176" s="102"/>
      <c r="L11176" s="108"/>
      <c r="R11176" s="31"/>
      <c r="S11176" s="112"/>
    </row>
    <row r="11177">
      <c r="A11177" s="105"/>
      <c r="C11177" s="88"/>
      <c r="D11177" s="86"/>
      <c r="E11177" s="32"/>
      <c r="H11177" s="105"/>
      <c r="J11177" s="102"/>
      <c r="K11177" s="102"/>
      <c r="L11177" s="108"/>
      <c r="R11177" s="31"/>
      <c r="S11177" s="112"/>
    </row>
    <row r="11178">
      <c r="A11178" s="105"/>
      <c r="C11178" s="88"/>
      <c r="D11178" s="86"/>
      <c r="E11178" s="32"/>
      <c r="H11178" s="105"/>
      <c r="J11178" s="102"/>
      <c r="K11178" s="102"/>
      <c r="L11178" s="108"/>
      <c r="R11178" s="31"/>
      <c r="S11178" s="112"/>
    </row>
    <row r="11179">
      <c r="A11179" s="105"/>
      <c r="C11179" s="88"/>
      <c r="D11179" s="86"/>
      <c r="E11179" s="32"/>
      <c r="H11179" s="105"/>
      <c r="J11179" s="102"/>
      <c r="K11179" s="102"/>
      <c r="L11179" s="108"/>
      <c r="R11179" s="31"/>
      <c r="S11179" s="112"/>
    </row>
    <row r="11180">
      <c r="A11180" s="105"/>
      <c r="C11180" s="88"/>
      <c r="D11180" s="86"/>
      <c r="E11180" s="32"/>
      <c r="H11180" s="105"/>
      <c r="J11180" s="102"/>
      <c r="K11180" s="102"/>
      <c r="L11180" s="108"/>
      <c r="R11180" s="31"/>
      <c r="S11180" s="112"/>
    </row>
    <row r="11181">
      <c r="A11181" s="105"/>
      <c r="C11181" s="88"/>
      <c r="D11181" s="86"/>
      <c r="E11181" s="32"/>
      <c r="H11181" s="105"/>
      <c r="J11181" s="102"/>
      <c r="K11181" s="102"/>
      <c r="L11181" s="108"/>
      <c r="R11181" s="31"/>
      <c r="S11181" s="112"/>
    </row>
    <row r="11182">
      <c r="A11182" s="105"/>
      <c r="C11182" s="88"/>
      <c r="D11182" s="86"/>
      <c r="E11182" s="32"/>
      <c r="H11182" s="105"/>
      <c r="J11182" s="102"/>
      <c r="K11182" s="102"/>
      <c r="L11182" s="108"/>
      <c r="R11182" s="31"/>
      <c r="S11182" s="112"/>
    </row>
    <row r="11183">
      <c r="A11183" s="105"/>
      <c r="C11183" s="88"/>
      <c r="D11183" s="86"/>
      <c r="E11183" s="32"/>
      <c r="H11183" s="105"/>
      <c r="J11183" s="102"/>
      <c r="K11183" s="102"/>
      <c r="L11183" s="108"/>
      <c r="R11183" s="31"/>
      <c r="S11183" s="112"/>
    </row>
    <row r="11184">
      <c r="A11184" s="105"/>
      <c r="C11184" s="88"/>
      <c r="D11184" s="86"/>
      <c r="E11184" s="32"/>
      <c r="H11184" s="105"/>
      <c r="J11184" s="102"/>
      <c r="K11184" s="102"/>
      <c r="L11184" s="108"/>
      <c r="R11184" s="31"/>
      <c r="S11184" s="112"/>
    </row>
    <row r="11185">
      <c r="A11185" s="105"/>
      <c r="C11185" s="88"/>
      <c r="D11185" s="86"/>
      <c r="E11185" s="32"/>
      <c r="H11185" s="105"/>
      <c r="J11185" s="102"/>
      <c r="K11185" s="102"/>
      <c r="L11185" s="108"/>
      <c r="R11185" s="31"/>
      <c r="S11185" s="112"/>
    </row>
    <row r="11186">
      <c r="A11186" s="105"/>
      <c r="C11186" s="88"/>
      <c r="D11186" s="86"/>
      <c r="E11186" s="32"/>
      <c r="H11186" s="105"/>
      <c r="J11186" s="102"/>
      <c r="K11186" s="102"/>
      <c r="L11186" s="108"/>
      <c r="R11186" s="31"/>
      <c r="S11186" s="112"/>
    </row>
    <row r="11187">
      <c r="A11187" s="105"/>
      <c r="C11187" s="88"/>
      <c r="D11187" s="86"/>
      <c r="E11187" s="32"/>
      <c r="H11187" s="105"/>
      <c r="J11187" s="102"/>
      <c r="K11187" s="102"/>
      <c r="L11187" s="108"/>
      <c r="R11187" s="31"/>
      <c r="S11187" s="112"/>
    </row>
    <row r="11188">
      <c r="A11188" s="105"/>
      <c r="C11188" s="88"/>
      <c r="D11188" s="86"/>
      <c r="E11188" s="32"/>
      <c r="H11188" s="105"/>
      <c r="J11188" s="102"/>
      <c r="K11188" s="102"/>
      <c r="L11188" s="108"/>
      <c r="R11188" s="31"/>
      <c r="S11188" s="112"/>
    </row>
    <row r="11189">
      <c r="A11189" s="105"/>
      <c r="C11189" s="88"/>
      <c r="D11189" s="86"/>
      <c r="E11189" s="32"/>
      <c r="H11189" s="105"/>
      <c r="J11189" s="102"/>
      <c r="K11189" s="102"/>
      <c r="L11189" s="108"/>
      <c r="R11189" s="31"/>
      <c r="S11189" s="112"/>
    </row>
    <row r="11190">
      <c r="A11190" s="105"/>
      <c r="C11190" s="88"/>
      <c r="D11190" s="86"/>
      <c r="E11190" s="32"/>
      <c r="H11190" s="105"/>
      <c r="J11190" s="102"/>
      <c r="K11190" s="102"/>
      <c r="L11190" s="108"/>
      <c r="R11190" s="31"/>
      <c r="S11190" s="112"/>
    </row>
    <row r="11191">
      <c r="A11191" s="105"/>
      <c r="C11191" s="88"/>
      <c r="D11191" s="86"/>
      <c r="E11191" s="32"/>
      <c r="H11191" s="105"/>
      <c r="J11191" s="102"/>
      <c r="K11191" s="102"/>
      <c r="L11191" s="108"/>
      <c r="R11191" s="31"/>
      <c r="S11191" s="112"/>
    </row>
    <row r="11192">
      <c r="A11192" s="105"/>
      <c r="C11192" s="88"/>
      <c r="D11192" s="86"/>
      <c r="E11192" s="32"/>
      <c r="H11192" s="105"/>
      <c r="J11192" s="102"/>
      <c r="K11192" s="102"/>
      <c r="L11192" s="108"/>
      <c r="R11192" s="31"/>
      <c r="S11192" s="112"/>
    </row>
    <row r="11193">
      <c r="A11193" s="105"/>
      <c r="C11193" s="88"/>
      <c r="D11193" s="86"/>
      <c r="E11193" s="32"/>
      <c r="H11193" s="105"/>
      <c r="J11193" s="102"/>
      <c r="K11193" s="102"/>
      <c r="L11193" s="108"/>
      <c r="R11193" s="31"/>
      <c r="S11193" s="112"/>
    </row>
    <row r="11194">
      <c r="A11194" s="105"/>
      <c r="C11194" s="88"/>
      <c r="D11194" s="86"/>
      <c r="E11194" s="32"/>
      <c r="H11194" s="105"/>
      <c r="J11194" s="102"/>
      <c r="K11194" s="102"/>
      <c r="L11194" s="108"/>
      <c r="R11194" s="31"/>
      <c r="S11194" s="112"/>
    </row>
    <row r="11195">
      <c r="A11195" s="105"/>
      <c r="C11195" s="88"/>
      <c r="D11195" s="86"/>
      <c r="E11195" s="32"/>
      <c r="H11195" s="105"/>
      <c r="J11195" s="102"/>
      <c r="K11195" s="102"/>
      <c r="L11195" s="108"/>
      <c r="R11195" s="31"/>
      <c r="S11195" s="112"/>
    </row>
    <row r="11196">
      <c r="A11196" s="105"/>
      <c r="C11196" s="88"/>
      <c r="D11196" s="86"/>
      <c r="E11196" s="32"/>
      <c r="H11196" s="105"/>
      <c r="J11196" s="102"/>
      <c r="K11196" s="102"/>
      <c r="L11196" s="108"/>
      <c r="R11196" s="31"/>
      <c r="S11196" s="112"/>
    </row>
    <row r="11197">
      <c r="A11197" s="105"/>
      <c r="C11197" s="88"/>
      <c r="D11197" s="86"/>
      <c r="E11197" s="32"/>
      <c r="H11197" s="105"/>
      <c r="J11197" s="102"/>
      <c r="K11197" s="102"/>
      <c r="L11197" s="108"/>
      <c r="R11197" s="31"/>
      <c r="S11197" s="112"/>
    </row>
    <row r="11198">
      <c r="A11198" s="105"/>
      <c r="C11198" s="88"/>
      <c r="D11198" s="86"/>
      <c r="E11198" s="32"/>
      <c r="H11198" s="105"/>
      <c r="J11198" s="102"/>
      <c r="K11198" s="102"/>
      <c r="L11198" s="108"/>
      <c r="R11198" s="31"/>
      <c r="S11198" s="112"/>
    </row>
    <row r="11199">
      <c r="A11199" s="105"/>
      <c r="C11199" s="88"/>
      <c r="D11199" s="86"/>
      <c r="E11199" s="32"/>
      <c r="H11199" s="105"/>
      <c r="J11199" s="102"/>
      <c r="K11199" s="102"/>
      <c r="L11199" s="108"/>
      <c r="R11199" s="31"/>
      <c r="S11199" s="112"/>
    </row>
    <row r="11200">
      <c r="A11200" s="105"/>
      <c r="C11200" s="88"/>
      <c r="D11200" s="86"/>
      <c r="E11200" s="32"/>
      <c r="H11200" s="105"/>
      <c r="J11200" s="102"/>
      <c r="K11200" s="102"/>
      <c r="L11200" s="108"/>
      <c r="R11200" s="31"/>
      <c r="S11200" s="112"/>
    </row>
    <row r="11201">
      <c r="A11201" s="105"/>
      <c r="C11201" s="88"/>
      <c r="D11201" s="86"/>
      <c r="E11201" s="32"/>
      <c r="H11201" s="105"/>
      <c r="J11201" s="102"/>
      <c r="K11201" s="102"/>
      <c r="L11201" s="108"/>
      <c r="R11201" s="31"/>
      <c r="S11201" s="112"/>
    </row>
    <row r="11202">
      <c r="A11202" s="105"/>
      <c r="C11202" s="88"/>
      <c r="D11202" s="86"/>
      <c r="E11202" s="32"/>
      <c r="H11202" s="105"/>
      <c r="J11202" s="102"/>
      <c r="K11202" s="102"/>
      <c r="L11202" s="108"/>
      <c r="R11202" s="31"/>
      <c r="S11202" s="112"/>
    </row>
    <row r="11203">
      <c r="A11203" s="105"/>
      <c r="C11203" s="88"/>
      <c r="D11203" s="86"/>
      <c r="E11203" s="32"/>
      <c r="H11203" s="105"/>
      <c r="J11203" s="102"/>
      <c r="K11203" s="102"/>
      <c r="L11203" s="108"/>
      <c r="R11203" s="31"/>
      <c r="S11203" s="112"/>
    </row>
    <row r="11204">
      <c r="A11204" s="105"/>
      <c r="C11204" s="88"/>
      <c r="D11204" s="86"/>
      <c r="E11204" s="32"/>
      <c r="H11204" s="105"/>
      <c r="J11204" s="102"/>
      <c r="K11204" s="102"/>
      <c r="L11204" s="108"/>
      <c r="R11204" s="31"/>
      <c r="S11204" s="112"/>
    </row>
    <row r="11205">
      <c r="A11205" s="105"/>
      <c r="C11205" s="88"/>
      <c r="D11205" s="86"/>
      <c r="E11205" s="32"/>
      <c r="H11205" s="105"/>
      <c r="J11205" s="102"/>
      <c r="K11205" s="102"/>
      <c r="L11205" s="108"/>
      <c r="R11205" s="31"/>
      <c r="S11205" s="112"/>
    </row>
    <row r="11206">
      <c r="A11206" s="105"/>
      <c r="C11206" s="88"/>
      <c r="D11206" s="86"/>
      <c r="E11206" s="32"/>
      <c r="H11206" s="105"/>
      <c r="J11206" s="102"/>
      <c r="K11206" s="102"/>
      <c r="L11206" s="108"/>
      <c r="R11206" s="31"/>
      <c r="S11206" s="112"/>
    </row>
    <row r="11207">
      <c r="A11207" s="105"/>
      <c r="C11207" s="88"/>
      <c r="D11207" s="86"/>
      <c r="E11207" s="32"/>
      <c r="H11207" s="105"/>
      <c r="J11207" s="102"/>
      <c r="K11207" s="102"/>
      <c r="L11207" s="108"/>
      <c r="R11207" s="31"/>
      <c r="S11207" s="112"/>
    </row>
    <row r="11208">
      <c r="A11208" s="105"/>
      <c r="C11208" s="88"/>
      <c r="D11208" s="86"/>
      <c r="E11208" s="32"/>
      <c r="H11208" s="105"/>
      <c r="J11208" s="102"/>
      <c r="K11208" s="102"/>
      <c r="L11208" s="108"/>
      <c r="R11208" s="31"/>
      <c r="S11208" s="112"/>
    </row>
    <row r="11209">
      <c r="A11209" s="105"/>
      <c r="C11209" s="88"/>
      <c r="D11209" s="86"/>
      <c r="E11209" s="32"/>
      <c r="H11209" s="105"/>
      <c r="J11209" s="102"/>
      <c r="K11209" s="102"/>
      <c r="L11209" s="108"/>
      <c r="R11209" s="31"/>
      <c r="S11209" s="112"/>
    </row>
    <row r="11210">
      <c r="A11210" s="105"/>
      <c r="C11210" s="88"/>
      <c r="D11210" s="86"/>
      <c r="E11210" s="32"/>
      <c r="H11210" s="105"/>
      <c r="J11210" s="102"/>
      <c r="K11210" s="102"/>
      <c r="L11210" s="108"/>
      <c r="R11210" s="31"/>
      <c r="S11210" s="112"/>
    </row>
    <row r="11211">
      <c r="A11211" s="105"/>
      <c r="C11211" s="88"/>
      <c r="D11211" s="86"/>
      <c r="E11211" s="32"/>
      <c r="H11211" s="105"/>
      <c r="J11211" s="102"/>
      <c r="K11211" s="102"/>
      <c r="L11211" s="108"/>
      <c r="R11211" s="31"/>
      <c r="S11211" s="112"/>
    </row>
    <row r="11212">
      <c r="A11212" s="105"/>
      <c r="C11212" s="88"/>
      <c r="D11212" s="86"/>
      <c r="E11212" s="32"/>
      <c r="H11212" s="105"/>
      <c r="J11212" s="102"/>
      <c r="K11212" s="102"/>
      <c r="L11212" s="108"/>
      <c r="R11212" s="31"/>
      <c r="S11212" s="112"/>
    </row>
    <row r="11213">
      <c r="A11213" s="105"/>
      <c r="C11213" s="88"/>
      <c r="D11213" s="86"/>
      <c r="E11213" s="32"/>
      <c r="H11213" s="105"/>
      <c r="J11213" s="102"/>
      <c r="K11213" s="102"/>
      <c r="L11213" s="108"/>
      <c r="R11213" s="31"/>
      <c r="S11213" s="112"/>
    </row>
    <row r="11214">
      <c r="A11214" s="105"/>
      <c r="C11214" s="88"/>
      <c r="D11214" s="86"/>
      <c r="E11214" s="32"/>
      <c r="H11214" s="105"/>
      <c r="J11214" s="102"/>
      <c r="K11214" s="102"/>
      <c r="L11214" s="108"/>
      <c r="R11214" s="31"/>
      <c r="S11214" s="112"/>
    </row>
    <row r="11215">
      <c r="A11215" s="105"/>
      <c r="C11215" s="88"/>
      <c r="D11215" s="86"/>
      <c r="E11215" s="32"/>
      <c r="H11215" s="105"/>
      <c r="J11215" s="102"/>
      <c r="K11215" s="102"/>
      <c r="L11215" s="108"/>
      <c r="R11215" s="31"/>
      <c r="S11215" s="112"/>
    </row>
    <row r="11216">
      <c r="A11216" s="105"/>
      <c r="C11216" s="88"/>
      <c r="D11216" s="86"/>
      <c r="E11216" s="32"/>
      <c r="H11216" s="105"/>
      <c r="J11216" s="102"/>
      <c r="K11216" s="102"/>
      <c r="L11216" s="108"/>
      <c r="R11216" s="31"/>
      <c r="S11216" s="112"/>
    </row>
    <row r="11217">
      <c r="A11217" s="105"/>
      <c r="C11217" s="88"/>
      <c r="D11217" s="86"/>
      <c r="E11217" s="32"/>
      <c r="H11217" s="105"/>
      <c r="J11217" s="102"/>
      <c r="K11217" s="102"/>
      <c r="L11217" s="108"/>
      <c r="R11217" s="31"/>
      <c r="S11217" s="112"/>
    </row>
    <row r="11218">
      <c r="A11218" s="105"/>
      <c r="C11218" s="88"/>
      <c r="D11218" s="86"/>
      <c r="E11218" s="32"/>
      <c r="H11218" s="105"/>
      <c r="J11218" s="102"/>
      <c r="K11218" s="102"/>
      <c r="L11218" s="108"/>
      <c r="R11218" s="31"/>
      <c r="S11218" s="112"/>
    </row>
    <row r="11219">
      <c r="A11219" s="105"/>
      <c r="C11219" s="88"/>
      <c r="D11219" s="86"/>
      <c r="E11219" s="32"/>
      <c r="H11219" s="105"/>
      <c r="J11219" s="102"/>
      <c r="K11219" s="102"/>
      <c r="L11219" s="108"/>
      <c r="R11219" s="31"/>
      <c r="S11219" s="112"/>
    </row>
    <row r="11220">
      <c r="A11220" s="105"/>
      <c r="C11220" s="88"/>
      <c r="D11220" s="86"/>
      <c r="E11220" s="32"/>
      <c r="H11220" s="105"/>
      <c r="J11220" s="102"/>
      <c r="K11220" s="102"/>
      <c r="L11220" s="108"/>
      <c r="R11220" s="31"/>
      <c r="S11220" s="112"/>
    </row>
    <row r="11221">
      <c r="A11221" s="105"/>
      <c r="C11221" s="88"/>
      <c r="D11221" s="86"/>
      <c r="E11221" s="32"/>
      <c r="H11221" s="105"/>
      <c r="J11221" s="102"/>
      <c r="K11221" s="102"/>
      <c r="L11221" s="108"/>
      <c r="R11221" s="31"/>
      <c r="S11221" s="112"/>
    </row>
    <row r="11222">
      <c r="A11222" s="105"/>
      <c r="C11222" s="88"/>
      <c r="D11222" s="86"/>
      <c r="E11222" s="32"/>
      <c r="H11222" s="105"/>
      <c r="J11222" s="102"/>
      <c r="K11222" s="102"/>
      <c r="L11222" s="108"/>
      <c r="R11222" s="31"/>
      <c r="S11222" s="112"/>
    </row>
    <row r="11223">
      <c r="A11223" s="105"/>
      <c r="C11223" s="88"/>
      <c r="D11223" s="86"/>
      <c r="E11223" s="32"/>
      <c r="H11223" s="105"/>
      <c r="J11223" s="102"/>
      <c r="K11223" s="102"/>
      <c r="L11223" s="108"/>
      <c r="R11223" s="31"/>
      <c r="S11223" s="112"/>
    </row>
    <row r="11224">
      <c r="A11224" s="105"/>
      <c r="C11224" s="88"/>
      <c r="D11224" s="86"/>
      <c r="E11224" s="32"/>
      <c r="H11224" s="105"/>
      <c r="J11224" s="102"/>
      <c r="K11224" s="102"/>
      <c r="L11224" s="108"/>
      <c r="R11224" s="31"/>
      <c r="S11224" s="112"/>
    </row>
    <row r="11225">
      <c r="A11225" s="105"/>
      <c r="C11225" s="88"/>
      <c r="D11225" s="86"/>
      <c r="E11225" s="32"/>
      <c r="H11225" s="105"/>
      <c r="J11225" s="102"/>
      <c r="K11225" s="102"/>
      <c r="L11225" s="108"/>
      <c r="R11225" s="31"/>
      <c r="S11225" s="112"/>
    </row>
    <row r="11226">
      <c r="A11226" s="105"/>
      <c r="C11226" s="88"/>
      <c r="D11226" s="86"/>
      <c r="E11226" s="32"/>
      <c r="H11226" s="105"/>
      <c r="J11226" s="102"/>
      <c r="K11226" s="102"/>
      <c r="L11226" s="108"/>
      <c r="R11226" s="31"/>
      <c r="S11226" s="112"/>
    </row>
    <row r="11227">
      <c r="A11227" s="105"/>
      <c r="C11227" s="88"/>
      <c r="D11227" s="86"/>
      <c r="E11227" s="32"/>
      <c r="H11227" s="105"/>
      <c r="J11227" s="102"/>
      <c r="K11227" s="102"/>
      <c r="L11227" s="108"/>
      <c r="R11227" s="31"/>
      <c r="S11227" s="112"/>
    </row>
    <row r="11228">
      <c r="A11228" s="105"/>
      <c r="C11228" s="88"/>
      <c r="D11228" s="86"/>
      <c r="E11228" s="32"/>
      <c r="H11228" s="105"/>
      <c r="J11228" s="102"/>
      <c r="K11228" s="102"/>
      <c r="L11228" s="108"/>
      <c r="R11228" s="31"/>
      <c r="S11228" s="112"/>
    </row>
    <row r="11229">
      <c r="A11229" s="105"/>
      <c r="C11229" s="88"/>
      <c r="D11229" s="86"/>
      <c r="E11229" s="32"/>
      <c r="H11229" s="105"/>
      <c r="J11229" s="102"/>
      <c r="K11229" s="102"/>
      <c r="L11229" s="108"/>
      <c r="R11229" s="31"/>
      <c r="S11229" s="112"/>
    </row>
    <row r="11230">
      <c r="A11230" s="105"/>
      <c r="C11230" s="88"/>
      <c r="D11230" s="86"/>
      <c r="E11230" s="32"/>
      <c r="H11230" s="105"/>
      <c r="J11230" s="102"/>
      <c r="K11230" s="102"/>
      <c r="L11230" s="108"/>
      <c r="R11230" s="31"/>
      <c r="S11230" s="112"/>
    </row>
    <row r="11231">
      <c r="A11231" s="105"/>
      <c r="C11231" s="88"/>
      <c r="D11231" s="86"/>
      <c r="E11231" s="32"/>
      <c r="H11231" s="105"/>
      <c r="J11231" s="102"/>
      <c r="K11231" s="102"/>
      <c r="L11231" s="108"/>
      <c r="R11231" s="31"/>
      <c r="S11231" s="112"/>
    </row>
    <row r="11232">
      <c r="A11232" s="105"/>
      <c r="C11232" s="88"/>
      <c r="D11232" s="86"/>
      <c r="E11232" s="32"/>
      <c r="H11232" s="105"/>
      <c r="J11232" s="102"/>
      <c r="K11232" s="102"/>
      <c r="L11232" s="108"/>
      <c r="R11232" s="31"/>
      <c r="S11232" s="112"/>
    </row>
    <row r="11233">
      <c r="A11233" s="105"/>
      <c r="C11233" s="88"/>
      <c r="D11233" s="86"/>
      <c r="E11233" s="32"/>
      <c r="H11233" s="105"/>
      <c r="J11233" s="102"/>
      <c r="K11233" s="102"/>
      <c r="L11233" s="108"/>
      <c r="R11233" s="31"/>
      <c r="S11233" s="112"/>
    </row>
    <row r="11234">
      <c r="A11234" s="105"/>
      <c r="C11234" s="88"/>
      <c r="D11234" s="86"/>
      <c r="E11234" s="32"/>
      <c r="H11234" s="105"/>
      <c r="J11234" s="102"/>
      <c r="K11234" s="102"/>
      <c r="L11234" s="108"/>
      <c r="R11234" s="31"/>
      <c r="S11234" s="112"/>
    </row>
    <row r="11235">
      <c r="A11235" s="105"/>
      <c r="C11235" s="88"/>
      <c r="D11235" s="86"/>
      <c r="E11235" s="32"/>
      <c r="H11235" s="105"/>
      <c r="J11235" s="102"/>
      <c r="K11235" s="102"/>
      <c r="L11235" s="108"/>
      <c r="R11235" s="31"/>
      <c r="S11235" s="112"/>
    </row>
    <row r="11236">
      <c r="A11236" s="105"/>
      <c r="C11236" s="88"/>
      <c r="D11236" s="86"/>
      <c r="E11236" s="32"/>
      <c r="H11236" s="105"/>
      <c r="J11236" s="102"/>
      <c r="K11236" s="102"/>
      <c r="L11236" s="108"/>
      <c r="R11236" s="31"/>
      <c r="S11236" s="112"/>
    </row>
    <row r="11237">
      <c r="A11237" s="105"/>
      <c r="C11237" s="88"/>
      <c r="D11237" s="86"/>
      <c r="E11237" s="32"/>
      <c r="H11237" s="105"/>
      <c r="J11237" s="102"/>
      <c r="K11237" s="102"/>
      <c r="L11237" s="108"/>
      <c r="R11237" s="31"/>
      <c r="S11237" s="112"/>
    </row>
    <row r="11238">
      <c r="A11238" s="105"/>
      <c r="C11238" s="88"/>
      <c r="D11238" s="86"/>
      <c r="E11238" s="32"/>
      <c r="H11238" s="105"/>
      <c r="J11238" s="102"/>
      <c r="K11238" s="102"/>
      <c r="L11238" s="108"/>
      <c r="R11238" s="31"/>
      <c r="S11238" s="112"/>
    </row>
    <row r="11239">
      <c r="A11239" s="105"/>
      <c r="C11239" s="88"/>
      <c r="D11239" s="86"/>
      <c r="E11239" s="32"/>
      <c r="H11239" s="105"/>
      <c r="J11239" s="102"/>
      <c r="K11239" s="102"/>
      <c r="L11239" s="108"/>
      <c r="R11239" s="31"/>
      <c r="S11239" s="112"/>
    </row>
    <row r="11240">
      <c r="A11240" s="105"/>
      <c r="C11240" s="88"/>
      <c r="D11240" s="86"/>
      <c r="E11240" s="32"/>
      <c r="H11240" s="105"/>
      <c r="J11240" s="102"/>
      <c r="K11240" s="102"/>
      <c r="L11240" s="108"/>
      <c r="R11240" s="31"/>
      <c r="S11240" s="112"/>
    </row>
    <row r="11241">
      <c r="A11241" s="105"/>
      <c r="C11241" s="88"/>
      <c r="D11241" s="86"/>
      <c r="E11241" s="32"/>
      <c r="H11241" s="105"/>
      <c r="J11241" s="102"/>
      <c r="K11241" s="102"/>
      <c r="L11241" s="108"/>
      <c r="R11241" s="31"/>
      <c r="S11241" s="112"/>
    </row>
    <row r="11242">
      <c r="A11242" s="105"/>
      <c r="C11242" s="88"/>
      <c r="D11242" s="86"/>
      <c r="E11242" s="32"/>
      <c r="H11242" s="105"/>
      <c r="J11242" s="102"/>
      <c r="K11242" s="102"/>
      <c r="L11242" s="108"/>
      <c r="R11242" s="31"/>
      <c r="S11242" s="112"/>
    </row>
    <row r="11243">
      <c r="A11243" s="105"/>
      <c r="C11243" s="88"/>
      <c r="D11243" s="86"/>
      <c r="E11243" s="32"/>
      <c r="H11243" s="105"/>
      <c r="J11243" s="102"/>
      <c r="K11243" s="102"/>
      <c r="L11243" s="108"/>
      <c r="R11243" s="31"/>
      <c r="S11243" s="112"/>
    </row>
    <row r="11244">
      <c r="A11244" s="105"/>
      <c r="C11244" s="88"/>
      <c r="D11244" s="86"/>
      <c r="E11244" s="32"/>
      <c r="H11244" s="105"/>
      <c r="J11244" s="102"/>
      <c r="K11244" s="102"/>
      <c r="L11244" s="108"/>
      <c r="R11244" s="31"/>
      <c r="S11244" s="112"/>
    </row>
    <row r="11245">
      <c r="A11245" s="105"/>
      <c r="C11245" s="88"/>
      <c r="D11245" s="86"/>
      <c r="E11245" s="32"/>
      <c r="H11245" s="105"/>
      <c r="J11245" s="102"/>
      <c r="K11245" s="102"/>
      <c r="L11245" s="108"/>
      <c r="R11245" s="31"/>
      <c r="S11245" s="112"/>
    </row>
    <row r="11246">
      <c r="A11246" s="105"/>
      <c r="C11246" s="88"/>
      <c r="D11246" s="86"/>
      <c r="E11246" s="32"/>
      <c r="H11246" s="105"/>
      <c r="J11246" s="102"/>
      <c r="K11246" s="102"/>
      <c r="L11246" s="108"/>
      <c r="R11246" s="31"/>
      <c r="S11246" s="112"/>
    </row>
    <row r="11247">
      <c r="A11247" s="105"/>
      <c r="C11247" s="88"/>
      <c r="D11247" s="86"/>
      <c r="E11247" s="32"/>
      <c r="H11247" s="105"/>
      <c r="J11247" s="102"/>
      <c r="K11247" s="102"/>
      <c r="L11247" s="108"/>
      <c r="R11247" s="31"/>
      <c r="S11247" s="112"/>
    </row>
    <row r="11248">
      <c r="A11248" s="105"/>
      <c r="C11248" s="88"/>
      <c r="D11248" s="86"/>
      <c r="E11248" s="32"/>
      <c r="H11248" s="105"/>
      <c r="J11248" s="102"/>
      <c r="K11248" s="102"/>
      <c r="L11248" s="108"/>
      <c r="R11248" s="31"/>
      <c r="S11248" s="112"/>
    </row>
    <row r="11249">
      <c r="A11249" s="105"/>
      <c r="C11249" s="88"/>
      <c r="D11249" s="86"/>
      <c r="E11249" s="32"/>
      <c r="H11249" s="105"/>
      <c r="J11249" s="102"/>
      <c r="K11249" s="102"/>
      <c r="L11249" s="108"/>
      <c r="R11249" s="31"/>
      <c r="S11249" s="112"/>
    </row>
    <row r="11250">
      <c r="A11250" s="105"/>
      <c r="C11250" s="88"/>
      <c r="D11250" s="86"/>
      <c r="E11250" s="32"/>
      <c r="H11250" s="105"/>
      <c r="J11250" s="102"/>
      <c r="K11250" s="102"/>
      <c r="L11250" s="108"/>
      <c r="R11250" s="31"/>
      <c r="S11250" s="112"/>
    </row>
    <row r="11251">
      <c r="A11251" s="105"/>
      <c r="C11251" s="88"/>
      <c r="D11251" s="86"/>
      <c r="E11251" s="32"/>
      <c r="H11251" s="105"/>
      <c r="J11251" s="102"/>
      <c r="K11251" s="102"/>
      <c r="L11251" s="108"/>
      <c r="R11251" s="31"/>
      <c r="S11251" s="112"/>
    </row>
    <row r="11252">
      <c r="A11252" s="105"/>
      <c r="C11252" s="88"/>
      <c r="D11252" s="86"/>
      <c r="E11252" s="32"/>
      <c r="H11252" s="105"/>
      <c r="J11252" s="102"/>
      <c r="K11252" s="102"/>
      <c r="L11252" s="108"/>
      <c r="R11252" s="31"/>
      <c r="S11252" s="112"/>
    </row>
    <row r="11253">
      <c r="A11253" s="105"/>
      <c r="C11253" s="88"/>
      <c r="D11253" s="86"/>
      <c r="E11253" s="32"/>
      <c r="H11253" s="105"/>
      <c r="J11253" s="102"/>
      <c r="K11253" s="102"/>
      <c r="L11253" s="108"/>
      <c r="R11253" s="31"/>
      <c r="S11253" s="112"/>
    </row>
    <row r="11254">
      <c r="A11254" s="105"/>
      <c r="C11254" s="88"/>
      <c r="D11254" s="86"/>
      <c r="E11254" s="32"/>
      <c r="H11254" s="105"/>
      <c r="J11254" s="102"/>
      <c r="K11254" s="102"/>
      <c r="L11254" s="108"/>
      <c r="R11254" s="31"/>
      <c r="S11254" s="112"/>
    </row>
    <row r="11255">
      <c r="A11255" s="105"/>
      <c r="C11255" s="88"/>
      <c r="D11255" s="86"/>
      <c r="E11255" s="32"/>
      <c r="H11255" s="105"/>
      <c r="J11255" s="102"/>
      <c r="K11255" s="102"/>
      <c r="L11255" s="108"/>
      <c r="R11255" s="31"/>
      <c r="S11255" s="112"/>
    </row>
    <row r="11256">
      <c r="A11256" s="105"/>
      <c r="C11256" s="88"/>
      <c r="D11256" s="86"/>
      <c r="E11256" s="32"/>
      <c r="H11256" s="105"/>
      <c r="J11256" s="102"/>
      <c r="K11256" s="102"/>
      <c r="L11256" s="108"/>
      <c r="R11256" s="31"/>
      <c r="S11256" s="112"/>
    </row>
    <row r="11257">
      <c r="A11257" s="105"/>
      <c r="C11257" s="88"/>
      <c r="D11257" s="86"/>
      <c r="E11257" s="32"/>
      <c r="H11257" s="105"/>
      <c r="J11257" s="102"/>
      <c r="K11257" s="102"/>
      <c r="L11257" s="108"/>
      <c r="R11257" s="31"/>
      <c r="S11257" s="112"/>
    </row>
    <row r="11258">
      <c r="A11258" s="105"/>
      <c r="C11258" s="88"/>
      <c r="D11258" s="86"/>
      <c r="E11258" s="32"/>
      <c r="H11258" s="105"/>
      <c r="J11258" s="102"/>
      <c r="K11258" s="102"/>
      <c r="L11258" s="108"/>
      <c r="R11258" s="31"/>
      <c r="S11258" s="112"/>
    </row>
    <row r="11259">
      <c r="A11259" s="105"/>
      <c r="C11259" s="88"/>
      <c r="D11259" s="86"/>
      <c r="E11259" s="32"/>
      <c r="H11259" s="105"/>
      <c r="J11259" s="102"/>
      <c r="K11259" s="102"/>
      <c r="L11259" s="108"/>
      <c r="R11259" s="31"/>
      <c r="S11259" s="112"/>
    </row>
    <row r="11260">
      <c r="A11260" s="105"/>
      <c r="C11260" s="88"/>
      <c r="D11260" s="86"/>
      <c r="E11260" s="32"/>
      <c r="H11260" s="105"/>
      <c r="J11260" s="102"/>
      <c r="K11260" s="102"/>
      <c r="L11260" s="108"/>
      <c r="R11260" s="31"/>
      <c r="S11260" s="112"/>
    </row>
    <row r="11261">
      <c r="A11261" s="105"/>
      <c r="C11261" s="88"/>
      <c r="D11261" s="86"/>
      <c r="E11261" s="32"/>
      <c r="H11261" s="105"/>
      <c r="J11261" s="102"/>
      <c r="K11261" s="102"/>
      <c r="L11261" s="108"/>
      <c r="R11261" s="31"/>
      <c r="S11261" s="112"/>
    </row>
    <row r="11262">
      <c r="A11262" s="105"/>
      <c r="C11262" s="88"/>
      <c r="D11262" s="86"/>
      <c r="E11262" s="32"/>
      <c r="H11262" s="105"/>
      <c r="J11262" s="102"/>
      <c r="K11262" s="102"/>
      <c r="L11262" s="108"/>
      <c r="R11262" s="31"/>
      <c r="S11262" s="112"/>
    </row>
    <row r="11263">
      <c r="A11263" s="105"/>
      <c r="C11263" s="88"/>
      <c r="D11263" s="86"/>
      <c r="E11263" s="32"/>
      <c r="H11263" s="105"/>
      <c r="J11263" s="102"/>
      <c r="K11263" s="102"/>
      <c r="L11263" s="108"/>
      <c r="R11263" s="31"/>
      <c r="S11263" s="112"/>
    </row>
    <row r="11264">
      <c r="A11264" s="105"/>
      <c r="C11264" s="88"/>
      <c r="D11264" s="86"/>
      <c r="E11264" s="32"/>
      <c r="H11264" s="105"/>
      <c r="J11264" s="102"/>
      <c r="K11264" s="102"/>
      <c r="L11264" s="108"/>
      <c r="R11264" s="31"/>
      <c r="S11264" s="112"/>
    </row>
    <row r="11265">
      <c r="A11265" s="105"/>
      <c r="C11265" s="88"/>
      <c r="D11265" s="86"/>
      <c r="E11265" s="32"/>
      <c r="H11265" s="105"/>
      <c r="J11265" s="102"/>
      <c r="K11265" s="102"/>
      <c r="L11265" s="108"/>
      <c r="R11265" s="31"/>
      <c r="S11265" s="112"/>
    </row>
    <row r="11266">
      <c r="A11266" s="105"/>
      <c r="C11266" s="88"/>
      <c r="D11266" s="86"/>
      <c r="E11266" s="32"/>
      <c r="H11266" s="105"/>
      <c r="J11266" s="102"/>
      <c r="K11266" s="102"/>
      <c r="L11266" s="108"/>
      <c r="R11266" s="31"/>
      <c r="S11266" s="112"/>
    </row>
    <row r="11267">
      <c r="A11267" s="105"/>
      <c r="C11267" s="88"/>
      <c r="D11267" s="86"/>
      <c r="E11267" s="32"/>
      <c r="H11267" s="105"/>
      <c r="J11267" s="102"/>
      <c r="K11267" s="102"/>
      <c r="L11267" s="108"/>
      <c r="R11267" s="31"/>
      <c r="S11267" s="112"/>
    </row>
    <row r="11268">
      <c r="A11268" s="105"/>
      <c r="C11268" s="88"/>
      <c r="D11268" s="86"/>
      <c r="E11268" s="32"/>
      <c r="H11268" s="105"/>
      <c r="J11268" s="102"/>
      <c r="K11268" s="102"/>
      <c r="L11268" s="108"/>
      <c r="R11268" s="31"/>
      <c r="S11268" s="112"/>
    </row>
    <row r="11269">
      <c r="A11269" s="105"/>
      <c r="C11269" s="88"/>
      <c r="D11269" s="86"/>
      <c r="E11269" s="32"/>
      <c r="H11269" s="105"/>
      <c r="J11269" s="102"/>
      <c r="K11269" s="102"/>
      <c r="L11269" s="108"/>
      <c r="R11269" s="31"/>
      <c r="S11269" s="112"/>
    </row>
    <row r="11270">
      <c r="A11270" s="105"/>
      <c r="C11270" s="88"/>
      <c r="D11270" s="86"/>
      <c r="E11270" s="32"/>
      <c r="H11270" s="105"/>
      <c r="J11270" s="102"/>
      <c r="K11270" s="102"/>
      <c r="L11270" s="108"/>
      <c r="R11270" s="31"/>
      <c r="S11270" s="112"/>
    </row>
    <row r="11271">
      <c r="A11271" s="105"/>
      <c r="C11271" s="88"/>
      <c r="D11271" s="86"/>
      <c r="E11271" s="32"/>
      <c r="H11271" s="105"/>
      <c r="J11271" s="102"/>
      <c r="K11271" s="102"/>
      <c r="L11271" s="108"/>
      <c r="R11271" s="31"/>
      <c r="S11271" s="112"/>
    </row>
    <row r="11272">
      <c r="A11272" s="105"/>
      <c r="C11272" s="88"/>
      <c r="D11272" s="86"/>
      <c r="E11272" s="32"/>
      <c r="H11272" s="105"/>
      <c r="J11272" s="102"/>
      <c r="K11272" s="102"/>
      <c r="L11272" s="108"/>
      <c r="R11272" s="31"/>
      <c r="S11272" s="112"/>
    </row>
    <row r="11273">
      <c r="A11273" s="105"/>
      <c r="C11273" s="88"/>
      <c r="D11273" s="86"/>
      <c r="E11273" s="32"/>
      <c r="H11273" s="105"/>
      <c r="J11273" s="102"/>
      <c r="K11273" s="102"/>
      <c r="L11273" s="108"/>
      <c r="R11273" s="31"/>
      <c r="S11273" s="112"/>
    </row>
    <row r="11274">
      <c r="A11274" s="105"/>
      <c r="C11274" s="88"/>
      <c r="D11274" s="86"/>
      <c r="E11274" s="32"/>
      <c r="H11274" s="105"/>
      <c r="J11274" s="102"/>
      <c r="K11274" s="102"/>
      <c r="L11274" s="108"/>
      <c r="R11274" s="31"/>
      <c r="S11274" s="112"/>
    </row>
    <row r="11275">
      <c r="A11275" s="105"/>
      <c r="C11275" s="88"/>
      <c r="D11275" s="86"/>
      <c r="E11275" s="32"/>
      <c r="H11275" s="105"/>
      <c r="J11275" s="102"/>
      <c r="K11275" s="102"/>
      <c r="L11275" s="108"/>
      <c r="R11275" s="31"/>
      <c r="S11275" s="112"/>
    </row>
    <row r="11276">
      <c r="A11276" s="105"/>
      <c r="C11276" s="88"/>
      <c r="D11276" s="86"/>
      <c r="E11276" s="32"/>
      <c r="H11276" s="105"/>
      <c r="J11276" s="102"/>
      <c r="K11276" s="102"/>
      <c r="L11276" s="108"/>
      <c r="R11276" s="31"/>
      <c r="S11276" s="112"/>
    </row>
    <row r="11277">
      <c r="A11277" s="105"/>
      <c r="C11277" s="88"/>
      <c r="D11277" s="86"/>
      <c r="E11277" s="32"/>
      <c r="H11277" s="105"/>
      <c r="J11277" s="102"/>
      <c r="K11277" s="102"/>
      <c r="L11277" s="108"/>
      <c r="R11277" s="31"/>
      <c r="S11277" s="112"/>
    </row>
    <row r="11278">
      <c r="A11278" s="105"/>
      <c r="C11278" s="88"/>
      <c r="D11278" s="86"/>
      <c r="E11278" s="32"/>
      <c r="H11278" s="105"/>
      <c r="J11278" s="102"/>
      <c r="K11278" s="102"/>
      <c r="L11278" s="108"/>
      <c r="R11278" s="31"/>
      <c r="S11278" s="112"/>
    </row>
    <row r="11279">
      <c r="A11279" s="105"/>
      <c r="C11279" s="88"/>
      <c r="D11279" s="86"/>
      <c r="E11279" s="32"/>
      <c r="H11279" s="105"/>
      <c r="J11279" s="102"/>
      <c r="K11279" s="102"/>
      <c r="L11279" s="108"/>
      <c r="R11279" s="31"/>
      <c r="S11279" s="112"/>
    </row>
    <row r="11280">
      <c r="A11280" s="105"/>
      <c r="C11280" s="88"/>
      <c r="D11280" s="86"/>
      <c r="E11280" s="32"/>
      <c r="H11280" s="105"/>
      <c r="J11280" s="102"/>
      <c r="K11280" s="102"/>
      <c r="L11280" s="108"/>
      <c r="R11280" s="31"/>
      <c r="S11280" s="112"/>
    </row>
    <row r="11281">
      <c r="A11281" s="105"/>
      <c r="C11281" s="88"/>
      <c r="D11281" s="86"/>
      <c r="E11281" s="32"/>
      <c r="H11281" s="105"/>
      <c r="J11281" s="102"/>
      <c r="K11281" s="102"/>
      <c r="L11281" s="108"/>
      <c r="R11281" s="31"/>
      <c r="S11281" s="112"/>
    </row>
    <row r="11282">
      <c r="A11282" s="105"/>
      <c r="C11282" s="88"/>
      <c r="D11282" s="86"/>
      <c r="E11282" s="32"/>
      <c r="H11282" s="105"/>
      <c r="J11282" s="102"/>
      <c r="K11282" s="102"/>
      <c r="L11282" s="108"/>
      <c r="R11282" s="31"/>
      <c r="S11282" s="112"/>
    </row>
    <row r="11283">
      <c r="A11283" s="105"/>
      <c r="C11283" s="88"/>
      <c r="D11283" s="86"/>
      <c r="E11283" s="32"/>
      <c r="H11283" s="105"/>
      <c r="J11283" s="102"/>
      <c r="K11283" s="102"/>
      <c r="L11283" s="108"/>
      <c r="R11283" s="31"/>
      <c r="S11283" s="112"/>
    </row>
    <row r="11284">
      <c r="A11284" s="105"/>
      <c r="C11284" s="88"/>
      <c r="D11284" s="86"/>
      <c r="E11284" s="32"/>
      <c r="H11284" s="105"/>
      <c r="J11284" s="102"/>
      <c r="K11284" s="102"/>
      <c r="L11284" s="108"/>
      <c r="R11284" s="31"/>
      <c r="S11284" s="112"/>
    </row>
    <row r="11285">
      <c r="A11285" s="105"/>
      <c r="C11285" s="88"/>
      <c r="D11285" s="86"/>
      <c r="E11285" s="32"/>
      <c r="H11285" s="105"/>
      <c r="J11285" s="102"/>
      <c r="K11285" s="102"/>
      <c r="L11285" s="108"/>
      <c r="R11285" s="31"/>
      <c r="S11285" s="112"/>
    </row>
    <row r="11286">
      <c r="A11286" s="105"/>
      <c r="C11286" s="88"/>
      <c r="D11286" s="86"/>
      <c r="E11286" s="32"/>
      <c r="H11286" s="105"/>
      <c r="J11286" s="102"/>
      <c r="K11286" s="102"/>
      <c r="L11286" s="108"/>
      <c r="R11286" s="31"/>
      <c r="S11286" s="112"/>
    </row>
    <row r="11287">
      <c r="A11287" s="105"/>
      <c r="C11287" s="88"/>
      <c r="D11287" s="86"/>
      <c r="E11287" s="32"/>
      <c r="H11287" s="105"/>
      <c r="J11287" s="102"/>
      <c r="K11287" s="102"/>
      <c r="L11287" s="108"/>
      <c r="R11287" s="31"/>
      <c r="S11287" s="112"/>
    </row>
    <row r="11288">
      <c r="A11288" s="105"/>
      <c r="C11288" s="88"/>
      <c r="D11288" s="86"/>
      <c r="E11288" s="32"/>
      <c r="H11288" s="105"/>
      <c r="J11288" s="102"/>
      <c r="K11288" s="102"/>
      <c r="L11288" s="108"/>
      <c r="R11288" s="31"/>
      <c r="S11288" s="112"/>
    </row>
    <row r="11289">
      <c r="A11289" s="105"/>
      <c r="C11289" s="88"/>
      <c r="D11289" s="86"/>
      <c r="E11289" s="32"/>
      <c r="H11289" s="105"/>
      <c r="J11289" s="102"/>
      <c r="K11289" s="102"/>
      <c r="L11289" s="108"/>
      <c r="R11289" s="31"/>
      <c r="S11289" s="112"/>
    </row>
    <row r="11290">
      <c r="A11290" s="105"/>
      <c r="C11290" s="88"/>
      <c r="D11290" s="86"/>
      <c r="E11290" s="32"/>
      <c r="H11290" s="105"/>
      <c r="J11290" s="102"/>
      <c r="K11290" s="102"/>
      <c r="L11290" s="108"/>
      <c r="R11290" s="31"/>
      <c r="S11290" s="112"/>
    </row>
    <row r="11291">
      <c r="A11291" s="105"/>
      <c r="C11291" s="88"/>
      <c r="D11291" s="86"/>
      <c r="E11291" s="32"/>
      <c r="H11291" s="105"/>
      <c r="J11291" s="102"/>
      <c r="K11291" s="102"/>
      <c r="L11291" s="108"/>
      <c r="R11291" s="31"/>
      <c r="S11291" s="112"/>
    </row>
    <row r="11292">
      <c r="A11292" s="105"/>
      <c r="C11292" s="88"/>
      <c r="D11292" s="86"/>
      <c r="E11292" s="32"/>
      <c r="H11292" s="105"/>
      <c r="J11292" s="102"/>
      <c r="K11292" s="102"/>
      <c r="L11292" s="108"/>
      <c r="R11292" s="31"/>
      <c r="S11292" s="112"/>
    </row>
    <row r="11293">
      <c r="A11293" s="105"/>
      <c r="C11293" s="88"/>
      <c r="D11293" s="86"/>
      <c r="E11293" s="32"/>
      <c r="H11293" s="105"/>
      <c r="J11293" s="102"/>
      <c r="K11293" s="102"/>
      <c r="L11293" s="108"/>
      <c r="R11293" s="31"/>
      <c r="S11293" s="112"/>
    </row>
    <row r="11294">
      <c r="A11294" s="105"/>
      <c r="C11294" s="88"/>
      <c r="D11294" s="86"/>
      <c r="E11294" s="32"/>
      <c r="H11294" s="105"/>
      <c r="J11294" s="102"/>
      <c r="K11294" s="102"/>
      <c r="L11294" s="108"/>
      <c r="R11294" s="31"/>
      <c r="S11294" s="112"/>
    </row>
    <row r="11295">
      <c r="A11295" s="105"/>
      <c r="C11295" s="88"/>
      <c r="D11295" s="86"/>
      <c r="E11295" s="32"/>
      <c r="H11295" s="105"/>
      <c r="J11295" s="102"/>
      <c r="K11295" s="102"/>
      <c r="L11295" s="108"/>
      <c r="R11295" s="31"/>
      <c r="S11295" s="112"/>
    </row>
    <row r="11296">
      <c r="A11296" s="105"/>
      <c r="C11296" s="88"/>
      <c r="D11296" s="86"/>
      <c r="E11296" s="32"/>
      <c r="H11296" s="105"/>
      <c r="J11296" s="102"/>
      <c r="K11296" s="102"/>
      <c r="L11296" s="108"/>
      <c r="R11296" s="31"/>
      <c r="S11296" s="112"/>
    </row>
    <row r="11297">
      <c r="A11297" s="105"/>
      <c r="C11297" s="88"/>
      <c r="D11297" s="86"/>
      <c r="E11297" s="32"/>
      <c r="H11297" s="105"/>
      <c r="J11297" s="102"/>
      <c r="K11297" s="102"/>
      <c r="L11297" s="108"/>
      <c r="R11297" s="31"/>
      <c r="S11297" s="112"/>
    </row>
    <row r="11298">
      <c r="A11298" s="105"/>
      <c r="C11298" s="88"/>
      <c r="D11298" s="86"/>
      <c r="E11298" s="32"/>
      <c r="H11298" s="105"/>
      <c r="J11298" s="102"/>
      <c r="K11298" s="102"/>
      <c r="L11298" s="108"/>
      <c r="R11298" s="31"/>
      <c r="S11298" s="112"/>
    </row>
    <row r="11299">
      <c r="A11299" s="105"/>
      <c r="C11299" s="88"/>
      <c r="D11299" s="86"/>
      <c r="E11299" s="32"/>
      <c r="H11299" s="105"/>
      <c r="J11299" s="102"/>
      <c r="K11299" s="102"/>
      <c r="L11299" s="108"/>
      <c r="R11299" s="31"/>
      <c r="S11299" s="112"/>
    </row>
    <row r="11300">
      <c r="A11300" s="105"/>
      <c r="C11300" s="88"/>
      <c r="D11300" s="86"/>
      <c r="E11300" s="32"/>
      <c r="H11300" s="105"/>
      <c r="J11300" s="102"/>
      <c r="K11300" s="102"/>
      <c r="L11300" s="108"/>
      <c r="R11300" s="31"/>
      <c r="S11300" s="112"/>
    </row>
    <row r="11301">
      <c r="A11301" s="105"/>
      <c r="C11301" s="88"/>
      <c r="D11301" s="86"/>
      <c r="E11301" s="32"/>
      <c r="H11301" s="105"/>
      <c r="J11301" s="102"/>
      <c r="K11301" s="102"/>
      <c r="L11301" s="108"/>
      <c r="R11301" s="31"/>
      <c r="S11301" s="112"/>
    </row>
    <row r="11302">
      <c r="A11302" s="105"/>
      <c r="C11302" s="88"/>
      <c r="D11302" s="86"/>
      <c r="E11302" s="32"/>
      <c r="H11302" s="105"/>
      <c r="J11302" s="102"/>
      <c r="K11302" s="102"/>
      <c r="L11302" s="108"/>
      <c r="R11302" s="31"/>
      <c r="S11302" s="112"/>
    </row>
    <row r="11303">
      <c r="A11303" s="105"/>
      <c r="C11303" s="88"/>
      <c r="D11303" s="86"/>
      <c r="E11303" s="32"/>
      <c r="H11303" s="105"/>
      <c r="J11303" s="102"/>
      <c r="K11303" s="102"/>
      <c r="L11303" s="108"/>
      <c r="R11303" s="31"/>
      <c r="S11303" s="112"/>
    </row>
    <row r="11304">
      <c r="A11304" s="105"/>
      <c r="C11304" s="88"/>
      <c r="D11304" s="86"/>
      <c r="E11304" s="32"/>
      <c r="H11304" s="105"/>
      <c r="J11304" s="102"/>
      <c r="K11304" s="102"/>
      <c r="L11304" s="108"/>
      <c r="R11304" s="31"/>
      <c r="S11304" s="112"/>
    </row>
    <row r="11305">
      <c r="A11305" s="105"/>
      <c r="C11305" s="88"/>
      <c r="D11305" s="86"/>
      <c r="E11305" s="32"/>
      <c r="H11305" s="105"/>
      <c r="J11305" s="102"/>
      <c r="K11305" s="102"/>
      <c r="L11305" s="108"/>
      <c r="R11305" s="31"/>
      <c r="S11305" s="112"/>
    </row>
    <row r="11306">
      <c r="A11306" s="105"/>
      <c r="C11306" s="88"/>
      <c r="D11306" s="86"/>
      <c r="E11306" s="32"/>
      <c r="H11306" s="105"/>
      <c r="J11306" s="102"/>
      <c r="K11306" s="102"/>
      <c r="L11306" s="108"/>
      <c r="R11306" s="31"/>
      <c r="S11306" s="112"/>
    </row>
    <row r="11307">
      <c r="A11307" s="105"/>
      <c r="C11307" s="88"/>
      <c r="D11307" s="86"/>
      <c r="E11307" s="32"/>
      <c r="H11307" s="105"/>
      <c r="J11307" s="102"/>
      <c r="K11307" s="102"/>
      <c r="L11307" s="108"/>
      <c r="R11307" s="31"/>
      <c r="S11307" s="112"/>
    </row>
    <row r="11308">
      <c r="A11308" s="105"/>
      <c r="C11308" s="88"/>
      <c r="D11308" s="86"/>
      <c r="E11308" s="32"/>
      <c r="H11308" s="105"/>
      <c r="J11308" s="102"/>
      <c r="K11308" s="102"/>
      <c r="L11308" s="108"/>
      <c r="R11308" s="31"/>
      <c r="S11308" s="112"/>
    </row>
    <row r="11309">
      <c r="A11309" s="105"/>
      <c r="C11309" s="88"/>
      <c r="D11309" s="86"/>
      <c r="E11309" s="32"/>
      <c r="H11309" s="105"/>
      <c r="J11309" s="102"/>
      <c r="K11309" s="102"/>
      <c r="L11309" s="108"/>
      <c r="R11309" s="31"/>
      <c r="S11309" s="112"/>
    </row>
    <row r="11310">
      <c r="A11310" s="105"/>
      <c r="C11310" s="88"/>
      <c r="D11310" s="86"/>
      <c r="E11310" s="32"/>
      <c r="H11310" s="105"/>
      <c r="J11310" s="102"/>
      <c r="K11310" s="102"/>
      <c r="L11310" s="108"/>
      <c r="R11310" s="31"/>
      <c r="S11310" s="112"/>
    </row>
    <row r="11311">
      <c r="A11311" s="105"/>
      <c r="C11311" s="88"/>
      <c r="D11311" s="86"/>
      <c r="E11311" s="32"/>
      <c r="H11311" s="105"/>
      <c r="J11311" s="102"/>
      <c r="K11311" s="102"/>
      <c r="L11311" s="108"/>
      <c r="R11311" s="31"/>
      <c r="S11311" s="112"/>
    </row>
    <row r="11312">
      <c r="A11312" s="105"/>
      <c r="C11312" s="88"/>
      <c r="D11312" s="86"/>
      <c r="E11312" s="32"/>
      <c r="H11312" s="105"/>
      <c r="J11312" s="102"/>
      <c r="K11312" s="102"/>
      <c r="L11312" s="108"/>
      <c r="R11312" s="31"/>
      <c r="S11312" s="112"/>
    </row>
    <row r="11313">
      <c r="A11313" s="105"/>
      <c r="C11313" s="88"/>
      <c r="D11313" s="86"/>
      <c r="E11313" s="32"/>
      <c r="H11313" s="105"/>
      <c r="J11313" s="102"/>
      <c r="K11313" s="102"/>
      <c r="L11313" s="108"/>
      <c r="R11313" s="31"/>
      <c r="S11313" s="112"/>
    </row>
    <row r="11314">
      <c r="A11314" s="105"/>
      <c r="C11314" s="88"/>
      <c r="D11314" s="86"/>
      <c r="E11314" s="32"/>
      <c r="H11314" s="105"/>
      <c r="J11314" s="102"/>
      <c r="K11314" s="102"/>
      <c r="L11314" s="108"/>
      <c r="R11314" s="31"/>
      <c r="S11314" s="112"/>
    </row>
    <row r="11315">
      <c r="A11315" s="105"/>
      <c r="C11315" s="88"/>
      <c r="D11315" s="86"/>
      <c r="E11315" s="32"/>
      <c r="H11315" s="105"/>
      <c r="J11315" s="102"/>
      <c r="K11315" s="102"/>
      <c r="L11315" s="108"/>
      <c r="R11315" s="31"/>
      <c r="S11315" s="112"/>
    </row>
    <row r="11316">
      <c r="A11316" s="105"/>
      <c r="C11316" s="88"/>
      <c r="D11316" s="86"/>
      <c r="E11316" s="32"/>
      <c r="H11316" s="105"/>
      <c r="J11316" s="102"/>
      <c r="K11316" s="102"/>
      <c r="L11316" s="108"/>
      <c r="R11316" s="31"/>
      <c r="S11316" s="112"/>
    </row>
    <row r="11317">
      <c r="A11317" s="105"/>
      <c r="C11317" s="88"/>
      <c r="D11317" s="86"/>
      <c r="E11317" s="32"/>
      <c r="H11317" s="105"/>
      <c r="J11317" s="102"/>
      <c r="K11317" s="102"/>
      <c r="L11317" s="108"/>
      <c r="R11317" s="31"/>
      <c r="S11317" s="112"/>
    </row>
    <row r="11318">
      <c r="A11318" s="105"/>
      <c r="C11318" s="88"/>
      <c r="D11318" s="86"/>
      <c r="E11318" s="32"/>
      <c r="H11318" s="105"/>
      <c r="J11318" s="102"/>
      <c r="K11318" s="102"/>
      <c r="L11318" s="108"/>
      <c r="R11318" s="31"/>
      <c r="S11318" s="112"/>
    </row>
    <row r="11319">
      <c r="A11319" s="105"/>
      <c r="C11319" s="88"/>
      <c r="D11319" s="86"/>
      <c r="E11319" s="32"/>
      <c r="H11319" s="105"/>
      <c r="J11319" s="102"/>
      <c r="K11319" s="102"/>
      <c r="L11319" s="108"/>
      <c r="R11319" s="31"/>
      <c r="S11319" s="112"/>
    </row>
    <row r="11320">
      <c r="A11320" s="105"/>
      <c r="C11320" s="88"/>
      <c r="D11320" s="86"/>
      <c r="E11320" s="32"/>
      <c r="H11320" s="105"/>
      <c r="J11320" s="102"/>
      <c r="K11320" s="102"/>
      <c r="L11320" s="108"/>
      <c r="R11320" s="31"/>
      <c r="S11320" s="112"/>
    </row>
    <row r="11321">
      <c r="A11321" s="105"/>
      <c r="C11321" s="88"/>
      <c r="D11321" s="86"/>
      <c r="E11321" s="32"/>
      <c r="H11321" s="105"/>
      <c r="J11321" s="102"/>
      <c r="K11321" s="102"/>
      <c r="L11321" s="108"/>
      <c r="R11321" s="31"/>
      <c r="S11321" s="112"/>
    </row>
    <row r="11322">
      <c r="A11322" s="105"/>
      <c r="C11322" s="88"/>
      <c r="D11322" s="86"/>
      <c r="E11322" s="32"/>
      <c r="H11322" s="105"/>
      <c r="J11322" s="102"/>
      <c r="K11322" s="102"/>
      <c r="L11322" s="108"/>
      <c r="R11322" s="31"/>
      <c r="S11322" s="112"/>
    </row>
    <row r="11323">
      <c r="A11323" s="105"/>
      <c r="C11323" s="88"/>
      <c r="D11323" s="86"/>
      <c r="E11323" s="32"/>
      <c r="H11323" s="105"/>
      <c r="J11323" s="102"/>
      <c r="K11323" s="102"/>
      <c r="L11323" s="108"/>
      <c r="R11323" s="31"/>
      <c r="S11323" s="112"/>
    </row>
    <row r="11324">
      <c r="A11324" s="105"/>
      <c r="C11324" s="88"/>
      <c r="D11324" s="86"/>
      <c r="E11324" s="32"/>
      <c r="H11324" s="105"/>
      <c r="J11324" s="102"/>
      <c r="K11324" s="102"/>
      <c r="L11324" s="108"/>
      <c r="R11324" s="31"/>
      <c r="S11324" s="112"/>
    </row>
    <row r="11325">
      <c r="A11325" s="105"/>
      <c r="C11325" s="88"/>
      <c r="D11325" s="86"/>
      <c r="E11325" s="32"/>
      <c r="H11325" s="105"/>
      <c r="J11325" s="102"/>
      <c r="K11325" s="102"/>
      <c r="L11325" s="108"/>
      <c r="R11325" s="31"/>
      <c r="S11325" s="112"/>
    </row>
    <row r="11326">
      <c r="A11326" s="105"/>
      <c r="C11326" s="88"/>
      <c r="D11326" s="86"/>
      <c r="E11326" s="32"/>
      <c r="H11326" s="105"/>
      <c r="J11326" s="102"/>
      <c r="K11326" s="102"/>
      <c r="L11326" s="108"/>
      <c r="R11326" s="31"/>
      <c r="S11326" s="112"/>
    </row>
    <row r="11327">
      <c r="A11327" s="105"/>
      <c r="C11327" s="88"/>
      <c r="D11327" s="86"/>
      <c r="E11327" s="32"/>
      <c r="H11327" s="105"/>
      <c r="J11327" s="102"/>
      <c r="K11327" s="102"/>
      <c r="L11327" s="108"/>
      <c r="R11327" s="31"/>
      <c r="S11327" s="112"/>
    </row>
    <row r="11328">
      <c r="A11328" s="105"/>
      <c r="C11328" s="88"/>
      <c r="D11328" s="86"/>
      <c r="E11328" s="32"/>
      <c r="H11328" s="105"/>
      <c r="J11328" s="102"/>
      <c r="K11328" s="102"/>
      <c r="L11328" s="108"/>
      <c r="R11328" s="31"/>
      <c r="S11328" s="112"/>
    </row>
    <row r="11329">
      <c r="A11329" s="105"/>
      <c r="C11329" s="88"/>
      <c r="D11329" s="86"/>
      <c r="E11329" s="32"/>
      <c r="H11329" s="105"/>
      <c r="J11329" s="102"/>
      <c r="K11329" s="102"/>
      <c r="L11329" s="108"/>
      <c r="R11329" s="31"/>
      <c r="S11329" s="112"/>
    </row>
    <row r="11330">
      <c r="A11330" s="105"/>
      <c r="C11330" s="88"/>
      <c r="D11330" s="86"/>
      <c r="E11330" s="32"/>
      <c r="H11330" s="105"/>
      <c r="J11330" s="102"/>
      <c r="K11330" s="102"/>
      <c r="L11330" s="108"/>
      <c r="R11330" s="31"/>
      <c r="S11330" s="112"/>
    </row>
    <row r="11331">
      <c r="A11331" s="105"/>
      <c r="C11331" s="88"/>
      <c r="D11331" s="86"/>
      <c r="E11331" s="32"/>
      <c r="H11331" s="105"/>
      <c r="J11331" s="102"/>
      <c r="K11331" s="102"/>
      <c r="L11331" s="108"/>
      <c r="R11331" s="31"/>
      <c r="S11331" s="112"/>
    </row>
    <row r="11332">
      <c r="A11332" s="105"/>
      <c r="C11332" s="88"/>
      <c r="D11332" s="86"/>
      <c r="E11332" s="32"/>
      <c r="H11332" s="105"/>
      <c r="J11332" s="102"/>
      <c r="K11332" s="102"/>
      <c r="L11332" s="108"/>
      <c r="R11332" s="31"/>
      <c r="S11332" s="112"/>
    </row>
    <row r="11333">
      <c r="A11333" s="105"/>
      <c r="C11333" s="88"/>
      <c r="D11333" s="86"/>
      <c r="E11333" s="32"/>
      <c r="H11333" s="105"/>
      <c r="J11333" s="102"/>
      <c r="K11333" s="102"/>
      <c r="L11333" s="108"/>
      <c r="R11333" s="31"/>
      <c r="S11333" s="112"/>
    </row>
    <row r="11334">
      <c r="A11334" s="105"/>
      <c r="C11334" s="88"/>
      <c r="D11334" s="86"/>
      <c r="E11334" s="32"/>
      <c r="H11334" s="105"/>
      <c r="J11334" s="102"/>
      <c r="K11334" s="102"/>
      <c r="L11334" s="108"/>
      <c r="R11334" s="31"/>
      <c r="S11334" s="112"/>
    </row>
    <row r="11335">
      <c r="A11335" s="105"/>
      <c r="C11335" s="88"/>
      <c r="D11335" s="86"/>
      <c r="E11335" s="32"/>
      <c r="H11335" s="105"/>
      <c r="J11335" s="102"/>
      <c r="K11335" s="102"/>
      <c r="L11335" s="108"/>
      <c r="R11335" s="31"/>
      <c r="S11335" s="112"/>
    </row>
    <row r="11336">
      <c r="A11336" s="105"/>
      <c r="C11336" s="88"/>
      <c r="D11336" s="86"/>
      <c r="E11336" s="32"/>
      <c r="H11336" s="105"/>
      <c r="J11336" s="102"/>
      <c r="K11336" s="102"/>
      <c r="L11336" s="108"/>
      <c r="R11336" s="31"/>
      <c r="S11336" s="112"/>
    </row>
    <row r="11337">
      <c r="A11337" s="105"/>
      <c r="C11337" s="88"/>
      <c r="D11337" s="86"/>
      <c r="E11337" s="32"/>
      <c r="H11337" s="105"/>
      <c r="J11337" s="102"/>
      <c r="K11337" s="102"/>
      <c r="L11337" s="108"/>
      <c r="R11337" s="31"/>
      <c r="S11337" s="112"/>
    </row>
    <row r="11338">
      <c r="A11338" s="105"/>
      <c r="C11338" s="88"/>
      <c r="D11338" s="86"/>
      <c r="E11338" s="32"/>
      <c r="H11338" s="105"/>
      <c r="J11338" s="102"/>
      <c r="K11338" s="102"/>
      <c r="L11338" s="108"/>
      <c r="R11338" s="31"/>
      <c r="S11338" s="112"/>
    </row>
    <row r="11339">
      <c r="A11339" s="105"/>
      <c r="C11339" s="88"/>
      <c r="D11339" s="86"/>
      <c r="E11339" s="32"/>
      <c r="H11339" s="105"/>
      <c r="J11339" s="102"/>
      <c r="K11339" s="102"/>
      <c r="L11339" s="108"/>
      <c r="R11339" s="31"/>
      <c r="S11339" s="112"/>
    </row>
    <row r="11340">
      <c r="A11340" s="105"/>
      <c r="C11340" s="88"/>
      <c r="D11340" s="86"/>
      <c r="E11340" s="32"/>
      <c r="H11340" s="105"/>
      <c r="J11340" s="102"/>
      <c r="K11340" s="102"/>
      <c r="L11340" s="108"/>
      <c r="R11340" s="31"/>
      <c r="S11340" s="112"/>
    </row>
    <row r="11341">
      <c r="A11341" s="105"/>
      <c r="C11341" s="88"/>
      <c r="D11341" s="86"/>
      <c r="E11341" s="32"/>
      <c r="H11341" s="105"/>
      <c r="J11341" s="102"/>
      <c r="K11341" s="102"/>
      <c r="L11341" s="108"/>
      <c r="R11341" s="31"/>
      <c r="S11341" s="112"/>
    </row>
    <row r="11342">
      <c r="A11342" s="105"/>
      <c r="C11342" s="88"/>
      <c r="D11342" s="86"/>
      <c r="E11342" s="32"/>
      <c r="H11342" s="105"/>
      <c r="J11342" s="102"/>
      <c r="K11342" s="102"/>
      <c r="L11342" s="108"/>
      <c r="R11342" s="31"/>
      <c r="S11342" s="112"/>
    </row>
    <row r="11343">
      <c r="A11343" s="105"/>
      <c r="C11343" s="88"/>
      <c r="D11343" s="86"/>
      <c r="E11343" s="32"/>
      <c r="H11343" s="105"/>
      <c r="J11343" s="102"/>
      <c r="K11343" s="102"/>
      <c r="L11343" s="108"/>
      <c r="R11343" s="31"/>
      <c r="S11343" s="112"/>
    </row>
    <row r="11344">
      <c r="A11344" s="105"/>
      <c r="C11344" s="88"/>
      <c r="D11344" s="86"/>
      <c r="E11344" s="32"/>
      <c r="H11344" s="105"/>
      <c r="J11344" s="102"/>
      <c r="K11344" s="102"/>
      <c r="L11344" s="108"/>
      <c r="R11344" s="31"/>
      <c r="S11344" s="112"/>
    </row>
    <row r="11345">
      <c r="A11345" s="105"/>
      <c r="C11345" s="88"/>
      <c r="D11345" s="86"/>
      <c r="E11345" s="32"/>
      <c r="H11345" s="105"/>
      <c r="J11345" s="102"/>
      <c r="K11345" s="102"/>
      <c r="L11345" s="108"/>
      <c r="R11345" s="31"/>
      <c r="S11345" s="112"/>
    </row>
    <row r="11346">
      <c r="A11346" s="105"/>
      <c r="C11346" s="88"/>
      <c r="D11346" s="86"/>
      <c r="E11346" s="32"/>
      <c r="H11346" s="105"/>
      <c r="J11346" s="102"/>
      <c r="K11346" s="102"/>
      <c r="L11346" s="108"/>
      <c r="R11346" s="31"/>
      <c r="S11346" s="112"/>
    </row>
    <row r="11347">
      <c r="A11347" s="105"/>
      <c r="C11347" s="88"/>
      <c r="D11347" s="86"/>
      <c r="E11347" s="32"/>
      <c r="H11347" s="105"/>
      <c r="J11347" s="102"/>
      <c r="K11347" s="102"/>
      <c r="L11347" s="108"/>
      <c r="R11347" s="31"/>
      <c r="S11347" s="112"/>
    </row>
    <row r="11348">
      <c r="A11348" s="105"/>
      <c r="C11348" s="88"/>
      <c r="D11348" s="86"/>
      <c r="E11348" s="32"/>
      <c r="H11348" s="105"/>
      <c r="J11348" s="102"/>
      <c r="K11348" s="102"/>
      <c r="L11348" s="108"/>
      <c r="R11348" s="31"/>
      <c r="S11348" s="112"/>
    </row>
    <row r="11349">
      <c r="A11349" s="105"/>
      <c r="C11349" s="88"/>
      <c r="D11349" s="86"/>
      <c r="E11349" s="32"/>
      <c r="H11349" s="105"/>
      <c r="J11349" s="102"/>
      <c r="K11349" s="102"/>
      <c r="L11349" s="108"/>
      <c r="R11349" s="31"/>
      <c r="S11349" s="112"/>
    </row>
    <row r="11350">
      <c r="A11350" s="105"/>
      <c r="C11350" s="88"/>
      <c r="D11350" s="86"/>
      <c r="E11350" s="32"/>
      <c r="H11350" s="105"/>
      <c r="J11350" s="102"/>
      <c r="K11350" s="102"/>
      <c r="L11350" s="108"/>
      <c r="R11350" s="31"/>
      <c r="S11350" s="112"/>
    </row>
    <row r="11351">
      <c r="A11351" s="105"/>
      <c r="C11351" s="88"/>
      <c r="D11351" s="86"/>
      <c r="E11351" s="32"/>
      <c r="H11351" s="105"/>
      <c r="J11351" s="102"/>
      <c r="K11351" s="102"/>
      <c r="L11351" s="108"/>
      <c r="R11351" s="31"/>
      <c r="S11351" s="112"/>
    </row>
    <row r="11352">
      <c r="A11352" s="105"/>
      <c r="C11352" s="88"/>
      <c r="D11352" s="86"/>
      <c r="E11352" s="32"/>
      <c r="H11352" s="105"/>
      <c r="J11352" s="102"/>
      <c r="K11352" s="102"/>
      <c r="L11352" s="108"/>
      <c r="R11352" s="31"/>
      <c r="S11352" s="112"/>
    </row>
    <row r="11353">
      <c r="A11353" s="105"/>
      <c r="C11353" s="88"/>
      <c r="D11353" s="86"/>
      <c r="E11353" s="32"/>
      <c r="H11353" s="105"/>
      <c r="J11353" s="102"/>
      <c r="K11353" s="102"/>
      <c r="L11353" s="108"/>
      <c r="R11353" s="31"/>
      <c r="S11353" s="112"/>
    </row>
    <row r="11354">
      <c r="A11354" s="105"/>
      <c r="C11354" s="88"/>
      <c r="D11354" s="86"/>
      <c r="E11354" s="32"/>
      <c r="H11354" s="105"/>
      <c r="J11354" s="102"/>
      <c r="K11354" s="102"/>
      <c r="L11354" s="108"/>
      <c r="R11354" s="31"/>
      <c r="S11354" s="112"/>
    </row>
    <row r="11355">
      <c r="A11355" s="105"/>
      <c r="C11355" s="88"/>
      <c r="D11355" s="86"/>
      <c r="E11355" s="32"/>
      <c r="H11355" s="105"/>
      <c r="J11355" s="102"/>
      <c r="K11355" s="102"/>
      <c r="L11355" s="108"/>
      <c r="R11355" s="31"/>
      <c r="S11355" s="112"/>
    </row>
    <row r="11356">
      <c r="A11356" s="105"/>
      <c r="C11356" s="88"/>
      <c r="D11356" s="86"/>
      <c r="E11356" s="32"/>
      <c r="H11356" s="105"/>
      <c r="J11356" s="102"/>
      <c r="K11356" s="102"/>
      <c r="L11356" s="108"/>
      <c r="R11356" s="31"/>
      <c r="S11356" s="112"/>
    </row>
    <row r="11357">
      <c r="A11357" s="105"/>
      <c r="C11357" s="88"/>
      <c r="D11357" s="86"/>
      <c r="E11357" s="32"/>
      <c r="H11357" s="105"/>
      <c r="J11357" s="102"/>
      <c r="K11357" s="102"/>
      <c r="L11357" s="108"/>
      <c r="R11357" s="31"/>
      <c r="S11357" s="112"/>
    </row>
    <row r="11358">
      <c r="A11358" s="105"/>
      <c r="C11358" s="88"/>
      <c r="D11358" s="86"/>
      <c r="E11358" s="32"/>
      <c r="H11358" s="105"/>
      <c r="J11358" s="102"/>
      <c r="K11358" s="102"/>
      <c r="L11358" s="108"/>
      <c r="R11358" s="31"/>
      <c r="S11358" s="112"/>
    </row>
    <row r="11359">
      <c r="A11359" s="105"/>
      <c r="C11359" s="88"/>
      <c r="D11359" s="86"/>
      <c r="E11359" s="32"/>
      <c r="H11359" s="105"/>
      <c r="J11359" s="102"/>
      <c r="K11359" s="102"/>
      <c r="L11359" s="108"/>
      <c r="R11359" s="31"/>
      <c r="S11359" s="112"/>
    </row>
    <row r="11360">
      <c r="A11360" s="105"/>
      <c r="C11360" s="88"/>
      <c r="D11360" s="86"/>
      <c r="E11360" s="32"/>
      <c r="H11360" s="105"/>
      <c r="J11360" s="102"/>
      <c r="K11360" s="102"/>
      <c r="L11360" s="108"/>
      <c r="R11360" s="31"/>
      <c r="S11360" s="112"/>
    </row>
    <row r="11361">
      <c r="A11361" s="105"/>
      <c r="C11361" s="88"/>
      <c r="D11361" s="86"/>
      <c r="E11361" s="32"/>
      <c r="H11361" s="105"/>
      <c r="J11361" s="102"/>
      <c r="K11361" s="102"/>
      <c r="L11361" s="108"/>
      <c r="R11361" s="31"/>
      <c r="S11361" s="112"/>
    </row>
    <row r="11362">
      <c r="A11362" s="105"/>
      <c r="C11362" s="88"/>
      <c r="D11362" s="86"/>
      <c r="E11362" s="32"/>
      <c r="H11362" s="105"/>
      <c r="J11362" s="102"/>
      <c r="K11362" s="102"/>
      <c r="L11362" s="108"/>
      <c r="R11362" s="31"/>
      <c r="S11362" s="112"/>
    </row>
    <row r="11363">
      <c r="A11363" s="105"/>
      <c r="C11363" s="88"/>
      <c r="D11363" s="86"/>
      <c r="E11363" s="32"/>
      <c r="H11363" s="105"/>
      <c r="J11363" s="102"/>
      <c r="K11363" s="102"/>
      <c r="L11363" s="108"/>
      <c r="R11363" s="31"/>
      <c r="S11363" s="112"/>
    </row>
    <row r="11364">
      <c r="A11364" s="105"/>
      <c r="C11364" s="88"/>
      <c r="D11364" s="86"/>
      <c r="E11364" s="32"/>
      <c r="H11364" s="105"/>
      <c r="J11364" s="102"/>
      <c r="K11364" s="102"/>
      <c r="L11364" s="108"/>
      <c r="R11364" s="31"/>
      <c r="S11364" s="112"/>
    </row>
    <row r="11365">
      <c r="A11365" s="105"/>
      <c r="C11365" s="88"/>
      <c r="D11365" s="86"/>
      <c r="E11365" s="32"/>
      <c r="H11365" s="105"/>
      <c r="J11365" s="102"/>
      <c r="K11365" s="102"/>
      <c r="L11365" s="108"/>
      <c r="R11365" s="31"/>
      <c r="S11365" s="112"/>
    </row>
    <row r="11366">
      <c r="A11366" s="105"/>
      <c r="C11366" s="88"/>
      <c r="D11366" s="86"/>
      <c r="E11366" s="32"/>
      <c r="H11366" s="105"/>
      <c r="J11366" s="102"/>
      <c r="K11366" s="102"/>
      <c r="L11366" s="108"/>
      <c r="R11366" s="31"/>
      <c r="S11366" s="112"/>
    </row>
    <row r="11367">
      <c r="A11367" s="105"/>
      <c r="C11367" s="88"/>
      <c r="D11367" s="86"/>
      <c r="E11367" s="32"/>
      <c r="H11367" s="105"/>
      <c r="J11367" s="102"/>
      <c r="K11367" s="102"/>
      <c r="L11367" s="108"/>
      <c r="R11367" s="31"/>
      <c r="S11367" s="112"/>
    </row>
    <row r="11368">
      <c r="A11368" s="105"/>
      <c r="C11368" s="88"/>
      <c r="D11368" s="86"/>
      <c r="E11368" s="32"/>
      <c r="H11368" s="105"/>
      <c r="J11368" s="102"/>
      <c r="K11368" s="102"/>
      <c r="L11368" s="108"/>
      <c r="R11368" s="31"/>
      <c r="S11368" s="112"/>
    </row>
    <row r="11369">
      <c r="A11369" s="105"/>
      <c r="C11369" s="88"/>
      <c r="D11369" s="86"/>
      <c r="E11369" s="32"/>
      <c r="H11369" s="105"/>
      <c r="J11369" s="102"/>
      <c r="K11369" s="102"/>
      <c r="L11369" s="108"/>
      <c r="R11369" s="31"/>
      <c r="S11369" s="112"/>
    </row>
    <row r="11370">
      <c r="A11370" s="105"/>
      <c r="C11370" s="88"/>
      <c r="D11370" s="86"/>
      <c r="E11370" s="32"/>
      <c r="H11370" s="105"/>
      <c r="J11370" s="102"/>
      <c r="K11370" s="102"/>
      <c r="L11370" s="108"/>
      <c r="R11370" s="31"/>
      <c r="S11370" s="112"/>
    </row>
    <row r="11371">
      <c r="A11371" s="105"/>
      <c r="C11371" s="88"/>
      <c r="D11371" s="86"/>
      <c r="E11371" s="32"/>
      <c r="H11371" s="105"/>
      <c r="J11371" s="102"/>
      <c r="K11371" s="102"/>
      <c r="L11371" s="108"/>
      <c r="R11371" s="31"/>
      <c r="S11371" s="112"/>
    </row>
    <row r="11372">
      <c r="A11372" s="105"/>
      <c r="C11372" s="88"/>
      <c r="D11372" s="86"/>
      <c r="E11372" s="32"/>
      <c r="H11372" s="105"/>
      <c r="J11372" s="102"/>
      <c r="K11372" s="102"/>
      <c r="L11372" s="108"/>
      <c r="R11372" s="31"/>
      <c r="S11372" s="112"/>
    </row>
    <row r="11373">
      <c r="A11373" s="105"/>
      <c r="C11373" s="88"/>
      <c r="D11373" s="86"/>
      <c r="E11373" s="32"/>
      <c r="H11373" s="105"/>
      <c r="J11373" s="102"/>
      <c r="K11373" s="102"/>
      <c r="L11373" s="108"/>
      <c r="R11373" s="31"/>
      <c r="S11373" s="112"/>
    </row>
    <row r="11374">
      <c r="A11374" s="105"/>
      <c r="C11374" s="88"/>
      <c r="D11374" s="86"/>
      <c r="E11374" s="32"/>
      <c r="H11374" s="105"/>
      <c r="J11374" s="102"/>
      <c r="K11374" s="102"/>
      <c r="L11374" s="108"/>
      <c r="R11374" s="31"/>
      <c r="S11374" s="112"/>
    </row>
    <row r="11375">
      <c r="A11375" s="105"/>
      <c r="C11375" s="88"/>
      <c r="D11375" s="86"/>
      <c r="E11375" s="32"/>
      <c r="H11375" s="105"/>
      <c r="J11375" s="102"/>
      <c r="K11375" s="102"/>
      <c r="L11375" s="108"/>
      <c r="R11375" s="31"/>
      <c r="S11375" s="112"/>
    </row>
    <row r="11376">
      <c r="A11376" s="105"/>
      <c r="C11376" s="88"/>
      <c r="D11376" s="86"/>
      <c r="E11376" s="32"/>
      <c r="H11376" s="105"/>
      <c r="J11376" s="102"/>
      <c r="K11376" s="102"/>
      <c r="L11376" s="108"/>
      <c r="R11376" s="31"/>
      <c r="S11376" s="112"/>
    </row>
    <row r="11377">
      <c r="A11377" s="105"/>
      <c r="C11377" s="88"/>
      <c r="D11377" s="86"/>
      <c r="E11377" s="32"/>
      <c r="H11377" s="105"/>
      <c r="J11377" s="102"/>
      <c r="K11377" s="102"/>
      <c r="L11377" s="108"/>
      <c r="R11377" s="31"/>
      <c r="S11377" s="112"/>
    </row>
    <row r="11378">
      <c r="A11378" s="105"/>
      <c r="C11378" s="88"/>
      <c r="D11378" s="86"/>
      <c r="E11378" s="32"/>
      <c r="H11378" s="105"/>
      <c r="J11378" s="102"/>
      <c r="K11378" s="102"/>
      <c r="L11378" s="108"/>
      <c r="R11378" s="31"/>
      <c r="S11378" s="112"/>
    </row>
    <row r="11379">
      <c r="A11379" s="105"/>
      <c r="C11379" s="88"/>
      <c r="D11379" s="86"/>
      <c r="E11379" s="32"/>
      <c r="H11379" s="105"/>
      <c r="J11379" s="102"/>
      <c r="K11379" s="102"/>
      <c r="L11379" s="108"/>
      <c r="R11379" s="31"/>
      <c r="S11379" s="112"/>
    </row>
    <row r="11380">
      <c r="A11380" s="105"/>
      <c r="C11380" s="88"/>
      <c r="D11380" s="86"/>
      <c r="E11380" s="32"/>
      <c r="H11380" s="105"/>
      <c r="J11380" s="102"/>
      <c r="K11380" s="102"/>
      <c r="L11380" s="108"/>
      <c r="R11380" s="31"/>
      <c r="S11380" s="112"/>
    </row>
    <row r="11381">
      <c r="A11381" s="105"/>
      <c r="C11381" s="88"/>
      <c r="D11381" s="86"/>
      <c r="E11381" s="32"/>
      <c r="H11381" s="105"/>
      <c r="J11381" s="102"/>
      <c r="K11381" s="102"/>
      <c r="L11381" s="108"/>
      <c r="R11381" s="31"/>
      <c r="S11381" s="112"/>
    </row>
    <row r="11382">
      <c r="A11382" s="105"/>
      <c r="C11382" s="88"/>
      <c r="D11382" s="86"/>
      <c r="E11382" s="32"/>
      <c r="H11382" s="105"/>
      <c r="J11382" s="102"/>
      <c r="K11382" s="102"/>
      <c r="L11382" s="108"/>
      <c r="R11382" s="31"/>
      <c r="S11382" s="112"/>
    </row>
    <row r="11383">
      <c r="A11383" s="105"/>
      <c r="C11383" s="88"/>
      <c r="D11383" s="86"/>
      <c r="E11383" s="32"/>
      <c r="H11383" s="105"/>
      <c r="J11383" s="102"/>
      <c r="K11383" s="102"/>
      <c r="L11383" s="108"/>
      <c r="R11383" s="31"/>
      <c r="S11383" s="112"/>
    </row>
    <row r="11384">
      <c r="A11384" s="105"/>
      <c r="C11384" s="88"/>
      <c r="D11384" s="86"/>
      <c r="E11384" s="32"/>
      <c r="H11384" s="105"/>
      <c r="J11384" s="102"/>
      <c r="K11384" s="102"/>
      <c r="L11384" s="108"/>
      <c r="R11384" s="31"/>
      <c r="S11384" s="112"/>
    </row>
    <row r="11385">
      <c r="A11385" s="105"/>
      <c r="C11385" s="88"/>
      <c r="D11385" s="86"/>
      <c r="E11385" s="32"/>
      <c r="H11385" s="105"/>
      <c r="J11385" s="102"/>
      <c r="K11385" s="102"/>
      <c r="L11385" s="108"/>
      <c r="R11385" s="31"/>
      <c r="S11385" s="112"/>
    </row>
    <row r="11386">
      <c r="A11386" s="105"/>
      <c r="C11386" s="88"/>
      <c r="D11386" s="86"/>
      <c r="E11386" s="32"/>
      <c r="H11386" s="105"/>
      <c r="J11386" s="102"/>
      <c r="K11386" s="102"/>
      <c r="L11386" s="108"/>
      <c r="R11386" s="31"/>
      <c r="S11386" s="112"/>
    </row>
    <row r="11387">
      <c r="A11387" s="105"/>
      <c r="C11387" s="88"/>
      <c r="D11387" s="86"/>
      <c r="E11387" s="32"/>
      <c r="H11387" s="105"/>
      <c r="J11387" s="102"/>
      <c r="K11387" s="102"/>
      <c r="L11387" s="108"/>
      <c r="R11387" s="31"/>
      <c r="S11387" s="112"/>
    </row>
    <row r="11388">
      <c r="A11388" s="105"/>
      <c r="C11388" s="88"/>
      <c r="D11388" s="86"/>
      <c r="E11388" s="32"/>
      <c r="H11388" s="105"/>
      <c r="J11388" s="102"/>
      <c r="K11388" s="102"/>
      <c r="L11388" s="108"/>
      <c r="R11388" s="31"/>
      <c r="S11388" s="112"/>
    </row>
    <row r="11389">
      <c r="A11389" s="105"/>
      <c r="C11389" s="88"/>
      <c r="D11389" s="86"/>
      <c r="E11389" s="32"/>
      <c r="H11389" s="105"/>
      <c r="J11389" s="102"/>
      <c r="K11389" s="102"/>
      <c r="L11389" s="108"/>
      <c r="R11389" s="31"/>
      <c r="S11389" s="112"/>
    </row>
    <row r="11390">
      <c r="A11390" s="105"/>
      <c r="C11390" s="88"/>
      <c r="D11390" s="86"/>
      <c r="E11390" s="32"/>
      <c r="H11390" s="105"/>
      <c r="J11390" s="102"/>
      <c r="K11390" s="102"/>
      <c r="L11390" s="108"/>
      <c r="R11390" s="31"/>
      <c r="S11390" s="112"/>
    </row>
    <row r="11391">
      <c r="A11391" s="105"/>
      <c r="C11391" s="88"/>
      <c r="D11391" s="86"/>
      <c r="E11391" s="32"/>
      <c r="H11391" s="105"/>
      <c r="J11391" s="102"/>
      <c r="K11391" s="102"/>
      <c r="L11391" s="108"/>
      <c r="R11391" s="31"/>
      <c r="S11391" s="112"/>
    </row>
    <row r="11392">
      <c r="A11392" s="105"/>
      <c r="C11392" s="88"/>
      <c r="D11392" s="86"/>
      <c r="E11392" s="32"/>
      <c r="H11392" s="105"/>
      <c r="J11392" s="102"/>
      <c r="K11392" s="102"/>
      <c r="L11392" s="108"/>
      <c r="R11392" s="31"/>
      <c r="S11392" s="112"/>
    </row>
    <row r="11393">
      <c r="A11393" s="105"/>
      <c r="C11393" s="88"/>
      <c r="D11393" s="86"/>
      <c r="E11393" s="32"/>
      <c r="H11393" s="105"/>
      <c r="J11393" s="102"/>
      <c r="K11393" s="102"/>
      <c r="L11393" s="108"/>
      <c r="R11393" s="31"/>
      <c r="S11393" s="112"/>
    </row>
    <row r="11394">
      <c r="A11394" s="105"/>
      <c r="C11394" s="88"/>
      <c r="D11394" s="86"/>
      <c r="E11394" s="32"/>
      <c r="H11394" s="105"/>
      <c r="J11394" s="102"/>
      <c r="K11394" s="102"/>
      <c r="L11394" s="108"/>
      <c r="R11394" s="31"/>
      <c r="S11394" s="112"/>
    </row>
    <row r="11395">
      <c r="A11395" s="105"/>
      <c r="C11395" s="88"/>
      <c r="D11395" s="86"/>
      <c r="E11395" s="32"/>
      <c r="H11395" s="105"/>
      <c r="J11395" s="102"/>
      <c r="K11395" s="102"/>
      <c r="L11395" s="108"/>
      <c r="R11395" s="31"/>
      <c r="S11395" s="112"/>
    </row>
    <row r="11396">
      <c r="A11396" s="105"/>
      <c r="C11396" s="88"/>
      <c r="D11396" s="86"/>
      <c r="E11396" s="32"/>
      <c r="H11396" s="105"/>
      <c r="J11396" s="102"/>
      <c r="K11396" s="102"/>
      <c r="L11396" s="108"/>
      <c r="R11396" s="31"/>
      <c r="S11396" s="112"/>
    </row>
    <row r="11397">
      <c r="A11397" s="105"/>
      <c r="C11397" s="88"/>
      <c r="D11397" s="86"/>
      <c r="E11397" s="32"/>
      <c r="H11397" s="105"/>
      <c r="J11397" s="102"/>
      <c r="K11397" s="102"/>
      <c r="L11397" s="108"/>
      <c r="R11397" s="31"/>
      <c r="S11397" s="112"/>
    </row>
    <row r="11398">
      <c r="A11398" s="105"/>
      <c r="C11398" s="88"/>
      <c r="D11398" s="86"/>
      <c r="E11398" s="32"/>
      <c r="H11398" s="105"/>
      <c r="J11398" s="102"/>
      <c r="K11398" s="102"/>
      <c r="L11398" s="108"/>
      <c r="R11398" s="31"/>
      <c r="S11398" s="112"/>
    </row>
    <row r="11399">
      <c r="A11399" s="105"/>
      <c r="C11399" s="88"/>
      <c r="D11399" s="86"/>
      <c r="E11399" s="32"/>
      <c r="H11399" s="105"/>
      <c r="J11399" s="102"/>
      <c r="K11399" s="102"/>
      <c r="L11399" s="108"/>
      <c r="R11399" s="31"/>
      <c r="S11399" s="112"/>
    </row>
    <row r="11400">
      <c r="A11400" s="105"/>
      <c r="C11400" s="88"/>
      <c r="D11400" s="86"/>
      <c r="E11400" s="32"/>
      <c r="H11400" s="105"/>
      <c r="J11400" s="102"/>
      <c r="K11400" s="102"/>
      <c r="L11400" s="108"/>
      <c r="R11400" s="31"/>
      <c r="S11400" s="112"/>
    </row>
    <row r="11401">
      <c r="A11401" s="105"/>
      <c r="C11401" s="88"/>
      <c r="D11401" s="86"/>
      <c r="E11401" s="32"/>
      <c r="H11401" s="105"/>
      <c r="J11401" s="102"/>
      <c r="K11401" s="102"/>
      <c r="L11401" s="108"/>
      <c r="R11401" s="31"/>
      <c r="S11401" s="112"/>
    </row>
    <row r="11402">
      <c r="A11402" s="105"/>
      <c r="C11402" s="88"/>
      <c r="D11402" s="86"/>
      <c r="E11402" s="32"/>
      <c r="H11402" s="105"/>
      <c r="J11402" s="102"/>
      <c r="K11402" s="102"/>
      <c r="L11402" s="108"/>
      <c r="R11402" s="31"/>
      <c r="S11402" s="112"/>
    </row>
    <row r="11403">
      <c r="A11403" s="105"/>
      <c r="C11403" s="88"/>
      <c r="D11403" s="86"/>
      <c r="E11403" s="32"/>
      <c r="H11403" s="105"/>
      <c r="J11403" s="102"/>
      <c r="K11403" s="102"/>
      <c r="L11403" s="108"/>
      <c r="R11403" s="31"/>
      <c r="S11403" s="112"/>
    </row>
    <row r="11404">
      <c r="A11404" s="105"/>
      <c r="C11404" s="88"/>
      <c r="D11404" s="86"/>
      <c r="E11404" s="32"/>
      <c r="H11404" s="105"/>
      <c r="J11404" s="102"/>
      <c r="K11404" s="102"/>
      <c r="L11404" s="108"/>
      <c r="R11404" s="31"/>
      <c r="S11404" s="112"/>
    </row>
    <row r="11405">
      <c r="A11405" s="105"/>
      <c r="C11405" s="88"/>
      <c r="D11405" s="86"/>
      <c r="E11405" s="32"/>
      <c r="H11405" s="105"/>
      <c r="J11405" s="102"/>
      <c r="K11405" s="102"/>
      <c r="L11405" s="108"/>
      <c r="R11405" s="31"/>
      <c r="S11405" s="112"/>
    </row>
    <row r="11406">
      <c r="A11406" s="105"/>
      <c r="C11406" s="88"/>
      <c r="D11406" s="86"/>
      <c r="E11406" s="32"/>
      <c r="H11406" s="105"/>
      <c r="J11406" s="102"/>
      <c r="K11406" s="102"/>
      <c r="L11406" s="108"/>
      <c r="R11406" s="31"/>
      <c r="S11406" s="112"/>
    </row>
    <row r="11407">
      <c r="A11407" s="105"/>
      <c r="C11407" s="88"/>
      <c r="D11407" s="86"/>
      <c r="E11407" s="32"/>
      <c r="H11407" s="105"/>
      <c r="J11407" s="102"/>
      <c r="K11407" s="102"/>
      <c r="L11407" s="108"/>
      <c r="R11407" s="31"/>
      <c r="S11407" s="112"/>
    </row>
    <row r="11408">
      <c r="A11408" s="105"/>
      <c r="C11408" s="88"/>
      <c r="D11408" s="86"/>
      <c r="E11408" s="32"/>
      <c r="H11408" s="105"/>
      <c r="J11408" s="102"/>
      <c r="K11408" s="102"/>
      <c r="L11408" s="108"/>
      <c r="R11408" s="31"/>
      <c r="S11408" s="112"/>
    </row>
    <row r="11409">
      <c r="A11409" s="105"/>
      <c r="C11409" s="88"/>
      <c r="D11409" s="86"/>
      <c r="E11409" s="32"/>
      <c r="H11409" s="105"/>
      <c r="J11409" s="102"/>
      <c r="K11409" s="102"/>
      <c r="L11409" s="108"/>
      <c r="R11409" s="31"/>
      <c r="S11409" s="112"/>
    </row>
    <row r="11410">
      <c r="A11410" s="105"/>
      <c r="C11410" s="88"/>
      <c r="D11410" s="86"/>
      <c r="E11410" s="32"/>
      <c r="H11410" s="105"/>
      <c r="J11410" s="102"/>
      <c r="K11410" s="102"/>
      <c r="L11410" s="108"/>
      <c r="R11410" s="31"/>
      <c r="S11410" s="112"/>
    </row>
    <row r="11411">
      <c r="A11411" s="105"/>
      <c r="C11411" s="88"/>
      <c r="D11411" s="86"/>
      <c r="E11411" s="32"/>
      <c r="H11411" s="105"/>
      <c r="J11411" s="102"/>
      <c r="K11411" s="102"/>
      <c r="L11411" s="108"/>
      <c r="R11411" s="31"/>
      <c r="S11411" s="112"/>
    </row>
    <row r="11412">
      <c r="A11412" s="105"/>
      <c r="C11412" s="88"/>
      <c r="D11412" s="86"/>
      <c r="E11412" s="32"/>
      <c r="H11412" s="105"/>
      <c r="J11412" s="102"/>
      <c r="K11412" s="102"/>
      <c r="L11412" s="108"/>
      <c r="R11412" s="31"/>
      <c r="S11412" s="112"/>
    </row>
    <row r="11413">
      <c r="A11413" s="105"/>
      <c r="C11413" s="88"/>
      <c r="D11413" s="86"/>
      <c r="E11413" s="32"/>
      <c r="H11413" s="105"/>
      <c r="J11413" s="102"/>
      <c r="K11413" s="102"/>
      <c r="L11413" s="108"/>
      <c r="R11413" s="31"/>
      <c r="S11413" s="112"/>
    </row>
    <row r="11414">
      <c r="A11414" s="105"/>
      <c r="C11414" s="88"/>
      <c r="D11414" s="86"/>
      <c r="E11414" s="32"/>
      <c r="H11414" s="105"/>
      <c r="J11414" s="102"/>
      <c r="K11414" s="102"/>
      <c r="L11414" s="108"/>
      <c r="R11414" s="31"/>
      <c r="S11414" s="112"/>
    </row>
    <row r="11415">
      <c r="A11415" s="105"/>
      <c r="C11415" s="88"/>
      <c r="D11415" s="86"/>
      <c r="E11415" s="32"/>
      <c r="H11415" s="105"/>
      <c r="J11415" s="102"/>
      <c r="K11415" s="102"/>
      <c r="L11415" s="108"/>
      <c r="R11415" s="31"/>
      <c r="S11415" s="112"/>
    </row>
    <row r="11416">
      <c r="A11416" s="105"/>
      <c r="C11416" s="88"/>
      <c r="D11416" s="86"/>
      <c r="E11416" s="32"/>
      <c r="H11416" s="105"/>
      <c r="J11416" s="102"/>
      <c r="K11416" s="102"/>
      <c r="L11416" s="108"/>
      <c r="R11416" s="31"/>
      <c r="S11416" s="112"/>
    </row>
    <row r="11417">
      <c r="A11417" s="105"/>
      <c r="C11417" s="88"/>
      <c r="D11417" s="86"/>
      <c r="E11417" s="32"/>
      <c r="H11417" s="105"/>
      <c r="J11417" s="102"/>
      <c r="K11417" s="102"/>
      <c r="L11417" s="108"/>
      <c r="R11417" s="31"/>
      <c r="S11417" s="112"/>
    </row>
    <row r="11418">
      <c r="A11418" s="105"/>
      <c r="C11418" s="88"/>
      <c r="D11418" s="86"/>
      <c r="E11418" s="32"/>
      <c r="H11418" s="105"/>
      <c r="J11418" s="102"/>
      <c r="K11418" s="102"/>
      <c r="L11418" s="108"/>
      <c r="R11418" s="31"/>
      <c r="S11418" s="112"/>
    </row>
    <row r="11419">
      <c r="A11419" s="105"/>
      <c r="C11419" s="88"/>
      <c r="D11419" s="86"/>
      <c r="E11419" s="32"/>
      <c r="H11419" s="105"/>
      <c r="J11419" s="102"/>
      <c r="K11419" s="102"/>
      <c r="L11419" s="108"/>
      <c r="R11419" s="31"/>
      <c r="S11419" s="112"/>
    </row>
    <row r="11420">
      <c r="A11420" s="105"/>
      <c r="C11420" s="88"/>
      <c r="D11420" s="86"/>
      <c r="E11420" s="32"/>
      <c r="H11420" s="105"/>
      <c r="J11420" s="102"/>
      <c r="K11420" s="102"/>
      <c r="L11420" s="108"/>
      <c r="R11420" s="31"/>
      <c r="S11420" s="112"/>
    </row>
    <row r="11421">
      <c r="A11421" s="105"/>
      <c r="C11421" s="88"/>
      <c r="D11421" s="86"/>
      <c r="E11421" s="32"/>
      <c r="H11421" s="105"/>
      <c r="J11421" s="102"/>
      <c r="K11421" s="102"/>
      <c r="L11421" s="108"/>
      <c r="R11421" s="31"/>
      <c r="S11421" s="112"/>
    </row>
    <row r="11422">
      <c r="A11422" s="105"/>
      <c r="C11422" s="88"/>
      <c r="D11422" s="86"/>
      <c r="E11422" s="32"/>
      <c r="H11422" s="105"/>
      <c r="J11422" s="102"/>
      <c r="K11422" s="102"/>
      <c r="L11422" s="108"/>
      <c r="R11422" s="31"/>
      <c r="S11422" s="112"/>
    </row>
    <row r="11423">
      <c r="A11423" s="105"/>
      <c r="C11423" s="88"/>
      <c r="D11423" s="86"/>
      <c r="E11423" s="32"/>
      <c r="H11423" s="105"/>
      <c r="J11423" s="102"/>
      <c r="K11423" s="102"/>
      <c r="L11423" s="108"/>
      <c r="R11423" s="31"/>
      <c r="S11423" s="112"/>
    </row>
    <row r="11424">
      <c r="A11424" s="105"/>
      <c r="C11424" s="88"/>
      <c r="D11424" s="86"/>
      <c r="E11424" s="32"/>
      <c r="H11424" s="105"/>
      <c r="J11424" s="102"/>
      <c r="K11424" s="102"/>
      <c r="L11424" s="108"/>
      <c r="R11424" s="31"/>
      <c r="S11424" s="112"/>
    </row>
    <row r="11425">
      <c r="A11425" s="105"/>
      <c r="C11425" s="88"/>
      <c r="D11425" s="86"/>
      <c r="E11425" s="32"/>
      <c r="H11425" s="105"/>
      <c r="J11425" s="102"/>
      <c r="K11425" s="102"/>
      <c r="L11425" s="108"/>
      <c r="R11425" s="31"/>
      <c r="S11425" s="112"/>
    </row>
    <row r="11426">
      <c r="A11426" s="105"/>
      <c r="C11426" s="88"/>
      <c r="D11426" s="86"/>
      <c r="E11426" s="32"/>
      <c r="H11426" s="105"/>
      <c r="J11426" s="102"/>
      <c r="K11426" s="102"/>
      <c r="L11426" s="108"/>
      <c r="R11426" s="31"/>
      <c r="S11426" s="112"/>
    </row>
    <row r="11427">
      <c r="A11427" s="105"/>
      <c r="C11427" s="88"/>
      <c r="D11427" s="86"/>
      <c r="E11427" s="32"/>
      <c r="H11427" s="105"/>
      <c r="J11427" s="102"/>
      <c r="K11427" s="102"/>
      <c r="L11427" s="108"/>
      <c r="R11427" s="31"/>
      <c r="S11427" s="112"/>
    </row>
    <row r="11428">
      <c r="A11428" s="105"/>
      <c r="C11428" s="88"/>
      <c r="D11428" s="86"/>
      <c r="E11428" s="32"/>
      <c r="H11428" s="105"/>
      <c r="J11428" s="102"/>
      <c r="K11428" s="102"/>
      <c r="L11428" s="108"/>
      <c r="R11428" s="31"/>
      <c r="S11428" s="112"/>
    </row>
    <row r="11429">
      <c r="A11429" s="105"/>
      <c r="C11429" s="88"/>
      <c r="D11429" s="86"/>
      <c r="E11429" s="32"/>
      <c r="H11429" s="105"/>
      <c r="J11429" s="102"/>
      <c r="K11429" s="102"/>
      <c r="L11429" s="108"/>
      <c r="R11429" s="31"/>
      <c r="S11429" s="112"/>
    </row>
    <row r="11430">
      <c r="A11430" s="105"/>
      <c r="C11430" s="88"/>
      <c r="D11430" s="86"/>
      <c r="E11430" s="32"/>
      <c r="H11430" s="105"/>
      <c r="J11430" s="102"/>
      <c r="K11430" s="102"/>
      <c r="L11430" s="108"/>
      <c r="R11430" s="31"/>
      <c r="S11430" s="112"/>
    </row>
    <row r="11431">
      <c r="A11431" s="105"/>
      <c r="C11431" s="88"/>
      <c r="D11431" s="86"/>
      <c r="E11431" s="32"/>
      <c r="H11431" s="105"/>
      <c r="J11431" s="102"/>
      <c r="K11431" s="102"/>
      <c r="L11431" s="108"/>
      <c r="R11431" s="31"/>
      <c r="S11431" s="112"/>
    </row>
    <row r="11432">
      <c r="A11432" s="105"/>
      <c r="C11432" s="88"/>
      <c r="D11432" s="86"/>
      <c r="E11432" s="32"/>
      <c r="H11432" s="105"/>
      <c r="J11432" s="102"/>
      <c r="K11432" s="102"/>
      <c r="L11432" s="108"/>
      <c r="R11432" s="31"/>
      <c r="S11432" s="112"/>
    </row>
    <row r="11433">
      <c r="A11433" s="105"/>
      <c r="C11433" s="88"/>
      <c r="D11433" s="86"/>
      <c r="E11433" s="32"/>
      <c r="H11433" s="105"/>
      <c r="J11433" s="102"/>
      <c r="K11433" s="102"/>
      <c r="L11433" s="108"/>
      <c r="R11433" s="31"/>
      <c r="S11433" s="112"/>
    </row>
    <row r="11434">
      <c r="A11434" s="105"/>
      <c r="C11434" s="88"/>
      <c r="D11434" s="86"/>
      <c r="E11434" s="32"/>
      <c r="H11434" s="105"/>
      <c r="J11434" s="102"/>
      <c r="K11434" s="102"/>
      <c r="L11434" s="108"/>
      <c r="R11434" s="31"/>
      <c r="S11434" s="112"/>
    </row>
    <row r="11435">
      <c r="A11435" s="105"/>
      <c r="C11435" s="88"/>
      <c r="D11435" s="86"/>
      <c r="E11435" s="32"/>
      <c r="H11435" s="105"/>
      <c r="J11435" s="102"/>
      <c r="K11435" s="102"/>
      <c r="L11435" s="108"/>
      <c r="R11435" s="31"/>
      <c r="S11435" s="112"/>
    </row>
    <row r="11436">
      <c r="A11436" s="105"/>
      <c r="C11436" s="88"/>
      <c r="D11436" s="86"/>
      <c r="E11436" s="32"/>
      <c r="H11436" s="105"/>
      <c r="J11436" s="102"/>
      <c r="K11436" s="102"/>
      <c r="L11436" s="108"/>
      <c r="R11436" s="31"/>
      <c r="S11436" s="112"/>
    </row>
    <row r="11437">
      <c r="A11437" s="105"/>
      <c r="C11437" s="88"/>
      <c r="D11437" s="86"/>
      <c r="E11437" s="32"/>
      <c r="H11437" s="105"/>
      <c r="J11437" s="102"/>
      <c r="K11437" s="102"/>
      <c r="L11437" s="108"/>
      <c r="R11437" s="31"/>
      <c r="S11437" s="112"/>
    </row>
    <row r="11438">
      <c r="A11438" s="105"/>
      <c r="C11438" s="88"/>
      <c r="D11438" s="86"/>
      <c r="E11438" s="32"/>
      <c r="H11438" s="105"/>
      <c r="J11438" s="102"/>
      <c r="K11438" s="102"/>
      <c r="L11438" s="108"/>
      <c r="R11438" s="31"/>
      <c r="S11438" s="112"/>
    </row>
    <row r="11439">
      <c r="A11439" s="105"/>
      <c r="C11439" s="88"/>
      <c r="D11439" s="86"/>
      <c r="E11439" s="32"/>
      <c r="H11439" s="105"/>
      <c r="J11439" s="102"/>
      <c r="K11439" s="102"/>
      <c r="L11439" s="108"/>
      <c r="R11439" s="31"/>
      <c r="S11439" s="112"/>
    </row>
    <row r="11440">
      <c r="A11440" s="105"/>
      <c r="C11440" s="88"/>
      <c r="D11440" s="86"/>
      <c r="E11440" s="32"/>
      <c r="H11440" s="105"/>
      <c r="J11440" s="102"/>
      <c r="K11440" s="102"/>
      <c r="L11440" s="108"/>
      <c r="R11440" s="31"/>
      <c r="S11440" s="112"/>
    </row>
    <row r="11441">
      <c r="A11441" s="105"/>
      <c r="C11441" s="88"/>
      <c r="D11441" s="86"/>
      <c r="E11441" s="32"/>
      <c r="H11441" s="105"/>
      <c r="J11441" s="102"/>
      <c r="K11441" s="102"/>
      <c r="L11441" s="108"/>
      <c r="R11441" s="31"/>
      <c r="S11441" s="112"/>
    </row>
    <row r="11442">
      <c r="A11442" s="105"/>
      <c r="C11442" s="88"/>
      <c r="D11442" s="86"/>
      <c r="E11442" s="32"/>
      <c r="H11442" s="105"/>
      <c r="J11442" s="102"/>
      <c r="K11442" s="102"/>
      <c r="L11442" s="108"/>
      <c r="R11442" s="31"/>
      <c r="S11442" s="112"/>
    </row>
    <row r="11443">
      <c r="A11443" s="105"/>
      <c r="C11443" s="88"/>
      <c r="D11443" s="86"/>
      <c r="E11443" s="32"/>
      <c r="H11443" s="105"/>
      <c r="J11443" s="102"/>
      <c r="K11443" s="102"/>
      <c r="L11443" s="108"/>
      <c r="R11443" s="31"/>
      <c r="S11443" s="112"/>
    </row>
    <row r="11444">
      <c r="A11444" s="105"/>
      <c r="C11444" s="88"/>
      <c r="D11444" s="86"/>
      <c r="E11444" s="32"/>
      <c r="H11444" s="105"/>
      <c r="J11444" s="102"/>
      <c r="K11444" s="102"/>
      <c r="L11444" s="108"/>
      <c r="R11444" s="31"/>
      <c r="S11444" s="112"/>
    </row>
    <row r="11445">
      <c r="A11445" s="105"/>
      <c r="C11445" s="88"/>
      <c r="D11445" s="86"/>
      <c r="E11445" s="32"/>
      <c r="H11445" s="105"/>
      <c r="J11445" s="102"/>
      <c r="K11445" s="102"/>
      <c r="L11445" s="108"/>
      <c r="R11445" s="31"/>
      <c r="S11445" s="112"/>
    </row>
    <row r="11446">
      <c r="A11446" s="105"/>
      <c r="C11446" s="88"/>
      <c r="D11446" s="86"/>
      <c r="E11446" s="32"/>
      <c r="H11446" s="105"/>
      <c r="J11446" s="102"/>
      <c r="K11446" s="102"/>
      <c r="L11446" s="108"/>
      <c r="R11446" s="31"/>
      <c r="S11446" s="112"/>
    </row>
    <row r="11447">
      <c r="A11447" s="105"/>
      <c r="C11447" s="88"/>
      <c r="D11447" s="86"/>
      <c r="E11447" s="32"/>
      <c r="H11447" s="105"/>
      <c r="J11447" s="102"/>
      <c r="K11447" s="102"/>
      <c r="L11447" s="108"/>
      <c r="R11447" s="31"/>
      <c r="S11447" s="112"/>
    </row>
    <row r="11448">
      <c r="A11448" s="105"/>
      <c r="C11448" s="88"/>
      <c r="D11448" s="86"/>
      <c r="E11448" s="32"/>
      <c r="H11448" s="105"/>
      <c r="J11448" s="102"/>
      <c r="K11448" s="102"/>
      <c r="L11448" s="108"/>
      <c r="R11448" s="31"/>
      <c r="S11448" s="112"/>
    </row>
    <row r="11449">
      <c r="A11449" s="105"/>
      <c r="C11449" s="88"/>
      <c r="D11449" s="86"/>
      <c r="E11449" s="32"/>
      <c r="H11449" s="105"/>
      <c r="J11449" s="102"/>
      <c r="K11449" s="102"/>
      <c r="L11449" s="108"/>
      <c r="R11449" s="31"/>
      <c r="S11449" s="112"/>
    </row>
    <row r="11450">
      <c r="A11450" s="105"/>
      <c r="C11450" s="88"/>
      <c r="D11450" s="86"/>
      <c r="E11450" s="32"/>
      <c r="H11450" s="105"/>
      <c r="J11450" s="102"/>
      <c r="K11450" s="102"/>
      <c r="L11450" s="108"/>
      <c r="R11450" s="31"/>
      <c r="S11450" s="112"/>
    </row>
    <row r="11451">
      <c r="A11451" s="105"/>
      <c r="C11451" s="88"/>
      <c r="D11451" s="86"/>
      <c r="E11451" s="32"/>
      <c r="H11451" s="105"/>
      <c r="J11451" s="102"/>
      <c r="K11451" s="102"/>
      <c r="L11451" s="108"/>
      <c r="R11451" s="31"/>
      <c r="S11451" s="112"/>
    </row>
    <row r="11452">
      <c r="A11452" s="105"/>
      <c r="C11452" s="88"/>
      <c r="D11452" s="86"/>
      <c r="E11452" s="32"/>
      <c r="H11452" s="105"/>
      <c r="J11452" s="102"/>
      <c r="K11452" s="102"/>
      <c r="L11452" s="108"/>
      <c r="R11452" s="31"/>
      <c r="S11452" s="112"/>
    </row>
    <row r="11453">
      <c r="A11453" s="105"/>
      <c r="C11453" s="88"/>
      <c r="D11453" s="86"/>
      <c r="E11453" s="32"/>
      <c r="H11453" s="105"/>
      <c r="J11453" s="102"/>
      <c r="K11453" s="102"/>
      <c r="L11453" s="108"/>
      <c r="R11453" s="31"/>
      <c r="S11453" s="112"/>
    </row>
    <row r="11454">
      <c r="A11454" s="105"/>
      <c r="C11454" s="88"/>
      <c r="D11454" s="86"/>
      <c r="E11454" s="32"/>
      <c r="H11454" s="105"/>
      <c r="J11454" s="102"/>
      <c r="K11454" s="102"/>
      <c r="L11454" s="108"/>
      <c r="R11454" s="31"/>
      <c r="S11454" s="112"/>
    </row>
    <row r="11455">
      <c r="A11455" s="105"/>
      <c r="C11455" s="88"/>
      <c r="D11455" s="86"/>
      <c r="E11455" s="32"/>
      <c r="H11455" s="105"/>
      <c r="J11455" s="102"/>
      <c r="K11455" s="102"/>
      <c r="L11455" s="108"/>
      <c r="R11455" s="31"/>
      <c r="S11455" s="112"/>
    </row>
    <row r="11456">
      <c r="A11456" s="105"/>
      <c r="C11456" s="88"/>
      <c r="D11456" s="86"/>
      <c r="E11456" s="32"/>
      <c r="H11456" s="105"/>
      <c r="J11456" s="102"/>
      <c r="K11456" s="102"/>
      <c r="L11456" s="108"/>
      <c r="R11456" s="31"/>
      <c r="S11456" s="112"/>
    </row>
    <row r="11457">
      <c r="A11457" s="105"/>
      <c r="C11457" s="88"/>
      <c r="D11457" s="86"/>
      <c r="E11457" s="32"/>
      <c r="H11457" s="105"/>
      <c r="J11457" s="102"/>
      <c r="K11457" s="102"/>
      <c r="L11457" s="108"/>
      <c r="R11457" s="31"/>
      <c r="S11457" s="112"/>
    </row>
    <row r="11458">
      <c r="A11458" s="105"/>
      <c r="C11458" s="88"/>
      <c r="D11458" s="86"/>
      <c r="E11458" s="32"/>
      <c r="H11458" s="105"/>
      <c r="J11458" s="102"/>
      <c r="K11458" s="102"/>
      <c r="L11458" s="108"/>
      <c r="R11458" s="31"/>
      <c r="S11458" s="112"/>
    </row>
    <row r="11459">
      <c r="A11459" s="105"/>
      <c r="C11459" s="88"/>
      <c r="D11459" s="86"/>
      <c r="E11459" s="32"/>
      <c r="H11459" s="105"/>
      <c r="J11459" s="102"/>
      <c r="K11459" s="102"/>
      <c r="L11459" s="108"/>
      <c r="R11459" s="31"/>
      <c r="S11459" s="112"/>
    </row>
    <row r="11460">
      <c r="A11460" s="105"/>
      <c r="C11460" s="88"/>
      <c r="D11460" s="86"/>
      <c r="E11460" s="32"/>
      <c r="H11460" s="105"/>
      <c r="J11460" s="102"/>
      <c r="K11460" s="102"/>
      <c r="L11460" s="108"/>
      <c r="R11460" s="31"/>
      <c r="S11460" s="112"/>
    </row>
    <row r="11461">
      <c r="A11461" s="105"/>
      <c r="C11461" s="88"/>
      <c r="D11461" s="86"/>
      <c r="E11461" s="32"/>
      <c r="H11461" s="105"/>
      <c r="J11461" s="102"/>
      <c r="K11461" s="102"/>
      <c r="L11461" s="108"/>
      <c r="R11461" s="31"/>
      <c r="S11461" s="112"/>
    </row>
    <row r="11462">
      <c r="A11462" s="105"/>
      <c r="C11462" s="88"/>
      <c r="D11462" s="86"/>
      <c r="E11462" s="32"/>
      <c r="H11462" s="105"/>
      <c r="J11462" s="102"/>
      <c r="K11462" s="102"/>
      <c r="L11462" s="108"/>
      <c r="R11462" s="31"/>
      <c r="S11462" s="112"/>
    </row>
    <row r="11463">
      <c r="A11463" s="105"/>
      <c r="C11463" s="88"/>
      <c r="D11463" s="86"/>
      <c r="E11463" s="32"/>
      <c r="H11463" s="105"/>
      <c r="J11463" s="102"/>
      <c r="K11463" s="102"/>
      <c r="L11463" s="108"/>
      <c r="R11463" s="31"/>
      <c r="S11463" s="112"/>
    </row>
    <row r="11464">
      <c r="A11464" s="105"/>
      <c r="C11464" s="88"/>
      <c r="D11464" s="86"/>
      <c r="E11464" s="32"/>
      <c r="H11464" s="105"/>
      <c r="J11464" s="102"/>
      <c r="K11464" s="102"/>
      <c r="L11464" s="108"/>
      <c r="R11464" s="31"/>
      <c r="S11464" s="112"/>
    </row>
    <row r="11465">
      <c r="A11465" s="105"/>
      <c r="C11465" s="88"/>
      <c r="D11465" s="86"/>
      <c r="E11465" s="32"/>
      <c r="H11465" s="105"/>
      <c r="J11465" s="102"/>
      <c r="K11465" s="102"/>
      <c r="L11465" s="108"/>
      <c r="R11465" s="31"/>
      <c r="S11465" s="112"/>
    </row>
    <row r="11466">
      <c r="A11466" s="105"/>
      <c r="C11466" s="88"/>
      <c r="D11466" s="86"/>
      <c r="E11466" s="32"/>
      <c r="H11466" s="105"/>
      <c r="J11466" s="102"/>
      <c r="K11466" s="102"/>
      <c r="L11466" s="108"/>
      <c r="R11466" s="31"/>
      <c r="S11466" s="112"/>
    </row>
    <row r="11467">
      <c r="A11467" s="105"/>
      <c r="C11467" s="88"/>
      <c r="D11467" s="86"/>
      <c r="E11467" s="32"/>
      <c r="H11467" s="105"/>
      <c r="J11467" s="102"/>
      <c r="K11467" s="102"/>
      <c r="L11467" s="108"/>
      <c r="R11467" s="31"/>
      <c r="S11467" s="112"/>
    </row>
    <row r="11468">
      <c r="A11468" s="105"/>
      <c r="C11468" s="88"/>
      <c r="D11468" s="86"/>
      <c r="E11468" s="32"/>
      <c r="H11468" s="105"/>
      <c r="J11468" s="102"/>
      <c r="K11468" s="102"/>
      <c r="L11468" s="108"/>
      <c r="R11468" s="31"/>
      <c r="S11468" s="112"/>
    </row>
    <row r="11469">
      <c r="A11469" s="105"/>
      <c r="C11469" s="88"/>
      <c r="D11469" s="86"/>
      <c r="E11469" s="32"/>
      <c r="H11469" s="105"/>
      <c r="J11469" s="102"/>
      <c r="K11469" s="102"/>
      <c r="L11469" s="108"/>
      <c r="R11469" s="31"/>
      <c r="S11469" s="112"/>
    </row>
    <row r="11470">
      <c r="A11470" s="105"/>
      <c r="C11470" s="88"/>
      <c r="D11470" s="86"/>
      <c r="E11470" s="32"/>
      <c r="H11470" s="105"/>
      <c r="J11470" s="102"/>
      <c r="K11470" s="102"/>
      <c r="L11470" s="108"/>
      <c r="R11470" s="31"/>
      <c r="S11470" s="112"/>
    </row>
    <row r="11471">
      <c r="A11471" s="105"/>
      <c r="C11471" s="88"/>
      <c r="D11471" s="86"/>
      <c r="E11471" s="32"/>
      <c r="H11471" s="105"/>
      <c r="J11471" s="102"/>
      <c r="K11471" s="102"/>
      <c r="L11471" s="108"/>
      <c r="R11471" s="31"/>
      <c r="S11471" s="112"/>
    </row>
    <row r="11472">
      <c r="A11472" s="105"/>
      <c r="C11472" s="88"/>
      <c r="D11472" s="86"/>
      <c r="E11472" s="32"/>
      <c r="H11472" s="105"/>
      <c r="J11472" s="102"/>
      <c r="K11472" s="102"/>
      <c r="L11472" s="108"/>
      <c r="R11472" s="31"/>
      <c r="S11472" s="112"/>
    </row>
    <row r="11473">
      <c r="A11473" s="105"/>
      <c r="C11473" s="88"/>
      <c r="D11473" s="86"/>
      <c r="E11473" s="32"/>
      <c r="H11473" s="105"/>
      <c r="J11473" s="102"/>
      <c r="K11473" s="102"/>
      <c r="L11473" s="108"/>
      <c r="R11473" s="31"/>
      <c r="S11473" s="112"/>
    </row>
    <row r="11474">
      <c r="A11474" s="105"/>
      <c r="C11474" s="88"/>
      <c r="D11474" s="86"/>
      <c r="E11474" s="32"/>
      <c r="H11474" s="105"/>
      <c r="J11474" s="102"/>
      <c r="K11474" s="102"/>
      <c r="L11474" s="108"/>
      <c r="R11474" s="31"/>
      <c r="S11474" s="112"/>
    </row>
    <row r="11475">
      <c r="A11475" s="105"/>
      <c r="C11475" s="88"/>
      <c r="D11475" s="86"/>
      <c r="E11475" s="32"/>
      <c r="H11475" s="105"/>
      <c r="J11475" s="102"/>
      <c r="K11475" s="102"/>
      <c r="L11475" s="108"/>
      <c r="R11475" s="31"/>
      <c r="S11475" s="112"/>
    </row>
    <row r="11476">
      <c r="A11476" s="105"/>
      <c r="C11476" s="88"/>
      <c r="D11476" s="86"/>
      <c r="E11476" s="32"/>
      <c r="H11476" s="105"/>
      <c r="J11476" s="102"/>
      <c r="K11476" s="102"/>
      <c r="L11476" s="108"/>
      <c r="R11476" s="31"/>
      <c r="S11476" s="112"/>
    </row>
    <row r="11477">
      <c r="A11477" s="105"/>
      <c r="C11477" s="88"/>
      <c r="D11477" s="86"/>
      <c r="E11477" s="32"/>
      <c r="H11477" s="105"/>
      <c r="J11477" s="102"/>
      <c r="K11477" s="102"/>
      <c r="L11477" s="108"/>
      <c r="R11477" s="31"/>
      <c r="S11477" s="112"/>
    </row>
    <row r="11478">
      <c r="A11478" s="105"/>
      <c r="C11478" s="88"/>
      <c r="D11478" s="86"/>
      <c r="E11478" s="32"/>
      <c r="H11478" s="105"/>
      <c r="J11478" s="102"/>
      <c r="K11478" s="102"/>
      <c r="L11478" s="108"/>
      <c r="R11478" s="31"/>
      <c r="S11478" s="112"/>
    </row>
    <row r="11479">
      <c r="A11479" s="105"/>
      <c r="C11479" s="88"/>
      <c r="D11479" s="86"/>
      <c r="E11479" s="32"/>
      <c r="H11479" s="105"/>
      <c r="J11479" s="102"/>
      <c r="K11479" s="102"/>
      <c r="L11479" s="108"/>
      <c r="R11479" s="31"/>
      <c r="S11479" s="112"/>
    </row>
    <row r="11480">
      <c r="A11480" s="105"/>
      <c r="C11480" s="88"/>
      <c r="D11480" s="86"/>
      <c r="E11480" s="32"/>
      <c r="H11480" s="105"/>
      <c r="J11480" s="102"/>
      <c r="K11480" s="102"/>
      <c r="L11480" s="108"/>
      <c r="R11480" s="31"/>
      <c r="S11480" s="112"/>
    </row>
    <row r="11481">
      <c r="A11481" s="105"/>
      <c r="C11481" s="88"/>
      <c r="D11481" s="86"/>
      <c r="E11481" s="32"/>
      <c r="H11481" s="105"/>
      <c r="J11481" s="102"/>
      <c r="K11481" s="102"/>
      <c r="L11481" s="108"/>
      <c r="R11481" s="31"/>
      <c r="S11481" s="112"/>
    </row>
    <row r="11482">
      <c r="A11482" s="105"/>
      <c r="C11482" s="88"/>
      <c r="D11482" s="86"/>
      <c r="E11482" s="32"/>
      <c r="H11482" s="105"/>
      <c r="J11482" s="102"/>
      <c r="K11482" s="102"/>
      <c r="L11482" s="108"/>
      <c r="R11482" s="31"/>
      <c r="S11482" s="112"/>
    </row>
    <row r="11483">
      <c r="A11483" s="105"/>
      <c r="C11483" s="88"/>
      <c r="D11483" s="86"/>
      <c r="E11483" s="32"/>
      <c r="H11483" s="105"/>
      <c r="J11483" s="102"/>
      <c r="K11483" s="102"/>
      <c r="L11483" s="108"/>
      <c r="R11483" s="31"/>
      <c r="S11483" s="112"/>
    </row>
    <row r="11484">
      <c r="A11484" s="105"/>
      <c r="C11484" s="88"/>
      <c r="D11484" s="86"/>
      <c r="E11484" s="32"/>
      <c r="H11484" s="105"/>
      <c r="J11484" s="102"/>
      <c r="K11484" s="102"/>
      <c r="L11484" s="108"/>
      <c r="R11484" s="31"/>
      <c r="S11484" s="112"/>
    </row>
    <row r="11485">
      <c r="A11485" s="105"/>
      <c r="C11485" s="88"/>
      <c r="D11485" s="86"/>
      <c r="E11485" s="32"/>
      <c r="H11485" s="105"/>
      <c r="J11485" s="102"/>
      <c r="K11485" s="102"/>
      <c r="L11485" s="108"/>
      <c r="R11485" s="31"/>
      <c r="S11485" s="112"/>
    </row>
    <row r="11486">
      <c r="A11486" s="105"/>
      <c r="C11486" s="88"/>
      <c r="D11486" s="86"/>
      <c r="E11486" s="32"/>
      <c r="H11486" s="105"/>
      <c r="J11486" s="102"/>
      <c r="K11486" s="102"/>
      <c r="L11486" s="108"/>
      <c r="R11486" s="31"/>
      <c r="S11486" s="112"/>
    </row>
    <row r="11487">
      <c r="A11487" s="105"/>
      <c r="C11487" s="88"/>
      <c r="D11487" s="86"/>
      <c r="E11487" s="32"/>
      <c r="H11487" s="105"/>
      <c r="J11487" s="102"/>
      <c r="K11487" s="102"/>
      <c r="L11487" s="108"/>
      <c r="R11487" s="31"/>
      <c r="S11487" s="112"/>
    </row>
    <row r="11488">
      <c r="A11488" s="105"/>
      <c r="C11488" s="88"/>
      <c r="D11488" s="86"/>
      <c r="E11488" s="32"/>
      <c r="H11488" s="105"/>
      <c r="J11488" s="102"/>
      <c r="K11488" s="102"/>
      <c r="L11488" s="108"/>
      <c r="R11488" s="31"/>
      <c r="S11488" s="112"/>
    </row>
    <row r="11489">
      <c r="A11489" s="105"/>
      <c r="C11489" s="88"/>
      <c r="D11489" s="86"/>
      <c r="E11489" s="32"/>
      <c r="H11489" s="105"/>
      <c r="J11489" s="102"/>
      <c r="K11489" s="102"/>
      <c r="L11489" s="108"/>
      <c r="R11489" s="31"/>
      <c r="S11489" s="112"/>
    </row>
    <row r="11490">
      <c r="A11490" s="105"/>
      <c r="C11490" s="88"/>
      <c r="D11490" s="86"/>
      <c r="E11490" s="32"/>
      <c r="H11490" s="105"/>
      <c r="J11490" s="102"/>
      <c r="K11490" s="102"/>
      <c r="L11490" s="108"/>
      <c r="R11490" s="31"/>
      <c r="S11490" s="112"/>
    </row>
    <row r="11491">
      <c r="A11491" s="105"/>
      <c r="C11491" s="88"/>
      <c r="D11491" s="86"/>
      <c r="E11491" s="32"/>
      <c r="H11491" s="105"/>
      <c r="J11491" s="102"/>
      <c r="K11491" s="102"/>
      <c r="L11491" s="108"/>
      <c r="R11491" s="31"/>
      <c r="S11491" s="112"/>
    </row>
    <row r="11492">
      <c r="A11492" s="105"/>
      <c r="C11492" s="88"/>
      <c r="D11492" s="86"/>
      <c r="E11492" s="32"/>
      <c r="H11492" s="105"/>
      <c r="J11492" s="102"/>
      <c r="K11492" s="102"/>
      <c r="L11492" s="108"/>
      <c r="R11492" s="31"/>
      <c r="S11492" s="112"/>
    </row>
    <row r="11493">
      <c r="A11493" s="105"/>
      <c r="C11493" s="88"/>
      <c r="D11493" s="86"/>
      <c r="E11493" s="32"/>
      <c r="H11493" s="105"/>
      <c r="J11493" s="102"/>
      <c r="K11493" s="102"/>
      <c r="L11493" s="108"/>
      <c r="R11493" s="31"/>
      <c r="S11493" s="112"/>
    </row>
    <row r="11494">
      <c r="A11494" s="105"/>
      <c r="C11494" s="88"/>
      <c r="D11494" s="86"/>
      <c r="E11494" s="32"/>
      <c r="H11494" s="105"/>
      <c r="J11494" s="102"/>
      <c r="K11494" s="102"/>
      <c r="L11494" s="108"/>
      <c r="R11494" s="31"/>
      <c r="S11494" s="112"/>
    </row>
    <row r="11495">
      <c r="A11495" s="105"/>
      <c r="C11495" s="88"/>
      <c r="D11495" s="86"/>
      <c r="E11495" s="32"/>
      <c r="H11495" s="105"/>
      <c r="J11495" s="102"/>
      <c r="K11495" s="102"/>
      <c r="L11495" s="108"/>
      <c r="R11495" s="31"/>
      <c r="S11495" s="112"/>
    </row>
    <row r="11496">
      <c r="A11496" s="105"/>
      <c r="C11496" s="88"/>
      <c r="D11496" s="86"/>
      <c r="E11496" s="32"/>
      <c r="H11496" s="105"/>
      <c r="J11496" s="102"/>
      <c r="K11496" s="102"/>
      <c r="L11496" s="108"/>
      <c r="R11496" s="31"/>
      <c r="S11496" s="112"/>
    </row>
    <row r="11497">
      <c r="A11497" s="105"/>
      <c r="C11497" s="88"/>
      <c r="D11497" s="86"/>
      <c r="E11497" s="32"/>
      <c r="H11497" s="105"/>
      <c r="J11497" s="102"/>
      <c r="K11497" s="102"/>
      <c r="L11497" s="108"/>
      <c r="R11497" s="31"/>
      <c r="S11497" s="112"/>
    </row>
    <row r="11498">
      <c r="A11498" s="105"/>
      <c r="C11498" s="88"/>
      <c r="D11498" s="86"/>
      <c r="E11498" s="32"/>
      <c r="H11498" s="105"/>
      <c r="J11498" s="102"/>
      <c r="K11498" s="102"/>
      <c r="L11498" s="108"/>
      <c r="R11498" s="31"/>
      <c r="S11498" s="112"/>
    </row>
    <row r="11499">
      <c r="A11499" s="105"/>
      <c r="C11499" s="88"/>
      <c r="D11499" s="86"/>
      <c r="E11499" s="32"/>
      <c r="H11499" s="105"/>
      <c r="J11499" s="102"/>
      <c r="K11499" s="102"/>
      <c r="L11499" s="108"/>
      <c r="R11499" s="31"/>
      <c r="S11499" s="112"/>
    </row>
    <row r="11500">
      <c r="A11500" s="105"/>
      <c r="C11500" s="88"/>
      <c r="D11500" s="86"/>
      <c r="E11500" s="32"/>
      <c r="H11500" s="105"/>
      <c r="J11500" s="102"/>
      <c r="K11500" s="102"/>
      <c r="L11500" s="108"/>
      <c r="R11500" s="31"/>
      <c r="S11500" s="112"/>
    </row>
    <row r="11501">
      <c r="A11501" s="105"/>
      <c r="C11501" s="88"/>
      <c r="D11501" s="86"/>
      <c r="E11501" s="32"/>
      <c r="H11501" s="105"/>
      <c r="J11501" s="102"/>
      <c r="K11501" s="102"/>
      <c r="L11501" s="108"/>
      <c r="R11501" s="31"/>
      <c r="S11501" s="112"/>
    </row>
    <row r="11502">
      <c r="A11502" s="105"/>
      <c r="C11502" s="88"/>
      <c r="D11502" s="86"/>
      <c r="E11502" s="32"/>
      <c r="H11502" s="105"/>
      <c r="J11502" s="102"/>
      <c r="K11502" s="102"/>
      <c r="L11502" s="108"/>
      <c r="R11502" s="31"/>
      <c r="S11502" s="112"/>
    </row>
    <row r="11503">
      <c r="A11503" s="105"/>
      <c r="C11503" s="88"/>
      <c r="D11503" s="86"/>
      <c r="E11503" s="32"/>
      <c r="H11503" s="105"/>
      <c r="J11503" s="102"/>
      <c r="K11503" s="102"/>
      <c r="L11503" s="108"/>
      <c r="R11503" s="31"/>
      <c r="S11503" s="112"/>
    </row>
    <row r="11504">
      <c r="A11504" s="105"/>
      <c r="C11504" s="88"/>
      <c r="D11504" s="86"/>
      <c r="E11504" s="32"/>
      <c r="H11504" s="105"/>
      <c r="J11504" s="102"/>
      <c r="K11504" s="102"/>
      <c r="L11504" s="108"/>
      <c r="R11504" s="31"/>
      <c r="S11504" s="112"/>
    </row>
    <row r="11505">
      <c r="A11505" s="105"/>
      <c r="C11505" s="88"/>
      <c r="D11505" s="86"/>
      <c r="E11505" s="32"/>
      <c r="H11505" s="105"/>
      <c r="J11505" s="102"/>
      <c r="K11505" s="102"/>
      <c r="L11505" s="108"/>
      <c r="R11505" s="31"/>
      <c r="S11505" s="112"/>
    </row>
    <row r="11506">
      <c r="A11506" s="105"/>
      <c r="C11506" s="88"/>
      <c r="D11506" s="86"/>
      <c r="E11506" s="32"/>
      <c r="H11506" s="105"/>
      <c r="J11506" s="102"/>
      <c r="K11506" s="102"/>
      <c r="L11506" s="108"/>
      <c r="R11506" s="31"/>
      <c r="S11506" s="112"/>
    </row>
    <row r="11507">
      <c r="A11507" s="105"/>
      <c r="C11507" s="88"/>
      <c r="D11507" s="86"/>
      <c r="E11507" s="32"/>
      <c r="H11507" s="105"/>
      <c r="J11507" s="102"/>
      <c r="K11507" s="102"/>
      <c r="L11507" s="108"/>
      <c r="R11507" s="31"/>
      <c r="S11507" s="112"/>
    </row>
    <row r="11508">
      <c r="A11508" s="105"/>
      <c r="C11508" s="88"/>
      <c r="D11508" s="86"/>
      <c r="E11508" s="32"/>
      <c r="H11508" s="105"/>
      <c r="J11508" s="102"/>
      <c r="K11508" s="102"/>
      <c r="L11508" s="108"/>
      <c r="R11508" s="31"/>
      <c r="S11508" s="112"/>
    </row>
    <row r="11509">
      <c r="A11509" s="105"/>
      <c r="C11509" s="88"/>
      <c r="D11509" s="86"/>
      <c r="E11509" s="32"/>
      <c r="H11509" s="105"/>
      <c r="J11509" s="102"/>
      <c r="K11509" s="102"/>
      <c r="L11509" s="108"/>
      <c r="R11509" s="31"/>
      <c r="S11509" s="112"/>
    </row>
    <row r="11510">
      <c r="A11510" s="105"/>
      <c r="C11510" s="88"/>
      <c r="D11510" s="86"/>
      <c r="E11510" s="32"/>
      <c r="H11510" s="105"/>
      <c r="J11510" s="102"/>
      <c r="K11510" s="102"/>
      <c r="L11510" s="108"/>
      <c r="R11510" s="31"/>
      <c r="S11510" s="112"/>
    </row>
    <row r="11511">
      <c r="A11511" s="105"/>
      <c r="C11511" s="88"/>
      <c r="D11511" s="86"/>
      <c r="E11511" s="32"/>
      <c r="H11511" s="105"/>
      <c r="J11511" s="102"/>
      <c r="K11511" s="102"/>
      <c r="L11511" s="108"/>
      <c r="R11511" s="31"/>
      <c r="S11511" s="112"/>
    </row>
    <row r="11512">
      <c r="A11512" s="105"/>
      <c r="C11512" s="88"/>
      <c r="D11512" s="86"/>
      <c r="E11512" s="32"/>
      <c r="H11512" s="105"/>
      <c r="J11512" s="102"/>
      <c r="K11512" s="102"/>
      <c r="L11512" s="108"/>
      <c r="R11512" s="31"/>
      <c r="S11512" s="112"/>
    </row>
    <row r="11513">
      <c r="A11513" s="105"/>
      <c r="C11513" s="88"/>
      <c r="D11513" s="86"/>
      <c r="E11513" s="32"/>
      <c r="H11513" s="105"/>
      <c r="J11513" s="102"/>
      <c r="K11513" s="102"/>
      <c r="L11513" s="108"/>
      <c r="R11513" s="31"/>
      <c r="S11513" s="112"/>
    </row>
    <row r="11514">
      <c r="A11514" s="105"/>
      <c r="C11514" s="88"/>
      <c r="D11514" s="86"/>
      <c r="E11514" s="32"/>
      <c r="H11514" s="105"/>
      <c r="J11514" s="102"/>
      <c r="K11514" s="102"/>
      <c r="L11514" s="108"/>
      <c r="R11514" s="31"/>
      <c r="S11514" s="112"/>
    </row>
    <row r="11515">
      <c r="A11515" s="105"/>
      <c r="C11515" s="88"/>
      <c r="D11515" s="86"/>
      <c r="E11515" s="32"/>
      <c r="H11515" s="105"/>
      <c r="J11515" s="102"/>
      <c r="K11515" s="102"/>
      <c r="L11515" s="108"/>
      <c r="R11515" s="31"/>
      <c r="S11515" s="112"/>
    </row>
    <row r="11516">
      <c r="A11516" s="105"/>
      <c r="C11516" s="88"/>
      <c r="D11516" s="86"/>
      <c r="E11516" s="32"/>
      <c r="H11516" s="105"/>
      <c r="J11516" s="102"/>
      <c r="K11516" s="102"/>
      <c r="L11516" s="108"/>
      <c r="R11516" s="31"/>
      <c r="S11516" s="112"/>
    </row>
    <row r="11517">
      <c r="A11517" s="105"/>
      <c r="C11517" s="88"/>
      <c r="D11517" s="86"/>
      <c r="E11517" s="32"/>
      <c r="H11517" s="105"/>
      <c r="J11517" s="102"/>
      <c r="K11517" s="102"/>
      <c r="L11517" s="108"/>
      <c r="R11517" s="31"/>
      <c r="S11517" s="112"/>
    </row>
    <row r="11518">
      <c r="A11518" s="105"/>
      <c r="C11518" s="88"/>
      <c r="D11518" s="86"/>
      <c r="E11518" s="32"/>
      <c r="H11518" s="105"/>
      <c r="J11518" s="102"/>
      <c r="K11518" s="102"/>
      <c r="L11518" s="108"/>
      <c r="R11518" s="31"/>
      <c r="S11518" s="112"/>
    </row>
    <row r="11519">
      <c r="A11519" s="105"/>
      <c r="C11519" s="88"/>
      <c r="D11519" s="86"/>
      <c r="E11519" s="32"/>
      <c r="H11519" s="105"/>
      <c r="J11519" s="102"/>
      <c r="K11519" s="102"/>
      <c r="L11519" s="108"/>
      <c r="R11519" s="31"/>
      <c r="S11519" s="112"/>
    </row>
    <row r="11520">
      <c r="A11520" s="105"/>
      <c r="C11520" s="88"/>
      <c r="D11520" s="86"/>
      <c r="E11520" s="32"/>
      <c r="H11520" s="105"/>
      <c r="J11520" s="102"/>
      <c r="K11520" s="102"/>
      <c r="L11520" s="108"/>
      <c r="R11520" s="31"/>
      <c r="S11520" s="112"/>
    </row>
    <row r="11521">
      <c r="A11521" s="105"/>
      <c r="C11521" s="88"/>
      <c r="D11521" s="86"/>
      <c r="E11521" s="32"/>
      <c r="H11521" s="105"/>
      <c r="J11521" s="102"/>
      <c r="K11521" s="102"/>
      <c r="L11521" s="108"/>
      <c r="R11521" s="31"/>
      <c r="S11521" s="112"/>
    </row>
    <row r="11522">
      <c r="A11522" s="105"/>
      <c r="C11522" s="88"/>
      <c r="D11522" s="86"/>
      <c r="E11522" s="32"/>
      <c r="H11522" s="105"/>
      <c r="J11522" s="102"/>
      <c r="K11522" s="102"/>
      <c r="L11522" s="108"/>
      <c r="R11522" s="31"/>
      <c r="S11522" s="112"/>
    </row>
    <row r="11523">
      <c r="A11523" s="105"/>
      <c r="C11523" s="88"/>
      <c r="D11523" s="86"/>
      <c r="E11523" s="32"/>
      <c r="H11523" s="105"/>
      <c r="J11523" s="102"/>
      <c r="K11523" s="102"/>
      <c r="L11523" s="108"/>
      <c r="R11523" s="31"/>
      <c r="S11523" s="112"/>
    </row>
    <row r="11524">
      <c r="A11524" s="105"/>
      <c r="C11524" s="88"/>
      <c r="D11524" s="86"/>
      <c r="E11524" s="32"/>
      <c r="H11524" s="105"/>
      <c r="J11524" s="102"/>
      <c r="K11524" s="102"/>
      <c r="L11524" s="108"/>
      <c r="R11524" s="31"/>
      <c r="S11524" s="112"/>
    </row>
    <row r="11525">
      <c r="A11525" s="105"/>
      <c r="C11525" s="88"/>
      <c r="D11525" s="86"/>
      <c r="E11525" s="32"/>
      <c r="H11525" s="105"/>
      <c r="J11525" s="102"/>
      <c r="K11525" s="102"/>
      <c r="L11525" s="108"/>
      <c r="R11525" s="31"/>
      <c r="S11525" s="112"/>
    </row>
    <row r="11526">
      <c r="A11526" s="105"/>
      <c r="C11526" s="88"/>
      <c r="D11526" s="86"/>
      <c r="E11526" s="32"/>
      <c r="H11526" s="105"/>
      <c r="J11526" s="102"/>
      <c r="K11526" s="102"/>
      <c r="L11526" s="108"/>
      <c r="R11526" s="31"/>
      <c r="S11526" s="112"/>
    </row>
    <row r="11527">
      <c r="A11527" s="105"/>
      <c r="C11527" s="88"/>
      <c r="D11527" s="86"/>
      <c r="E11527" s="32"/>
      <c r="H11527" s="105"/>
      <c r="J11527" s="102"/>
      <c r="K11527" s="102"/>
      <c r="L11527" s="108"/>
      <c r="R11527" s="31"/>
      <c r="S11527" s="112"/>
    </row>
    <row r="11528">
      <c r="A11528" s="105"/>
      <c r="C11528" s="88"/>
      <c r="D11528" s="86"/>
      <c r="E11528" s="32"/>
      <c r="H11528" s="105"/>
      <c r="J11528" s="102"/>
      <c r="K11528" s="102"/>
      <c r="L11528" s="108"/>
      <c r="R11528" s="31"/>
      <c r="S11528" s="112"/>
    </row>
    <row r="11529">
      <c r="A11529" s="105"/>
      <c r="C11529" s="88"/>
      <c r="D11529" s="86"/>
      <c r="E11529" s="32"/>
      <c r="H11529" s="105"/>
      <c r="J11529" s="102"/>
      <c r="K11529" s="102"/>
      <c r="L11529" s="108"/>
      <c r="R11529" s="31"/>
      <c r="S11529" s="112"/>
    </row>
    <row r="11530">
      <c r="A11530" s="105"/>
      <c r="C11530" s="88"/>
      <c r="D11530" s="86"/>
      <c r="E11530" s="32"/>
      <c r="H11530" s="105"/>
      <c r="J11530" s="102"/>
      <c r="K11530" s="102"/>
      <c r="L11530" s="108"/>
      <c r="R11530" s="31"/>
      <c r="S11530" s="112"/>
    </row>
    <row r="11531">
      <c r="A11531" s="105"/>
      <c r="C11531" s="88"/>
      <c r="D11531" s="86"/>
      <c r="E11531" s="32"/>
      <c r="H11531" s="105"/>
      <c r="J11531" s="102"/>
      <c r="K11531" s="102"/>
      <c r="L11531" s="108"/>
      <c r="R11531" s="31"/>
      <c r="S11531" s="112"/>
    </row>
    <row r="11532">
      <c r="A11532" s="105"/>
      <c r="C11532" s="88"/>
      <c r="D11532" s="86"/>
      <c r="E11532" s="32"/>
      <c r="H11532" s="105"/>
      <c r="J11532" s="102"/>
      <c r="K11532" s="102"/>
      <c r="L11532" s="108"/>
      <c r="R11532" s="31"/>
      <c r="S11532" s="112"/>
    </row>
    <row r="11533">
      <c r="A11533" s="105"/>
      <c r="C11533" s="88"/>
      <c r="D11533" s="86"/>
      <c r="E11533" s="32"/>
      <c r="H11533" s="105"/>
      <c r="J11533" s="102"/>
      <c r="K11533" s="102"/>
      <c r="L11533" s="108"/>
      <c r="R11533" s="31"/>
      <c r="S11533" s="112"/>
    </row>
    <row r="11534">
      <c r="A11534" s="105"/>
      <c r="C11534" s="88"/>
      <c r="D11534" s="86"/>
      <c r="E11534" s="32"/>
      <c r="H11534" s="105"/>
      <c r="J11534" s="102"/>
      <c r="K11534" s="102"/>
      <c r="L11534" s="108"/>
      <c r="R11534" s="31"/>
      <c r="S11534" s="112"/>
    </row>
    <row r="11535">
      <c r="A11535" s="105"/>
      <c r="C11535" s="88"/>
      <c r="D11535" s="86"/>
      <c r="E11535" s="32"/>
      <c r="H11535" s="105"/>
      <c r="J11535" s="102"/>
      <c r="K11535" s="102"/>
      <c r="L11535" s="108"/>
      <c r="R11535" s="31"/>
      <c r="S11535" s="112"/>
    </row>
    <row r="11536">
      <c r="A11536" s="105"/>
      <c r="C11536" s="88"/>
      <c r="D11536" s="86"/>
      <c r="E11536" s="32"/>
      <c r="H11536" s="105"/>
      <c r="J11536" s="102"/>
      <c r="K11536" s="102"/>
      <c r="L11536" s="108"/>
      <c r="R11536" s="31"/>
      <c r="S11536" s="112"/>
    </row>
    <row r="11537">
      <c r="A11537" s="105"/>
      <c r="C11537" s="88"/>
      <c r="D11537" s="86"/>
      <c r="E11537" s="32"/>
      <c r="H11537" s="105"/>
      <c r="J11537" s="102"/>
      <c r="K11537" s="102"/>
      <c r="L11537" s="108"/>
      <c r="R11537" s="31"/>
      <c r="S11537" s="112"/>
    </row>
    <row r="11538">
      <c r="A11538" s="105"/>
      <c r="C11538" s="88"/>
      <c r="D11538" s="86"/>
      <c r="E11538" s="32"/>
      <c r="H11538" s="105"/>
      <c r="J11538" s="102"/>
      <c r="K11538" s="102"/>
      <c r="L11538" s="108"/>
      <c r="R11538" s="31"/>
      <c r="S11538" s="112"/>
    </row>
    <row r="11539">
      <c r="A11539" s="105"/>
      <c r="C11539" s="88"/>
      <c r="D11539" s="86"/>
      <c r="E11539" s="32"/>
      <c r="H11539" s="105"/>
      <c r="J11539" s="102"/>
      <c r="K11539" s="102"/>
      <c r="L11539" s="108"/>
      <c r="R11539" s="31"/>
      <c r="S11539" s="112"/>
    </row>
    <row r="11540">
      <c r="A11540" s="105"/>
      <c r="C11540" s="88"/>
      <c r="D11540" s="86"/>
      <c r="E11540" s="32"/>
      <c r="H11540" s="105"/>
      <c r="J11540" s="102"/>
      <c r="K11540" s="102"/>
      <c r="L11540" s="108"/>
      <c r="R11540" s="31"/>
      <c r="S11540" s="112"/>
    </row>
    <row r="11541">
      <c r="A11541" s="105"/>
      <c r="C11541" s="88"/>
      <c r="D11541" s="86"/>
      <c r="E11541" s="32"/>
      <c r="H11541" s="105"/>
      <c r="J11541" s="102"/>
      <c r="K11541" s="102"/>
      <c r="L11541" s="108"/>
      <c r="R11541" s="31"/>
      <c r="S11541" s="112"/>
    </row>
    <row r="11542">
      <c r="A11542" s="105"/>
      <c r="C11542" s="88"/>
      <c r="D11542" s="86"/>
      <c r="E11542" s="32"/>
      <c r="H11542" s="105"/>
      <c r="J11542" s="102"/>
      <c r="K11542" s="102"/>
      <c r="L11542" s="108"/>
      <c r="R11542" s="31"/>
      <c r="S11542" s="112"/>
    </row>
    <row r="11543">
      <c r="A11543" s="105"/>
      <c r="C11543" s="88"/>
      <c r="D11543" s="86"/>
      <c r="E11543" s="32"/>
      <c r="H11543" s="105"/>
      <c r="J11543" s="102"/>
      <c r="K11543" s="102"/>
      <c r="L11543" s="108"/>
      <c r="R11543" s="31"/>
      <c r="S11543" s="112"/>
    </row>
    <row r="11544">
      <c r="A11544" s="105"/>
      <c r="C11544" s="88"/>
      <c r="D11544" s="86"/>
      <c r="E11544" s="32"/>
      <c r="H11544" s="105"/>
      <c r="J11544" s="102"/>
      <c r="K11544" s="102"/>
      <c r="L11544" s="108"/>
      <c r="R11544" s="31"/>
      <c r="S11544" s="112"/>
    </row>
    <row r="11545">
      <c r="A11545" s="105"/>
      <c r="C11545" s="88"/>
      <c r="D11545" s="86"/>
      <c r="E11545" s="32"/>
      <c r="H11545" s="105"/>
      <c r="J11545" s="102"/>
      <c r="K11545" s="102"/>
      <c r="L11545" s="108"/>
      <c r="R11545" s="31"/>
      <c r="S11545" s="112"/>
    </row>
    <row r="11546">
      <c r="A11546" s="105"/>
      <c r="C11546" s="88"/>
      <c r="D11546" s="86"/>
      <c r="E11546" s="32"/>
      <c r="H11546" s="105"/>
      <c r="J11546" s="102"/>
      <c r="K11546" s="102"/>
      <c r="L11546" s="108"/>
      <c r="R11546" s="31"/>
      <c r="S11546" s="112"/>
    </row>
    <row r="11547">
      <c r="A11547" s="105"/>
      <c r="C11547" s="88"/>
      <c r="D11547" s="86"/>
      <c r="E11547" s="32"/>
      <c r="H11547" s="105"/>
      <c r="J11547" s="102"/>
      <c r="K11547" s="102"/>
      <c r="L11547" s="108"/>
      <c r="R11547" s="31"/>
      <c r="S11547" s="112"/>
    </row>
    <row r="11548">
      <c r="A11548" s="105"/>
      <c r="C11548" s="88"/>
      <c r="D11548" s="86"/>
      <c r="E11548" s="32"/>
      <c r="H11548" s="105"/>
      <c r="J11548" s="102"/>
      <c r="K11548" s="102"/>
      <c r="L11548" s="108"/>
      <c r="R11548" s="31"/>
      <c r="S11548" s="112"/>
    </row>
    <row r="11549">
      <c r="A11549" s="105"/>
      <c r="C11549" s="88"/>
      <c r="D11549" s="86"/>
      <c r="E11549" s="32"/>
      <c r="H11549" s="105"/>
      <c r="J11549" s="102"/>
      <c r="K11549" s="102"/>
      <c r="L11549" s="108"/>
      <c r="R11549" s="31"/>
      <c r="S11549" s="112"/>
    </row>
    <row r="11550">
      <c r="A11550" s="105"/>
      <c r="C11550" s="88"/>
      <c r="D11550" s="86"/>
      <c r="E11550" s="32"/>
      <c r="H11550" s="105"/>
      <c r="J11550" s="102"/>
      <c r="K11550" s="102"/>
      <c r="L11550" s="108"/>
      <c r="R11550" s="31"/>
      <c r="S11550" s="112"/>
    </row>
    <row r="11551">
      <c r="A11551" s="105"/>
      <c r="C11551" s="88"/>
      <c r="D11551" s="86"/>
      <c r="E11551" s="32"/>
      <c r="H11551" s="105"/>
      <c r="J11551" s="102"/>
      <c r="K11551" s="102"/>
      <c r="L11551" s="108"/>
      <c r="R11551" s="31"/>
      <c r="S11551" s="112"/>
    </row>
    <row r="11552">
      <c r="A11552" s="105"/>
      <c r="C11552" s="88"/>
      <c r="D11552" s="86"/>
      <c r="E11552" s="32"/>
      <c r="H11552" s="105"/>
      <c r="J11552" s="102"/>
      <c r="K11552" s="102"/>
      <c r="L11552" s="108"/>
      <c r="R11552" s="31"/>
      <c r="S11552" s="112"/>
    </row>
    <row r="11553">
      <c r="A11553" s="105"/>
      <c r="C11553" s="88"/>
      <c r="D11553" s="86"/>
      <c r="E11553" s="32"/>
      <c r="H11553" s="105"/>
      <c r="J11553" s="102"/>
      <c r="K11553" s="102"/>
      <c r="L11553" s="108"/>
      <c r="R11553" s="31"/>
      <c r="S11553" s="112"/>
    </row>
    <row r="11554">
      <c r="A11554" s="105"/>
      <c r="C11554" s="88"/>
      <c r="D11554" s="86"/>
      <c r="E11554" s="32"/>
      <c r="H11554" s="105"/>
      <c r="J11554" s="102"/>
      <c r="K11554" s="102"/>
      <c r="L11554" s="108"/>
      <c r="R11554" s="31"/>
      <c r="S11554" s="112"/>
    </row>
    <row r="11555">
      <c r="A11555" s="105"/>
      <c r="C11555" s="88"/>
      <c r="D11555" s="86"/>
      <c r="E11555" s="32"/>
      <c r="H11555" s="105"/>
      <c r="J11555" s="102"/>
      <c r="K11555" s="102"/>
      <c r="L11555" s="108"/>
      <c r="R11555" s="31"/>
      <c r="S11555" s="112"/>
    </row>
    <row r="11556">
      <c r="A11556" s="105"/>
      <c r="C11556" s="88"/>
      <c r="D11556" s="86"/>
      <c r="E11556" s="32"/>
      <c r="H11556" s="105"/>
      <c r="J11556" s="102"/>
      <c r="K11556" s="102"/>
      <c r="L11556" s="108"/>
      <c r="R11556" s="31"/>
      <c r="S11556" s="112"/>
    </row>
    <row r="11557">
      <c r="A11557" s="105"/>
      <c r="C11557" s="88"/>
      <c r="D11557" s="86"/>
      <c r="E11557" s="32"/>
      <c r="H11557" s="105"/>
      <c r="J11557" s="102"/>
      <c r="K11557" s="102"/>
      <c r="L11557" s="108"/>
      <c r="R11557" s="31"/>
      <c r="S11557" s="112"/>
    </row>
    <row r="11558">
      <c r="A11558" s="105"/>
      <c r="C11558" s="88"/>
      <c r="D11558" s="86"/>
      <c r="E11558" s="32"/>
      <c r="H11558" s="105"/>
      <c r="J11558" s="102"/>
      <c r="K11558" s="102"/>
      <c r="L11558" s="108"/>
      <c r="R11558" s="31"/>
      <c r="S11558" s="112"/>
    </row>
    <row r="11559">
      <c r="A11559" s="105"/>
      <c r="C11559" s="88"/>
      <c r="D11559" s="86"/>
      <c r="E11559" s="32"/>
      <c r="H11559" s="105"/>
      <c r="J11559" s="102"/>
      <c r="K11559" s="102"/>
      <c r="L11559" s="108"/>
      <c r="R11559" s="31"/>
      <c r="S11559" s="112"/>
    </row>
    <row r="11560">
      <c r="A11560" s="105"/>
      <c r="C11560" s="88"/>
      <c r="D11560" s="86"/>
      <c r="E11560" s="32"/>
      <c r="H11560" s="105"/>
      <c r="J11560" s="102"/>
      <c r="K11560" s="102"/>
      <c r="L11560" s="108"/>
      <c r="R11560" s="31"/>
      <c r="S11560" s="112"/>
    </row>
    <row r="11561">
      <c r="A11561" s="105"/>
      <c r="C11561" s="88"/>
      <c r="D11561" s="86"/>
      <c r="E11561" s="32"/>
      <c r="H11561" s="105"/>
      <c r="J11561" s="102"/>
      <c r="K11561" s="102"/>
      <c r="L11561" s="108"/>
      <c r="R11561" s="31"/>
      <c r="S11561" s="112"/>
    </row>
    <row r="11562">
      <c r="A11562" s="105"/>
      <c r="C11562" s="88"/>
      <c r="D11562" s="86"/>
      <c r="E11562" s="32"/>
      <c r="H11562" s="105"/>
      <c r="J11562" s="102"/>
      <c r="K11562" s="102"/>
      <c r="L11562" s="108"/>
      <c r="R11562" s="31"/>
      <c r="S11562" s="112"/>
    </row>
    <row r="11563">
      <c r="A11563" s="105"/>
      <c r="C11563" s="88"/>
      <c r="D11563" s="86"/>
      <c r="E11563" s="32"/>
      <c r="H11563" s="105"/>
      <c r="J11563" s="102"/>
      <c r="K11563" s="102"/>
      <c r="L11563" s="108"/>
      <c r="R11563" s="31"/>
      <c r="S11563" s="112"/>
    </row>
    <row r="11564">
      <c r="A11564" s="105"/>
      <c r="C11564" s="88"/>
      <c r="D11564" s="86"/>
      <c r="E11564" s="32"/>
      <c r="H11564" s="105"/>
      <c r="J11564" s="102"/>
      <c r="K11564" s="102"/>
      <c r="L11564" s="108"/>
      <c r="R11564" s="31"/>
      <c r="S11564" s="112"/>
    </row>
    <row r="11565">
      <c r="A11565" s="105"/>
      <c r="C11565" s="88"/>
      <c r="D11565" s="86"/>
      <c r="E11565" s="32"/>
      <c r="H11565" s="105"/>
      <c r="J11565" s="102"/>
      <c r="K11565" s="102"/>
      <c r="L11565" s="108"/>
      <c r="R11565" s="31"/>
      <c r="S11565" s="112"/>
    </row>
    <row r="11566">
      <c r="A11566" s="105"/>
      <c r="C11566" s="88"/>
      <c r="D11566" s="86"/>
      <c r="E11566" s="32"/>
      <c r="H11566" s="105"/>
      <c r="J11566" s="102"/>
      <c r="K11566" s="102"/>
      <c r="L11566" s="108"/>
      <c r="R11566" s="31"/>
      <c r="S11566" s="112"/>
    </row>
    <row r="11567">
      <c r="A11567" s="105"/>
      <c r="C11567" s="88"/>
      <c r="D11567" s="86"/>
      <c r="E11567" s="32"/>
      <c r="H11567" s="105"/>
      <c r="J11567" s="102"/>
      <c r="K11567" s="102"/>
      <c r="L11567" s="108"/>
      <c r="R11567" s="31"/>
      <c r="S11567" s="112"/>
    </row>
    <row r="11568">
      <c r="A11568" s="105"/>
      <c r="C11568" s="88"/>
      <c r="D11568" s="86"/>
      <c r="E11568" s="32"/>
      <c r="H11568" s="105"/>
      <c r="J11568" s="102"/>
      <c r="K11568" s="102"/>
      <c r="L11568" s="108"/>
      <c r="R11568" s="31"/>
      <c r="S11568" s="112"/>
    </row>
    <row r="11569">
      <c r="A11569" s="105"/>
      <c r="C11569" s="88"/>
      <c r="D11569" s="86"/>
      <c r="E11569" s="32"/>
      <c r="H11569" s="105"/>
      <c r="J11569" s="102"/>
      <c r="K11569" s="102"/>
      <c r="L11569" s="108"/>
      <c r="R11569" s="31"/>
      <c r="S11569" s="112"/>
    </row>
    <row r="11570">
      <c r="A11570" s="105"/>
      <c r="C11570" s="88"/>
      <c r="D11570" s="86"/>
      <c r="E11570" s="32"/>
      <c r="H11570" s="105"/>
      <c r="J11570" s="102"/>
      <c r="K11570" s="102"/>
      <c r="L11570" s="108"/>
      <c r="R11570" s="31"/>
      <c r="S11570" s="112"/>
    </row>
    <row r="11571">
      <c r="A11571" s="105"/>
      <c r="C11571" s="88"/>
      <c r="D11571" s="86"/>
      <c r="E11571" s="32"/>
      <c r="H11571" s="105"/>
      <c r="J11571" s="102"/>
      <c r="K11571" s="102"/>
      <c r="L11571" s="108"/>
      <c r="R11571" s="31"/>
      <c r="S11571" s="112"/>
    </row>
    <row r="11572">
      <c r="A11572" s="105"/>
      <c r="C11572" s="88"/>
      <c r="D11572" s="86"/>
      <c r="E11572" s="32"/>
      <c r="H11572" s="105"/>
      <c r="J11572" s="102"/>
      <c r="K11572" s="102"/>
      <c r="L11572" s="108"/>
      <c r="R11572" s="31"/>
      <c r="S11572" s="112"/>
    </row>
    <row r="11573">
      <c r="A11573" s="105"/>
      <c r="C11573" s="88"/>
      <c r="D11573" s="86"/>
      <c r="E11573" s="32"/>
      <c r="H11573" s="105"/>
      <c r="J11573" s="102"/>
      <c r="K11573" s="102"/>
      <c r="L11573" s="108"/>
      <c r="R11573" s="31"/>
      <c r="S11573" s="112"/>
    </row>
    <row r="11574">
      <c r="A11574" s="105"/>
      <c r="C11574" s="88"/>
      <c r="D11574" s="86"/>
      <c r="E11574" s="32"/>
      <c r="H11574" s="105"/>
      <c r="J11574" s="102"/>
      <c r="K11574" s="102"/>
      <c r="L11574" s="108"/>
      <c r="R11574" s="31"/>
      <c r="S11574" s="112"/>
    </row>
    <row r="11575">
      <c r="A11575" s="105"/>
      <c r="C11575" s="88"/>
      <c r="D11575" s="86"/>
      <c r="E11575" s="32"/>
      <c r="H11575" s="105"/>
      <c r="J11575" s="102"/>
      <c r="K11575" s="102"/>
      <c r="L11575" s="108"/>
      <c r="R11575" s="31"/>
      <c r="S11575" s="112"/>
    </row>
    <row r="11576">
      <c r="A11576" s="105"/>
      <c r="C11576" s="88"/>
      <c r="D11576" s="86"/>
      <c r="E11576" s="32"/>
      <c r="H11576" s="105"/>
      <c r="J11576" s="102"/>
      <c r="K11576" s="102"/>
      <c r="L11576" s="108"/>
      <c r="R11576" s="31"/>
      <c r="S11576" s="112"/>
    </row>
    <row r="11577">
      <c r="A11577" s="105"/>
      <c r="C11577" s="88"/>
      <c r="D11577" s="86"/>
      <c r="E11577" s="32"/>
      <c r="H11577" s="105"/>
      <c r="J11577" s="102"/>
      <c r="K11577" s="102"/>
      <c r="L11577" s="108"/>
      <c r="R11577" s="31"/>
      <c r="S11577" s="112"/>
    </row>
    <row r="11578">
      <c r="A11578" s="105"/>
      <c r="C11578" s="88"/>
      <c r="D11578" s="86"/>
      <c r="E11578" s="32"/>
      <c r="H11578" s="105"/>
      <c r="J11578" s="102"/>
      <c r="K11578" s="102"/>
      <c r="L11578" s="108"/>
      <c r="R11578" s="31"/>
      <c r="S11578" s="112"/>
    </row>
    <row r="11579">
      <c r="A11579" s="105"/>
      <c r="C11579" s="88"/>
      <c r="D11579" s="86"/>
      <c r="E11579" s="32"/>
      <c r="H11579" s="105"/>
      <c r="J11579" s="102"/>
      <c r="K11579" s="102"/>
      <c r="L11579" s="108"/>
      <c r="R11579" s="31"/>
      <c r="S11579" s="112"/>
    </row>
    <row r="11580">
      <c r="A11580" s="105"/>
      <c r="C11580" s="88"/>
      <c r="D11580" s="86"/>
      <c r="E11580" s="32"/>
      <c r="H11580" s="105"/>
      <c r="J11580" s="102"/>
      <c r="K11580" s="102"/>
      <c r="L11580" s="108"/>
      <c r="R11580" s="31"/>
      <c r="S11580" s="112"/>
    </row>
    <row r="11581">
      <c r="A11581" s="105"/>
      <c r="C11581" s="88"/>
      <c r="D11581" s="86"/>
      <c r="E11581" s="32"/>
      <c r="H11581" s="105"/>
      <c r="J11581" s="102"/>
      <c r="K11581" s="102"/>
      <c r="L11581" s="108"/>
      <c r="R11581" s="31"/>
      <c r="S11581" s="112"/>
    </row>
    <row r="11582">
      <c r="A11582" s="105"/>
      <c r="C11582" s="88"/>
      <c r="D11582" s="86"/>
      <c r="E11582" s="32"/>
      <c r="H11582" s="105"/>
      <c r="J11582" s="102"/>
      <c r="K11582" s="102"/>
      <c r="L11582" s="108"/>
      <c r="R11582" s="31"/>
      <c r="S11582" s="112"/>
    </row>
    <row r="11583">
      <c r="A11583" s="105"/>
      <c r="C11583" s="88"/>
      <c r="D11583" s="86"/>
      <c r="E11583" s="32"/>
      <c r="H11583" s="105"/>
      <c r="J11583" s="102"/>
      <c r="K11583" s="102"/>
      <c r="L11583" s="108"/>
      <c r="R11583" s="31"/>
      <c r="S11583" s="112"/>
    </row>
    <row r="11584">
      <c r="A11584" s="105"/>
      <c r="C11584" s="88"/>
      <c r="D11584" s="86"/>
      <c r="E11584" s="32"/>
      <c r="H11584" s="105"/>
      <c r="J11584" s="102"/>
      <c r="K11584" s="102"/>
      <c r="L11584" s="108"/>
      <c r="R11584" s="31"/>
      <c r="S11584" s="112"/>
    </row>
    <row r="11585">
      <c r="A11585" s="105"/>
      <c r="C11585" s="88"/>
      <c r="D11585" s="86"/>
      <c r="E11585" s="32"/>
      <c r="H11585" s="105"/>
      <c r="J11585" s="102"/>
      <c r="K11585" s="102"/>
      <c r="L11585" s="108"/>
      <c r="R11585" s="31"/>
      <c r="S11585" s="112"/>
    </row>
    <row r="11586">
      <c r="A11586" s="105"/>
      <c r="C11586" s="88"/>
      <c r="D11586" s="86"/>
      <c r="E11586" s="32"/>
      <c r="H11586" s="105"/>
      <c r="J11586" s="102"/>
      <c r="K11586" s="102"/>
      <c r="L11586" s="108"/>
      <c r="R11586" s="31"/>
      <c r="S11586" s="112"/>
    </row>
    <row r="11587">
      <c r="A11587" s="105"/>
      <c r="C11587" s="88"/>
      <c r="D11587" s="86"/>
      <c r="E11587" s="32"/>
      <c r="H11587" s="105"/>
      <c r="J11587" s="102"/>
      <c r="K11587" s="102"/>
      <c r="L11587" s="108"/>
      <c r="R11587" s="31"/>
      <c r="S11587" s="112"/>
    </row>
    <row r="11588">
      <c r="A11588" s="105"/>
      <c r="C11588" s="88"/>
      <c r="D11588" s="86"/>
      <c r="E11588" s="32"/>
      <c r="H11588" s="105"/>
      <c r="J11588" s="102"/>
      <c r="K11588" s="102"/>
      <c r="L11588" s="108"/>
      <c r="R11588" s="31"/>
      <c r="S11588" s="112"/>
    </row>
    <row r="11589">
      <c r="A11589" s="105"/>
      <c r="C11589" s="88"/>
      <c r="D11589" s="86"/>
      <c r="E11589" s="32"/>
      <c r="H11589" s="105"/>
      <c r="J11589" s="102"/>
      <c r="K11589" s="102"/>
      <c r="L11589" s="108"/>
      <c r="R11589" s="31"/>
      <c r="S11589" s="112"/>
    </row>
    <row r="11590">
      <c r="A11590" s="105"/>
      <c r="C11590" s="88"/>
      <c r="D11590" s="86"/>
      <c r="E11590" s="32"/>
      <c r="H11590" s="105"/>
      <c r="J11590" s="102"/>
      <c r="K11590" s="102"/>
      <c r="L11590" s="108"/>
      <c r="R11590" s="31"/>
      <c r="S11590" s="112"/>
    </row>
    <row r="11591">
      <c r="A11591" s="105"/>
      <c r="C11591" s="88"/>
      <c r="D11591" s="86"/>
      <c r="E11591" s="32"/>
      <c r="H11591" s="105"/>
      <c r="J11591" s="102"/>
      <c r="K11591" s="102"/>
      <c r="L11591" s="108"/>
      <c r="R11591" s="31"/>
      <c r="S11591" s="112"/>
    </row>
    <row r="11592">
      <c r="A11592" s="105"/>
      <c r="C11592" s="88"/>
      <c r="D11592" s="86"/>
      <c r="E11592" s="32"/>
      <c r="H11592" s="105"/>
      <c r="J11592" s="102"/>
      <c r="K11592" s="102"/>
      <c r="L11592" s="108"/>
      <c r="R11592" s="31"/>
      <c r="S11592" s="112"/>
    </row>
    <row r="11593">
      <c r="A11593" s="105"/>
      <c r="C11593" s="88"/>
      <c r="D11593" s="86"/>
      <c r="E11593" s="32"/>
      <c r="H11593" s="105"/>
      <c r="J11593" s="102"/>
      <c r="K11593" s="102"/>
      <c r="L11593" s="108"/>
      <c r="R11593" s="31"/>
      <c r="S11593" s="112"/>
    </row>
    <row r="11594">
      <c r="A11594" s="105"/>
      <c r="C11594" s="88"/>
      <c r="D11594" s="86"/>
      <c r="E11594" s="32"/>
      <c r="H11594" s="105"/>
      <c r="J11594" s="102"/>
      <c r="K11594" s="102"/>
      <c r="L11594" s="108"/>
      <c r="R11594" s="31"/>
      <c r="S11594" s="112"/>
    </row>
    <row r="11595">
      <c r="A11595" s="105"/>
      <c r="C11595" s="88"/>
      <c r="D11595" s="86"/>
      <c r="E11595" s="32"/>
      <c r="H11595" s="105"/>
      <c r="J11595" s="102"/>
      <c r="K11595" s="102"/>
      <c r="L11595" s="108"/>
      <c r="R11595" s="31"/>
      <c r="S11595" s="112"/>
    </row>
    <row r="11596">
      <c r="A11596" s="105"/>
      <c r="C11596" s="88"/>
      <c r="D11596" s="86"/>
      <c r="E11596" s="32"/>
      <c r="H11596" s="105"/>
      <c r="J11596" s="102"/>
      <c r="K11596" s="102"/>
      <c r="L11596" s="108"/>
      <c r="R11596" s="31"/>
      <c r="S11596" s="112"/>
    </row>
    <row r="11597">
      <c r="A11597" s="105"/>
      <c r="C11597" s="88"/>
      <c r="D11597" s="86"/>
      <c r="E11597" s="32"/>
      <c r="H11597" s="105"/>
      <c r="J11597" s="102"/>
      <c r="K11597" s="102"/>
      <c r="L11597" s="108"/>
      <c r="R11597" s="31"/>
      <c r="S11597" s="112"/>
    </row>
    <row r="11598">
      <c r="A11598" s="105"/>
      <c r="C11598" s="88"/>
      <c r="D11598" s="86"/>
      <c r="E11598" s="32"/>
      <c r="H11598" s="105"/>
      <c r="J11598" s="102"/>
      <c r="K11598" s="102"/>
      <c r="L11598" s="108"/>
      <c r="R11598" s="31"/>
      <c r="S11598" s="112"/>
    </row>
    <row r="11599">
      <c r="A11599" s="105"/>
      <c r="C11599" s="88"/>
      <c r="D11599" s="86"/>
      <c r="E11599" s="32"/>
      <c r="H11599" s="105"/>
      <c r="J11599" s="102"/>
      <c r="K11599" s="102"/>
      <c r="L11599" s="108"/>
      <c r="R11599" s="31"/>
      <c r="S11599" s="112"/>
    </row>
    <row r="11600">
      <c r="A11600" s="105"/>
      <c r="C11600" s="88"/>
      <c r="D11600" s="86"/>
      <c r="E11600" s="32"/>
      <c r="H11600" s="105"/>
      <c r="J11600" s="102"/>
      <c r="K11600" s="102"/>
      <c r="L11600" s="108"/>
      <c r="R11600" s="31"/>
      <c r="S11600" s="112"/>
    </row>
    <row r="11601">
      <c r="A11601" s="105"/>
      <c r="C11601" s="88"/>
      <c r="D11601" s="86"/>
      <c r="E11601" s="32"/>
      <c r="H11601" s="105"/>
      <c r="J11601" s="102"/>
      <c r="K11601" s="102"/>
      <c r="L11601" s="108"/>
      <c r="R11601" s="31"/>
      <c r="S11601" s="112"/>
    </row>
    <row r="11602">
      <c r="A11602" s="105"/>
      <c r="C11602" s="88"/>
      <c r="D11602" s="86"/>
      <c r="E11602" s="32"/>
      <c r="H11602" s="105"/>
      <c r="J11602" s="102"/>
      <c r="K11602" s="102"/>
      <c r="L11602" s="108"/>
      <c r="R11602" s="31"/>
      <c r="S11602" s="112"/>
    </row>
    <row r="11603">
      <c r="A11603" s="105"/>
      <c r="C11603" s="88"/>
      <c r="D11603" s="86"/>
      <c r="E11603" s="32"/>
      <c r="H11603" s="105"/>
      <c r="J11603" s="102"/>
      <c r="K11603" s="102"/>
      <c r="L11603" s="108"/>
      <c r="R11603" s="31"/>
      <c r="S11603" s="112"/>
    </row>
    <row r="11604">
      <c r="A11604" s="105"/>
      <c r="C11604" s="88"/>
      <c r="D11604" s="86"/>
      <c r="E11604" s="32"/>
      <c r="H11604" s="105"/>
      <c r="J11604" s="102"/>
      <c r="K11604" s="102"/>
      <c r="L11604" s="108"/>
      <c r="R11604" s="31"/>
      <c r="S11604" s="112"/>
    </row>
    <row r="11605">
      <c r="A11605" s="105"/>
      <c r="C11605" s="88"/>
      <c r="D11605" s="86"/>
      <c r="E11605" s="32"/>
      <c r="H11605" s="105"/>
      <c r="J11605" s="102"/>
      <c r="K11605" s="102"/>
      <c r="L11605" s="108"/>
      <c r="R11605" s="31"/>
      <c r="S11605" s="112"/>
    </row>
    <row r="11606">
      <c r="A11606" s="105"/>
      <c r="C11606" s="88"/>
      <c r="D11606" s="86"/>
      <c r="E11606" s="32"/>
      <c r="H11606" s="105"/>
      <c r="J11606" s="102"/>
      <c r="K11606" s="102"/>
      <c r="L11606" s="108"/>
      <c r="R11606" s="31"/>
      <c r="S11606" s="112"/>
    </row>
    <row r="11607">
      <c r="A11607" s="105"/>
      <c r="C11607" s="88"/>
      <c r="D11607" s="86"/>
      <c r="E11607" s="32"/>
      <c r="H11607" s="105"/>
      <c r="J11607" s="102"/>
      <c r="K11607" s="102"/>
      <c r="L11607" s="108"/>
      <c r="R11607" s="31"/>
      <c r="S11607" s="112"/>
    </row>
    <row r="11608">
      <c r="A11608" s="105"/>
      <c r="C11608" s="88"/>
      <c r="D11608" s="86"/>
      <c r="E11608" s="32"/>
      <c r="H11608" s="105"/>
      <c r="J11608" s="102"/>
      <c r="K11608" s="102"/>
      <c r="L11608" s="108"/>
      <c r="R11608" s="31"/>
      <c r="S11608" s="112"/>
    </row>
    <row r="11609">
      <c r="A11609" s="105"/>
      <c r="C11609" s="88"/>
      <c r="D11609" s="86"/>
      <c r="E11609" s="32"/>
      <c r="H11609" s="105"/>
      <c r="J11609" s="102"/>
      <c r="K11609" s="102"/>
      <c r="L11609" s="108"/>
      <c r="R11609" s="31"/>
      <c r="S11609" s="112"/>
    </row>
    <row r="11610">
      <c r="A11610" s="105"/>
      <c r="C11610" s="88"/>
      <c r="D11610" s="86"/>
      <c r="E11610" s="32"/>
      <c r="H11610" s="105"/>
      <c r="J11610" s="102"/>
      <c r="K11610" s="102"/>
      <c r="L11610" s="108"/>
      <c r="R11610" s="31"/>
      <c r="S11610" s="112"/>
    </row>
    <row r="11611">
      <c r="A11611" s="105"/>
      <c r="C11611" s="88"/>
      <c r="D11611" s="86"/>
      <c r="E11611" s="32"/>
      <c r="H11611" s="105"/>
      <c r="J11611" s="102"/>
      <c r="K11611" s="102"/>
      <c r="L11611" s="108"/>
      <c r="R11611" s="31"/>
      <c r="S11611" s="112"/>
    </row>
    <row r="11612">
      <c r="A11612" s="105"/>
      <c r="C11612" s="88"/>
      <c r="D11612" s="86"/>
      <c r="E11612" s="32"/>
      <c r="H11612" s="105"/>
      <c r="J11612" s="102"/>
      <c r="K11612" s="102"/>
      <c r="L11612" s="108"/>
      <c r="R11612" s="31"/>
      <c r="S11612" s="112"/>
    </row>
    <row r="11613">
      <c r="A11613" s="105"/>
      <c r="C11613" s="88"/>
      <c r="D11613" s="86"/>
      <c r="E11613" s="32"/>
      <c r="H11613" s="105"/>
      <c r="J11613" s="102"/>
      <c r="K11613" s="102"/>
      <c r="L11613" s="108"/>
      <c r="R11613" s="31"/>
      <c r="S11613" s="112"/>
    </row>
    <row r="11614">
      <c r="A11614" s="105"/>
      <c r="C11614" s="88"/>
      <c r="D11614" s="86"/>
      <c r="E11614" s="32"/>
      <c r="H11614" s="105"/>
      <c r="J11614" s="102"/>
      <c r="K11614" s="102"/>
      <c r="L11614" s="108"/>
      <c r="R11614" s="31"/>
      <c r="S11614" s="112"/>
    </row>
    <row r="11615">
      <c r="A11615" s="105"/>
      <c r="C11615" s="88"/>
      <c r="D11615" s="86"/>
      <c r="E11615" s="32"/>
      <c r="H11615" s="105"/>
      <c r="J11615" s="102"/>
      <c r="K11615" s="102"/>
      <c r="L11615" s="108"/>
      <c r="R11615" s="31"/>
      <c r="S11615" s="112"/>
    </row>
    <row r="11616">
      <c r="A11616" s="105"/>
      <c r="C11616" s="88"/>
      <c r="D11616" s="86"/>
      <c r="E11616" s="32"/>
      <c r="H11616" s="105"/>
      <c r="J11616" s="102"/>
      <c r="K11616" s="102"/>
      <c r="L11616" s="108"/>
      <c r="R11616" s="31"/>
      <c r="S11616" s="112"/>
    </row>
    <row r="11617">
      <c r="A11617" s="105"/>
      <c r="C11617" s="88"/>
      <c r="D11617" s="86"/>
      <c r="E11617" s="32"/>
      <c r="H11617" s="105"/>
      <c r="J11617" s="102"/>
      <c r="K11617" s="102"/>
      <c r="L11617" s="108"/>
      <c r="R11617" s="31"/>
      <c r="S11617" s="112"/>
    </row>
    <row r="11618">
      <c r="A11618" s="105"/>
      <c r="C11618" s="88"/>
      <c r="D11618" s="86"/>
      <c r="E11618" s="32"/>
      <c r="H11618" s="105"/>
      <c r="J11618" s="102"/>
      <c r="K11618" s="102"/>
      <c r="L11618" s="108"/>
      <c r="R11618" s="31"/>
      <c r="S11618" s="112"/>
    </row>
    <row r="11619">
      <c r="A11619" s="105"/>
      <c r="C11619" s="88"/>
      <c r="D11619" s="86"/>
      <c r="E11619" s="32"/>
      <c r="H11619" s="105"/>
      <c r="J11619" s="102"/>
      <c r="K11619" s="102"/>
      <c r="L11619" s="108"/>
      <c r="R11619" s="31"/>
      <c r="S11619" s="112"/>
    </row>
    <row r="11620">
      <c r="A11620" s="105"/>
      <c r="C11620" s="88"/>
      <c r="D11620" s="86"/>
      <c r="E11620" s="32"/>
      <c r="H11620" s="105"/>
      <c r="J11620" s="102"/>
      <c r="K11620" s="102"/>
      <c r="L11620" s="108"/>
      <c r="R11620" s="31"/>
      <c r="S11620" s="112"/>
    </row>
    <row r="11621">
      <c r="A11621" s="105"/>
      <c r="C11621" s="88"/>
      <c r="D11621" s="86"/>
      <c r="E11621" s="32"/>
      <c r="H11621" s="105"/>
      <c r="J11621" s="102"/>
      <c r="K11621" s="102"/>
      <c r="L11621" s="108"/>
      <c r="R11621" s="31"/>
      <c r="S11621" s="112"/>
    </row>
    <row r="11622">
      <c r="A11622" s="105"/>
      <c r="C11622" s="88"/>
      <c r="D11622" s="86"/>
      <c r="E11622" s="32"/>
      <c r="H11622" s="105"/>
      <c r="J11622" s="102"/>
      <c r="K11622" s="102"/>
      <c r="L11622" s="108"/>
      <c r="R11622" s="31"/>
      <c r="S11622" s="112"/>
    </row>
    <row r="11623">
      <c r="A11623" s="105"/>
      <c r="C11623" s="88"/>
      <c r="D11623" s="86"/>
      <c r="E11623" s="32"/>
      <c r="H11623" s="105"/>
      <c r="J11623" s="102"/>
      <c r="K11623" s="102"/>
      <c r="L11623" s="108"/>
      <c r="R11623" s="31"/>
      <c r="S11623" s="112"/>
    </row>
    <row r="11624">
      <c r="A11624" s="105"/>
      <c r="C11624" s="88"/>
      <c r="D11624" s="86"/>
      <c r="E11624" s="32"/>
      <c r="H11624" s="105"/>
      <c r="J11624" s="102"/>
      <c r="K11624" s="102"/>
      <c r="L11624" s="108"/>
      <c r="R11624" s="31"/>
      <c r="S11624" s="112"/>
    </row>
    <row r="11625">
      <c r="A11625" s="105"/>
      <c r="C11625" s="88"/>
      <c r="D11625" s="86"/>
      <c r="E11625" s="32"/>
      <c r="H11625" s="105"/>
      <c r="J11625" s="102"/>
      <c r="K11625" s="102"/>
      <c r="L11625" s="108"/>
      <c r="R11625" s="31"/>
      <c r="S11625" s="112"/>
    </row>
    <row r="11626">
      <c r="A11626" s="105"/>
      <c r="C11626" s="88"/>
      <c r="D11626" s="86"/>
      <c r="E11626" s="32"/>
      <c r="H11626" s="105"/>
      <c r="J11626" s="102"/>
      <c r="K11626" s="102"/>
      <c r="L11626" s="108"/>
      <c r="R11626" s="31"/>
      <c r="S11626" s="112"/>
    </row>
    <row r="11627">
      <c r="A11627" s="105"/>
      <c r="C11627" s="88"/>
      <c r="D11627" s="86"/>
      <c r="E11627" s="32"/>
      <c r="H11627" s="105"/>
      <c r="J11627" s="102"/>
      <c r="K11627" s="102"/>
      <c r="L11627" s="108"/>
      <c r="R11627" s="31"/>
      <c r="S11627" s="112"/>
    </row>
    <row r="11628">
      <c r="A11628" s="105"/>
      <c r="C11628" s="88"/>
      <c r="D11628" s="86"/>
      <c r="E11628" s="32"/>
      <c r="H11628" s="105"/>
      <c r="J11628" s="102"/>
      <c r="K11628" s="102"/>
      <c r="L11628" s="108"/>
      <c r="R11628" s="31"/>
      <c r="S11628" s="112"/>
    </row>
    <row r="11629">
      <c r="A11629" s="105"/>
      <c r="C11629" s="88"/>
      <c r="D11629" s="86"/>
      <c r="E11629" s="32"/>
      <c r="H11629" s="105"/>
      <c r="J11629" s="102"/>
      <c r="K11629" s="102"/>
      <c r="L11629" s="108"/>
      <c r="R11629" s="31"/>
      <c r="S11629" s="112"/>
    </row>
    <row r="11630">
      <c r="A11630" s="105"/>
      <c r="C11630" s="88"/>
      <c r="D11630" s="86"/>
      <c r="E11630" s="32"/>
      <c r="H11630" s="105"/>
      <c r="J11630" s="102"/>
      <c r="K11630" s="102"/>
      <c r="L11630" s="108"/>
      <c r="R11630" s="31"/>
      <c r="S11630" s="112"/>
    </row>
    <row r="11631">
      <c r="A11631" s="105"/>
      <c r="C11631" s="88"/>
      <c r="D11631" s="86"/>
      <c r="E11631" s="32"/>
      <c r="H11631" s="105"/>
      <c r="J11631" s="102"/>
      <c r="K11631" s="102"/>
      <c r="L11631" s="108"/>
      <c r="R11631" s="31"/>
      <c r="S11631" s="112"/>
    </row>
    <row r="11632">
      <c r="A11632" s="105"/>
      <c r="C11632" s="88"/>
      <c r="D11632" s="86"/>
      <c r="E11632" s="32"/>
      <c r="H11632" s="105"/>
      <c r="J11632" s="102"/>
      <c r="K11632" s="102"/>
      <c r="L11632" s="108"/>
      <c r="R11632" s="31"/>
      <c r="S11632" s="112"/>
    </row>
    <row r="11633">
      <c r="A11633" s="105"/>
      <c r="C11633" s="88"/>
      <c r="D11633" s="86"/>
      <c r="E11633" s="32"/>
      <c r="H11633" s="105"/>
      <c r="J11633" s="102"/>
      <c r="K11633" s="102"/>
      <c r="L11633" s="108"/>
      <c r="R11633" s="31"/>
      <c r="S11633" s="112"/>
    </row>
    <row r="11634">
      <c r="A11634" s="105"/>
      <c r="C11634" s="88"/>
      <c r="D11634" s="86"/>
      <c r="E11634" s="32"/>
      <c r="H11634" s="105"/>
      <c r="J11634" s="102"/>
      <c r="K11634" s="102"/>
      <c r="L11634" s="108"/>
      <c r="R11634" s="31"/>
      <c r="S11634" s="112"/>
    </row>
    <row r="11635">
      <c r="A11635" s="105"/>
      <c r="C11635" s="88"/>
      <c r="D11635" s="86"/>
      <c r="E11635" s="32"/>
      <c r="H11635" s="105"/>
      <c r="J11635" s="102"/>
      <c r="K11635" s="102"/>
      <c r="L11635" s="108"/>
      <c r="R11635" s="31"/>
      <c r="S11635" s="112"/>
    </row>
    <row r="11636">
      <c r="A11636" s="105"/>
      <c r="C11636" s="88"/>
      <c r="D11636" s="86"/>
      <c r="E11636" s="32"/>
      <c r="H11636" s="105"/>
      <c r="J11636" s="102"/>
      <c r="K11636" s="102"/>
      <c r="L11636" s="108"/>
      <c r="R11636" s="31"/>
      <c r="S11636" s="112"/>
    </row>
    <row r="11637">
      <c r="A11637" s="105"/>
      <c r="C11637" s="88"/>
      <c r="D11637" s="86"/>
      <c r="E11637" s="32"/>
      <c r="H11637" s="105"/>
      <c r="J11637" s="102"/>
      <c r="K11637" s="102"/>
      <c r="L11637" s="108"/>
      <c r="R11637" s="31"/>
      <c r="S11637" s="112"/>
    </row>
    <row r="11638">
      <c r="A11638" s="105"/>
      <c r="C11638" s="88"/>
      <c r="D11638" s="86"/>
      <c r="E11638" s="32"/>
      <c r="H11638" s="105"/>
      <c r="J11638" s="102"/>
      <c r="K11638" s="102"/>
      <c r="L11638" s="108"/>
      <c r="R11638" s="31"/>
      <c r="S11638" s="112"/>
    </row>
    <row r="11639">
      <c r="A11639" s="105"/>
      <c r="C11639" s="88"/>
      <c r="D11639" s="86"/>
      <c r="E11639" s="32"/>
      <c r="H11639" s="105"/>
      <c r="J11639" s="102"/>
      <c r="K11639" s="102"/>
      <c r="L11639" s="108"/>
      <c r="R11639" s="31"/>
      <c r="S11639" s="112"/>
    </row>
    <row r="11640">
      <c r="A11640" s="105"/>
      <c r="C11640" s="88"/>
      <c r="D11640" s="86"/>
      <c r="E11640" s="32"/>
      <c r="H11640" s="105"/>
      <c r="J11640" s="102"/>
      <c r="K11640" s="102"/>
      <c r="L11640" s="108"/>
      <c r="R11640" s="31"/>
      <c r="S11640" s="112"/>
    </row>
    <row r="11641">
      <c r="A11641" s="105"/>
      <c r="C11641" s="88"/>
      <c r="D11641" s="86"/>
      <c r="E11641" s="32"/>
      <c r="H11641" s="105"/>
      <c r="J11641" s="102"/>
      <c r="K11641" s="102"/>
      <c r="L11641" s="108"/>
      <c r="R11641" s="31"/>
      <c r="S11641" s="112"/>
    </row>
    <row r="11642">
      <c r="A11642" s="105"/>
      <c r="C11642" s="88"/>
      <c r="D11642" s="86"/>
      <c r="E11642" s="32"/>
      <c r="H11642" s="105"/>
      <c r="J11642" s="102"/>
      <c r="K11642" s="102"/>
      <c r="L11642" s="108"/>
      <c r="R11642" s="31"/>
      <c r="S11642" s="112"/>
    </row>
    <row r="11643">
      <c r="A11643" s="105"/>
      <c r="C11643" s="88"/>
      <c r="D11643" s="86"/>
      <c r="E11643" s="32"/>
      <c r="H11643" s="105"/>
      <c r="J11643" s="102"/>
      <c r="K11643" s="102"/>
      <c r="L11643" s="108"/>
      <c r="R11643" s="31"/>
      <c r="S11643" s="112"/>
    </row>
    <row r="11644">
      <c r="A11644" s="105"/>
      <c r="C11644" s="88"/>
      <c r="D11644" s="86"/>
      <c r="E11644" s="32"/>
      <c r="H11644" s="105"/>
      <c r="J11644" s="102"/>
      <c r="K11644" s="102"/>
      <c r="L11644" s="108"/>
      <c r="R11644" s="31"/>
      <c r="S11644" s="112"/>
    </row>
    <row r="11645">
      <c r="A11645" s="105"/>
      <c r="C11645" s="88"/>
      <c r="D11645" s="86"/>
      <c r="E11645" s="32"/>
      <c r="H11645" s="105"/>
      <c r="J11645" s="102"/>
      <c r="K11645" s="102"/>
      <c r="L11645" s="108"/>
      <c r="R11645" s="31"/>
      <c r="S11645" s="112"/>
    </row>
    <row r="11646">
      <c r="A11646" s="105"/>
      <c r="C11646" s="88"/>
      <c r="D11646" s="86"/>
      <c r="E11646" s="32"/>
      <c r="H11646" s="105"/>
      <c r="J11646" s="102"/>
      <c r="K11646" s="102"/>
      <c r="L11646" s="108"/>
      <c r="R11646" s="31"/>
      <c r="S11646" s="112"/>
    </row>
    <row r="11647">
      <c r="A11647" s="105"/>
      <c r="C11647" s="88"/>
      <c r="D11647" s="86"/>
      <c r="E11647" s="32"/>
      <c r="H11647" s="105"/>
      <c r="J11647" s="102"/>
      <c r="K11647" s="102"/>
      <c r="L11647" s="108"/>
      <c r="R11647" s="31"/>
      <c r="S11647" s="112"/>
    </row>
    <row r="11648">
      <c r="A11648" s="105"/>
      <c r="C11648" s="88"/>
      <c r="D11648" s="86"/>
      <c r="E11648" s="32"/>
      <c r="H11648" s="105"/>
      <c r="J11648" s="102"/>
      <c r="K11648" s="102"/>
      <c r="L11648" s="108"/>
      <c r="R11648" s="31"/>
      <c r="S11648" s="112"/>
    </row>
    <row r="11649">
      <c r="A11649" s="105"/>
      <c r="C11649" s="88"/>
      <c r="D11649" s="86"/>
      <c r="E11649" s="32"/>
      <c r="H11649" s="105"/>
      <c r="J11649" s="102"/>
      <c r="K11649" s="102"/>
      <c r="L11649" s="108"/>
      <c r="R11649" s="31"/>
      <c r="S11649" s="112"/>
    </row>
    <row r="11650">
      <c r="A11650" s="105"/>
      <c r="C11650" s="88"/>
      <c r="D11650" s="86"/>
      <c r="E11650" s="32"/>
      <c r="H11650" s="105"/>
      <c r="J11650" s="102"/>
      <c r="K11650" s="102"/>
      <c r="L11650" s="108"/>
      <c r="R11650" s="31"/>
      <c r="S11650" s="112"/>
    </row>
    <row r="11651">
      <c r="A11651" s="105"/>
      <c r="C11651" s="88"/>
      <c r="D11651" s="86"/>
      <c r="E11651" s="32"/>
      <c r="H11651" s="105"/>
      <c r="J11651" s="102"/>
      <c r="K11651" s="102"/>
      <c r="L11651" s="108"/>
      <c r="R11651" s="31"/>
      <c r="S11651" s="112"/>
    </row>
    <row r="11652">
      <c r="A11652" s="105"/>
      <c r="C11652" s="88"/>
      <c r="D11652" s="86"/>
      <c r="E11652" s="32"/>
      <c r="H11652" s="105"/>
      <c r="J11652" s="102"/>
      <c r="K11652" s="102"/>
      <c r="L11652" s="108"/>
      <c r="R11652" s="31"/>
      <c r="S11652" s="112"/>
    </row>
    <row r="11653">
      <c r="A11653" s="105"/>
      <c r="C11653" s="88"/>
      <c r="D11653" s="86"/>
      <c r="E11653" s="32"/>
      <c r="H11653" s="105"/>
      <c r="J11653" s="102"/>
      <c r="K11653" s="102"/>
      <c r="L11653" s="108"/>
      <c r="R11653" s="31"/>
      <c r="S11653" s="112"/>
    </row>
    <row r="11654">
      <c r="A11654" s="105"/>
      <c r="C11654" s="88"/>
      <c r="D11654" s="86"/>
      <c r="E11654" s="32"/>
      <c r="H11654" s="105"/>
      <c r="J11654" s="102"/>
      <c r="K11654" s="102"/>
      <c r="L11654" s="108"/>
      <c r="R11654" s="31"/>
      <c r="S11654" s="112"/>
    </row>
    <row r="11655">
      <c r="A11655" s="105"/>
      <c r="C11655" s="88"/>
      <c r="D11655" s="86"/>
      <c r="E11655" s="32"/>
      <c r="H11655" s="105"/>
      <c r="J11655" s="102"/>
      <c r="K11655" s="102"/>
      <c r="L11655" s="108"/>
      <c r="R11655" s="31"/>
      <c r="S11655" s="112"/>
    </row>
    <row r="11656">
      <c r="A11656" s="105"/>
      <c r="C11656" s="88"/>
      <c r="D11656" s="86"/>
      <c r="E11656" s="32"/>
      <c r="H11656" s="105"/>
      <c r="J11656" s="102"/>
      <c r="K11656" s="102"/>
      <c r="L11656" s="108"/>
      <c r="R11656" s="31"/>
      <c r="S11656" s="112"/>
    </row>
    <row r="11657">
      <c r="A11657" s="105"/>
      <c r="C11657" s="88"/>
      <c r="D11657" s="86"/>
      <c r="E11657" s="32"/>
      <c r="H11657" s="105"/>
      <c r="J11657" s="102"/>
      <c r="K11657" s="102"/>
      <c r="L11657" s="108"/>
      <c r="R11657" s="31"/>
      <c r="S11657" s="112"/>
    </row>
    <row r="11658">
      <c r="A11658" s="105"/>
      <c r="C11658" s="88"/>
      <c r="D11658" s="86"/>
      <c r="E11658" s="32"/>
      <c r="H11658" s="105"/>
      <c r="J11658" s="102"/>
      <c r="K11658" s="102"/>
      <c r="L11658" s="108"/>
      <c r="R11658" s="31"/>
      <c r="S11658" s="112"/>
    </row>
    <row r="11659">
      <c r="A11659" s="105"/>
      <c r="C11659" s="88"/>
      <c r="D11659" s="86"/>
      <c r="E11659" s="32"/>
      <c r="H11659" s="105"/>
      <c r="J11659" s="102"/>
      <c r="K11659" s="102"/>
      <c r="L11659" s="108"/>
      <c r="R11659" s="31"/>
      <c r="S11659" s="112"/>
    </row>
    <row r="11660">
      <c r="A11660" s="105"/>
      <c r="C11660" s="88"/>
      <c r="D11660" s="86"/>
      <c r="E11660" s="32"/>
      <c r="H11660" s="105"/>
      <c r="J11660" s="102"/>
      <c r="K11660" s="102"/>
      <c r="L11660" s="108"/>
      <c r="R11660" s="31"/>
      <c r="S11660" s="112"/>
    </row>
    <row r="11661">
      <c r="A11661" s="105"/>
      <c r="C11661" s="88"/>
      <c r="D11661" s="86"/>
      <c r="E11661" s="32"/>
      <c r="H11661" s="105"/>
      <c r="J11661" s="102"/>
      <c r="K11661" s="102"/>
      <c r="L11661" s="108"/>
      <c r="R11661" s="31"/>
      <c r="S11661" s="112"/>
    </row>
    <row r="11662">
      <c r="A11662" s="105"/>
      <c r="C11662" s="88"/>
      <c r="D11662" s="86"/>
      <c r="E11662" s="32"/>
      <c r="H11662" s="105"/>
      <c r="J11662" s="102"/>
      <c r="K11662" s="102"/>
      <c r="L11662" s="108"/>
      <c r="R11662" s="31"/>
      <c r="S11662" s="112"/>
    </row>
    <row r="11663">
      <c r="A11663" s="105"/>
      <c r="C11663" s="88"/>
      <c r="D11663" s="86"/>
      <c r="E11663" s="32"/>
      <c r="H11663" s="105"/>
      <c r="J11663" s="102"/>
      <c r="K11663" s="102"/>
      <c r="L11663" s="108"/>
      <c r="R11663" s="31"/>
      <c r="S11663" s="112"/>
    </row>
    <row r="11664">
      <c r="A11664" s="105"/>
      <c r="C11664" s="88"/>
      <c r="D11664" s="86"/>
      <c r="E11664" s="32"/>
      <c r="H11664" s="105"/>
      <c r="J11664" s="102"/>
      <c r="K11664" s="102"/>
      <c r="L11664" s="108"/>
      <c r="R11664" s="31"/>
      <c r="S11664" s="112"/>
    </row>
    <row r="11665">
      <c r="A11665" s="105"/>
      <c r="C11665" s="88"/>
      <c r="D11665" s="86"/>
      <c r="E11665" s="32"/>
      <c r="H11665" s="105"/>
      <c r="J11665" s="102"/>
      <c r="K11665" s="102"/>
      <c r="L11665" s="108"/>
      <c r="R11665" s="31"/>
      <c r="S11665" s="112"/>
    </row>
    <row r="11666">
      <c r="A11666" s="105"/>
      <c r="C11666" s="88"/>
      <c r="D11666" s="86"/>
      <c r="E11666" s="32"/>
      <c r="H11666" s="105"/>
      <c r="J11666" s="102"/>
      <c r="K11666" s="102"/>
      <c r="L11666" s="108"/>
      <c r="R11666" s="31"/>
      <c r="S11666" s="112"/>
    </row>
    <row r="11667">
      <c r="A11667" s="105"/>
      <c r="C11667" s="88"/>
      <c r="D11667" s="86"/>
      <c r="E11667" s="32"/>
      <c r="H11667" s="105"/>
      <c r="J11667" s="102"/>
      <c r="K11667" s="102"/>
      <c r="L11667" s="108"/>
      <c r="R11667" s="31"/>
      <c r="S11667" s="112"/>
    </row>
    <row r="11668">
      <c r="A11668" s="105"/>
      <c r="C11668" s="88"/>
      <c r="D11668" s="86"/>
      <c r="E11668" s="32"/>
      <c r="H11668" s="105"/>
      <c r="J11668" s="102"/>
      <c r="K11668" s="102"/>
      <c r="L11668" s="108"/>
      <c r="R11668" s="31"/>
      <c r="S11668" s="112"/>
    </row>
    <row r="11669">
      <c r="A11669" s="105"/>
      <c r="C11669" s="88"/>
      <c r="D11669" s="86"/>
      <c r="E11669" s="32"/>
      <c r="H11669" s="105"/>
      <c r="J11669" s="102"/>
      <c r="K11669" s="102"/>
      <c r="L11669" s="108"/>
      <c r="R11669" s="31"/>
      <c r="S11669" s="112"/>
    </row>
    <row r="11670">
      <c r="A11670" s="105"/>
      <c r="C11670" s="88"/>
      <c r="D11670" s="86"/>
      <c r="E11670" s="32"/>
      <c r="H11670" s="105"/>
      <c r="J11670" s="102"/>
      <c r="K11670" s="102"/>
      <c r="L11670" s="108"/>
      <c r="R11670" s="31"/>
      <c r="S11670" s="112"/>
    </row>
    <row r="11671">
      <c r="A11671" s="105"/>
      <c r="C11671" s="88"/>
      <c r="D11671" s="86"/>
      <c r="E11671" s="32"/>
      <c r="H11671" s="105"/>
      <c r="J11671" s="102"/>
      <c r="K11671" s="102"/>
      <c r="L11671" s="108"/>
      <c r="R11671" s="31"/>
      <c r="S11671" s="112"/>
    </row>
    <row r="11672">
      <c r="A11672" s="105"/>
      <c r="C11672" s="88"/>
      <c r="D11672" s="86"/>
      <c r="E11672" s="32"/>
      <c r="H11672" s="105"/>
      <c r="J11672" s="102"/>
      <c r="K11672" s="102"/>
      <c r="L11672" s="108"/>
      <c r="R11672" s="31"/>
      <c r="S11672" s="112"/>
    </row>
    <row r="11673">
      <c r="A11673" s="105"/>
      <c r="C11673" s="88"/>
      <c r="D11673" s="86"/>
      <c r="E11673" s="32"/>
      <c r="H11673" s="105"/>
      <c r="J11673" s="102"/>
      <c r="K11673" s="102"/>
      <c r="L11673" s="108"/>
      <c r="R11673" s="31"/>
      <c r="S11673" s="112"/>
    </row>
    <row r="11674">
      <c r="A11674" s="105"/>
      <c r="C11674" s="88"/>
      <c r="D11674" s="86"/>
      <c r="E11674" s="32"/>
      <c r="H11674" s="105"/>
      <c r="J11674" s="102"/>
      <c r="K11674" s="102"/>
      <c r="L11674" s="108"/>
      <c r="R11674" s="31"/>
      <c r="S11674" s="112"/>
    </row>
    <row r="11675">
      <c r="A11675" s="105"/>
      <c r="C11675" s="88"/>
      <c r="D11675" s="86"/>
      <c r="E11675" s="32"/>
      <c r="H11675" s="105"/>
      <c r="J11675" s="102"/>
      <c r="K11675" s="102"/>
      <c r="L11675" s="108"/>
      <c r="R11675" s="31"/>
      <c r="S11675" s="112"/>
    </row>
    <row r="11676">
      <c r="A11676" s="105"/>
      <c r="C11676" s="88"/>
      <c r="D11676" s="86"/>
      <c r="E11676" s="32"/>
      <c r="H11676" s="105"/>
      <c r="J11676" s="102"/>
      <c r="K11676" s="102"/>
      <c r="L11676" s="108"/>
      <c r="R11676" s="31"/>
      <c r="S11676" s="112"/>
    </row>
    <row r="11677">
      <c r="A11677" s="105"/>
      <c r="C11677" s="88"/>
      <c r="D11677" s="86"/>
      <c r="E11677" s="32"/>
      <c r="H11677" s="105"/>
      <c r="J11677" s="102"/>
      <c r="K11677" s="102"/>
      <c r="L11677" s="108"/>
      <c r="R11677" s="31"/>
      <c r="S11677" s="112"/>
    </row>
    <row r="11678">
      <c r="A11678" s="105"/>
      <c r="C11678" s="88"/>
      <c r="D11678" s="86"/>
      <c r="E11678" s="32"/>
      <c r="H11678" s="105"/>
      <c r="J11678" s="102"/>
      <c r="K11678" s="102"/>
      <c r="L11678" s="108"/>
      <c r="R11678" s="31"/>
      <c r="S11678" s="112"/>
    </row>
    <row r="11679">
      <c r="A11679" s="105"/>
      <c r="C11679" s="88"/>
      <c r="D11679" s="86"/>
      <c r="E11679" s="32"/>
      <c r="H11679" s="105"/>
      <c r="J11679" s="102"/>
      <c r="K11679" s="102"/>
      <c r="L11679" s="108"/>
      <c r="R11679" s="31"/>
      <c r="S11679" s="112"/>
    </row>
    <row r="11680">
      <c r="A11680" s="105"/>
      <c r="C11680" s="88"/>
      <c r="D11680" s="86"/>
      <c r="E11680" s="32"/>
      <c r="H11680" s="105"/>
      <c r="J11680" s="102"/>
      <c r="K11680" s="102"/>
      <c r="L11680" s="108"/>
      <c r="R11680" s="31"/>
      <c r="S11680" s="112"/>
    </row>
    <row r="11681">
      <c r="A11681" s="105"/>
      <c r="C11681" s="88"/>
      <c r="D11681" s="86"/>
      <c r="E11681" s="32"/>
      <c r="H11681" s="105"/>
      <c r="J11681" s="102"/>
      <c r="K11681" s="102"/>
      <c r="L11681" s="108"/>
      <c r="R11681" s="31"/>
      <c r="S11681" s="112"/>
    </row>
    <row r="11682">
      <c r="A11682" s="105"/>
      <c r="C11682" s="88"/>
      <c r="D11682" s="86"/>
      <c r="E11682" s="32"/>
      <c r="H11682" s="105"/>
      <c r="J11682" s="102"/>
      <c r="K11682" s="102"/>
      <c r="L11682" s="108"/>
      <c r="R11682" s="31"/>
      <c r="S11682" s="112"/>
    </row>
    <row r="11683">
      <c r="A11683" s="105"/>
      <c r="C11683" s="88"/>
      <c r="D11683" s="86"/>
      <c r="E11683" s="32"/>
      <c r="H11683" s="105"/>
      <c r="J11683" s="102"/>
      <c r="K11683" s="102"/>
      <c r="L11683" s="108"/>
      <c r="R11683" s="31"/>
      <c r="S11683" s="112"/>
    </row>
    <row r="11684">
      <c r="A11684" s="105"/>
      <c r="C11684" s="88"/>
      <c r="D11684" s="86"/>
      <c r="E11684" s="32"/>
      <c r="H11684" s="105"/>
      <c r="J11684" s="102"/>
      <c r="K11684" s="102"/>
      <c r="L11684" s="108"/>
      <c r="R11684" s="31"/>
      <c r="S11684" s="112"/>
    </row>
    <row r="11685">
      <c r="A11685" s="105"/>
      <c r="C11685" s="88"/>
      <c r="D11685" s="86"/>
      <c r="E11685" s="32"/>
      <c r="H11685" s="105"/>
      <c r="J11685" s="102"/>
      <c r="K11685" s="102"/>
      <c r="L11685" s="108"/>
      <c r="R11685" s="31"/>
      <c r="S11685" s="112"/>
    </row>
    <row r="11686">
      <c r="A11686" s="105"/>
      <c r="C11686" s="88"/>
      <c r="D11686" s="86"/>
      <c r="E11686" s="32"/>
      <c r="H11686" s="105"/>
      <c r="J11686" s="102"/>
      <c r="K11686" s="102"/>
      <c r="L11686" s="108"/>
      <c r="R11686" s="31"/>
      <c r="S11686" s="112"/>
    </row>
    <row r="11687">
      <c r="A11687" s="105"/>
      <c r="C11687" s="88"/>
      <c r="D11687" s="86"/>
      <c r="E11687" s="32"/>
      <c r="H11687" s="105"/>
      <c r="J11687" s="102"/>
      <c r="K11687" s="102"/>
      <c r="L11687" s="108"/>
      <c r="R11687" s="31"/>
      <c r="S11687" s="112"/>
    </row>
    <row r="11688">
      <c r="A11688" s="105"/>
      <c r="C11688" s="88"/>
      <c r="D11688" s="86"/>
      <c r="E11688" s="32"/>
      <c r="H11688" s="105"/>
      <c r="J11688" s="102"/>
      <c r="K11688" s="102"/>
      <c r="L11688" s="108"/>
      <c r="R11688" s="31"/>
      <c r="S11688" s="112"/>
    </row>
    <row r="11689">
      <c r="A11689" s="105"/>
      <c r="C11689" s="88"/>
      <c r="D11689" s="86"/>
      <c r="E11689" s="32"/>
      <c r="H11689" s="105"/>
      <c r="J11689" s="102"/>
      <c r="K11689" s="102"/>
      <c r="L11689" s="108"/>
      <c r="R11689" s="31"/>
      <c r="S11689" s="112"/>
    </row>
    <row r="11690">
      <c r="A11690" s="105"/>
      <c r="C11690" s="88"/>
      <c r="D11690" s="86"/>
      <c r="E11690" s="32"/>
      <c r="H11690" s="105"/>
      <c r="J11690" s="102"/>
      <c r="K11690" s="102"/>
      <c r="L11690" s="108"/>
      <c r="R11690" s="31"/>
      <c r="S11690" s="112"/>
    </row>
    <row r="11691">
      <c r="A11691" s="105"/>
      <c r="C11691" s="88"/>
      <c r="D11691" s="86"/>
      <c r="E11691" s="32"/>
      <c r="H11691" s="105"/>
      <c r="J11691" s="102"/>
      <c r="K11691" s="102"/>
      <c r="L11691" s="108"/>
      <c r="R11691" s="31"/>
      <c r="S11691" s="112"/>
    </row>
    <row r="11692">
      <c r="A11692" s="105"/>
      <c r="C11692" s="88"/>
      <c r="D11692" s="86"/>
      <c r="E11692" s="32"/>
      <c r="H11692" s="105"/>
      <c r="J11692" s="102"/>
      <c r="K11692" s="102"/>
      <c r="L11692" s="108"/>
      <c r="R11692" s="31"/>
      <c r="S11692" s="112"/>
    </row>
    <row r="11693">
      <c r="A11693" s="105"/>
      <c r="C11693" s="88"/>
      <c r="D11693" s="86"/>
      <c r="E11693" s="32"/>
      <c r="H11693" s="105"/>
      <c r="J11693" s="102"/>
      <c r="K11693" s="102"/>
      <c r="L11693" s="108"/>
      <c r="R11693" s="31"/>
      <c r="S11693" s="112"/>
    </row>
    <row r="11694">
      <c r="A11694" s="105"/>
      <c r="C11694" s="88"/>
      <c r="D11694" s="86"/>
      <c r="E11694" s="32"/>
      <c r="H11694" s="105"/>
      <c r="J11694" s="102"/>
      <c r="K11694" s="102"/>
      <c r="L11694" s="108"/>
      <c r="R11694" s="31"/>
      <c r="S11694" s="112"/>
    </row>
    <row r="11695">
      <c r="A11695" s="105"/>
      <c r="C11695" s="88"/>
      <c r="D11695" s="86"/>
      <c r="E11695" s="32"/>
      <c r="H11695" s="105"/>
      <c r="J11695" s="102"/>
      <c r="K11695" s="102"/>
      <c r="L11695" s="108"/>
      <c r="R11695" s="31"/>
      <c r="S11695" s="112"/>
    </row>
    <row r="11696">
      <c r="A11696" s="105"/>
      <c r="C11696" s="88"/>
      <c r="D11696" s="86"/>
      <c r="E11696" s="32"/>
      <c r="H11696" s="105"/>
      <c r="J11696" s="102"/>
      <c r="K11696" s="102"/>
      <c r="L11696" s="108"/>
      <c r="R11696" s="31"/>
      <c r="S11696" s="112"/>
    </row>
    <row r="11697">
      <c r="A11697" s="105"/>
      <c r="C11697" s="88"/>
      <c r="D11697" s="86"/>
      <c r="E11697" s="32"/>
      <c r="H11697" s="105"/>
      <c r="J11697" s="102"/>
      <c r="K11697" s="102"/>
      <c r="L11697" s="108"/>
      <c r="R11697" s="31"/>
      <c r="S11697" s="112"/>
    </row>
    <row r="11698">
      <c r="A11698" s="105"/>
      <c r="C11698" s="88"/>
      <c r="D11698" s="86"/>
      <c r="E11698" s="32"/>
      <c r="H11698" s="105"/>
      <c r="J11698" s="102"/>
      <c r="K11698" s="102"/>
      <c r="L11698" s="108"/>
      <c r="R11698" s="31"/>
      <c r="S11698" s="112"/>
    </row>
    <row r="11699">
      <c r="A11699" s="105"/>
      <c r="C11699" s="88"/>
      <c r="D11699" s="86"/>
      <c r="E11699" s="32"/>
      <c r="H11699" s="105"/>
      <c r="J11699" s="102"/>
      <c r="K11699" s="102"/>
      <c r="L11699" s="108"/>
      <c r="R11699" s="31"/>
      <c r="S11699" s="112"/>
    </row>
    <row r="11700">
      <c r="A11700" s="105"/>
      <c r="C11700" s="88"/>
      <c r="D11700" s="86"/>
      <c r="E11700" s="32"/>
      <c r="H11700" s="105"/>
      <c r="J11700" s="102"/>
      <c r="K11700" s="102"/>
      <c r="L11700" s="108"/>
      <c r="R11700" s="31"/>
      <c r="S11700" s="112"/>
    </row>
    <row r="11701">
      <c r="A11701" s="105"/>
      <c r="C11701" s="88"/>
      <c r="D11701" s="86"/>
      <c r="E11701" s="32"/>
      <c r="H11701" s="105"/>
      <c r="J11701" s="102"/>
      <c r="K11701" s="102"/>
      <c r="L11701" s="108"/>
      <c r="R11701" s="31"/>
      <c r="S11701" s="112"/>
    </row>
    <row r="11702">
      <c r="A11702" s="105"/>
      <c r="C11702" s="88"/>
      <c r="D11702" s="86"/>
      <c r="E11702" s="32"/>
      <c r="H11702" s="105"/>
      <c r="J11702" s="102"/>
      <c r="K11702" s="102"/>
      <c r="L11702" s="108"/>
      <c r="R11702" s="31"/>
      <c r="S11702" s="112"/>
    </row>
    <row r="11703">
      <c r="A11703" s="105"/>
      <c r="C11703" s="88"/>
      <c r="D11703" s="86"/>
      <c r="E11703" s="32"/>
      <c r="H11703" s="105"/>
      <c r="J11703" s="102"/>
      <c r="K11703" s="102"/>
      <c r="L11703" s="108"/>
      <c r="R11703" s="31"/>
      <c r="S11703" s="112"/>
    </row>
    <row r="11704">
      <c r="A11704" s="105"/>
      <c r="C11704" s="88"/>
      <c r="D11704" s="86"/>
      <c r="E11704" s="32"/>
      <c r="H11704" s="105"/>
      <c r="J11704" s="102"/>
      <c r="K11704" s="102"/>
      <c r="L11704" s="108"/>
      <c r="R11704" s="31"/>
      <c r="S11704" s="112"/>
    </row>
    <row r="11705">
      <c r="A11705" s="105"/>
      <c r="C11705" s="88"/>
      <c r="D11705" s="86"/>
      <c r="E11705" s="32"/>
      <c r="H11705" s="105"/>
      <c r="J11705" s="102"/>
      <c r="K11705" s="102"/>
      <c r="L11705" s="108"/>
      <c r="R11705" s="31"/>
      <c r="S11705" s="112"/>
    </row>
    <row r="11706">
      <c r="A11706" s="105"/>
      <c r="C11706" s="88"/>
      <c r="D11706" s="86"/>
      <c r="E11706" s="32"/>
      <c r="H11706" s="105"/>
      <c r="J11706" s="102"/>
      <c r="K11706" s="102"/>
      <c r="L11706" s="108"/>
      <c r="R11706" s="31"/>
      <c r="S11706" s="112"/>
    </row>
    <row r="11707">
      <c r="A11707" s="105"/>
      <c r="C11707" s="88"/>
      <c r="D11707" s="86"/>
      <c r="E11707" s="32"/>
      <c r="H11707" s="105"/>
      <c r="J11707" s="102"/>
      <c r="K11707" s="102"/>
      <c r="L11707" s="108"/>
      <c r="R11707" s="31"/>
      <c r="S11707" s="112"/>
    </row>
    <row r="11708">
      <c r="A11708" s="105"/>
      <c r="C11708" s="88"/>
      <c r="D11708" s="86"/>
      <c r="E11708" s="32"/>
      <c r="H11708" s="105"/>
      <c r="J11708" s="102"/>
      <c r="K11708" s="102"/>
      <c r="L11708" s="108"/>
      <c r="R11708" s="31"/>
      <c r="S11708" s="112"/>
    </row>
    <row r="11709">
      <c r="A11709" s="105"/>
      <c r="C11709" s="88"/>
      <c r="D11709" s="86"/>
      <c r="E11709" s="32"/>
      <c r="H11709" s="105"/>
      <c r="J11709" s="102"/>
      <c r="K11709" s="102"/>
      <c r="L11709" s="108"/>
      <c r="R11709" s="31"/>
      <c r="S11709" s="112"/>
    </row>
    <row r="11710">
      <c r="A11710" s="105"/>
      <c r="C11710" s="88"/>
      <c r="D11710" s="86"/>
      <c r="E11710" s="32"/>
      <c r="H11710" s="105"/>
      <c r="J11710" s="102"/>
      <c r="K11710" s="102"/>
      <c r="L11710" s="108"/>
      <c r="R11710" s="31"/>
      <c r="S11710" s="112"/>
    </row>
    <row r="11711">
      <c r="A11711" s="105"/>
      <c r="C11711" s="88"/>
      <c r="D11711" s="86"/>
      <c r="E11711" s="32"/>
      <c r="H11711" s="105"/>
      <c r="J11711" s="102"/>
      <c r="K11711" s="102"/>
      <c r="L11711" s="108"/>
      <c r="R11711" s="31"/>
      <c r="S11711" s="112"/>
    </row>
    <row r="11712">
      <c r="A11712" s="105"/>
      <c r="C11712" s="88"/>
      <c r="D11712" s="86"/>
      <c r="E11712" s="32"/>
      <c r="H11712" s="105"/>
      <c r="J11712" s="102"/>
      <c r="K11712" s="102"/>
      <c r="L11712" s="108"/>
      <c r="R11712" s="31"/>
      <c r="S11712" s="112"/>
    </row>
    <row r="11713">
      <c r="A11713" s="105"/>
      <c r="C11713" s="88"/>
      <c r="D11713" s="86"/>
      <c r="E11713" s="32"/>
      <c r="H11713" s="105"/>
      <c r="J11713" s="102"/>
      <c r="K11713" s="102"/>
      <c r="L11713" s="108"/>
      <c r="R11713" s="31"/>
      <c r="S11713" s="112"/>
    </row>
    <row r="11714">
      <c r="A11714" s="105"/>
      <c r="C11714" s="88"/>
      <c r="D11714" s="86"/>
      <c r="E11714" s="32"/>
      <c r="H11714" s="105"/>
      <c r="J11714" s="102"/>
      <c r="K11714" s="102"/>
      <c r="L11714" s="108"/>
      <c r="R11714" s="31"/>
      <c r="S11714" s="112"/>
    </row>
    <row r="11715">
      <c r="A11715" s="105"/>
      <c r="C11715" s="88"/>
      <c r="D11715" s="86"/>
      <c r="E11715" s="32"/>
      <c r="H11715" s="105"/>
      <c r="J11715" s="102"/>
      <c r="K11715" s="102"/>
      <c r="L11715" s="108"/>
      <c r="R11715" s="31"/>
      <c r="S11715" s="112"/>
    </row>
    <row r="11716">
      <c r="A11716" s="105"/>
      <c r="C11716" s="88"/>
      <c r="D11716" s="86"/>
      <c r="E11716" s="32"/>
      <c r="H11716" s="105"/>
      <c r="J11716" s="102"/>
      <c r="K11716" s="102"/>
      <c r="L11716" s="108"/>
      <c r="R11716" s="31"/>
      <c r="S11716" s="112"/>
    </row>
    <row r="11717">
      <c r="A11717" s="105"/>
      <c r="C11717" s="88"/>
      <c r="D11717" s="86"/>
      <c r="E11717" s="32"/>
      <c r="H11717" s="105"/>
      <c r="J11717" s="102"/>
      <c r="K11717" s="102"/>
      <c r="L11717" s="108"/>
      <c r="R11717" s="31"/>
      <c r="S11717" s="112"/>
    </row>
    <row r="11718">
      <c r="A11718" s="105"/>
      <c r="C11718" s="88"/>
      <c r="D11718" s="86"/>
      <c r="E11718" s="32"/>
      <c r="H11718" s="105"/>
      <c r="J11718" s="102"/>
      <c r="K11718" s="102"/>
      <c r="L11718" s="108"/>
      <c r="R11718" s="31"/>
      <c r="S11718" s="112"/>
    </row>
    <row r="11719">
      <c r="A11719" s="105"/>
      <c r="C11719" s="88"/>
      <c r="D11719" s="86"/>
      <c r="E11719" s="32"/>
      <c r="H11719" s="105"/>
      <c r="J11719" s="102"/>
      <c r="K11719" s="102"/>
      <c r="L11719" s="108"/>
      <c r="R11719" s="31"/>
      <c r="S11719" s="112"/>
    </row>
    <row r="11720">
      <c r="A11720" s="105"/>
      <c r="C11720" s="88"/>
      <c r="D11720" s="86"/>
      <c r="E11720" s="32"/>
      <c r="H11720" s="105"/>
      <c r="J11720" s="102"/>
      <c r="K11720" s="102"/>
      <c r="L11720" s="108"/>
      <c r="R11720" s="31"/>
      <c r="S11720" s="112"/>
    </row>
    <row r="11721">
      <c r="A11721" s="105"/>
      <c r="C11721" s="88"/>
      <c r="D11721" s="86"/>
      <c r="E11721" s="32"/>
      <c r="H11721" s="105"/>
      <c r="J11721" s="102"/>
      <c r="K11721" s="102"/>
      <c r="L11721" s="108"/>
      <c r="R11721" s="31"/>
      <c r="S11721" s="112"/>
    </row>
    <row r="11722">
      <c r="A11722" s="105"/>
      <c r="C11722" s="88"/>
      <c r="D11722" s="86"/>
      <c r="E11722" s="32"/>
      <c r="H11722" s="105"/>
      <c r="J11722" s="102"/>
      <c r="K11722" s="102"/>
      <c r="L11722" s="108"/>
      <c r="R11722" s="31"/>
      <c r="S11722" s="112"/>
    </row>
    <row r="11723">
      <c r="A11723" s="105"/>
      <c r="C11723" s="88"/>
      <c r="D11723" s="86"/>
      <c r="E11723" s="32"/>
      <c r="H11723" s="105"/>
      <c r="J11723" s="102"/>
      <c r="K11723" s="102"/>
      <c r="L11723" s="108"/>
      <c r="R11723" s="31"/>
      <c r="S11723" s="112"/>
    </row>
    <row r="11724">
      <c r="A11724" s="105"/>
      <c r="C11724" s="88"/>
      <c r="D11724" s="86"/>
      <c r="E11724" s="32"/>
      <c r="H11724" s="105"/>
      <c r="J11724" s="102"/>
      <c r="K11724" s="102"/>
      <c r="L11724" s="108"/>
      <c r="R11724" s="31"/>
      <c r="S11724" s="112"/>
    </row>
    <row r="11725">
      <c r="A11725" s="105"/>
      <c r="C11725" s="88"/>
      <c r="D11725" s="86"/>
      <c r="E11725" s="32"/>
      <c r="H11725" s="105"/>
      <c r="J11725" s="102"/>
      <c r="K11725" s="102"/>
      <c r="L11725" s="108"/>
      <c r="R11725" s="31"/>
      <c r="S11725" s="112"/>
    </row>
    <row r="11726">
      <c r="A11726" s="105"/>
      <c r="C11726" s="88"/>
      <c r="D11726" s="86"/>
      <c r="E11726" s="32"/>
      <c r="H11726" s="105"/>
      <c r="J11726" s="102"/>
      <c r="K11726" s="102"/>
      <c r="L11726" s="108"/>
      <c r="R11726" s="31"/>
      <c r="S11726" s="112"/>
    </row>
    <row r="11727">
      <c r="A11727" s="105"/>
      <c r="C11727" s="88"/>
      <c r="D11727" s="86"/>
      <c r="E11727" s="32"/>
      <c r="H11727" s="105"/>
      <c r="J11727" s="102"/>
      <c r="K11727" s="102"/>
      <c r="L11727" s="108"/>
      <c r="R11727" s="31"/>
      <c r="S11727" s="112"/>
    </row>
    <row r="11728">
      <c r="A11728" s="105"/>
      <c r="C11728" s="88"/>
      <c r="D11728" s="86"/>
      <c r="E11728" s="32"/>
      <c r="H11728" s="105"/>
      <c r="J11728" s="102"/>
      <c r="K11728" s="102"/>
      <c r="L11728" s="108"/>
      <c r="R11728" s="31"/>
      <c r="S11728" s="112"/>
    </row>
    <row r="11729">
      <c r="A11729" s="105"/>
      <c r="C11729" s="88"/>
      <c r="D11729" s="86"/>
      <c r="E11729" s="32"/>
      <c r="H11729" s="105"/>
      <c r="J11729" s="102"/>
      <c r="K11729" s="102"/>
      <c r="L11729" s="108"/>
      <c r="R11729" s="31"/>
      <c r="S11729" s="112"/>
    </row>
    <row r="11730">
      <c r="A11730" s="105"/>
      <c r="C11730" s="88"/>
      <c r="D11730" s="86"/>
      <c r="E11730" s="32"/>
      <c r="H11730" s="105"/>
      <c r="J11730" s="102"/>
      <c r="K11730" s="102"/>
      <c r="L11730" s="108"/>
      <c r="R11730" s="31"/>
      <c r="S11730" s="112"/>
    </row>
    <row r="11731">
      <c r="A11731" s="105"/>
      <c r="C11731" s="88"/>
      <c r="D11731" s="86"/>
      <c r="E11731" s="32"/>
      <c r="H11731" s="105"/>
      <c r="J11731" s="102"/>
      <c r="K11731" s="102"/>
      <c r="L11731" s="108"/>
      <c r="R11731" s="31"/>
      <c r="S11731" s="112"/>
    </row>
    <row r="11732">
      <c r="A11732" s="105"/>
      <c r="C11732" s="88"/>
      <c r="D11732" s="86"/>
      <c r="E11732" s="32"/>
      <c r="H11732" s="105"/>
      <c r="J11732" s="102"/>
      <c r="K11732" s="102"/>
      <c r="L11732" s="108"/>
      <c r="R11732" s="31"/>
      <c r="S11732" s="112"/>
    </row>
    <row r="11733">
      <c r="A11733" s="105"/>
      <c r="C11733" s="88"/>
      <c r="D11733" s="86"/>
      <c r="E11733" s="32"/>
      <c r="H11733" s="105"/>
      <c r="J11733" s="102"/>
      <c r="K11733" s="102"/>
      <c r="L11733" s="108"/>
      <c r="R11733" s="31"/>
      <c r="S11733" s="112"/>
    </row>
    <row r="11734">
      <c r="A11734" s="105"/>
      <c r="C11734" s="88"/>
      <c r="D11734" s="86"/>
      <c r="E11734" s="32"/>
      <c r="H11734" s="105"/>
      <c r="J11734" s="102"/>
      <c r="K11734" s="102"/>
      <c r="L11734" s="108"/>
      <c r="R11734" s="31"/>
      <c r="S11734" s="112"/>
    </row>
    <row r="11735">
      <c r="A11735" s="105"/>
      <c r="C11735" s="88"/>
      <c r="D11735" s="86"/>
      <c r="E11735" s="32"/>
      <c r="H11735" s="105"/>
      <c r="J11735" s="102"/>
      <c r="K11735" s="102"/>
      <c r="L11735" s="108"/>
      <c r="R11735" s="31"/>
      <c r="S11735" s="112"/>
    </row>
    <row r="11736">
      <c r="A11736" s="105"/>
      <c r="C11736" s="88"/>
      <c r="D11736" s="86"/>
      <c r="E11736" s="32"/>
      <c r="H11736" s="105"/>
      <c r="J11736" s="102"/>
      <c r="K11736" s="102"/>
      <c r="L11736" s="108"/>
      <c r="R11736" s="31"/>
      <c r="S11736" s="112"/>
    </row>
    <row r="11737">
      <c r="A11737" s="105"/>
      <c r="C11737" s="88"/>
      <c r="D11737" s="86"/>
      <c r="E11737" s="32"/>
      <c r="H11737" s="105"/>
      <c r="J11737" s="102"/>
      <c r="K11737" s="102"/>
      <c r="L11737" s="108"/>
      <c r="R11737" s="31"/>
      <c r="S11737" s="112"/>
    </row>
    <row r="11738">
      <c r="A11738" s="105"/>
      <c r="C11738" s="88"/>
      <c r="D11738" s="86"/>
      <c r="E11738" s="32"/>
      <c r="H11738" s="105"/>
      <c r="J11738" s="102"/>
      <c r="K11738" s="102"/>
      <c r="L11738" s="108"/>
      <c r="R11738" s="31"/>
      <c r="S11738" s="112"/>
    </row>
    <row r="11739">
      <c r="A11739" s="105"/>
      <c r="C11739" s="88"/>
      <c r="D11739" s="86"/>
      <c r="E11739" s="32"/>
      <c r="H11739" s="105"/>
      <c r="J11739" s="102"/>
      <c r="K11739" s="102"/>
      <c r="L11739" s="108"/>
      <c r="R11739" s="31"/>
      <c r="S11739" s="112"/>
    </row>
    <row r="11740">
      <c r="A11740" s="105"/>
      <c r="C11740" s="88"/>
      <c r="D11740" s="86"/>
      <c r="E11740" s="32"/>
      <c r="H11740" s="105"/>
      <c r="J11740" s="102"/>
      <c r="K11740" s="102"/>
      <c r="L11740" s="108"/>
      <c r="R11740" s="31"/>
      <c r="S11740" s="112"/>
    </row>
    <row r="11741">
      <c r="A11741" s="105"/>
      <c r="C11741" s="88"/>
      <c r="D11741" s="86"/>
      <c r="E11741" s="32"/>
      <c r="H11741" s="105"/>
      <c r="J11741" s="102"/>
      <c r="K11741" s="102"/>
      <c r="L11741" s="108"/>
      <c r="R11741" s="31"/>
      <c r="S11741" s="112"/>
    </row>
    <row r="11742">
      <c r="A11742" s="105"/>
      <c r="C11742" s="88"/>
      <c r="D11742" s="86"/>
      <c r="E11742" s="32"/>
      <c r="H11742" s="105"/>
      <c r="J11742" s="102"/>
      <c r="K11742" s="102"/>
      <c r="L11742" s="108"/>
      <c r="R11742" s="31"/>
      <c r="S11742" s="112"/>
    </row>
    <row r="11743">
      <c r="A11743" s="105"/>
      <c r="C11743" s="88"/>
      <c r="D11743" s="86"/>
      <c r="E11743" s="32"/>
      <c r="H11743" s="105"/>
      <c r="J11743" s="102"/>
      <c r="K11743" s="102"/>
      <c r="L11743" s="108"/>
      <c r="R11743" s="31"/>
      <c r="S11743" s="112"/>
    </row>
    <row r="11744">
      <c r="A11744" s="105"/>
      <c r="C11744" s="88"/>
      <c r="D11744" s="86"/>
      <c r="E11744" s="32"/>
      <c r="H11744" s="105"/>
      <c r="J11744" s="102"/>
      <c r="K11744" s="102"/>
      <c r="L11744" s="108"/>
      <c r="R11744" s="31"/>
      <c r="S11744" s="112"/>
    </row>
    <row r="11745">
      <c r="A11745" s="105"/>
      <c r="C11745" s="88"/>
      <c r="D11745" s="86"/>
      <c r="E11745" s="32"/>
      <c r="H11745" s="105"/>
      <c r="J11745" s="102"/>
      <c r="K11745" s="102"/>
      <c r="L11745" s="108"/>
      <c r="R11745" s="31"/>
      <c r="S11745" s="112"/>
    </row>
    <row r="11746">
      <c r="A11746" s="105"/>
      <c r="C11746" s="88"/>
      <c r="D11746" s="86"/>
      <c r="E11746" s="32"/>
      <c r="H11746" s="105"/>
      <c r="J11746" s="102"/>
      <c r="K11746" s="102"/>
      <c r="L11746" s="108"/>
      <c r="R11746" s="31"/>
      <c r="S11746" s="112"/>
    </row>
    <row r="11747">
      <c r="A11747" s="105"/>
      <c r="C11747" s="88"/>
      <c r="D11747" s="86"/>
      <c r="E11747" s="32"/>
      <c r="H11747" s="105"/>
      <c r="J11747" s="102"/>
      <c r="K11747" s="102"/>
      <c r="L11747" s="108"/>
      <c r="R11747" s="31"/>
      <c r="S11747" s="112"/>
    </row>
    <row r="11748">
      <c r="A11748" s="105"/>
      <c r="C11748" s="88"/>
      <c r="D11748" s="86"/>
      <c r="E11748" s="32"/>
      <c r="H11748" s="105"/>
      <c r="J11748" s="102"/>
      <c r="K11748" s="102"/>
      <c r="L11748" s="108"/>
      <c r="R11748" s="31"/>
      <c r="S11748" s="112"/>
    </row>
    <row r="11749">
      <c r="A11749" s="105"/>
      <c r="C11749" s="88"/>
      <c r="D11749" s="86"/>
      <c r="E11749" s="32"/>
      <c r="H11749" s="105"/>
      <c r="J11749" s="102"/>
      <c r="K11749" s="102"/>
      <c r="L11749" s="108"/>
      <c r="R11749" s="31"/>
      <c r="S11749" s="112"/>
    </row>
    <row r="11750">
      <c r="A11750" s="105"/>
      <c r="C11750" s="88"/>
      <c r="D11750" s="86"/>
      <c r="E11750" s="32"/>
      <c r="H11750" s="105"/>
      <c r="J11750" s="102"/>
      <c r="K11750" s="102"/>
      <c r="L11750" s="108"/>
      <c r="R11750" s="31"/>
      <c r="S11750" s="112"/>
    </row>
    <row r="11751">
      <c r="A11751" s="105"/>
      <c r="C11751" s="88"/>
      <c r="D11751" s="86"/>
      <c r="E11751" s="32"/>
      <c r="H11751" s="105"/>
      <c r="J11751" s="102"/>
      <c r="K11751" s="102"/>
      <c r="L11751" s="108"/>
      <c r="R11751" s="31"/>
      <c r="S11751" s="112"/>
    </row>
    <row r="11752">
      <c r="A11752" s="105"/>
      <c r="C11752" s="88"/>
      <c r="D11752" s="86"/>
      <c r="E11752" s="32"/>
      <c r="H11752" s="105"/>
      <c r="J11752" s="102"/>
      <c r="K11752" s="102"/>
      <c r="L11752" s="108"/>
      <c r="R11752" s="31"/>
      <c r="S11752" s="112"/>
    </row>
    <row r="11753">
      <c r="A11753" s="105"/>
      <c r="C11753" s="88"/>
      <c r="D11753" s="86"/>
      <c r="E11753" s="32"/>
      <c r="H11753" s="105"/>
      <c r="J11753" s="102"/>
      <c r="K11753" s="102"/>
      <c r="L11753" s="108"/>
      <c r="R11753" s="31"/>
      <c r="S11753" s="112"/>
    </row>
    <row r="11754">
      <c r="A11754" s="105"/>
      <c r="C11754" s="88"/>
      <c r="D11754" s="86"/>
      <c r="E11754" s="32"/>
      <c r="H11754" s="105"/>
      <c r="J11754" s="102"/>
      <c r="K11754" s="102"/>
      <c r="L11754" s="108"/>
      <c r="R11754" s="31"/>
      <c r="S11754" s="112"/>
    </row>
    <row r="11755">
      <c r="A11755" s="105"/>
      <c r="C11755" s="88"/>
      <c r="D11755" s="86"/>
      <c r="E11755" s="32"/>
      <c r="H11755" s="105"/>
      <c r="J11755" s="102"/>
      <c r="K11755" s="102"/>
      <c r="L11755" s="108"/>
      <c r="R11755" s="31"/>
      <c r="S11755" s="112"/>
    </row>
    <row r="11756">
      <c r="A11756" s="105"/>
      <c r="C11756" s="88"/>
      <c r="D11756" s="86"/>
      <c r="E11756" s="32"/>
      <c r="H11756" s="105"/>
      <c r="J11756" s="102"/>
      <c r="K11756" s="102"/>
      <c r="L11756" s="108"/>
      <c r="R11756" s="31"/>
      <c r="S11756" s="112"/>
    </row>
    <row r="11757">
      <c r="A11757" s="105"/>
      <c r="C11757" s="88"/>
      <c r="D11757" s="86"/>
      <c r="E11757" s="32"/>
      <c r="H11757" s="105"/>
      <c r="J11757" s="102"/>
      <c r="K11757" s="102"/>
      <c r="L11757" s="108"/>
      <c r="R11757" s="31"/>
      <c r="S11757" s="112"/>
    </row>
    <row r="11758">
      <c r="A11758" s="105"/>
      <c r="C11758" s="88"/>
      <c r="D11758" s="86"/>
      <c r="E11758" s="32"/>
      <c r="H11758" s="105"/>
      <c r="J11758" s="102"/>
      <c r="K11758" s="102"/>
      <c r="L11758" s="108"/>
      <c r="R11758" s="31"/>
      <c r="S11758" s="112"/>
    </row>
    <row r="11759">
      <c r="A11759" s="105"/>
      <c r="C11759" s="88"/>
      <c r="D11759" s="86"/>
      <c r="E11759" s="32"/>
      <c r="H11759" s="105"/>
      <c r="J11759" s="102"/>
      <c r="K11759" s="102"/>
      <c r="L11759" s="108"/>
      <c r="R11759" s="31"/>
      <c r="S11759" s="112"/>
    </row>
    <row r="11760">
      <c r="A11760" s="105"/>
      <c r="C11760" s="88"/>
      <c r="D11760" s="86"/>
      <c r="E11760" s="32"/>
      <c r="H11760" s="105"/>
      <c r="J11760" s="102"/>
      <c r="K11760" s="102"/>
      <c r="L11760" s="108"/>
      <c r="R11760" s="31"/>
      <c r="S11760" s="112"/>
    </row>
    <row r="11761">
      <c r="A11761" s="105"/>
      <c r="C11761" s="88"/>
      <c r="D11761" s="86"/>
      <c r="E11761" s="32"/>
      <c r="H11761" s="105"/>
      <c r="J11761" s="102"/>
      <c r="K11761" s="102"/>
      <c r="L11761" s="108"/>
      <c r="R11761" s="31"/>
      <c r="S11761" s="112"/>
    </row>
    <row r="11762">
      <c r="A11762" s="105"/>
      <c r="C11762" s="88"/>
      <c r="D11762" s="86"/>
      <c r="E11762" s="32"/>
      <c r="H11762" s="105"/>
      <c r="J11762" s="102"/>
      <c r="K11762" s="102"/>
      <c r="L11762" s="108"/>
      <c r="R11762" s="31"/>
      <c r="S11762" s="112"/>
    </row>
    <row r="11763">
      <c r="A11763" s="105"/>
      <c r="C11763" s="88"/>
      <c r="D11763" s="86"/>
      <c r="E11763" s="32"/>
      <c r="H11763" s="105"/>
      <c r="J11763" s="102"/>
      <c r="K11763" s="102"/>
      <c r="L11763" s="108"/>
      <c r="R11763" s="31"/>
      <c r="S11763" s="112"/>
    </row>
    <row r="11764">
      <c r="A11764" s="105"/>
      <c r="C11764" s="88"/>
      <c r="D11764" s="86"/>
      <c r="E11764" s="32"/>
      <c r="H11764" s="105"/>
      <c r="J11764" s="102"/>
      <c r="K11764" s="102"/>
      <c r="L11764" s="108"/>
      <c r="R11764" s="31"/>
      <c r="S11764" s="112"/>
    </row>
    <row r="11765">
      <c r="A11765" s="105"/>
      <c r="C11765" s="88"/>
      <c r="D11765" s="86"/>
      <c r="E11765" s="32"/>
      <c r="H11765" s="105"/>
      <c r="J11765" s="102"/>
      <c r="K11765" s="102"/>
      <c r="L11765" s="108"/>
      <c r="R11765" s="31"/>
      <c r="S11765" s="112"/>
    </row>
    <row r="11766">
      <c r="A11766" s="105"/>
      <c r="C11766" s="88"/>
      <c r="D11766" s="86"/>
      <c r="E11766" s="32"/>
      <c r="H11766" s="105"/>
      <c r="J11766" s="102"/>
      <c r="K11766" s="102"/>
      <c r="L11766" s="108"/>
      <c r="R11766" s="31"/>
      <c r="S11766" s="112"/>
    </row>
    <row r="11767">
      <c r="A11767" s="105"/>
      <c r="C11767" s="88"/>
      <c r="D11767" s="86"/>
      <c r="E11767" s="32"/>
      <c r="H11767" s="105"/>
      <c r="J11767" s="102"/>
      <c r="K11767" s="102"/>
      <c r="L11767" s="108"/>
      <c r="R11767" s="31"/>
      <c r="S11767" s="112"/>
    </row>
    <row r="11768">
      <c r="A11768" s="105"/>
      <c r="C11768" s="88"/>
      <c r="D11768" s="86"/>
      <c r="E11768" s="32"/>
      <c r="H11768" s="105"/>
      <c r="J11768" s="102"/>
      <c r="K11768" s="102"/>
      <c r="L11768" s="108"/>
      <c r="R11768" s="31"/>
      <c r="S11768" s="112"/>
    </row>
    <row r="11769">
      <c r="A11769" s="105"/>
      <c r="C11769" s="88"/>
      <c r="D11769" s="86"/>
      <c r="E11769" s="32"/>
      <c r="H11769" s="105"/>
      <c r="J11769" s="102"/>
      <c r="K11769" s="102"/>
      <c r="L11769" s="108"/>
      <c r="R11769" s="31"/>
      <c r="S11769" s="112"/>
    </row>
    <row r="11770">
      <c r="A11770" s="105"/>
      <c r="C11770" s="88"/>
      <c r="D11770" s="86"/>
      <c r="E11770" s="32"/>
      <c r="H11770" s="105"/>
      <c r="J11770" s="102"/>
      <c r="K11770" s="102"/>
      <c r="L11770" s="108"/>
      <c r="R11770" s="31"/>
      <c r="S11770" s="112"/>
    </row>
    <row r="11771">
      <c r="A11771" s="105"/>
      <c r="C11771" s="88"/>
      <c r="D11771" s="86"/>
      <c r="E11771" s="32"/>
      <c r="H11771" s="105"/>
      <c r="J11771" s="102"/>
      <c r="K11771" s="102"/>
      <c r="L11771" s="108"/>
      <c r="R11771" s="31"/>
      <c r="S11771" s="112"/>
    </row>
    <row r="11772">
      <c r="A11772" s="105"/>
      <c r="C11772" s="88"/>
      <c r="D11772" s="86"/>
      <c r="E11772" s="32"/>
      <c r="H11772" s="105"/>
      <c r="J11772" s="102"/>
      <c r="K11772" s="102"/>
      <c r="L11772" s="108"/>
      <c r="R11772" s="31"/>
      <c r="S11772" s="112"/>
    </row>
    <row r="11773">
      <c r="A11773" s="105"/>
      <c r="C11773" s="88"/>
      <c r="D11773" s="86"/>
      <c r="E11773" s="32"/>
      <c r="H11773" s="105"/>
      <c r="J11773" s="102"/>
      <c r="K11773" s="102"/>
      <c r="L11773" s="108"/>
      <c r="R11773" s="31"/>
      <c r="S11773" s="112"/>
    </row>
    <row r="11774">
      <c r="A11774" s="105"/>
      <c r="C11774" s="88"/>
      <c r="D11774" s="86"/>
      <c r="E11774" s="32"/>
      <c r="H11774" s="105"/>
      <c r="J11774" s="102"/>
      <c r="K11774" s="102"/>
      <c r="L11774" s="108"/>
      <c r="R11774" s="31"/>
      <c r="S11774" s="112"/>
    </row>
    <row r="11775">
      <c r="A11775" s="105"/>
      <c r="C11775" s="88"/>
      <c r="D11775" s="86"/>
      <c r="E11775" s="32"/>
      <c r="H11775" s="105"/>
      <c r="J11775" s="102"/>
      <c r="K11775" s="102"/>
      <c r="L11775" s="108"/>
      <c r="R11775" s="31"/>
      <c r="S11775" s="112"/>
    </row>
    <row r="11776">
      <c r="A11776" s="105"/>
      <c r="C11776" s="88"/>
      <c r="D11776" s="86"/>
      <c r="E11776" s="32"/>
      <c r="H11776" s="105"/>
      <c r="J11776" s="102"/>
      <c r="K11776" s="102"/>
      <c r="L11776" s="108"/>
      <c r="R11776" s="31"/>
      <c r="S11776" s="112"/>
    </row>
    <row r="11777">
      <c r="A11777" s="105"/>
      <c r="C11777" s="88"/>
      <c r="D11777" s="86"/>
      <c r="E11777" s="32"/>
      <c r="H11777" s="105"/>
      <c r="J11777" s="102"/>
      <c r="K11777" s="102"/>
      <c r="L11777" s="108"/>
      <c r="R11777" s="31"/>
      <c r="S11777" s="112"/>
    </row>
    <row r="11778">
      <c r="A11778" s="105"/>
      <c r="C11778" s="88"/>
      <c r="D11778" s="86"/>
      <c r="E11778" s="32"/>
      <c r="H11778" s="105"/>
      <c r="J11778" s="102"/>
      <c r="K11778" s="102"/>
      <c r="L11778" s="108"/>
      <c r="R11778" s="31"/>
      <c r="S11778" s="112"/>
    </row>
    <row r="11779">
      <c r="A11779" s="105"/>
      <c r="C11779" s="88"/>
      <c r="D11779" s="86"/>
      <c r="E11779" s="32"/>
      <c r="H11779" s="105"/>
      <c r="J11779" s="102"/>
      <c r="K11779" s="102"/>
      <c r="L11779" s="108"/>
      <c r="R11779" s="31"/>
      <c r="S11779" s="112"/>
    </row>
    <row r="11780">
      <c r="A11780" s="105"/>
      <c r="C11780" s="88"/>
      <c r="D11780" s="86"/>
      <c r="E11780" s="32"/>
      <c r="H11780" s="105"/>
      <c r="J11780" s="102"/>
      <c r="K11780" s="102"/>
      <c r="L11780" s="108"/>
      <c r="R11780" s="31"/>
      <c r="S11780" s="112"/>
    </row>
    <row r="11781">
      <c r="A11781" s="105"/>
      <c r="C11781" s="88"/>
      <c r="D11781" s="86"/>
      <c r="E11781" s="32"/>
      <c r="H11781" s="105"/>
      <c r="J11781" s="102"/>
      <c r="K11781" s="102"/>
      <c r="L11781" s="108"/>
      <c r="R11781" s="31"/>
      <c r="S11781" s="112"/>
    </row>
    <row r="11782">
      <c r="A11782" s="105"/>
      <c r="C11782" s="88"/>
      <c r="D11782" s="86"/>
      <c r="E11782" s="32"/>
      <c r="H11782" s="105"/>
      <c r="J11782" s="102"/>
      <c r="K11782" s="102"/>
      <c r="L11782" s="108"/>
      <c r="R11782" s="31"/>
      <c r="S11782" s="112"/>
    </row>
    <row r="11783">
      <c r="A11783" s="105"/>
      <c r="C11783" s="88"/>
      <c r="D11783" s="86"/>
      <c r="E11783" s="32"/>
      <c r="H11783" s="105"/>
      <c r="J11783" s="102"/>
      <c r="K11783" s="102"/>
      <c r="L11783" s="108"/>
      <c r="R11783" s="31"/>
      <c r="S11783" s="112"/>
    </row>
    <row r="11784">
      <c r="A11784" s="105"/>
      <c r="C11784" s="88"/>
      <c r="D11784" s="86"/>
      <c r="E11784" s="32"/>
      <c r="H11784" s="105"/>
      <c r="J11784" s="102"/>
      <c r="K11784" s="102"/>
      <c r="L11784" s="108"/>
      <c r="R11784" s="31"/>
      <c r="S11784" s="112"/>
    </row>
    <row r="11785">
      <c r="A11785" s="105"/>
      <c r="C11785" s="88"/>
      <c r="D11785" s="86"/>
      <c r="E11785" s="32"/>
      <c r="H11785" s="105"/>
      <c r="J11785" s="102"/>
      <c r="K11785" s="102"/>
      <c r="L11785" s="108"/>
      <c r="R11785" s="31"/>
      <c r="S11785" s="112"/>
    </row>
    <row r="11786">
      <c r="A11786" s="105"/>
      <c r="C11786" s="88"/>
      <c r="D11786" s="86"/>
      <c r="E11786" s="32"/>
      <c r="H11786" s="105"/>
      <c r="J11786" s="102"/>
      <c r="K11786" s="102"/>
      <c r="L11786" s="108"/>
      <c r="R11786" s="31"/>
      <c r="S11786" s="112"/>
    </row>
    <row r="11787">
      <c r="A11787" s="105"/>
      <c r="C11787" s="88"/>
      <c r="D11787" s="86"/>
      <c r="E11787" s="32"/>
      <c r="H11787" s="105"/>
      <c r="J11787" s="102"/>
      <c r="K11787" s="102"/>
      <c r="L11787" s="108"/>
      <c r="R11787" s="31"/>
      <c r="S11787" s="112"/>
    </row>
    <row r="11788">
      <c r="A11788" s="105"/>
      <c r="C11788" s="88"/>
      <c r="D11788" s="86"/>
      <c r="E11788" s="32"/>
      <c r="H11788" s="105"/>
      <c r="J11788" s="102"/>
      <c r="K11788" s="102"/>
      <c r="L11788" s="108"/>
      <c r="R11788" s="31"/>
      <c r="S11788" s="112"/>
    </row>
    <row r="11789">
      <c r="A11789" s="105"/>
      <c r="C11789" s="88"/>
      <c r="D11789" s="86"/>
      <c r="E11789" s="32"/>
      <c r="H11789" s="105"/>
      <c r="J11789" s="102"/>
      <c r="K11789" s="102"/>
      <c r="L11789" s="108"/>
      <c r="R11789" s="31"/>
      <c r="S11789" s="112"/>
    </row>
    <row r="11790">
      <c r="A11790" s="105"/>
      <c r="C11790" s="88"/>
      <c r="D11790" s="86"/>
      <c r="E11790" s="32"/>
      <c r="H11790" s="105"/>
      <c r="J11790" s="102"/>
      <c r="K11790" s="102"/>
      <c r="L11790" s="108"/>
      <c r="R11790" s="31"/>
      <c r="S11790" s="112"/>
    </row>
    <row r="11791">
      <c r="A11791" s="105"/>
      <c r="C11791" s="88"/>
      <c r="D11791" s="86"/>
      <c r="E11791" s="32"/>
      <c r="H11791" s="105"/>
      <c r="J11791" s="102"/>
      <c r="K11791" s="102"/>
      <c r="L11791" s="108"/>
      <c r="R11791" s="31"/>
      <c r="S11791" s="112"/>
    </row>
    <row r="11792">
      <c r="A11792" s="105"/>
      <c r="C11792" s="88"/>
      <c r="D11792" s="86"/>
      <c r="E11792" s="32"/>
      <c r="H11792" s="105"/>
      <c r="J11792" s="102"/>
      <c r="K11792" s="102"/>
      <c r="L11792" s="108"/>
      <c r="R11792" s="31"/>
      <c r="S11792" s="112"/>
    </row>
    <row r="11793">
      <c r="A11793" s="105"/>
      <c r="C11793" s="88"/>
      <c r="D11793" s="86"/>
      <c r="E11793" s="32"/>
      <c r="H11793" s="105"/>
      <c r="J11793" s="102"/>
      <c r="K11793" s="102"/>
      <c r="L11793" s="108"/>
      <c r="R11793" s="31"/>
      <c r="S11793" s="112"/>
    </row>
    <row r="11794">
      <c r="A11794" s="105"/>
      <c r="C11794" s="88"/>
      <c r="D11794" s="86"/>
      <c r="E11794" s="32"/>
      <c r="H11794" s="105"/>
      <c r="J11794" s="102"/>
      <c r="K11794" s="102"/>
      <c r="L11794" s="108"/>
      <c r="R11794" s="31"/>
      <c r="S11794" s="112"/>
    </row>
    <row r="11795">
      <c r="A11795" s="105"/>
      <c r="C11795" s="88"/>
      <c r="D11795" s="86"/>
      <c r="E11795" s="32"/>
      <c r="H11795" s="105"/>
      <c r="J11795" s="102"/>
      <c r="K11795" s="102"/>
      <c r="L11795" s="108"/>
      <c r="R11795" s="31"/>
      <c r="S11795" s="112"/>
    </row>
    <row r="11796">
      <c r="A11796" s="105"/>
      <c r="C11796" s="88"/>
      <c r="D11796" s="86"/>
      <c r="E11796" s="32"/>
      <c r="H11796" s="105"/>
      <c r="J11796" s="102"/>
      <c r="K11796" s="102"/>
      <c r="L11796" s="108"/>
      <c r="R11796" s="31"/>
      <c r="S11796" s="112"/>
    </row>
    <row r="11797">
      <c r="A11797" s="105"/>
      <c r="C11797" s="88"/>
      <c r="D11797" s="86"/>
      <c r="E11797" s="32"/>
      <c r="H11797" s="105"/>
      <c r="J11797" s="102"/>
      <c r="K11797" s="102"/>
      <c r="L11797" s="108"/>
      <c r="R11797" s="31"/>
      <c r="S11797" s="112"/>
    </row>
    <row r="11798">
      <c r="A11798" s="105"/>
      <c r="C11798" s="88"/>
      <c r="D11798" s="86"/>
      <c r="E11798" s="32"/>
      <c r="H11798" s="105"/>
      <c r="J11798" s="102"/>
      <c r="K11798" s="102"/>
      <c r="L11798" s="108"/>
      <c r="R11798" s="31"/>
      <c r="S11798" s="112"/>
    </row>
    <row r="11799">
      <c r="A11799" s="105"/>
      <c r="C11799" s="88"/>
      <c r="D11799" s="86"/>
      <c r="E11799" s="32"/>
      <c r="H11799" s="105"/>
      <c r="J11799" s="102"/>
      <c r="K11799" s="102"/>
      <c r="L11799" s="108"/>
      <c r="R11799" s="31"/>
      <c r="S11799" s="112"/>
    </row>
    <row r="11800">
      <c r="A11800" s="105"/>
      <c r="C11800" s="88"/>
      <c r="D11800" s="86"/>
      <c r="E11800" s="32"/>
      <c r="H11800" s="105"/>
      <c r="J11800" s="102"/>
      <c r="K11800" s="102"/>
      <c r="L11800" s="108"/>
      <c r="R11800" s="31"/>
      <c r="S11800" s="112"/>
    </row>
    <row r="11801">
      <c r="A11801" s="105"/>
      <c r="C11801" s="88"/>
      <c r="D11801" s="86"/>
      <c r="E11801" s="32"/>
      <c r="H11801" s="105"/>
      <c r="J11801" s="102"/>
      <c r="K11801" s="102"/>
      <c r="L11801" s="108"/>
      <c r="R11801" s="31"/>
      <c r="S11801" s="112"/>
    </row>
    <row r="11802">
      <c r="A11802" s="105"/>
      <c r="C11802" s="88"/>
      <c r="D11802" s="86"/>
      <c r="E11802" s="32"/>
      <c r="H11802" s="105"/>
      <c r="J11802" s="102"/>
      <c r="K11802" s="102"/>
      <c r="L11802" s="108"/>
      <c r="R11802" s="31"/>
      <c r="S11802" s="112"/>
    </row>
    <row r="11803">
      <c r="A11803" s="105"/>
      <c r="C11803" s="88"/>
      <c r="D11803" s="86"/>
      <c r="E11803" s="32"/>
      <c r="H11803" s="105"/>
      <c r="J11803" s="102"/>
      <c r="K11803" s="102"/>
      <c r="L11803" s="108"/>
      <c r="R11803" s="31"/>
      <c r="S11803" s="112"/>
    </row>
    <row r="11804">
      <c r="A11804" s="105"/>
      <c r="C11804" s="88"/>
      <c r="D11804" s="86"/>
      <c r="E11804" s="32"/>
      <c r="H11804" s="105"/>
      <c r="J11804" s="102"/>
      <c r="K11804" s="102"/>
      <c r="L11804" s="108"/>
      <c r="R11804" s="31"/>
      <c r="S11804" s="112"/>
    </row>
    <row r="11805">
      <c r="A11805" s="105"/>
      <c r="C11805" s="88"/>
      <c r="D11805" s="86"/>
      <c r="E11805" s="32"/>
      <c r="H11805" s="105"/>
      <c r="J11805" s="102"/>
      <c r="K11805" s="102"/>
      <c r="L11805" s="108"/>
      <c r="R11805" s="31"/>
      <c r="S11805" s="112"/>
    </row>
    <row r="11806">
      <c r="A11806" s="105"/>
      <c r="C11806" s="88"/>
      <c r="D11806" s="86"/>
      <c r="E11806" s="32"/>
      <c r="H11806" s="105"/>
      <c r="J11806" s="102"/>
      <c r="K11806" s="102"/>
      <c r="L11806" s="108"/>
      <c r="R11806" s="31"/>
      <c r="S11806" s="112"/>
    </row>
    <row r="11807">
      <c r="A11807" s="105"/>
      <c r="C11807" s="88"/>
      <c r="D11807" s="86"/>
      <c r="E11807" s="32"/>
      <c r="H11807" s="105"/>
      <c r="J11807" s="102"/>
      <c r="K11807" s="102"/>
      <c r="L11807" s="108"/>
      <c r="R11807" s="31"/>
      <c r="S11807" s="112"/>
    </row>
    <row r="11808">
      <c r="A11808" s="105"/>
      <c r="C11808" s="88"/>
      <c r="D11808" s="86"/>
      <c r="E11808" s="32"/>
      <c r="H11808" s="105"/>
      <c r="J11808" s="102"/>
      <c r="K11808" s="102"/>
      <c r="L11808" s="108"/>
      <c r="R11808" s="31"/>
      <c r="S11808" s="112"/>
    </row>
    <row r="11809">
      <c r="A11809" s="105"/>
      <c r="C11809" s="88"/>
      <c r="D11809" s="86"/>
      <c r="E11809" s="32"/>
      <c r="H11809" s="105"/>
      <c r="J11809" s="102"/>
      <c r="K11809" s="102"/>
      <c r="L11809" s="108"/>
      <c r="R11809" s="31"/>
      <c r="S11809" s="112"/>
    </row>
    <row r="11810">
      <c r="A11810" s="105"/>
      <c r="C11810" s="88"/>
      <c r="D11810" s="86"/>
      <c r="E11810" s="32"/>
      <c r="H11810" s="105"/>
      <c r="J11810" s="102"/>
      <c r="K11810" s="102"/>
      <c r="L11810" s="108"/>
      <c r="R11810" s="31"/>
      <c r="S11810" s="112"/>
    </row>
    <row r="11811">
      <c r="A11811" s="105"/>
      <c r="C11811" s="88"/>
      <c r="D11811" s="86"/>
      <c r="E11811" s="32"/>
      <c r="H11811" s="105"/>
      <c r="J11811" s="102"/>
      <c r="K11811" s="102"/>
      <c r="L11811" s="108"/>
      <c r="R11811" s="31"/>
      <c r="S11811" s="112"/>
    </row>
    <row r="11812">
      <c r="A11812" s="105"/>
      <c r="C11812" s="88"/>
      <c r="D11812" s="86"/>
      <c r="E11812" s="32"/>
      <c r="H11812" s="105"/>
      <c r="J11812" s="102"/>
      <c r="K11812" s="102"/>
      <c r="L11812" s="108"/>
      <c r="R11812" s="31"/>
      <c r="S11812" s="112"/>
    </row>
    <row r="11813">
      <c r="A11813" s="105"/>
      <c r="C11813" s="88"/>
      <c r="D11813" s="86"/>
      <c r="E11813" s="32"/>
      <c r="H11813" s="105"/>
      <c r="J11813" s="102"/>
      <c r="K11813" s="102"/>
      <c r="L11813" s="108"/>
      <c r="R11813" s="31"/>
      <c r="S11813" s="112"/>
    </row>
    <row r="11814">
      <c r="A11814" s="105"/>
      <c r="C11814" s="88"/>
      <c r="D11814" s="86"/>
      <c r="E11814" s="32"/>
      <c r="H11814" s="105"/>
      <c r="J11814" s="102"/>
      <c r="K11814" s="102"/>
      <c r="L11814" s="108"/>
      <c r="R11814" s="31"/>
      <c r="S11814" s="112"/>
    </row>
    <row r="11815">
      <c r="A11815" s="105"/>
      <c r="C11815" s="88"/>
      <c r="D11815" s="86"/>
      <c r="E11815" s="32"/>
      <c r="H11815" s="105"/>
      <c r="J11815" s="102"/>
      <c r="K11815" s="102"/>
      <c r="L11815" s="108"/>
      <c r="R11815" s="31"/>
      <c r="S11815" s="112"/>
    </row>
    <row r="11816">
      <c r="A11816" s="105"/>
      <c r="C11816" s="88"/>
      <c r="D11816" s="86"/>
      <c r="E11816" s="32"/>
      <c r="H11816" s="105"/>
      <c r="J11816" s="102"/>
      <c r="K11816" s="102"/>
      <c r="L11816" s="108"/>
      <c r="R11816" s="31"/>
      <c r="S11816" s="112"/>
    </row>
    <row r="11817">
      <c r="A11817" s="105"/>
      <c r="C11817" s="88"/>
      <c r="D11817" s="86"/>
      <c r="E11817" s="32"/>
      <c r="H11817" s="105"/>
      <c r="J11817" s="102"/>
      <c r="K11817" s="102"/>
      <c r="L11817" s="108"/>
      <c r="R11817" s="31"/>
      <c r="S11817" s="112"/>
    </row>
    <row r="11818">
      <c r="A11818" s="105"/>
      <c r="C11818" s="88"/>
      <c r="D11818" s="86"/>
      <c r="E11818" s="32"/>
      <c r="H11818" s="105"/>
      <c r="J11818" s="102"/>
      <c r="K11818" s="102"/>
      <c r="L11818" s="108"/>
      <c r="R11818" s="31"/>
      <c r="S11818" s="112"/>
    </row>
    <row r="11819">
      <c r="A11819" s="105"/>
      <c r="C11819" s="88"/>
      <c r="D11819" s="86"/>
      <c r="E11819" s="32"/>
      <c r="H11819" s="105"/>
      <c r="J11819" s="102"/>
      <c r="K11819" s="102"/>
      <c r="L11819" s="108"/>
      <c r="R11819" s="31"/>
      <c r="S11819" s="112"/>
    </row>
    <row r="11820">
      <c r="A11820" s="105"/>
      <c r="C11820" s="88"/>
      <c r="D11820" s="86"/>
      <c r="E11820" s="32"/>
      <c r="H11820" s="105"/>
      <c r="J11820" s="102"/>
      <c r="K11820" s="102"/>
      <c r="L11820" s="108"/>
      <c r="R11820" s="31"/>
      <c r="S11820" s="112"/>
    </row>
    <row r="11821">
      <c r="A11821" s="105"/>
      <c r="C11821" s="88"/>
      <c r="D11821" s="86"/>
      <c r="E11821" s="32"/>
      <c r="H11821" s="105"/>
      <c r="J11821" s="102"/>
      <c r="K11821" s="102"/>
      <c r="L11821" s="108"/>
      <c r="R11821" s="31"/>
      <c r="S11821" s="112"/>
    </row>
    <row r="11822">
      <c r="A11822" s="105"/>
      <c r="C11822" s="88"/>
      <c r="D11822" s="86"/>
      <c r="E11822" s="32"/>
      <c r="H11822" s="105"/>
      <c r="J11822" s="102"/>
      <c r="K11822" s="102"/>
      <c r="L11822" s="108"/>
      <c r="R11822" s="31"/>
      <c r="S11822" s="112"/>
    </row>
    <row r="11823">
      <c r="A11823" s="105"/>
      <c r="C11823" s="88"/>
      <c r="D11823" s="86"/>
      <c r="E11823" s="32"/>
      <c r="H11823" s="105"/>
      <c r="J11823" s="102"/>
      <c r="K11823" s="102"/>
      <c r="L11823" s="108"/>
      <c r="R11823" s="31"/>
      <c r="S11823" s="112"/>
    </row>
    <row r="11824">
      <c r="A11824" s="105"/>
      <c r="C11824" s="88"/>
      <c r="D11824" s="86"/>
      <c r="E11824" s="32"/>
      <c r="H11824" s="105"/>
      <c r="J11824" s="102"/>
      <c r="K11824" s="102"/>
      <c r="L11824" s="108"/>
      <c r="R11824" s="31"/>
      <c r="S11824" s="112"/>
    </row>
    <row r="11825">
      <c r="A11825" s="105"/>
      <c r="C11825" s="88"/>
      <c r="D11825" s="86"/>
      <c r="E11825" s="32"/>
      <c r="H11825" s="105"/>
      <c r="J11825" s="102"/>
      <c r="K11825" s="102"/>
      <c r="L11825" s="108"/>
      <c r="R11825" s="31"/>
      <c r="S11825" s="112"/>
    </row>
    <row r="11826">
      <c r="A11826" s="105"/>
      <c r="C11826" s="88"/>
      <c r="D11826" s="86"/>
      <c r="E11826" s="32"/>
      <c r="H11826" s="105"/>
      <c r="J11826" s="102"/>
      <c r="K11826" s="102"/>
      <c r="L11826" s="108"/>
      <c r="R11826" s="31"/>
      <c r="S11826" s="112"/>
    </row>
    <row r="11827">
      <c r="A11827" s="105"/>
      <c r="C11827" s="88"/>
      <c r="D11827" s="86"/>
      <c r="E11827" s="32"/>
      <c r="H11827" s="105"/>
      <c r="J11827" s="102"/>
      <c r="K11827" s="102"/>
      <c r="L11827" s="108"/>
      <c r="R11827" s="31"/>
      <c r="S11827" s="112"/>
    </row>
    <row r="11828">
      <c r="A11828" s="105"/>
      <c r="C11828" s="88"/>
      <c r="D11828" s="86"/>
      <c r="E11828" s="32"/>
      <c r="H11828" s="105"/>
      <c r="J11828" s="102"/>
      <c r="K11828" s="102"/>
      <c r="L11828" s="108"/>
      <c r="R11828" s="31"/>
      <c r="S11828" s="112"/>
    </row>
    <row r="11829">
      <c r="A11829" s="105"/>
      <c r="C11829" s="88"/>
      <c r="D11829" s="86"/>
      <c r="E11829" s="32"/>
      <c r="H11829" s="105"/>
      <c r="J11829" s="102"/>
      <c r="K11829" s="102"/>
      <c r="L11829" s="108"/>
      <c r="R11829" s="31"/>
      <c r="S11829" s="112"/>
    </row>
    <row r="11830">
      <c r="A11830" s="105"/>
      <c r="C11830" s="88"/>
      <c r="D11830" s="86"/>
      <c r="E11830" s="32"/>
      <c r="H11830" s="105"/>
      <c r="J11830" s="102"/>
      <c r="K11830" s="102"/>
      <c r="L11830" s="108"/>
      <c r="R11830" s="31"/>
      <c r="S11830" s="112"/>
    </row>
    <row r="11831">
      <c r="A11831" s="105"/>
      <c r="C11831" s="88"/>
      <c r="D11831" s="86"/>
      <c r="E11831" s="32"/>
      <c r="H11831" s="105"/>
      <c r="J11831" s="102"/>
      <c r="K11831" s="102"/>
      <c r="L11831" s="108"/>
      <c r="R11831" s="31"/>
      <c r="S11831" s="112"/>
    </row>
    <row r="11832">
      <c r="A11832" s="105"/>
      <c r="C11832" s="88"/>
      <c r="D11832" s="86"/>
      <c r="E11832" s="32"/>
      <c r="H11832" s="105"/>
      <c r="J11832" s="102"/>
      <c r="K11832" s="102"/>
      <c r="L11832" s="108"/>
      <c r="R11832" s="31"/>
      <c r="S11832" s="112"/>
    </row>
    <row r="11833">
      <c r="A11833" s="105"/>
      <c r="C11833" s="88"/>
      <c r="D11833" s="86"/>
      <c r="E11833" s="32"/>
      <c r="H11833" s="105"/>
      <c r="J11833" s="102"/>
      <c r="K11833" s="102"/>
      <c r="L11833" s="108"/>
      <c r="R11833" s="31"/>
      <c r="S11833" s="112"/>
    </row>
    <row r="11834">
      <c r="A11834" s="105"/>
      <c r="C11834" s="88"/>
      <c r="D11834" s="86"/>
      <c r="E11834" s="32"/>
      <c r="H11834" s="105"/>
      <c r="J11834" s="102"/>
      <c r="K11834" s="102"/>
      <c r="L11834" s="108"/>
      <c r="R11834" s="31"/>
      <c r="S11834" s="112"/>
    </row>
    <row r="11835">
      <c r="A11835" s="105"/>
      <c r="C11835" s="88"/>
      <c r="D11835" s="86"/>
      <c r="E11835" s="32"/>
      <c r="H11835" s="105"/>
      <c r="J11835" s="102"/>
      <c r="K11835" s="102"/>
      <c r="L11835" s="108"/>
      <c r="R11835" s="31"/>
      <c r="S11835" s="112"/>
    </row>
    <row r="11836">
      <c r="A11836" s="105"/>
      <c r="C11836" s="88"/>
      <c r="D11836" s="86"/>
      <c r="E11836" s="32"/>
      <c r="H11836" s="105"/>
      <c r="J11836" s="102"/>
      <c r="K11836" s="102"/>
      <c r="L11836" s="108"/>
      <c r="R11836" s="31"/>
      <c r="S11836" s="112"/>
    </row>
    <row r="11837">
      <c r="A11837" s="105"/>
      <c r="C11837" s="88"/>
      <c r="D11837" s="86"/>
      <c r="E11837" s="32"/>
      <c r="H11837" s="105"/>
      <c r="J11837" s="102"/>
      <c r="K11837" s="102"/>
      <c r="L11837" s="108"/>
      <c r="R11837" s="31"/>
      <c r="S11837" s="112"/>
    </row>
    <row r="11838">
      <c r="A11838" s="105"/>
      <c r="C11838" s="88"/>
      <c r="D11838" s="86"/>
      <c r="E11838" s="32"/>
      <c r="H11838" s="105"/>
      <c r="J11838" s="102"/>
      <c r="K11838" s="102"/>
      <c r="L11838" s="108"/>
      <c r="R11838" s="31"/>
      <c r="S11838" s="112"/>
    </row>
    <row r="11839">
      <c r="A11839" s="105"/>
      <c r="C11839" s="88"/>
      <c r="D11839" s="86"/>
      <c r="E11839" s="32"/>
      <c r="H11839" s="105"/>
      <c r="J11839" s="102"/>
      <c r="K11839" s="102"/>
      <c r="L11839" s="108"/>
      <c r="R11839" s="31"/>
      <c r="S11839" s="112"/>
    </row>
    <row r="11840">
      <c r="A11840" s="105"/>
      <c r="C11840" s="88"/>
      <c r="D11840" s="86"/>
      <c r="E11840" s="32"/>
      <c r="H11840" s="105"/>
      <c r="J11840" s="102"/>
      <c r="K11840" s="102"/>
      <c r="L11840" s="108"/>
      <c r="R11840" s="31"/>
      <c r="S11840" s="112"/>
    </row>
    <row r="11841">
      <c r="A11841" s="105"/>
      <c r="C11841" s="88"/>
      <c r="D11841" s="86"/>
      <c r="E11841" s="32"/>
      <c r="H11841" s="105"/>
      <c r="J11841" s="102"/>
      <c r="K11841" s="102"/>
      <c r="L11841" s="108"/>
      <c r="R11841" s="31"/>
      <c r="S11841" s="112"/>
    </row>
    <row r="11842">
      <c r="A11842" s="105"/>
      <c r="C11842" s="88"/>
      <c r="D11842" s="86"/>
      <c r="E11842" s="32"/>
      <c r="H11842" s="105"/>
      <c r="J11842" s="102"/>
      <c r="K11842" s="102"/>
      <c r="L11842" s="108"/>
      <c r="R11842" s="31"/>
      <c r="S11842" s="112"/>
    </row>
    <row r="11843">
      <c r="A11843" s="105"/>
      <c r="C11843" s="88"/>
      <c r="D11843" s="86"/>
      <c r="E11843" s="32"/>
      <c r="H11843" s="105"/>
      <c r="J11843" s="102"/>
      <c r="K11843" s="102"/>
      <c r="L11843" s="108"/>
      <c r="R11843" s="31"/>
      <c r="S11843" s="112"/>
    </row>
    <row r="11844">
      <c r="A11844" s="105"/>
      <c r="C11844" s="88"/>
      <c r="D11844" s="86"/>
      <c r="E11844" s="32"/>
      <c r="H11844" s="105"/>
      <c r="J11844" s="102"/>
      <c r="K11844" s="102"/>
      <c r="L11844" s="108"/>
      <c r="R11844" s="31"/>
      <c r="S11844" s="112"/>
    </row>
    <row r="11845">
      <c r="A11845" s="105"/>
      <c r="C11845" s="88"/>
      <c r="D11845" s="86"/>
      <c r="E11845" s="32"/>
      <c r="H11845" s="105"/>
      <c r="J11845" s="102"/>
      <c r="K11845" s="102"/>
      <c r="L11845" s="108"/>
      <c r="R11845" s="31"/>
      <c r="S11845" s="112"/>
    </row>
    <row r="11846">
      <c r="A11846" s="105"/>
      <c r="C11846" s="88"/>
      <c r="D11846" s="86"/>
      <c r="E11846" s="32"/>
      <c r="H11846" s="105"/>
      <c r="J11846" s="102"/>
      <c r="K11846" s="102"/>
      <c r="L11846" s="108"/>
      <c r="R11846" s="31"/>
      <c r="S11846" s="112"/>
    </row>
    <row r="11847">
      <c r="A11847" s="105"/>
      <c r="C11847" s="88"/>
      <c r="D11847" s="86"/>
      <c r="E11847" s="32"/>
      <c r="H11847" s="105"/>
      <c r="J11847" s="102"/>
      <c r="K11847" s="102"/>
      <c r="L11847" s="108"/>
      <c r="R11847" s="31"/>
      <c r="S11847" s="112"/>
    </row>
    <row r="11848">
      <c r="A11848" s="105"/>
      <c r="C11848" s="88"/>
      <c r="D11848" s="86"/>
      <c r="E11848" s="32"/>
      <c r="H11848" s="105"/>
      <c r="J11848" s="102"/>
      <c r="K11848" s="102"/>
      <c r="L11848" s="108"/>
      <c r="R11848" s="31"/>
      <c r="S11848" s="112"/>
    </row>
    <row r="11849">
      <c r="A11849" s="105"/>
      <c r="C11849" s="88"/>
      <c r="D11849" s="86"/>
      <c r="E11849" s="32"/>
      <c r="H11849" s="105"/>
      <c r="J11849" s="102"/>
      <c r="K11849" s="102"/>
      <c r="L11849" s="108"/>
      <c r="R11849" s="31"/>
      <c r="S11849" s="112"/>
    </row>
    <row r="11850">
      <c r="A11850" s="105"/>
      <c r="C11850" s="88"/>
      <c r="D11850" s="86"/>
      <c r="E11850" s="32"/>
      <c r="H11850" s="105"/>
      <c r="J11850" s="102"/>
      <c r="K11850" s="102"/>
      <c r="L11850" s="108"/>
      <c r="R11850" s="31"/>
      <c r="S11850" s="112"/>
    </row>
    <row r="11851">
      <c r="A11851" s="105"/>
      <c r="C11851" s="88"/>
      <c r="D11851" s="86"/>
      <c r="E11851" s="32"/>
      <c r="H11851" s="105"/>
      <c r="J11851" s="102"/>
      <c r="K11851" s="102"/>
      <c r="L11851" s="108"/>
      <c r="R11851" s="31"/>
      <c r="S11851" s="112"/>
    </row>
    <row r="11852">
      <c r="A11852" s="105"/>
      <c r="C11852" s="88"/>
      <c r="D11852" s="86"/>
      <c r="E11852" s="32"/>
      <c r="H11852" s="105"/>
      <c r="J11852" s="102"/>
      <c r="K11852" s="102"/>
      <c r="L11852" s="108"/>
      <c r="R11852" s="31"/>
      <c r="S11852" s="112"/>
    </row>
    <row r="11853">
      <c r="A11853" s="105"/>
      <c r="C11853" s="88"/>
      <c r="D11853" s="86"/>
      <c r="E11853" s="32"/>
      <c r="H11853" s="105"/>
      <c r="J11853" s="102"/>
      <c r="K11853" s="102"/>
      <c r="L11853" s="108"/>
      <c r="R11853" s="31"/>
      <c r="S11853" s="112"/>
    </row>
    <row r="11854">
      <c r="A11854" s="105"/>
      <c r="C11854" s="88"/>
      <c r="D11854" s="86"/>
      <c r="E11854" s="32"/>
      <c r="H11854" s="105"/>
      <c r="J11854" s="102"/>
      <c r="K11854" s="102"/>
      <c r="L11854" s="108"/>
      <c r="R11854" s="31"/>
      <c r="S11854" s="112"/>
    </row>
    <row r="11855">
      <c r="A11855" s="105"/>
      <c r="C11855" s="88"/>
      <c r="D11855" s="86"/>
      <c r="E11855" s="32"/>
      <c r="H11855" s="105"/>
      <c r="J11855" s="102"/>
      <c r="K11855" s="102"/>
      <c r="L11855" s="108"/>
      <c r="R11855" s="31"/>
      <c r="S11855" s="112"/>
    </row>
    <row r="11856">
      <c r="A11856" s="105"/>
      <c r="C11856" s="88"/>
      <c r="D11856" s="86"/>
      <c r="E11856" s="32"/>
      <c r="H11856" s="105"/>
      <c r="J11856" s="102"/>
      <c r="K11856" s="102"/>
      <c r="L11856" s="108"/>
      <c r="R11856" s="31"/>
      <c r="S11856" s="112"/>
    </row>
    <row r="11857">
      <c r="A11857" s="105"/>
      <c r="C11857" s="88"/>
      <c r="D11857" s="86"/>
      <c r="E11857" s="32"/>
      <c r="H11857" s="105"/>
      <c r="J11857" s="102"/>
      <c r="K11857" s="102"/>
      <c r="L11857" s="108"/>
      <c r="R11857" s="31"/>
      <c r="S11857" s="112"/>
    </row>
    <row r="11858">
      <c r="A11858" s="105"/>
      <c r="C11858" s="88"/>
      <c r="D11858" s="86"/>
      <c r="E11858" s="32"/>
      <c r="H11858" s="105"/>
      <c r="J11858" s="102"/>
      <c r="K11858" s="102"/>
      <c r="L11858" s="108"/>
      <c r="R11858" s="31"/>
      <c r="S11858" s="112"/>
    </row>
    <row r="11859">
      <c r="A11859" s="105"/>
      <c r="C11859" s="88"/>
      <c r="D11859" s="86"/>
      <c r="E11859" s="32"/>
      <c r="H11859" s="105"/>
      <c r="J11859" s="102"/>
      <c r="K11859" s="102"/>
      <c r="L11859" s="108"/>
      <c r="R11859" s="31"/>
      <c r="S11859" s="112"/>
    </row>
    <row r="11860">
      <c r="A11860" s="105"/>
      <c r="C11860" s="88"/>
      <c r="D11860" s="86"/>
      <c r="E11860" s="32"/>
      <c r="H11860" s="105"/>
      <c r="J11860" s="102"/>
      <c r="K11860" s="102"/>
      <c r="L11860" s="108"/>
      <c r="R11860" s="31"/>
      <c r="S11860" s="112"/>
    </row>
    <row r="11861">
      <c r="A11861" s="105"/>
      <c r="C11861" s="88"/>
      <c r="D11861" s="86"/>
      <c r="E11861" s="32"/>
      <c r="H11861" s="105"/>
      <c r="J11861" s="102"/>
      <c r="K11861" s="102"/>
      <c r="L11861" s="108"/>
      <c r="R11861" s="31"/>
      <c r="S11861" s="112"/>
    </row>
    <row r="11862">
      <c r="A11862" s="105"/>
      <c r="C11862" s="88"/>
      <c r="D11862" s="86"/>
      <c r="E11862" s="32"/>
      <c r="H11862" s="105"/>
      <c r="J11862" s="102"/>
      <c r="K11862" s="102"/>
      <c r="L11862" s="108"/>
      <c r="R11862" s="31"/>
      <c r="S11862" s="112"/>
    </row>
    <row r="11863">
      <c r="A11863" s="105"/>
      <c r="C11863" s="88"/>
      <c r="D11863" s="86"/>
      <c r="E11863" s="32"/>
      <c r="H11863" s="105"/>
      <c r="J11863" s="102"/>
      <c r="K11863" s="102"/>
      <c r="L11863" s="108"/>
      <c r="R11863" s="31"/>
      <c r="S11863" s="112"/>
    </row>
    <row r="11864">
      <c r="A11864" s="105"/>
      <c r="C11864" s="88"/>
      <c r="D11864" s="86"/>
      <c r="E11864" s="32"/>
      <c r="H11864" s="105"/>
      <c r="J11864" s="102"/>
      <c r="K11864" s="102"/>
      <c r="L11864" s="108"/>
      <c r="R11864" s="31"/>
      <c r="S11864" s="112"/>
    </row>
    <row r="11865">
      <c r="A11865" s="105"/>
      <c r="C11865" s="88"/>
      <c r="D11865" s="86"/>
      <c r="E11865" s="32"/>
      <c r="H11865" s="105"/>
      <c r="J11865" s="102"/>
      <c r="K11865" s="102"/>
      <c r="L11865" s="108"/>
      <c r="R11865" s="31"/>
      <c r="S11865" s="112"/>
    </row>
    <row r="11866">
      <c r="A11866" s="105"/>
      <c r="C11866" s="88"/>
      <c r="D11866" s="86"/>
      <c r="E11866" s="32"/>
      <c r="H11866" s="105"/>
      <c r="J11866" s="102"/>
      <c r="K11866" s="102"/>
      <c r="L11866" s="108"/>
      <c r="R11866" s="31"/>
      <c r="S11866" s="112"/>
    </row>
    <row r="11867">
      <c r="A11867" s="105"/>
      <c r="C11867" s="88"/>
      <c r="D11867" s="86"/>
      <c r="E11867" s="32"/>
      <c r="H11867" s="105"/>
      <c r="J11867" s="102"/>
      <c r="K11867" s="102"/>
      <c r="L11867" s="108"/>
      <c r="R11867" s="31"/>
      <c r="S11867" s="112"/>
    </row>
    <row r="11868">
      <c r="A11868" s="105"/>
      <c r="C11868" s="88"/>
      <c r="D11868" s="86"/>
      <c r="E11868" s="32"/>
      <c r="H11868" s="105"/>
      <c r="J11868" s="102"/>
      <c r="K11868" s="102"/>
      <c r="L11868" s="108"/>
      <c r="R11868" s="31"/>
      <c r="S11868" s="112"/>
    </row>
    <row r="11869">
      <c r="A11869" s="105"/>
      <c r="C11869" s="88"/>
      <c r="D11869" s="86"/>
      <c r="E11869" s="32"/>
      <c r="H11869" s="105"/>
      <c r="J11869" s="102"/>
      <c r="K11869" s="102"/>
      <c r="L11869" s="108"/>
      <c r="R11869" s="31"/>
      <c r="S11869" s="112"/>
    </row>
    <row r="11870">
      <c r="A11870" s="105"/>
      <c r="C11870" s="88"/>
      <c r="D11870" s="86"/>
      <c r="E11870" s="32"/>
      <c r="H11870" s="105"/>
      <c r="J11870" s="102"/>
      <c r="K11870" s="102"/>
      <c r="L11870" s="108"/>
      <c r="R11870" s="31"/>
      <c r="S11870" s="112"/>
    </row>
    <row r="11871">
      <c r="A11871" s="105"/>
      <c r="C11871" s="88"/>
      <c r="D11871" s="86"/>
      <c r="E11871" s="32"/>
      <c r="H11871" s="105"/>
      <c r="J11871" s="102"/>
      <c r="K11871" s="102"/>
      <c r="L11871" s="108"/>
      <c r="R11871" s="31"/>
      <c r="S11871" s="112"/>
    </row>
    <row r="11872">
      <c r="A11872" s="105"/>
      <c r="C11872" s="88"/>
      <c r="D11872" s="86"/>
      <c r="E11872" s="32"/>
      <c r="H11872" s="105"/>
      <c r="J11872" s="102"/>
      <c r="K11872" s="102"/>
      <c r="L11872" s="108"/>
      <c r="R11872" s="31"/>
      <c r="S11872" s="112"/>
    </row>
    <row r="11873">
      <c r="A11873" s="105"/>
      <c r="C11873" s="88"/>
      <c r="D11873" s="86"/>
      <c r="E11873" s="32"/>
      <c r="H11873" s="105"/>
      <c r="J11873" s="102"/>
      <c r="K11873" s="102"/>
      <c r="L11873" s="108"/>
      <c r="R11873" s="31"/>
      <c r="S11873" s="112"/>
    </row>
    <row r="11874">
      <c r="A11874" s="105"/>
      <c r="C11874" s="88"/>
      <c r="D11874" s="86"/>
      <c r="E11874" s="32"/>
      <c r="H11874" s="105"/>
      <c r="J11874" s="102"/>
      <c r="K11874" s="102"/>
      <c r="L11874" s="108"/>
      <c r="R11874" s="31"/>
      <c r="S11874" s="112"/>
    </row>
    <row r="11875">
      <c r="A11875" s="105"/>
      <c r="C11875" s="88"/>
      <c r="D11875" s="86"/>
      <c r="E11875" s="32"/>
      <c r="H11875" s="105"/>
      <c r="J11875" s="102"/>
      <c r="K11875" s="102"/>
      <c r="L11875" s="108"/>
      <c r="R11875" s="31"/>
      <c r="S11875" s="112"/>
    </row>
    <row r="11876">
      <c r="A11876" s="105"/>
      <c r="C11876" s="88"/>
      <c r="D11876" s="86"/>
      <c r="E11876" s="32"/>
      <c r="H11876" s="105"/>
      <c r="J11876" s="102"/>
      <c r="K11876" s="102"/>
      <c r="L11876" s="108"/>
      <c r="R11876" s="31"/>
      <c r="S11876" s="112"/>
    </row>
    <row r="11877">
      <c r="A11877" s="105"/>
      <c r="C11877" s="88"/>
      <c r="D11877" s="86"/>
      <c r="E11877" s="32"/>
      <c r="H11877" s="105"/>
      <c r="J11877" s="102"/>
      <c r="K11877" s="102"/>
      <c r="L11877" s="108"/>
      <c r="R11877" s="31"/>
      <c r="S11877" s="112"/>
    </row>
    <row r="11878">
      <c r="A11878" s="105"/>
      <c r="C11878" s="88"/>
      <c r="D11878" s="86"/>
      <c r="E11878" s="32"/>
      <c r="H11878" s="105"/>
      <c r="J11878" s="102"/>
      <c r="K11878" s="102"/>
      <c r="L11878" s="108"/>
      <c r="R11878" s="31"/>
      <c r="S11878" s="112"/>
    </row>
    <row r="11879">
      <c r="A11879" s="105"/>
      <c r="C11879" s="88"/>
      <c r="D11879" s="86"/>
      <c r="E11879" s="32"/>
      <c r="H11879" s="105"/>
      <c r="J11879" s="102"/>
      <c r="K11879" s="102"/>
      <c r="L11879" s="108"/>
      <c r="R11879" s="31"/>
      <c r="S11879" s="112"/>
    </row>
    <row r="11880">
      <c r="A11880" s="105"/>
      <c r="C11880" s="88"/>
      <c r="D11880" s="86"/>
      <c r="E11880" s="32"/>
      <c r="H11880" s="105"/>
      <c r="J11880" s="102"/>
      <c r="K11880" s="102"/>
      <c r="L11880" s="108"/>
      <c r="R11880" s="31"/>
      <c r="S11880" s="112"/>
    </row>
    <row r="11881">
      <c r="A11881" s="105"/>
      <c r="C11881" s="88"/>
      <c r="D11881" s="86"/>
      <c r="E11881" s="32"/>
      <c r="H11881" s="105"/>
      <c r="J11881" s="102"/>
      <c r="K11881" s="102"/>
      <c r="L11881" s="108"/>
      <c r="R11881" s="31"/>
      <c r="S11881" s="112"/>
    </row>
    <row r="11882">
      <c r="A11882" s="105"/>
      <c r="C11882" s="88"/>
      <c r="D11882" s="86"/>
      <c r="E11882" s="32"/>
      <c r="H11882" s="105"/>
      <c r="J11882" s="102"/>
      <c r="K11882" s="102"/>
      <c r="L11882" s="108"/>
      <c r="R11882" s="31"/>
      <c r="S11882" s="112"/>
    </row>
    <row r="11883">
      <c r="A11883" s="105"/>
      <c r="C11883" s="88"/>
      <c r="D11883" s="86"/>
      <c r="E11883" s="32"/>
      <c r="H11883" s="105"/>
      <c r="J11883" s="102"/>
      <c r="K11883" s="102"/>
      <c r="L11883" s="108"/>
      <c r="R11883" s="31"/>
      <c r="S11883" s="112"/>
    </row>
    <row r="11884">
      <c r="A11884" s="105"/>
      <c r="C11884" s="88"/>
      <c r="D11884" s="86"/>
      <c r="E11884" s="32"/>
      <c r="H11884" s="105"/>
      <c r="J11884" s="102"/>
      <c r="K11884" s="102"/>
      <c r="L11884" s="108"/>
      <c r="R11884" s="31"/>
      <c r="S11884" s="112"/>
    </row>
    <row r="11885">
      <c r="A11885" s="105"/>
      <c r="C11885" s="88"/>
      <c r="D11885" s="86"/>
      <c r="E11885" s="32"/>
      <c r="H11885" s="105"/>
      <c r="J11885" s="102"/>
      <c r="K11885" s="102"/>
      <c r="L11885" s="108"/>
      <c r="R11885" s="31"/>
      <c r="S11885" s="112"/>
    </row>
    <row r="11886">
      <c r="A11886" s="105"/>
      <c r="C11886" s="88"/>
      <c r="D11886" s="86"/>
      <c r="E11886" s="32"/>
      <c r="H11886" s="105"/>
      <c r="J11886" s="102"/>
      <c r="K11886" s="102"/>
      <c r="L11886" s="108"/>
      <c r="R11886" s="31"/>
      <c r="S11886" s="112"/>
    </row>
    <row r="11887">
      <c r="A11887" s="105"/>
      <c r="C11887" s="88"/>
      <c r="D11887" s="86"/>
      <c r="E11887" s="32"/>
      <c r="H11887" s="105"/>
      <c r="J11887" s="102"/>
      <c r="K11887" s="102"/>
      <c r="L11887" s="108"/>
      <c r="R11887" s="31"/>
      <c r="S11887" s="112"/>
    </row>
    <row r="11888">
      <c r="A11888" s="105"/>
      <c r="C11888" s="88"/>
      <c r="D11888" s="86"/>
      <c r="E11888" s="32"/>
      <c r="H11888" s="105"/>
      <c r="J11888" s="102"/>
      <c r="K11888" s="102"/>
      <c r="L11888" s="108"/>
      <c r="R11888" s="31"/>
      <c r="S11888" s="112"/>
    </row>
    <row r="11889">
      <c r="A11889" s="105"/>
      <c r="C11889" s="88"/>
      <c r="D11889" s="86"/>
      <c r="E11889" s="32"/>
      <c r="H11889" s="105"/>
      <c r="J11889" s="102"/>
      <c r="K11889" s="102"/>
      <c r="L11889" s="108"/>
      <c r="R11889" s="31"/>
      <c r="S11889" s="112"/>
    </row>
    <row r="11890">
      <c r="A11890" s="105"/>
      <c r="C11890" s="88"/>
      <c r="D11890" s="86"/>
      <c r="E11890" s="32"/>
      <c r="H11890" s="105"/>
      <c r="J11890" s="102"/>
      <c r="K11890" s="102"/>
      <c r="L11890" s="108"/>
      <c r="R11890" s="31"/>
      <c r="S11890" s="112"/>
    </row>
    <row r="11891">
      <c r="A11891" s="105"/>
      <c r="C11891" s="88"/>
      <c r="D11891" s="86"/>
      <c r="E11891" s="32"/>
      <c r="H11891" s="105"/>
      <c r="J11891" s="102"/>
      <c r="K11891" s="102"/>
      <c r="L11891" s="108"/>
      <c r="R11891" s="31"/>
      <c r="S11891" s="112"/>
    </row>
    <row r="11892">
      <c r="A11892" s="105"/>
      <c r="C11892" s="88"/>
      <c r="D11892" s="86"/>
      <c r="E11892" s="32"/>
      <c r="H11892" s="105"/>
      <c r="J11892" s="102"/>
      <c r="K11892" s="102"/>
      <c r="L11892" s="108"/>
      <c r="R11892" s="31"/>
      <c r="S11892" s="112"/>
    </row>
    <row r="11893">
      <c r="A11893" s="105"/>
      <c r="C11893" s="88"/>
      <c r="D11893" s="86"/>
      <c r="E11893" s="32"/>
      <c r="H11893" s="105"/>
      <c r="J11893" s="102"/>
      <c r="K11893" s="102"/>
      <c r="L11893" s="108"/>
      <c r="R11893" s="31"/>
      <c r="S11893" s="112"/>
    </row>
    <row r="11894">
      <c r="A11894" s="105"/>
      <c r="C11894" s="88"/>
      <c r="D11894" s="86"/>
      <c r="E11894" s="32"/>
      <c r="H11894" s="105"/>
      <c r="J11894" s="102"/>
      <c r="K11894" s="102"/>
      <c r="L11894" s="108"/>
      <c r="R11894" s="31"/>
      <c r="S11894" s="112"/>
    </row>
    <row r="11895">
      <c r="A11895" s="105"/>
      <c r="C11895" s="88"/>
      <c r="D11895" s="86"/>
      <c r="E11895" s="32"/>
      <c r="H11895" s="105"/>
      <c r="J11895" s="102"/>
      <c r="K11895" s="102"/>
      <c r="L11895" s="108"/>
      <c r="R11895" s="31"/>
      <c r="S11895" s="112"/>
    </row>
    <row r="11896">
      <c r="A11896" s="105"/>
      <c r="C11896" s="88"/>
      <c r="D11896" s="86"/>
      <c r="E11896" s="32"/>
      <c r="H11896" s="105"/>
      <c r="J11896" s="102"/>
      <c r="K11896" s="102"/>
      <c r="L11896" s="108"/>
      <c r="R11896" s="31"/>
      <c r="S11896" s="112"/>
    </row>
    <row r="11897">
      <c r="A11897" s="105"/>
      <c r="C11897" s="88"/>
      <c r="D11897" s="86"/>
      <c r="E11897" s="32"/>
      <c r="H11897" s="105"/>
      <c r="J11897" s="102"/>
      <c r="K11897" s="102"/>
      <c r="L11897" s="108"/>
      <c r="R11897" s="31"/>
      <c r="S11897" s="112"/>
    </row>
    <row r="11898">
      <c r="A11898" s="105"/>
      <c r="C11898" s="88"/>
      <c r="D11898" s="86"/>
      <c r="E11898" s="32"/>
      <c r="H11898" s="105"/>
      <c r="J11898" s="102"/>
      <c r="K11898" s="102"/>
      <c r="L11898" s="108"/>
      <c r="R11898" s="31"/>
      <c r="S11898" s="112"/>
    </row>
    <row r="11899">
      <c r="A11899" s="105"/>
      <c r="C11899" s="88"/>
      <c r="D11899" s="86"/>
      <c r="E11899" s="32"/>
      <c r="H11899" s="105"/>
      <c r="J11899" s="102"/>
      <c r="K11899" s="102"/>
      <c r="L11899" s="108"/>
      <c r="R11899" s="31"/>
      <c r="S11899" s="112"/>
    </row>
    <row r="11900">
      <c r="A11900" s="105"/>
      <c r="C11900" s="88"/>
      <c r="D11900" s="86"/>
      <c r="E11900" s="32"/>
      <c r="H11900" s="105"/>
      <c r="J11900" s="102"/>
      <c r="K11900" s="102"/>
      <c r="L11900" s="108"/>
      <c r="R11900" s="31"/>
      <c r="S11900" s="112"/>
    </row>
    <row r="11901">
      <c r="A11901" s="105"/>
      <c r="C11901" s="88"/>
      <c r="D11901" s="86"/>
      <c r="E11901" s="32"/>
      <c r="H11901" s="105"/>
      <c r="J11901" s="102"/>
      <c r="K11901" s="102"/>
      <c r="L11901" s="108"/>
      <c r="R11901" s="31"/>
      <c r="S11901" s="112"/>
    </row>
    <row r="11902">
      <c r="A11902" s="105"/>
      <c r="C11902" s="88"/>
      <c r="D11902" s="86"/>
      <c r="E11902" s="32"/>
      <c r="H11902" s="105"/>
      <c r="J11902" s="102"/>
      <c r="K11902" s="102"/>
      <c r="L11902" s="108"/>
      <c r="R11902" s="31"/>
      <c r="S11902" s="112"/>
    </row>
    <row r="11903">
      <c r="A11903" s="105"/>
      <c r="C11903" s="88"/>
      <c r="D11903" s="86"/>
      <c r="E11903" s="32"/>
      <c r="H11903" s="105"/>
      <c r="J11903" s="102"/>
      <c r="K11903" s="102"/>
      <c r="L11903" s="108"/>
      <c r="R11903" s="31"/>
      <c r="S11903" s="112"/>
    </row>
    <row r="11904">
      <c r="A11904" s="105"/>
      <c r="C11904" s="88"/>
      <c r="D11904" s="86"/>
      <c r="E11904" s="32"/>
      <c r="H11904" s="105"/>
      <c r="J11904" s="102"/>
      <c r="K11904" s="102"/>
      <c r="L11904" s="108"/>
      <c r="R11904" s="31"/>
      <c r="S11904" s="112"/>
    </row>
    <row r="11905">
      <c r="A11905" s="105"/>
      <c r="C11905" s="88"/>
      <c r="D11905" s="86"/>
      <c r="E11905" s="32"/>
      <c r="H11905" s="105"/>
      <c r="J11905" s="102"/>
      <c r="K11905" s="102"/>
      <c r="L11905" s="108"/>
      <c r="R11905" s="31"/>
      <c r="S11905" s="112"/>
    </row>
    <row r="11906">
      <c r="A11906" s="105"/>
      <c r="C11906" s="88"/>
      <c r="D11906" s="86"/>
      <c r="E11906" s="32"/>
      <c r="H11906" s="105"/>
      <c r="J11906" s="102"/>
      <c r="K11906" s="102"/>
      <c r="L11906" s="108"/>
      <c r="R11906" s="31"/>
      <c r="S11906" s="112"/>
    </row>
    <row r="11907">
      <c r="A11907" s="105"/>
      <c r="C11907" s="88"/>
      <c r="D11907" s="86"/>
      <c r="E11907" s="32"/>
      <c r="H11907" s="105"/>
      <c r="J11907" s="102"/>
      <c r="K11907" s="102"/>
      <c r="L11907" s="108"/>
      <c r="R11907" s="31"/>
      <c r="S11907" s="112"/>
    </row>
    <row r="11908">
      <c r="A11908" s="105"/>
      <c r="C11908" s="88"/>
      <c r="D11908" s="86"/>
      <c r="E11908" s="32"/>
      <c r="H11908" s="105"/>
      <c r="J11908" s="102"/>
      <c r="K11908" s="102"/>
      <c r="L11908" s="108"/>
      <c r="R11908" s="31"/>
      <c r="S11908" s="112"/>
    </row>
    <row r="11909">
      <c r="A11909" s="105"/>
      <c r="C11909" s="88"/>
      <c r="D11909" s="86"/>
      <c r="E11909" s="32"/>
      <c r="H11909" s="105"/>
      <c r="J11909" s="102"/>
      <c r="K11909" s="102"/>
      <c r="L11909" s="108"/>
      <c r="R11909" s="31"/>
      <c r="S11909" s="112"/>
    </row>
    <row r="11910">
      <c r="A11910" s="105"/>
      <c r="C11910" s="88"/>
      <c r="D11910" s="86"/>
      <c r="E11910" s="32"/>
      <c r="H11910" s="105"/>
      <c r="J11910" s="102"/>
      <c r="K11910" s="102"/>
      <c r="L11910" s="108"/>
      <c r="R11910" s="31"/>
      <c r="S11910" s="112"/>
    </row>
    <row r="11911">
      <c r="A11911" s="105"/>
      <c r="C11911" s="88"/>
      <c r="D11911" s="86"/>
      <c r="E11911" s="32"/>
      <c r="H11911" s="105"/>
      <c r="J11911" s="102"/>
      <c r="K11911" s="102"/>
      <c r="L11911" s="108"/>
      <c r="R11911" s="31"/>
      <c r="S11911" s="112"/>
    </row>
    <row r="11912">
      <c r="A11912" s="105"/>
      <c r="C11912" s="88"/>
      <c r="D11912" s="86"/>
      <c r="E11912" s="32"/>
      <c r="H11912" s="105"/>
      <c r="J11912" s="102"/>
      <c r="K11912" s="102"/>
      <c r="L11912" s="108"/>
      <c r="R11912" s="31"/>
      <c r="S11912" s="112"/>
    </row>
    <row r="11913">
      <c r="A11913" s="105"/>
      <c r="C11913" s="88"/>
      <c r="D11913" s="86"/>
      <c r="E11913" s="32"/>
      <c r="H11913" s="105"/>
      <c r="J11913" s="102"/>
      <c r="K11913" s="102"/>
      <c r="L11913" s="108"/>
      <c r="R11913" s="31"/>
      <c r="S11913" s="112"/>
    </row>
    <row r="11914">
      <c r="A11914" s="105"/>
      <c r="C11914" s="88"/>
      <c r="D11914" s="86"/>
      <c r="E11914" s="32"/>
      <c r="H11914" s="105"/>
      <c r="J11914" s="102"/>
      <c r="K11914" s="102"/>
      <c r="L11914" s="108"/>
      <c r="R11914" s="31"/>
      <c r="S11914" s="112"/>
    </row>
    <row r="11915">
      <c r="A11915" s="105"/>
      <c r="C11915" s="88"/>
      <c r="D11915" s="86"/>
      <c r="E11915" s="32"/>
      <c r="H11915" s="105"/>
      <c r="J11915" s="102"/>
      <c r="K11915" s="102"/>
      <c r="L11915" s="108"/>
      <c r="R11915" s="31"/>
      <c r="S11915" s="112"/>
    </row>
    <row r="11916">
      <c r="A11916" s="105"/>
      <c r="C11916" s="88"/>
      <c r="D11916" s="86"/>
      <c r="E11916" s="32"/>
      <c r="H11916" s="105"/>
      <c r="J11916" s="102"/>
      <c r="K11916" s="102"/>
      <c r="L11916" s="108"/>
      <c r="R11916" s="31"/>
      <c r="S11916" s="112"/>
    </row>
    <row r="11917">
      <c r="A11917" s="105"/>
      <c r="C11917" s="88"/>
      <c r="D11917" s="86"/>
      <c r="E11917" s="32"/>
      <c r="H11917" s="105"/>
      <c r="J11917" s="102"/>
      <c r="K11917" s="102"/>
      <c r="L11917" s="108"/>
      <c r="R11917" s="31"/>
      <c r="S11917" s="112"/>
    </row>
    <row r="11918">
      <c r="A11918" s="105"/>
      <c r="C11918" s="88"/>
      <c r="D11918" s="86"/>
      <c r="E11918" s="32"/>
      <c r="H11918" s="105"/>
      <c r="J11918" s="102"/>
      <c r="K11918" s="102"/>
      <c r="L11918" s="108"/>
      <c r="R11918" s="31"/>
      <c r="S11918" s="112"/>
    </row>
    <row r="11919">
      <c r="A11919" s="105"/>
      <c r="C11919" s="88"/>
      <c r="D11919" s="86"/>
      <c r="E11919" s="32"/>
      <c r="H11919" s="105"/>
      <c r="J11919" s="102"/>
      <c r="K11919" s="102"/>
      <c r="L11919" s="108"/>
      <c r="R11919" s="31"/>
      <c r="S11919" s="112"/>
    </row>
    <row r="11920">
      <c r="A11920" s="105"/>
      <c r="C11920" s="88"/>
      <c r="D11920" s="86"/>
      <c r="E11920" s="32"/>
      <c r="H11920" s="105"/>
      <c r="J11920" s="102"/>
      <c r="K11920" s="102"/>
      <c r="L11920" s="108"/>
      <c r="R11920" s="31"/>
      <c r="S11920" s="112"/>
    </row>
    <row r="11921">
      <c r="A11921" s="105"/>
      <c r="C11921" s="88"/>
      <c r="D11921" s="86"/>
      <c r="E11921" s="32"/>
      <c r="H11921" s="105"/>
      <c r="J11921" s="102"/>
      <c r="K11921" s="102"/>
      <c r="L11921" s="108"/>
      <c r="R11921" s="31"/>
      <c r="S11921" s="112"/>
    </row>
    <row r="11922">
      <c r="A11922" s="105"/>
      <c r="C11922" s="88"/>
      <c r="D11922" s="86"/>
      <c r="E11922" s="32"/>
      <c r="H11922" s="105"/>
      <c r="J11922" s="102"/>
      <c r="K11922" s="102"/>
      <c r="L11922" s="108"/>
      <c r="R11922" s="31"/>
      <c r="S11922" s="112"/>
    </row>
    <row r="11923">
      <c r="A11923" s="105"/>
      <c r="C11923" s="88"/>
      <c r="D11923" s="86"/>
      <c r="E11923" s="32"/>
      <c r="H11923" s="105"/>
      <c r="J11923" s="102"/>
      <c r="K11923" s="102"/>
      <c r="L11923" s="108"/>
      <c r="R11923" s="31"/>
      <c r="S11923" s="112"/>
    </row>
    <row r="11924">
      <c r="A11924" s="105"/>
      <c r="C11924" s="88"/>
      <c r="D11924" s="86"/>
      <c r="E11924" s="32"/>
      <c r="H11924" s="105"/>
      <c r="J11924" s="102"/>
      <c r="K11924" s="102"/>
      <c r="L11924" s="108"/>
      <c r="R11924" s="31"/>
      <c r="S11924" s="112"/>
    </row>
    <row r="11925">
      <c r="A11925" s="105"/>
      <c r="C11925" s="88"/>
      <c r="D11925" s="86"/>
      <c r="E11925" s="32"/>
      <c r="H11925" s="105"/>
      <c r="J11925" s="102"/>
      <c r="K11925" s="102"/>
      <c r="L11925" s="108"/>
      <c r="R11925" s="31"/>
      <c r="S11925" s="112"/>
    </row>
    <row r="11926">
      <c r="A11926" s="105"/>
      <c r="C11926" s="88"/>
      <c r="D11926" s="86"/>
      <c r="E11926" s="32"/>
      <c r="H11926" s="105"/>
      <c r="J11926" s="102"/>
      <c r="K11926" s="102"/>
      <c r="L11926" s="108"/>
      <c r="R11926" s="31"/>
      <c r="S11926" s="112"/>
    </row>
    <row r="11927">
      <c r="A11927" s="105"/>
      <c r="C11927" s="88"/>
      <c r="D11927" s="86"/>
      <c r="E11927" s="32"/>
      <c r="H11927" s="105"/>
      <c r="J11927" s="102"/>
      <c r="K11927" s="102"/>
      <c r="L11927" s="108"/>
      <c r="R11927" s="31"/>
      <c r="S11927" s="112"/>
    </row>
    <row r="11928">
      <c r="A11928" s="105"/>
      <c r="C11928" s="88"/>
      <c r="D11928" s="86"/>
      <c r="E11928" s="32"/>
      <c r="H11928" s="105"/>
      <c r="J11928" s="102"/>
      <c r="K11928" s="102"/>
      <c r="L11928" s="108"/>
      <c r="R11928" s="31"/>
      <c r="S11928" s="112"/>
    </row>
    <row r="11929">
      <c r="A11929" s="105"/>
      <c r="C11929" s="88"/>
      <c r="D11929" s="86"/>
      <c r="E11929" s="32"/>
      <c r="H11929" s="105"/>
      <c r="J11929" s="102"/>
      <c r="K11929" s="102"/>
      <c r="L11929" s="108"/>
      <c r="R11929" s="31"/>
      <c r="S11929" s="112"/>
    </row>
    <row r="11930">
      <c r="A11930" s="105"/>
      <c r="C11930" s="88"/>
      <c r="D11930" s="86"/>
      <c r="E11930" s="32"/>
      <c r="H11930" s="105"/>
      <c r="J11930" s="102"/>
      <c r="K11930" s="102"/>
      <c r="L11930" s="108"/>
      <c r="R11930" s="31"/>
      <c r="S11930" s="112"/>
    </row>
    <row r="11931">
      <c r="A11931" s="105"/>
      <c r="C11931" s="88"/>
      <c r="D11931" s="86"/>
      <c r="E11931" s="32"/>
      <c r="H11931" s="105"/>
      <c r="J11931" s="102"/>
      <c r="K11931" s="102"/>
      <c r="L11931" s="108"/>
      <c r="R11931" s="31"/>
      <c r="S11931" s="112"/>
    </row>
    <row r="11932">
      <c r="A11932" s="105"/>
      <c r="C11932" s="88"/>
      <c r="D11932" s="86"/>
      <c r="E11932" s="32"/>
      <c r="H11932" s="105"/>
      <c r="J11932" s="102"/>
      <c r="K11932" s="102"/>
      <c r="L11932" s="108"/>
      <c r="R11932" s="31"/>
      <c r="S11932" s="112"/>
    </row>
    <row r="11933">
      <c r="A11933" s="105"/>
      <c r="C11933" s="88"/>
      <c r="D11933" s="86"/>
      <c r="E11933" s="32"/>
      <c r="H11933" s="105"/>
      <c r="J11933" s="102"/>
      <c r="K11933" s="102"/>
      <c r="L11933" s="108"/>
      <c r="R11933" s="31"/>
      <c r="S11933" s="112"/>
    </row>
    <row r="11934">
      <c r="A11934" s="105"/>
      <c r="C11934" s="88"/>
      <c r="D11934" s="86"/>
      <c r="E11934" s="32"/>
      <c r="H11934" s="105"/>
      <c r="J11934" s="102"/>
      <c r="K11934" s="102"/>
      <c r="L11934" s="108"/>
      <c r="R11934" s="31"/>
      <c r="S11934" s="112"/>
    </row>
    <row r="11935">
      <c r="A11935" s="105"/>
      <c r="C11935" s="88"/>
      <c r="D11935" s="86"/>
      <c r="E11935" s="32"/>
      <c r="H11935" s="105"/>
      <c r="J11935" s="102"/>
      <c r="K11935" s="102"/>
      <c r="L11935" s="108"/>
      <c r="R11935" s="31"/>
      <c r="S11935" s="112"/>
    </row>
    <row r="11936">
      <c r="A11936" s="105"/>
      <c r="C11936" s="88"/>
      <c r="D11936" s="86"/>
      <c r="E11936" s="32"/>
      <c r="H11936" s="105"/>
      <c r="J11936" s="102"/>
      <c r="K11936" s="102"/>
      <c r="L11936" s="108"/>
      <c r="R11936" s="31"/>
      <c r="S11936" s="112"/>
    </row>
    <row r="11937">
      <c r="A11937" s="105"/>
      <c r="C11937" s="88"/>
      <c r="D11937" s="86"/>
      <c r="E11937" s="32"/>
      <c r="H11937" s="105"/>
      <c r="J11937" s="102"/>
      <c r="K11937" s="102"/>
      <c r="L11937" s="108"/>
      <c r="R11937" s="31"/>
      <c r="S11937" s="112"/>
    </row>
    <row r="11938">
      <c r="A11938" s="105"/>
      <c r="C11938" s="88"/>
      <c r="D11938" s="86"/>
      <c r="E11938" s="32"/>
      <c r="H11938" s="105"/>
      <c r="J11938" s="102"/>
      <c r="K11938" s="102"/>
      <c r="L11938" s="108"/>
      <c r="R11938" s="31"/>
      <c r="S11938" s="112"/>
    </row>
    <row r="11939">
      <c r="A11939" s="105"/>
      <c r="C11939" s="88"/>
      <c r="D11939" s="86"/>
      <c r="E11939" s="32"/>
      <c r="H11939" s="105"/>
      <c r="J11939" s="102"/>
      <c r="K11939" s="102"/>
      <c r="L11939" s="108"/>
      <c r="R11939" s="31"/>
      <c r="S11939" s="112"/>
    </row>
    <row r="11940">
      <c r="A11940" s="105"/>
      <c r="C11940" s="88"/>
      <c r="D11940" s="86"/>
      <c r="E11940" s="32"/>
      <c r="H11940" s="105"/>
      <c r="J11940" s="102"/>
      <c r="K11940" s="102"/>
      <c r="L11940" s="108"/>
      <c r="R11940" s="31"/>
      <c r="S11940" s="112"/>
    </row>
    <row r="11941">
      <c r="A11941" s="105"/>
      <c r="C11941" s="88"/>
      <c r="D11941" s="86"/>
      <c r="E11941" s="32"/>
      <c r="H11941" s="105"/>
      <c r="J11941" s="102"/>
      <c r="K11941" s="102"/>
      <c r="L11941" s="108"/>
      <c r="R11941" s="31"/>
      <c r="S11941" s="112"/>
    </row>
    <row r="11942">
      <c r="A11942" s="105"/>
      <c r="C11942" s="88"/>
      <c r="D11942" s="86"/>
      <c r="E11942" s="32"/>
      <c r="H11942" s="105"/>
      <c r="J11942" s="102"/>
      <c r="K11942" s="102"/>
      <c r="L11942" s="108"/>
      <c r="R11942" s="31"/>
      <c r="S11942" s="112"/>
    </row>
    <row r="11943">
      <c r="A11943" s="105"/>
      <c r="C11943" s="88"/>
      <c r="D11943" s="86"/>
      <c r="E11943" s="32"/>
      <c r="H11943" s="105"/>
      <c r="J11943" s="102"/>
      <c r="K11943" s="102"/>
      <c r="L11943" s="108"/>
      <c r="R11943" s="31"/>
      <c r="S11943" s="112"/>
    </row>
    <row r="11944">
      <c r="A11944" s="105"/>
      <c r="C11944" s="88"/>
      <c r="D11944" s="86"/>
      <c r="E11944" s="32"/>
      <c r="H11944" s="105"/>
      <c r="J11944" s="102"/>
      <c r="K11944" s="102"/>
      <c r="L11944" s="108"/>
      <c r="R11944" s="31"/>
      <c r="S11944" s="112"/>
    </row>
    <row r="11945">
      <c r="A11945" s="105"/>
      <c r="C11945" s="88"/>
      <c r="D11945" s="86"/>
      <c r="E11945" s="32"/>
      <c r="H11945" s="105"/>
      <c r="J11945" s="102"/>
      <c r="K11945" s="102"/>
      <c r="L11945" s="108"/>
      <c r="R11945" s="31"/>
      <c r="S11945" s="112"/>
    </row>
    <row r="11946">
      <c r="A11946" s="105"/>
      <c r="C11946" s="88"/>
      <c r="D11946" s="86"/>
      <c r="E11946" s="32"/>
      <c r="H11946" s="105"/>
      <c r="J11946" s="102"/>
      <c r="K11946" s="102"/>
      <c r="L11946" s="108"/>
      <c r="R11946" s="31"/>
      <c r="S11946" s="112"/>
    </row>
    <row r="11947">
      <c r="A11947" s="105"/>
      <c r="C11947" s="88"/>
      <c r="D11947" s="86"/>
      <c r="E11947" s="32"/>
      <c r="H11947" s="105"/>
      <c r="J11947" s="102"/>
      <c r="K11947" s="102"/>
      <c r="L11947" s="108"/>
      <c r="R11947" s="31"/>
      <c r="S11947" s="112"/>
    </row>
    <row r="11948">
      <c r="A11948" s="105"/>
      <c r="C11948" s="88"/>
      <c r="D11948" s="86"/>
      <c r="E11948" s="32"/>
      <c r="H11948" s="105"/>
      <c r="J11948" s="102"/>
      <c r="K11948" s="102"/>
      <c r="L11948" s="108"/>
      <c r="R11948" s="31"/>
      <c r="S11948" s="112"/>
    </row>
    <row r="11949">
      <c r="A11949" s="105"/>
      <c r="C11949" s="88"/>
      <c r="D11949" s="86"/>
      <c r="E11949" s="32"/>
      <c r="H11949" s="105"/>
      <c r="J11949" s="102"/>
      <c r="K11949" s="102"/>
      <c r="L11949" s="108"/>
      <c r="R11949" s="31"/>
      <c r="S11949" s="112"/>
    </row>
    <row r="11950">
      <c r="A11950" s="105"/>
      <c r="C11950" s="88"/>
      <c r="D11950" s="86"/>
      <c r="E11950" s="32"/>
      <c r="H11950" s="105"/>
      <c r="J11950" s="102"/>
      <c r="K11950" s="102"/>
      <c r="L11950" s="108"/>
      <c r="R11950" s="31"/>
      <c r="S11950" s="112"/>
    </row>
    <row r="11951">
      <c r="A11951" s="105"/>
      <c r="C11951" s="88"/>
      <c r="D11951" s="86"/>
      <c r="E11951" s="32"/>
      <c r="H11951" s="105"/>
      <c r="J11951" s="102"/>
      <c r="K11951" s="102"/>
      <c r="L11951" s="108"/>
      <c r="R11951" s="31"/>
      <c r="S11951" s="112"/>
    </row>
    <row r="11952">
      <c r="A11952" s="105"/>
      <c r="C11952" s="88"/>
      <c r="D11952" s="86"/>
      <c r="E11952" s="32"/>
      <c r="H11952" s="105"/>
      <c r="J11952" s="102"/>
      <c r="K11952" s="102"/>
      <c r="L11952" s="108"/>
      <c r="R11952" s="31"/>
      <c r="S11952" s="112"/>
    </row>
    <row r="11953">
      <c r="A11953" s="105"/>
      <c r="C11953" s="88"/>
      <c r="D11953" s="86"/>
      <c r="E11953" s="32"/>
      <c r="H11953" s="105"/>
      <c r="J11953" s="102"/>
      <c r="K11953" s="102"/>
      <c r="L11953" s="108"/>
      <c r="R11953" s="31"/>
      <c r="S11953" s="112"/>
    </row>
    <row r="11954">
      <c r="A11954" s="105"/>
      <c r="C11954" s="88"/>
      <c r="D11954" s="86"/>
      <c r="E11954" s="32"/>
      <c r="H11954" s="105"/>
      <c r="J11954" s="102"/>
      <c r="K11954" s="102"/>
      <c r="L11954" s="108"/>
      <c r="R11954" s="31"/>
      <c r="S11954" s="112"/>
    </row>
    <row r="11955">
      <c r="A11955" s="105"/>
      <c r="C11955" s="88"/>
      <c r="D11955" s="86"/>
      <c r="E11955" s="32"/>
      <c r="H11955" s="105"/>
      <c r="J11955" s="102"/>
      <c r="K11955" s="102"/>
      <c r="L11955" s="108"/>
      <c r="R11955" s="31"/>
      <c r="S11955" s="112"/>
    </row>
    <row r="11956">
      <c r="A11956" s="105"/>
      <c r="C11956" s="88"/>
      <c r="D11956" s="86"/>
      <c r="E11956" s="32"/>
      <c r="H11956" s="105"/>
      <c r="J11956" s="102"/>
      <c r="K11956" s="102"/>
      <c r="L11956" s="108"/>
      <c r="R11956" s="31"/>
      <c r="S11956" s="112"/>
    </row>
    <row r="11957">
      <c r="A11957" s="105"/>
      <c r="C11957" s="88"/>
      <c r="D11957" s="86"/>
      <c r="E11957" s="32"/>
      <c r="H11957" s="105"/>
      <c r="J11957" s="102"/>
      <c r="K11957" s="102"/>
      <c r="L11957" s="108"/>
      <c r="R11957" s="31"/>
      <c r="S11957" s="112"/>
    </row>
    <row r="11958">
      <c r="A11958" s="105"/>
      <c r="C11958" s="88"/>
      <c r="D11958" s="86"/>
      <c r="E11958" s="32"/>
      <c r="H11958" s="105"/>
      <c r="J11958" s="102"/>
      <c r="K11958" s="102"/>
      <c r="L11958" s="108"/>
      <c r="R11958" s="31"/>
      <c r="S11958" s="112"/>
    </row>
    <row r="11959">
      <c r="A11959" s="105"/>
      <c r="C11959" s="88"/>
      <c r="D11959" s="86"/>
      <c r="E11959" s="32"/>
      <c r="H11959" s="105"/>
      <c r="J11959" s="102"/>
      <c r="K11959" s="102"/>
      <c r="L11959" s="108"/>
      <c r="R11959" s="31"/>
      <c r="S11959" s="112"/>
    </row>
    <row r="11960">
      <c r="A11960" s="105"/>
      <c r="C11960" s="88"/>
      <c r="D11960" s="86"/>
      <c r="E11960" s="32"/>
      <c r="H11960" s="105"/>
      <c r="J11960" s="102"/>
      <c r="K11960" s="102"/>
      <c r="L11960" s="108"/>
      <c r="R11960" s="31"/>
      <c r="S11960" s="112"/>
    </row>
    <row r="11961">
      <c r="A11961" s="105"/>
      <c r="C11961" s="88"/>
      <c r="D11961" s="86"/>
      <c r="E11961" s="32"/>
      <c r="H11961" s="105"/>
      <c r="J11961" s="102"/>
      <c r="K11961" s="102"/>
      <c r="L11961" s="108"/>
      <c r="R11961" s="31"/>
      <c r="S11961" s="112"/>
    </row>
    <row r="11962">
      <c r="A11962" s="105"/>
      <c r="C11962" s="88"/>
      <c r="D11962" s="86"/>
      <c r="E11962" s="32"/>
      <c r="H11962" s="105"/>
      <c r="J11962" s="102"/>
      <c r="K11962" s="102"/>
      <c r="L11962" s="108"/>
      <c r="R11962" s="31"/>
      <c r="S11962" s="112"/>
    </row>
    <row r="11963">
      <c r="A11963" s="105"/>
      <c r="C11963" s="88"/>
      <c r="D11963" s="86"/>
      <c r="E11963" s="32"/>
      <c r="H11963" s="105"/>
      <c r="J11963" s="102"/>
      <c r="K11963" s="102"/>
      <c r="L11963" s="108"/>
      <c r="R11963" s="31"/>
      <c r="S11963" s="112"/>
    </row>
    <row r="11964">
      <c r="A11964" s="105"/>
      <c r="C11964" s="88"/>
      <c r="D11964" s="86"/>
      <c r="E11964" s="32"/>
      <c r="H11964" s="105"/>
      <c r="J11964" s="102"/>
      <c r="K11964" s="102"/>
      <c r="L11964" s="108"/>
      <c r="R11964" s="31"/>
      <c r="S11964" s="112"/>
    </row>
    <row r="11965">
      <c r="A11965" s="105"/>
      <c r="C11965" s="88"/>
      <c r="D11965" s="86"/>
      <c r="E11965" s="32"/>
      <c r="H11965" s="105"/>
      <c r="J11965" s="102"/>
      <c r="K11965" s="102"/>
      <c r="L11965" s="108"/>
      <c r="R11965" s="31"/>
      <c r="S11965" s="112"/>
    </row>
    <row r="11966">
      <c r="A11966" s="105"/>
      <c r="C11966" s="88"/>
      <c r="D11966" s="86"/>
      <c r="E11966" s="32"/>
      <c r="H11966" s="105"/>
      <c r="J11966" s="102"/>
      <c r="K11966" s="102"/>
      <c r="L11966" s="108"/>
      <c r="R11966" s="31"/>
      <c r="S11966" s="112"/>
    </row>
    <row r="11967">
      <c r="A11967" s="105"/>
      <c r="C11967" s="88"/>
      <c r="D11967" s="86"/>
      <c r="E11967" s="32"/>
      <c r="H11967" s="105"/>
      <c r="J11967" s="102"/>
      <c r="K11967" s="102"/>
      <c r="L11967" s="108"/>
      <c r="R11967" s="31"/>
      <c r="S11967" s="112"/>
    </row>
    <row r="11968">
      <c r="A11968" s="105"/>
      <c r="C11968" s="88"/>
      <c r="D11968" s="86"/>
      <c r="E11968" s="32"/>
      <c r="H11968" s="105"/>
      <c r="J11968" s="102"/>
      <c r="K11968" s="102"/>
      <c r="L11968" s="108"/>
      <c r="R11968" s="31"/>
      <c r="S11968" s="112"/>
    </row>
    <row r="11969">
      <c r="A11969" s="105"/>
      <c r="C11969" s="88"/>
      <c r="D11969" s="86"/>
      <c r="E11969" s="32"/>
      <c r="H11969" s="105"/>
      <c r="J11969" s="102"/>
      <c r="K11969" s="102"/>
      <c r="L11969" s="108"/>
      <c r="R11969" s="31"/>
      <c r="S11969" s="112"/>
    </row>
    <row r="11970">
      <c r="A11970" s="105"/>
      <c r="C11970" s="88"/>
      <c r="D11970" s="86"/>
      <c r="E11970" s="32"/>
      <c r="H11970" s="105"/>
      <c r="J11970" s="102"/>
      <c r="K11970" s="102"/>
      <c r="L11970" s="108"/>
      <c r="R11970" s="31"/>
      <c r="S11970" s="112"/>
    </row>
    <row r="11971">
      <c r="A11971" s="105"/>
      <c r="C11971" s="88"/>
      <c r="D11971" s="86"/>
      <c r="E11971" s="32"/>
      <c r="H11971" s="105"/>
      <c r="J11971" s="102"/>
      <c r="K11971" s="102"/>
      <c r="L11971" s="108"/>
      <c r="R11971" s="31"/>
      <c r="S11971" s="112"/>
    </row>
    <row r="11972">
      <c r="A11972" s="105"/>
      <c r="C11972" s="88"/>
      <c r="D11972" s="86"/>
      <c r="E11972" s="32"/>
      <c r="H11972" s="105"/>
      <c r="J11972" s="102"/>
      <c r="K11972" s="102"/>
      <c r="L11972" s="108"/>
      <c r="R11972" s="31"/>
      <c r="S11972" s="112"/>
    </row>
    <row r="11973">
      <c r="A11973" s="105"/>
      <c r="C11973" s="88"/>
      <c r="D11973" s="86"/>
      <c r="E11973" s="32"/>
      <c r="H11973" s="105"/>
      <c r="J11973" s="102"/>
      <c r="K11973" s="102"/>
      <c r="L11973" s="108"/>
      <c r="R11973" s="31"/>
      <c r="S11973" s="112"/>
    </row>
    <row r="11974">
      <c r="A11974" s="105"/>
      <c r="C11974" s="88"/>
      <c r="D11974" s="86"/>
      <c r="E11974" s="32"/>
      <c r="H11974" s="105"/>
      <c r="J11974" s="102"/>
      <c r="K11974" s="102"/>
      <c r="L11974" s="108"/>
      <c r="R11974" s="31"/>
      <c r="S11974" s="112"/>
    </row>
    <row r="11975">
      <c r="A11975" s="105"/>
      <c r="C11975" s="88"/>
      <c r="D11975" s="86"/>
      <c r="E11975" s="32"/>
      <c r="H11975" s="105"/>
      <c r="J11975" s="102"/>
      <c r="K11975" s="102"/>
      <c r="L11975" s="108"/>
      <c r="R11975" s="31"/>
      <c r="S11975" s="112"/>
    </row>
    <row r="11976">
      <c r="A11976" s="105"/>
      <c r="C11976" s="88"/>
      <c r="D11976" s="86"/>
      <c r="E11976" s="32"/>
      <c r="H11976" s="105"/>
      <c r="J11976" s="102"/>
      <c r="K11976" s="102"/>
      <c r="L11976" s="108"/>
      <c r="R11976" s="31"/>
      <c r="S11976" s="112"/>
    </row>
    <row r="11977">
      <c r="A11977" s="105"/>
      <c r="C11977" s="88"/>
      <c r="D11977" s="86"/>
      <c r="E11977" s="32"/>
      <c r="H11977" s="105"/>
      <c r="J11977" s="102"/>
      <c r="K11977" s="102"/>
      <c r="L11977" s="108"/>
      <c r="R11977" s="31"/>
      <c r="S11977" s="112"/>
    </row>
    <row r="11978">
      <c r="A11978" s="105"/>
      <c r="C11978" s="88"/>
      <c r="D11978" s="86"/>
      <c r="E11978" s="32"/>
      <c r="H11978" s="105"/>
      <c r="J11978" s="102"/>
      <c r="K11978" s="102"/>
      <c r="L11978" s="108"/>
      <c r="R11978" s="31"/>
      <c r="S11978" s="112"/>
    </row>
    <row r="11979">
      <c r="A11979" s="105"/>
      <c r="C11979" s="88"/>
      <c r="D11979" s="86"/>
      <c r="E11979" s="32"/>
      <c r="H11979" s="105"/>
      <c r="J11979" s="102"/>
      <c r="K11979" s="102"/>
      <c r="L11979" s="108"/>
      <c r="R11979" s="31"/>
      <c r="S11979" s="112"/>
    </row>
    <row r="11980">
      <c r="A11980" s="105"/>
      <c r="C11980" s="88"/>
      <c r="D11980" s="86"/>
      <c r="E11980" s="32"/>
      <c r="H11980" s="105"/>
      <c r="J11980" s="102"/>
      <c r="K11980" s="102"/>
      <c r="L11980" s="108"/>
      <c r="R11980" s="31"/>
      <c r="S11980" s="112"/>
    </row>
    <row r="11981">
      <c r="A11981" s="105"/>
      <c r="C11981" s="88"/>
      <c r="D11981" s="86"/>
      <c r="E11981" s="32"/>
      <c r="H11981" s="105"/>
      <c r="J11981" s="102"/>
      <c r="K11981" s="102"/>
      <c r="L11981" s="108"/>
      <c r="R11981" s="31"/>
      <c r="S11981" s="112"/>
    </row>
    <row r="11982">
      <c r="A11982" s="105"/>
      <c r="C11982" s="88"/>
      <c r="D11982" s="86"/>
      <c r="E11982" s="32"/>
      <c r="H11982" s="105"/>
      <c r="J11982" s="102"/>
      <c r="K11982" s="102"/>
      <c r="L11982" s="108"/>
      <c r="R11982" s="31"/>
      <c r="S11982" s="112"/>
    </row>
    <row r="11983">
      <c r="A11983" s="105"/>
      <c r="C11983" s="88"/>
      <c r="D11983" s="86"/>
      <c r="E11983" s="32"/>
      <c r="H11983" s="105"/>
      <c r="J11983" s="102"/>
      <c r="K11983" s="102"/>
      <c r="L11983" s="108"/>
      <c r="R11983" s="31"/>
      <c r="S11983" s="112"/>
    </row>
    <row r="11984">
      <c r="A11984" s="105"/>
      <c r="C11984" s="88"/>
      <c r="D11984" s="86"/>
      <c r="E11984" s="32"/>
      <c r="H11984" s="105"/>
      <c r="J11984" s="102"/>
      <c r="K11984" s="102"/>
      <c r="L11984" s="108"/>
      <c r="R11984" s="31"/>
      <c r="S11984" s="112"/>
    </row>
    <row r="11985">
      <c r="A11985" s="105"/>
      <c r="C11985" s="88"/>
      <c r="D11985" s="86"/>
      <c r="E11985" s="32"/>
      <c r="H11985" s="105"/>
      <c r="J11985" s="102"/>
      <c r="K11985" s="102"/>
      <c r="L11985" s="108"/>
      <c r="R11985" s="31"/>
      <c r="S11985" s="112"/>
    </row>
    <row r="11986">
      <c r="A11986" s="105"/>
      <c r="C11986" s="88"/>
      <c r="D11986" s="86"/>
      <c r="E11986" s="32"/>
      <c r="H11986" s="105"/>
      <c r="J11986" s="102"/>
      <c r="K11986" s="102"/>
      <c r="L11986" s="108"/>
      <c r="R11986" s="31"/>
      <c r="S11986" s="112"/>
    </row>
    <row r="11987">
      <c r="A11987" s="105"/>
      <c r="C11987" s="88"/>
      <c r="D11987" s="86"/>
      <c r="E11987" s="32"/>
      <c r="H11987" s="105"/>
      <c r="J11987" s="102"/>
      <c r="K11987" s="102"/>
      <c r="L11987" s="108"/>
      <c r="R11987" s="31"/>
      <c r="S11987" s="112"/>
    </row>
    <row r="11988">
      <c r="A11988" s="105"/>
      <c r="C11988" s="88"/>
      <c r="D11988" s="86"/>
      <c r="E11988" s="32"/>
      <c r="H11988" s="105"/>
      <c r="J11988" s="102"/>
      <c r="K11988" s="102"/>
      <c r="L11988" s="108"/>
      <c r="R11988" s="31"/>
      <c r="S11988" s="112"/>
    </row>
    <row r="11989">
      <c r="A11989" s="105"/>
      <c r="C11989" s="88"/>
      <c r="D11989" s="86"/>
      <c r="E11989" s="32"/>
      <c r="H11989" s="105"/>
      <c r="J11989" s="102"/>
      <c r="K11989" s="102"/>
      <c r="L11989" s="108"/>
      <c r="R11989" s="31"/>
      <c r="S11989" s="112"/>
    </row>
    <row r="11990">
      <c r="A11990" s="105"/>
      <c r="C11990" s="88"/>
      <c r="D11990" s="86"/>
      <c r="E11990" s="32"/>
      <c r="H11990" s="105"/>
      <c r="J11990" s="102"/>
      <c r="K11990" s="102"/>
      <c r="L11990" s="108"/>
      <c r="R11990" s="31"/>
      <c r="S11990" s="112"/>
    </row>
    <row r="11991">
      <c r="A11991" s="105"/>
      <c r="C11991" s="88"/>
      <c r="D11991" s="86"/>
      <c r="E11991" s="32"/>
      <c r="H11991" s="105"/>
      <c r="J11991" s="102"/>
      <c r="K11991" s="102"/>
      <c r="L11991" s="108"/>
      <c r="R11991" s="31"/>
      <c r="S11991" s="112"/>
    </row>
    <row r="11992">
      <c r="A11992" s="105"/>
      <c r="C11992" s="88"/>
      <c r="D11992" s="86"/>
      <c r="E11992" s="32"/>
      <c r="H11992" s="105"/>
      <c r="J11992" s="102"/>
      <c r="K11992" s="102"/>
      <c r="L11992" s="108"/>
      <c r="R11992" s="31"/>
      <c r="S11992" s="112"/>
    </row>
    <row r="11993">
      <c r="A11993" s="105"/>
      <c r="C11993" s="88"/>
      <c r="D11993" s="86"/>
      <c r="E11993" s="32"/>
      <c r="H11993" s="105"/>
      <c r="J11993" s="102"/>
      <c r="K11993" s="102"/>
      <c r="L11993" s="108"/>
      <c r="R11993" s="31"/>
      <c r="S11993" s="112"/>
    </row>
    <row r="11994">
      <c r="A11994" s="105"/>
      <c r="C11994" s="88"/>
      <c r="D11994" s="86"/>
      <c r="E11994" s="32"/>
      <c r="H11994" s="105"/>
      <c r="J11994" s="102"/>
      <c r="K11994" s="102"/>
      <c r="L11994" s="108"/>
      <c r="R11994" s="31"/>
      <c r="S11994" s="112"/>
    </row>
    <row r="11995">
      <c r="A11995" s="105"/>
      <c r="C11995" s="88"/>
      <c r="D11995" s="86"/>
      <c r="E11995" s="32"/>
      <c r="H11995" s="105"/>
      <c r="J11995" s="102"/>
      <c r="K11995" s="102"/>
      <c r="L11995" s="108"/>
      <c r="R11995" s="31"/>
      <c r="S11995" s="112"/>
    </row>
    <row r="11996">
      <c r="A11996" s="105"/>
      <c r="C11996" s="88"/>
      <c r="D11996" s="86"/>
      <c r="E11996" s="32"/>
      <c r="H11996" s="105"/>
      <c r="J11996" s="102"/>
      <c r="K11996" s="102"/>
      <c r="L11996" s="108"/>
      <c r="R11996" s="31"/>
      <c r="S11996" s="112"/>
    </row>
    <row r="11997">
      <c r="A11997" s="105"/>
      <c r="C11997" s="88"/>
      <c r="D11997" s="86"/>
      <c r="E11997" s="32"/>
      <c r="H11997" s="105"/>
      <c r="J11997" s="102"/>
      <c r="K11997" s="102"/>
      <c r="L11997" s="108"/>
      <c r="R11997" s="31"/>
      <c r="S11997" s="112"/>
    </row>
    <row r="11998">
      <c r="A11998" s="105"/>
      <c r="C11998" s="88"/>
      <c r="D11998" s="86"/>
      <c r="E11998" s="32"/>
      <c r="H11998" s="105"/>
      <c r="J11998" s="102"/>
      <c r="K11998" s="102"/>
      <c r="L11998" s="108"/>
      <c r="R11998" s="31"/>
      <c r="S11998" s="112"/>
    </row>
    <row r="11999">
      <c r="A11999" s="105"/>
      <c r="C11999" s="88"/>
      <c r="D11999" s="86"/>
      <c r="E11999" s="32"/>
      <c r="H11999" s="105"/>
      <c r="J11999" s="102"/>
      <c r="K11999" s="102"/>
      <c r="L11999" s="108"/>
      <c r="R11999" s="31"/>
      <c r="S11999" s="112"/>
    </row>
    <row r="12000">
      <c r="A12000" s="105"/>
      <c r="C12000" s="88"/>
      <c r="D12000" s="86"/>
      <c r="E12000" s="32"/>
      <c r="H12000" s="105"/>
      <c r="J12000" s="102"/>
      <c r="K12000" s="102"/>
      <c r="L12000" s="108"/>
      <c r="R12000" s="31"/>
      <c r="S12000" s="112"/>
    </row>
    <row r="12001">
      <c r="A12001" s="105"/>
      <c r="C12001" s="88"/>
      <c r="D12001" s="86"/>
      <c r="E12001" s="32"/>
      <c r="H12001" s="105"/>
      <c r="J12001" s="102"/>
      <c r="K12001" s="102"/>
      <c r="L12001" s="108"/>
      <c r="R12001" s="31"/>
      <c r="S12001" s="112"/>
    </row>
    <row r="12002">
      <c r="A12002" s="105"/>
      <c r="C12002" s="88"/>
      <c r="D12002" s="86"/>
      <c r="E12002" s="32"/>
      <c r="H12002" s="105"/>
      <c r="J12002" s="102"/>
      <c r="K12002" s="102"/>
      <c r="L12002" s="108"/>
      <c r="R12002" s="31"/>
      <c r="S12002" s="112"/>
    </row>
    <row r="12003">
      <c r="A12003" s="105"/>
      <c r="C12003" s="88"/>
      <c r="D12003" s="86"/>
      <c r="E12003" s="32"/>
      <c r="H12003" s="105"/>
      <c r="J12003" s="102"/>
      <c r="K12003" s="102"/>
      <c r="L12003" s="108"/>
      <c r="R12003" s="31"/>
      <c r="S12003" s="112"/>
    </row>
    <row r="12004">
      <c r="A12004" s="105"/>
      <c r="C12004" s="88"/>
      <c r="D12004" s="86"/>
      <c r="E12004" s="32"/>
      <c r="H12004" s="105"/>
      <c r="J12004" s="102"/>
      <c r="K12004" s="102"/>
      <c r="L12004" s="108"/>
      <c r="R12004" s="31"/>
      <c r="S12004" s="112"/>
    </row>
    <row r="12005">
      <c r="A12005" s="105"/>
      <c r="C12005" s="88"/>
      <c r="D12005" s="86"/>
      <c r="E12005" s="32"/>
      <c r="H12005" s="105"/>
      <c r="J12005" s="102"/>
      <c r="K12005" s="102"/>
      <c r="L12005" s="108"/>
      <c r="R12005" s="31"/>
      <c r="S12005" s="112"/>
    </row>
    <row r="12006">
      <c r="A12006" s="105"/>
      <c r="C12006" s="88"/>
      <c r="D12006" s="86"/>
      <c r="E12006" s="32"/>
      <c r="H12006" s="105"/>
      <c r="J12006" s="102"/>
      <c r="K12006" s="102"/>
      <c r="L12006" s="108"/>
      <c r="R12006" s="31"/>
      <c r="S12006" s="112"/>
    </row>
    <row r="12007">
      <c r="A12007" s="105"/>
      <c r="C12007" s="88"/>
      <c r="D12007" s="86"/>
      <c r="E12007" s="32"/>
      <c r="H12007" s="105"/>
      <c r="J12007" s="102"/>
      <c r="K12007" s="102"/>
      <c r="L12007" s="108"/>
      <c r="R12007" s="31"/>
      <c r="S12007" s="112"/>
    </row>
    <row r="12008">
      <c r="A12008" s="105"/>
      <c r="C12008" s="88"/>
      <c r="D12008" s="86"/>
      <c r="E12008" s="32"/>
      <c r="H12008" s="105"/>
      <c r="J12008" s="102"/>
      <c r="K12008" s="102"/>
      <c r="L12008" s="108"/>
      <c r="R12008" s="31"/>
      <c r="S12008" s="112"/>
    </row>
    <row r="12009">
      <c r="A12009" s="105"/>
      <c r="C12009" s="88"/>
      <c r="D12009" s="86"/>
      <c r="E12009" s="32"/>
      <c r="H12009" s="105"/>
      <c r="J12009" s="102"/>
      <c r="K12009" s="102"/>
      <c r="L12009" s="108"/>
      <c r="R12009" s="31"/>
      <c r="S12009" s="112"/>
    </row>
    <row r="12010">
      <c r="A12010" s="105"/>
      <c r="C12010" s="88"/>
      <c r="D12010" s="86"/>
      <c r="E12010" s="32"/>
      <c r="H12010" s="105"/>
      <c r="J12010" s="102"/>
      <c r="K12010" s="102"/>
      <c r="L12010" s="108"/>
      <c r="R12010" s="31"/>
      <c r="S12010" s="112"/>
    </row>
    <row r="12011">
      <c r="A12011" s="105"/>
      <c r="C12011" s="88"/>
      <c r="D12011" s="86"/>
      <c r="E12011" s="32"/>
      <c r="H12011" s="105"/>
      <c r="J12011" s="102"/>
      <c r="K12011" s="102"/>
      <c r="L12011" s="108"/>
      <c r="R12011" s="31"/>
      <c r="S12011" s="112"/>
    </row>
    <row r="12012">
      <c r="A12012" s="105"/>
      <c r="C12012" s="88"/>
      <c r="D12012" s="86"/>
      <c r="E12012" s="32"/>
      <c r="H12012" s="105"/>
      <c r="J12012" s="102"/>
      <c r="K12012" s="102"/>
      <c r="L12012" s="108"/>
      <c r="R12012" s="31"/>
      <c r="S12012" s="112"/>
    </row>
    <row r="12013">
      <c r="A12013" s="105"/>
      <c r="C12013" s="88"/>
      <c r="D12013" s="86"/>
      <c r="E12013" s="32"/>
      <c r="H12013" s="105"/>
      <c r="J12013" s="102"/>
      <c r="K12013" s="102"/>
      <c r="L12013" s="108"/>
      <c r="R12013" s="31"/>
      <c r="S12013" s="112"/>
    </row>
    <row r="12014">
      <c r="A12014" s="105"/>
      <c r="C12014" s="88"/>
      <c r="D12014" s="86"/>
      <c r="E12014" s="32"/>
      <c r="H12014" s="105"/>
      <c r="J12014" s="102"/>
      <c r="K12014" s="102"/>
      <c r="L12014" s="108"/>
      <c r="R12014" s="31"/>
      <c r="S12014" s="112"/>
    </row>
    <row r="12015">
      <c r="A12015" s="105"/>
      <c r="C12015" s="88"/>
      <c r="D12015" s="86"/>
      <c r="E12015" s="32"/>
      <c r="H12015" s="105"/>
      <c r="J12015" s="102"/>
      <c r="K12015" s="102"/>
      <c r="L12015" s="108"/>
      <c r="R12015" s="31"/>
      <c r="S12015" s="112"/>
    </row>
    <row r="12016">
      <c r="A12016" s="105"/>
      <c r="C12016" s="88"/>
      <c r="D12016" s="86"/>
      <c r="E12016" s="32"/>
      <c r="H12016" s="105"/>
      <c r="J12016" s="102"/>
      <c r="K12016" s="102"/>
      <c r="L12016" s="108"/>
      <c r="R12016" s="31"/>
      <c r="S12016" s="112"/>
    </row>
    <row r="12017">
      <c r="A12017" s="105"/>
      <c r="C12017" s="88"/>
      <c r="D12017" s="86"/>
      <c r="E12017" s="32"/>
      <c r="H12017" s="105"/>
      <c r="J12017" s="102"/>
      <c r="K12017" s="102"/>
      <c r="L12017" s="108"/>
      <c r="R12017" s="31"/>
      <c r="S12017" s="112"/>
    </row>
    <row r="12018">
      <c r="A12018" s="105"/>
      <c r="C12018" s="88"/>
      <c r="D12018" s="86"/>
      <c r="E12018" s="32"/>
      <c r="H12018" s="105"/>
      <c r="J12018" s="102"/>
      <c r="K12018" s="102"/>
      <c r="L12018" s="108"/>
      <c r="R12018" s="31"/>
      <c r="S12018" s="112"/>
    </row>
    <row r="12019">
      <c r="A12019" s="105"/>
      <c r="C12019" s="88"/>
      <c r="D12019" s="86"/>
      <c r="E12019" s="32"/>
      <c r="H12019" s="105"/>
      <c r="J12019" s="102"/>
      <c r="K12019" s="102"/>
      <c r="L12019" s="108"/>
      <c r="R12019" s="31"/>
      <c r="S12019" s="112"/>
    </row>
    <row r="12020">
      <c r="A12020" s="105"/>
      <c r="C12020" s="88"/>
      <c r="D12020" s="86"/>
      <c r="E12020" s="32"/>
      <c r="H12020" s="105"/>
      <c r="J12020" s="102"/>
      <c r="K12020" s="102"/>
      <c r="L12020" s="108"/>
      <c r="R12020" s="31"/>
      <c r="S12020" s="112"/>
    </row>
    <row r="12021">
      <c r="A12021" s="105"/>
      <c r="C12021" s="88"/>
      <c r="D12021" s="86"/>
      <c r="E12021" s="32"/>
      <c r="H12021" s="105"/>
      <c r="J12021" s="102"/>
      <c r="K12021" s="102"/>
      <c r="L12021" s="108"/>
      <c r="R12021" s="31"/>
      <c r="S12021" s="112"/>
    </row>
    <row r="12022">
      <c r="A12022" s="105"/>
      <c r="C12022" s="88"/>
      <c r="D12022" s="86"/>
      <c r="E12022" s="32"/>
      <c r="H12022" s="105"/>
      <c r="J12022" s="102"/>
      <c r="K12022" s="102"/>
      <c r="L12022" s="108"/>
      <c r="R12022" s="31"/>
      <c r="S12022" s="112"/>
    </row>
    <row r="12023">
      <c r="A12023" s="105"/>
      <c r="C12023" s="88"/>
      <c r="D12023" s="86"/>
      <c r="E12023" s="32"/>
      <c r="H12023" s="105"/>
      <c r="J12023" s="102"/>
      <c r="K12023" s="102"/>
      <c r="L12023" s="108"/>
      <c r="R12023" s="31"/>
      <c r="S12023" s="112"/>
    </row>
    <row r="12024">
      <c r="A12024" s="105"/>
      <c r="C12024" s="88"/>
      <c r="D12024" s="86"/>
      <c r="E12024" s="32"/>
      <c r="H12024" s="105"/>
      <c r="J12024" s="102"/>
      <c r="K12024" s="102"/>
      <c r="L12024" s="108"/>
      <c r="R12024" s="31"/>
      <c r="S12024" s="112"/>
    </row>
    <row r="12025">
      <c r="A12025" s="105"/>
      <c r="C12025" s="88"/>
      <c r="D12025" s="86"/>
      <c r="E12025" s="32"/>
      <c r="H12025" s="105"/>
      <c r="J12025" s="102"/>
      <c r="K12025" s="102"/>
      <c r="L12025" s="108"/>
      <c r="R12025" s="31"/>
      <c r="S12025" s="112"/>
    </row>
    <row r="12026">
      <c r="A12026" s="105"/>
      <c r="C12026" s="88"/>
      <c r="D12026" s="86"/>
      <c r="E12026" s="32"/>
      <c r="H12026" s="105"/>
      <c r="J12026" s="102"/>
      <c r="K12026" s="102"/>
      <c r="L12026" s="108"/>
      <c r="R12026" s="31"/>
      <c r="S12026" s="112"/>
    </row>
    <row r="12027">
      <c r="A12027" s="105"/>
      <c r="C12027" s="88"/>
      <c r="D12027" s="86"/>
      <c r="E12027" s="32"/>
      <c r="H12027" s="105"/>
      <c r="J12027" s="102"/>
      <c r="K12027" s="102"/>
      <c r="L12027" s="108"/>
      <c r="R12027" s="31"/>
      <c r="S12027" s="112"/>
    </row>
    <row r="12028">
      <c r="A12028" s="105"/>
      <c r="C12028" s="88"/>
      <c r="D12028" s="86"/>
      <c r="E12028" s="32"/>
      <c r="H12028" s="105"/>
      <c r="J12028" s="102"/>
      <c r="K12028" s="102"/>
      <c r="L12028" s="108"/>
      <c r="R12028" s="31"/>
      <c r="S12028" s="112"/>
    </row>
    <row r="12029">
      <c r="A12029" s="105"/>
      <c r="C12029" s="88"/>
      <c r="D12029" s="86"/>
      <c r="E12029" s="32"/>
      <c r="H12029" s="105"/>
      <c r="J12029" s="102"/>
      <c r="K12029" s="102"/>
      <c r="L12029" s="108"/>
      <c r="R12029" s="31"/>
      <c r="S12029" s="112"/>
    </row>
    <row r="12030">
      <c r="A12030" s="105"/>
      <c r="C12030" s="88"/>
      <c r="D12030" s="86"/>
      <c r="E12030" s="32"/>
      <c r="H12030" s="105"/>
      <c r="J12030" s="102"/>
      <c r="K12030" s="102"/>
      <c r="L12030" s="108"/>
      <c r="R12030" s="31"/>
      <c r="S12030" s="112"/>
    </row>
    <row r="12031">
      <c r="A12031" s="105"/>
      <c r="C12031" s="88"/>
      <c r="D12031" s="86"/>
      <c r="E12031" s="32"/>
      <c r="H12031" s="105"/>
      <c r="J12031" s="102"/>
      <c r="K12031" s="102"/>
      <c r="L12031" s="108"/>
      <c r="R12031" s="31"/>
      <c r="S12031" s="112"/>
    </row>
    <row r="12032">
      <c r="A12032" s="105"/>
      <c r="C12032" s="88"/>
      <c r="D12032" s="86"/>
      <c r="E12032" s="32"/>
      <c r="H12032" s="105"/>
      <c r="J12032" s="102"/>
      <c r="K12032" s="102"/>
      <c r="L12032" s="108"/>
      <c r="R12032" s="31"/>
      <c r="S12032" s="112"/>
    </row>
    <row r="12033">
      <c r="A12033" s="105"/>
      <c r="C12033" s="88"/>
      <c r="D12033" s="86"/>
      <c r="E12033" s="32"/>
      <c r="H12033" s="105"/>
      <c r="J12033" s="102"/>
      <c r="K12033" s="102"/>
      <c r="L12033" s="108"/>
      <c r="R12033" s="31"/>
      <c r="S12033" s="112"/>
    </row>
    <row r="12034">
      <c r="A12034" s="105"/>
      <c r="C12034" s="88"/>
      <c r="D12034" s="86"/>
      <c r="E12034" s="32"/>
      <c r="H12034" s="105"/>
      <c r="J12034" s="102"/>
      <c r="K12034" s="102"/>
      <c r="L12034" s="108"/>
      <c r="R12034" s="31"/>
      <c r="S12034" s="112"/>
    </row>
    <row r="12035">
      <c r="A12035" s="105"/>
      <c r="C12035" s="88"/>
      <c r="D12035" s="86"/>
      <c r="E12035" s="32"/>
      <c r="H12035" s="105"/>
      <c r="J12035" s="102"/>
      <c r="K12035" s="102"/>
      <c r="L12035" s="108"/>
      <c r="R12035" s="31"/>
      <c r="S12035" s="112"/>
    </row>
    <row r="12036">
      <c r="A12036" s="105"/>
      <c r="C12036" s="88"/>
      <c r="D12036" s="86"/>
      <c r="E12036" s="32"/>
      <c r="H12036" s="105"/>
      <c r="J12036" s="102"/>
      <c r="K12036" s="102"/>
      <c r="L12036" s="108"/>
      <c r="R12036" s="31"/>
      <c r="S12036" s="112"/>
    </row>
    <row r="12037">
      <c r="A12037" s="105"/>
      <c r="C12037" s="88"/>
      <c r="D12037" s="86"/>
      <c r="E12037" s="32"/>
      <c r="H12037" s="105"/>
      <c r="J12037" s="102"/>
      <c r="K12037" s="102"/>
      <c r="L12037" s="108"/>
      <c r="R12037" s="31"/>
      <c r="S12037" s="112"/>
    </row>
    <row r="12038">
      <c r="A12038" s="105"/>
      <c r="C12038" s="88"/>
      <c r="D12038" s="86"/>
      <c r="E12038" s="32"/>
      <c r="H12038" s="105"/>
      <c r="J12038" s="102"/>
      <c r="K12038" s="102"/>
      <c r="L12038" s="108"/>
      <c r="R12038" s="31"/>
      <c r="S12038" s="112"/>
    </row>
    <row r="12039">
      <c r="A12039" s="105"/>
      <c r="C12039" s="88"/>
      <c r="D12039" s="86"/>
      <c r="E12039" s="32"/>
      <c r="H12039" s="105"/>
      <c r="J12039" s="102"/>
      <c r="K12039" s="102"/>
      <c r="L12039" s="108"/>
      <c r="R12039" s="31"/>
      <c r="S12039" s="112"/>
    </row>
    <row r="12040">
      <c r="A12040" s="105"/>
      <c r="C12040" s="88"/>
      <c r="D12040" s="86"/>
      <c r="E12040" s="32"/>
      <c r="H12040" s="105"/>
      <c r="J12040" s="102"/>
      <c r="K12040" s="102"/>
      <c r="L12040" s="108"/>
      <c r="R12040" s="31"/>
      <c r="S12040" s="112"/>
    </row>
    <row r="12041">
      <c r="A12041" s="105"/>
      <c r="C12041" s="88"/>
      <c r="D12041" s="86"/>
      <c r="E12041" s="32"/>
      <c r="H12041" s="105"/>
      <c r="J12041" s="102"/>
      <c r="K12041" s="102"/>
      <c r="L12041" s="108"/>
      <c r="R12041" s="31"/>
      <c r="S12041" s="112"/>
    </row>
    <row r="12042">
      <c r="A12042" s="105"/>
      <c r="C12042" s="88"/>
      <c r="D12042" s="86"/>
      <c r="E12042" s="32"/>
      <c r="H12042" s="105"/>
      <c r="J12042" s="102"/>
      <c r="K12042" s="102"/>
      <c r="L12042" s="108"/>
      <c r="R12042" s="31"/>
      <c r="S12042" s="112"/>
    </row>
    <row r="12043">
      <c r="A12043" s="105"/>
      <c r="C12043" s="88"/>
      <c r="D12043" s="86"/>
      <c r="E12043" s="32"/>
      <c r="H12043" s="105"/>
      <c r="J12043" s="102"/>
      <c r="K12043" s="102"/>
      <c r="L12043" s="108"/>
      <c r="R12043" s="31"/>
      <c r="S12043" s="112"/>
    </row>
    <row r="12044">
      <c r="A12044" s="105"/>
      <c r="C12044" s="88"/>
      <c r="D12044" s="86"/>
      <c r="E12044" s="32"/>
      <c r="H12044" s="105"/>
      <c r="J12044" s="102"/>
      <c r="K12044" s="102"/>
      <c r="L12044" s="108"/>
      <c r="R12044" s="31"/>
      <c r="S12044" s="112"/>
    </row>
    <row r="12045">
      <c r="A12045" s="105"/>
      <c r="C12045" s="88"/>
      <c r="D12045" s="86"/>
      <c r="E12045" s="32"/>
      <c r="H12045" s="105"/>
      <c r="J12045" s="102"/>
      <c r="K12045" s="102"/>
      <c r="L12045" s="108"/>
      <c r="R12045" s="31"/>
      <c r="S12045" s="112"/>
    </row>
    <row r="12046">
      <c r="A12046" s="105"/>
      <c r="C12046" s="88"/>
      <c r="D12046" s="86"/>
      <c r="E12046" s="32"/>
      <c r="H12046" s="105"/>
      <c r="J12046" s="102"/>
      <c r="K12046" s="102"/>
      <c r="L12046" s="108"/>
      <c r="R12046" s="31"/>
      <c r="S12046" s="112"/>
    </row>
    <row r="12047">
      <c r="A12047" s="105"/>
      <c r="C12047" s="88"/>
      <c r="D12047" s="86"/>
      <c r="E12047" s="32"/>
      <c r="H12047" s="105"/>
      <c r="J12047" s="102"/>
      <c r="K12047" s="102"/>
      <c r="L12047" s="108"/>
      <c r="R12047" s="31"/>
      <c r="S12047" s="112"/>
    </row>
    <row r="12048">
      <c r="A12048" s="105"/>
      <c r="C12048" s="88"/>
      <c r="D12048" s="86"/>
      <c r="E12048" s="32"/>
      <c r="H12048" s="105"/>
      <c r="J12048" s="102"/>
      <c r="K12048" s="102"/>
      <c r="L12048" s="108"/>
      <c r="R12048" s="31"/>
      <c r="S12048" s="112"/>
    </row>
    <row r="12049">
      <c r="A12049" s="105"/>
      <c r="C12049" s="88"/>
      <c r="D12049" s="86"/>
      <c r="E12049" s="32"/>
      <c r="H12049" s="105"/>
      <c r="J12049" s="102"/>
      <c r="K12049" s="102"/>
      <c r="L12049" s="108"/>
      <c r="R12049" s="31"/>
      <c r="S12049" s="112"/>
    </row>
    <row r="12050">
      <c r="A12050" s="105"/>
      <c r="C12050" s="88"/>
      <c r="D12050" s="86"/>
      <c r="E12050" s="32"/>
      <c r="H12050" s="105"/>
      <c r="J12050" s="102"/>
      <c r="K12050" s="102"/>
      <c r="L12050" s="108"/>
      <c r="R12050" s="31"/>
      <c r="S12050" s="112"/>
    </row>
    <row r="12051">
      <c r="A12051" s="105"/>
      <c r="C12051" s="88"/>
      <c r="D12051" s="86"/>
      <c r="E12051" s="32"/>
      <c r="H12051" s="105"/>
      <c r="J12051" s="102"/>
      <c r="K12051" s="102"/>
      <c r="L12051" s="108"/>
      <c r="R12051" s="31"/>
      <c r="S12051" s="112"/>
    </row>
    <row r="12052">
      <c r="A12052" s="105"/>
      <c r="C12052" s="88"/>
      <c r="D12052" s="86"/>
      <c r="E12052" s="32"/>
      <c r="H12052" s="105"/>
      <c r="J12052" s="102"/>
      <c r="K12052" s="102"/>
      <c r="L12052" s="108"/>
      <c r="R12052" s="31"/>
      <c r="S12052" s="112"/>
    </row>
    <row r="12053">
      <c r="A12053" s="105"/>
      <c r="C12053" s="88"/>
      <c r="D12053" s="86"/>
      <c r="E12053" s="32"/>
      <c r="H12053" s="105"/>
      <c r="J12053" s="102"/>
      <c r="K12053" s="102"/>
      <c r="L12053" s="108"/>
      <c r="R12053" s="31"/>
      <c r="S12053" s="112"/>
    </row>
    <row r="12054">
      <c r="A12054" s="105"/>
      <c r="C12054" s="88"/>
      <c r="D12054" s="86"/>
      <c r="E12054" s="32"/>
      <c r="H12054" s="105"/>
      <c r="J12054" s="102"/>
      <c r="K12054" s="102"/>
      <c r="L12054" s="108"/>
      <c r="R12054" s="31"/>
      <c r="S12054" s="112"/>
    </row>
    <row r="12055">
      <c r="A12055" s="105"/>
      <c r="C12055" s="88"/>
      <c r="D12055" s="86"/>
      <c r="E12055" s="32"/>
      <c r="H12055" s="105"/>
      <c r="J12055" s="102"/>
      <c r="K12055" s="102"/>
      <c r="L12055" s="108"/>
      <c r="R12055" s="31"/>
      <c r="S12055" s="112"/>
    </row>
    <row r="12056">
      <c r="A12056" s="105"/>
      <c r="C12056" s="88"/>
      <c r="D12056" s="86"/>
      <c r="E12056" s="32"/>
      <c r="H12056" s="105"/>
      <c r="J12056" s="102"/>
      <c r="K12056" s="102"/>
      <c r="L12056" s="108"/>
      <c r="R12056" s="31"/>
      <c r="S12056" s="112"/>
    </row>
    <row r="12057">
      <c r="A12057" s="105"/>
      <c r="C12057" s="88"/>
      <c r="D12057" s="86"/>
      <c r="E12057" s="32"/>
      <c r="H12057" s="105"/>
      <c r="J12057" s="102"/>
      <c r="K12057" s="102"/>
      <c r="L12057" s="108"/>
      <c r="R12057" s="31"/>
      <c r="S12057" s="112"/>
    </row>
    <row r="12058">
      <c r="A12058" s="105"/>
      <c r="C12058" s="88"/>
      <c r="D12058" s="86"/>
      <c r="E12058" s="32"/>
      <c r="H12058" s="105"/>
      <c r="J12058" s="102"/>
      <c r="K12058" s="102"/>
      <c r="L12058" s="108"/>
      <c r="R12058" s="31"/>
      <c r="S12058" s="112"/>
    </row>
    <row r="12059">
      <c r="A12059" s="105"/>
      <c r="C12059" s="88"/>
      <c r="D12059" s="86"/>
      <c r="E12059" s="32"/>
      <c r="H12059" s="105"/>
      <c r="J12059" s="102"/>
      <c r="K12059" s="102"/>
      <c r="L12059" s="108"/>
      <c r="R12059" s="31"/>
      <c r="S12059" s="112"/>
    </row>
    <row r="12060">
      <c r="A12060" s="105"/>
      <c r="C12060" s="88"/>
      <c r="D12060" s="86"/>
      <c r="E12060" s="32"/>
      <c r="H12060" s="105"/>
      <c r="J12060" s="102"/>
      <c r="K12060" s="102"/>
      <c r="L12060" s="108"/>
      <c r="R12060" s="31"/>
      <c r="S12060" s="112"/>
    </row>
    <row r="12061">
      <c r="A12061" s="105"/>
      <c r="C12061" s="88"/>
      <c r="D12061" s="86"/>
      <c r="E12061" s="32"/>
      <c r="H12061" s="105"/>
      <c r="J12061" s="102"/>
      <c r="K12061" s="102"/>
      <c r="L12061" s="108"/>
      <c r="R12061" s="31"/>
      <c r="S12061" s="112"/>
    </row>
    <row r="12062">
      <c r="A12062" s="105"/>
      <c r="C12062" s="88"/>
      <c r="D12062" s="86"/>
      <c r="E12062" s="32"/>
      <c r="H12062" s="105"/>
      <c r="J12062" s="102"/>
      <c r="K12062" s="102"/>
      <c r="L12062" s="108"/>
      <c r="R12062" s="31"/>
      <c r="S12062" s="112"/>
    </row>
    <row r="12063">
      <c r="A12063" s="105"/>
      <c r="C12063" s="88"/>
      <c r="D12063" s="86"/>
      <c r="E12063" s="32"/>
      <c r="H12063" s="105"/>
      <c r="J12063" s="102"/>
      <c r="K12063" s="102"/>
      <c r="L12063" s="108"/>
      <c r="R12063" s="31"/>
      <c r="S12063" s="112"/>
    </row>
    <row r="12064">
      <c r="A12064" s="105"/>
      <c r="C12064" s="88"/>
      <c r="D12064" s="86"/>
      <c r="E12064" s="32"/>
      <c r="H12064" s="105"/>
      <c r="J12064" s="102"/>
      <c r="K12064" s="102"/>
      <c r="L12064" s="108"/>
      <c r="R12064" s="31"/>
      <c r="S12064" s="112"/>
    </row>
    <row r="12065">
      <c r="A12065" s="105"/>
      <c r="C12065" s="88"/>
      <c r="D12065" s="86"/>
      <c r="E12065" s="32"/>
      <c r="H12065" s="105"/>
      <c r="J12065" s="102"/>
      <c r="K12065" s="102"/>
      <c r="L12065" s="108"/>
      <c r="R12065" s="31"/>
      <c r="S12065" s="112"/>
    </row>
    <row r="12066">
      <c r="A12066" s="105"/>
      <c r="C12066" s="88"/>
      <c r="D12066" s="86"/>
      <c r="E12066" s="32"/>
      <c r="H12066" s="105"/>
      <c r="J12066" s="102"/>
      <c r="K12066" s="102"/>
      <c r="L12066" s="108"/>
      <c r="R12066" s="31"/>
      <c r="S12066" s="112"/>
    </row>
    <row r="12067">
      <c r="A12067" s="105"/>
      <c r="C12067" s="88"/>
      <c r="D12067" s="86"/>
      <c r="E12067" s="32"/>
      <c r="H12067" s="105"/>
      <c r="J12067" s="102"/>
      <c r="K12067" s="102"/>
      <c r="L12067" s="108"/>
      <c r="R12067" s="31"/>
      <c r="S12067" s="112"/>
    </row>
    <row r="12068">
      <c r="A12068" s="105"/>
      <c r="C12068" s="88"/>
      <c r="D12068" s="86"/>
      <c r="E12068" s="32"/>
      <c r="H12068" s="105"/>
      <c r="J12068" s="102"/>
      <c r="K12068" s="102"/>
      <c r="L12068" s="108"/>
      <c r="R12068" s="31"/>
      <c r="S12068" s="112"/>
    </row>
    <row r="12069">
      <c r="A12069" s="105"/>
      <c r="C12069" s="88"/>
      <c r="D12069" s="86"/>
      <c r="E12069" s="32"/>
      <c r="H12069" s="105"/>
      <c r="J12069" s="102"/>
      <c r="K12069" s="102"/>
      <c r="L12069" s="108"/>
      <c r="R12069" s="31"/>
      <c r="S12069" s="112"/>
    </row>
    <row r="12070">
      <c r="A12070" s="105"/>
      <c r="C12070" s="88"/>
      <c r="D12070" s="86"/>
      <c r="E12070" s="32"/>
      <c r="H12070" s="105"/>
      <c r="J12070" s="102"/>
      <c r="K12070" s="102"/>
      <c r="L12070" s="108"/>
      <c r="R12070" s="31"/>
      <c r="S12070" s="112"/>
    </row>
    <row r="12071">
      <c r="A12071" s="105"/>
      <c r="C12071" s="88"/>
      <c r="D12071" s="86"/>
      <c r="E12071" s="32"/>
      <c r="H12071" s="105"/>
      <c r="J12071" s="102"/>
      <c r="K12071" s="102"/>
      <c r="L12071" s="108"/>
      <c r="R12071" s="31"/>
      <c r="S12071" s="112"/>
    </row>
    <row r="12072">
      <c r="A12072" s="105"/>
      <c r="C12072" s="88"/>
      <c r="D12072" s="86"/>
      <c r="E12072" s="32"/>
      <c r="H12072" s="105"/>
      <c r="J12072" s="102"/>
      <c r="K12072" s="102"/>
      <c r="L12072" s="108"/>
      <c r="R12072" s="31"/>
      <c r="S12072" s="112"/>
    </row>
    <row r="12073">
      <c r="A12073" s="105"/>
      <c r="C12073" s="88"/>
      <c r="D12073" s="86"/>
      <c r="E12073" s="32"/>
      <c r="H12073" s="105"/>
      <c r="J12073" s="102"/>
      <c r="K12073" s="102"/>
      <c r="L12073" s="108"/>
      <c r="R12073" s="31"/>
      <c r="S12073" s="112"/>
    </row>
    <row r="12074">
      <c r="A12074" s="105"/>
      <c r="C12074" s="88"/>
      <c r="D12074" s="86"/>
      <c r="E12074" s="32"/>
      <c r="H12074" s="105"/>
      <c r="J12074" s="102"/>
      <c r="K12074" s="102"/>
      <c r="L12074" s="108"/>
      <c r="R12074" s="31"/>
      <c r="S12074" s="112"/>
    </row>
    <row r="12075">
      <c r="A12075" s="105"/>
      <c r="C12075" s="88"/>
      <c r="D12075" s="86"/>
      <c r="E12075" s="32"/>
      <c r="H12075" s="105"/>
      <c r="J12075" s="102"/>
      <c r="K12075" s="102"/>
      <c r="L12075" s="108"/>
      <c r="R12075" s="31"/>
      <c r="S12075" s="112"/>
    </row>
    <row r="12076">
      <c r="A12076" s="105"/>
      <c r="C12076" s="88"/>
      <c r="D12076" s="86"/>
      <c r="E12076" s="32"/>
      <c r="H12076" s="105"/>
      <c r="J12076" s="102"/>
      <c r="K12076" s="102"/>
      <c r="L12076" s="108"/>
      <c r="R12076" s="31"/>
      <c r="S12076" s="112"/>
    </row>
    <row r="12077">
      <c r="A12077" s="105"/>
      <c r="C12077" s="88"/>
      <c r="D12077" s="86"/>
      <c r="E12077" s="32"/>
      <c r="H12077" s="105"/>
      <c r="J12077" s="102"/>
      <c r="K12077" s="102"/>
      <c r="L12077" s="108"/>
      <c r="R12077" s="31"/>
      <c r="S12077" s="112"/>
    </row>
    <row r="12078">
      <c r="A12078" s="105"/>
      <c r="C12078" s="88"/>
      <c r="D12078" s="86"/>
      <c r="E12078" s="32"/>
      <c r="H12078" s="105"/>
      <c r="J12078" s="102"/>
      <c r="K12078" s="102"/>
      <c r="L12078" s="108"/>
      <c r="R12078" s="31"/>
      <c r="S12078" s="112"/>
    </row>
    <row r="12079">
      <c r="A12079" s="105"/>
      <c r="C12079" s="88"/>
      <c r="D12079" s="86"/>
      <c r="E12079" s="32"/>
      <c r="H12079" s="105"/>
      <c r="J12079" s="102"/>
      <c r="K12079" s="102"/>
      <c r="L12079" s="108"/>
      <c r="R12079" s="31"/>
      <c r="S12079" s="112"/>
    </row>
    <row r="12080">
      <c r="A12080" s="105"/>
      <c r="C12080" s="88"/>
      <c r="D12080" s="86"/>
      <c r="E12080" s="32"/>
      <c r="H12080" s="105"/>
      <c r="J12080" s="102"/>
      <c r="K12080" s="102"/>
      <c r="L12080" s="108"/>
      <c r="R12080" s="31"/>
      <c r="S12080" s="112"/>
    </row>
    <row r="12081">
      <c r="A12081" s="105"/>
      <c r="C12081" s="88"/>
      <c r="D12081" s="86"/>
      <c r="E12081" s="32"/>
      <c r="H12081" s="105"/>
      <c r="J12081" s="102"/>
      <c r="K12081" s="102"/>
      <c r="L12081" s="108"/>
      <c r="R12081" s="31"/>
      <c r="S12081" s="112"/>
    </row>
    <row r="12082">
      <c r="A12082" s="105"/>
      <c r="C12082" s="88"/>
      <c r="D12082" s="86"/>
      <c r="E12082" s="32"/>
      <c r="H12082" s="105"/>
      <c r="J12082" s="102"/>
      <c r="K12082" s="102"/>
      <c r="L12082" s="108"/>
      <c r="R12082" s="31"/>
      <c r="S12082" s="112"/>
    </row>
    <row r="12083">
      <c r="A12083" s="105"/>
      <c r="C12083" s="88"/>
      <c r="D12083" s="86"/>
      <c r="E12083" s="32"/>
      <c r="H12083" s="105"/>
      <c r="J12083" s="102"/>
      <c r="K12083" s="102"/>
      <c r="L12083" s="108"/>
      <c r="R12083" s="31"/>
      <c r="S12083" s="112"/>
    </row>
    <row r="12084">
      <c r="A12084" s="105"/>
      <c r="C12084" s="88"/>
      <c r="D12084" s="86"/>
      <c r="E12084" s="32"/>
      <c r="H12084" s="105"/>
      <c r="J12084" s="102"/>
      <c r="K12084" s="102"/>
      <c r="L12084" s="108"/>
      <c r="R12084" s="31"/>
      <c r="S12084" s="112"/>
    </row>
    <row r="12085">
      <c r="A12085" s="105"/>
      <c r="C12085" s="88"/>
      <c r="D12085" s="86"/>
      <c r="E12085" s="32"/>
      <c r="H12085" s="105"/>
      <c r="J12085" s="102"/>
      <c r="K12085" s="102"/>
      <c r="L12085" s="108"/>
      <c r="R12085" s="31"/>
      <c r="S12085" s="112"/>
    </row>
    <row r="12086">
      <c r="A12086" s="105"/>
      <c r="C12086" s="88"/>
      <c r="D12086" s="86"/>
      <c r="E12086" s="32"/>
      <c r="H12086" s="105"/>
      <c r="J12086" s="102"/>
      <c r="K12086" s="102"/>
      <c r="L12086" s="108"/>
      <c r="R12086" s="31"/>
      <c r="S12086" s="112"/>
    </row>
    <row r="12087">
      <c r="A12087" s="105"/>
      <c r="C12087" s="88"/>
      <c r="D12087" s="86"/>
      <c r="E12087" s="32"/>
      <c r="H12087" s="105"/>
      <c r="J12087" s="102"/>
      <c r="K12087" s="102"/>
      <c r="L12087" s="108"/>
      <c r="R12087" s="31"/>
      <c r="S12087" s="112"/>
    </row>
    <row r="12088">
      <c r="A12088" s="105"/>
      <c r="C12088" s="88"/>
      <c r="D12088" s="86"/>
      <c r="E12088" s="32"/>
      <c r="H12088" s="105"/>
      <c r="J12088" s="102"/>
      <c r="K12088" s="102"/>
      <c r="L12088" s="108"/>
      <c r="R12088" s="31"/>
      <c r="S12088" s="112"/>
    </row>
    <row r="12089">
      <c r="A12089" s="105"/>
      <c r="C12089" s="88"/>
      <c r="D12089" s="86"/>
      <c r="E12089" s="32"/>
      <c r="H12089" s="105"/>
      <c r="J12089" s="102"/>
      <c r="K12089" s="102"/>
      <c r="L12089" s="108"/>
      <c r="R12089" s="31"/>
      <c r="S12089" s="112"/>
    </row>
    <row r="12090">
      <c r="A12090" s="105"/>
      <c r="C12090" s="88"/>
      <c r="D12090" s="86"/>
      <c r="E12090" s="32"/>
      <c r="H12090" s="105"/>
      <c r="J12090" s="102"/>
      <c r="K12090" s="102"/>
      <c r="L12090" s="108"/>
      <c r="R12090" s="31"/>
      <c r="S12090" s="112"/>
    </row>
    <row r="12091">
      <c r="A12091" s="105"/>
      <c r="C12091" s="88"/>
      <c r="D12091" s="86"/>
      <c r="E12091" s="32"/>
      <c r="H12091" s="105"/>
      <c r="J12091" s="102"/>
      <c r="K12091" s="102"/>
      <c r="L12091" s="108"/>
      <c r="R12091" s="31"/>
      <c r="S12091" s="112"/>
    </row>
    <row r="12092">
      <c r="A12092" s="105"/>
      <c r="C12092" s="88"/>
      <c r="D12092" s="86"/>
      <c r="E12092" s="32"/>
      <c r="H12092" s="105"/>
      <c r="J12092" s="102"/>
      <c r="K12092" s="102"/>
      <c r="L12092" s="108"/>
      <c r="R12092" s="31"/>
      <c r="S12092" s="112"/>
    </row>
    <row r="12093">
      <c r="A12093" s="105"/>
      <c r="C12093" s="88"/>
      <c r="D12093" s="86"/>
      <c r="E12093" s="32"/>
      <c r="H12093" s="105"/>
      <c r="J12093" s="102"/>
      <c r="K12093" s="102"/>
      <c r="L12093" s="108"/>
      <c r="R12093" s="31"/>
      <c r="S12093" s="112"/>
    </row>
    <row r="12094">
      <c r="A12094" s="105"/>
      <c r="C12094" s="88"/>
      <c r="D12094" s="86"/>
      <c r="E12094" s="32"/>
      <c r="H12094" s="105"/>
      <c r="J12094" s="102"/>
      <c r="K12094" s="102"/>
      <c r="L12094" s="108"/>
      <c r="R12094" s="31"/>
      <c r="S12094" s="112"/>
    </row>
    <row r="12095">
      <c r="A12095" s="105"/>
      <c r="C12095" s="88"/>
      <c r="D12095" s="86"/>
      <c r="E12095" s="32"/>
      <c r="H12095" s="105"/>
      <c r="J12095" s="102"/>
      <c r="K12095" s="102"/>
      <c r="L12095" s="108"/>
      <c r="R12095" s="31"/>
      <c r="S12095" s="112"/>
    </row>
    <row r="12096">
      <c r="A12096" s="105"/>
      <c r="C12096" s="88"/>
      <c r="D12096" s="86"/>
      <c r="E12096" s="32"/>
      <c r="H12096" s="105"/>
      <c r="J12096" s="102"/>
      <c r="K12096" s="102"/>
      <c r="L12096" s="108"/>
      <c r="R12096" s="31"/>
      <c r="S12096" s="112"/>
    </row>
    <row r="12097">
      <c r="A12097" s="105"/>
      <c r="C12097" s="88"/>
      <c r="D12097" s="86"/>
      <c r="E12097" s="32"/>
      <c r="H12097" s="105"/>
      <c r="J12097" s="102"/>
      <c r="K12097" s="102"/>
      <c r="L12097" s="108"/>
      <c r="R12097" s="31"/>
      <c r="S12097" s="112"/>
    </row>
    <row r="12098">
      <c r="A12098" s="105"/>
      <c r="C12098" s="88"/>
      <c r="D12098" s="86"/>
      <c r="E12098" s="32"/>
      <c r="H12098" s="105"/>
      <c r="J12098" s="102"/>
      <c r="K12098" s="102"/>
      <c r="L12098" s="108"/>
      <c r="R12098" s="31"/>
      <c r="S12098" s="112"/>
    </row>
    <row r="12099">
      <c r="A12099" s="105"/>
      <c r="C12099" s="88"/>
      <c r="D12099" s="86"/>
      <c r="E12099" s="32"/>
      <c r="H12099" s="105"/>
      <c r="J12099" s="102"/>
      <c r="K12099" s="102"/>
      <c r="L12099" s="108"/>
      <c r="R12099" s="31"/>
      <c r="S12099" s="112"/>
    </row>
    <row r="12100">
      <c r="A12100" s="105"/>
      <c r="C12100" s="88"/>
      <c r="D12100" s="86"/>
      <c r="E12100" s="32"/>
      <c r="H12100" s="105"/>
      <c r="J12100" s="102"/>
      <c r="K12100" s="102"/>
      <c r="L12100" s="108"/>
      <c r="R12100" s="31"/>
      <c r="S12100" s="112"/>
    </row>
    <row r="12101">
      <c r="A12101" s="105"/>
      <c r="C12101" s="88"/>
      <c r="D12101" s="86"/>
      <c r="E12101" s="32"/>
      <c r="H12101" s="105"/>
      <c r="J12101" s="102"/>
      <c r="K12101" s="102"/>
      <c r="L12101" s="108"/>
      <c r="R12101" s="31"/>
      <c r="S12101" s="112"/>
    </row>
    <row r="12102">
      <c r="A12102" s="105"/>
      <c r="C12102" s="88"/>
      <c r="D12102" s="86"/>
      <c r="E12102" s="32"/>
      <c r="H12102" s="105"/>
      <c r="J12102" s="102"/>
      <c r="K12102" s="102"/>
      <c r="L12102" s="108"/>
      <c r="R12102" s="31"/>
      <c r="S12102" s="112"/>
    </row>
    <row r="12103">
      <c r="A12103" s="105"/>
      <c r="C12103" s="88"/>
      <c r="D12103" s="86"/>
      <c r="E12103" s="32"/>
      <c r="H12103" s="105"/>
      <c r="J12103" s="102"/>
      <c r="K12103" s="102"/>
      <c r="L12103" s="108"/>
      <c r="R12103" s="31"/>
      <c r="S12103" s="112"/>
    </row>
    <row r="12104">
      <c r="A12104" s="105"/>
      <c r="C12104" s="88"/>
      <c r="D12104" s="86"/>
      <c r="E12104" s="32"/>
      <c r="H12104" s="105"/>
      <c r="J12104" s="102"/>
      <c r="K12104" s="102"/>
      <c r="L12104" s="108"/>
      <c r="R12104" s="31"/>
      <c r="S12104" s="112"/>
    </row>
    <row r="12105">
      <c r="A12105" s="105"/>
      <c r="C12105" s="88"/>
      <c r="D12105" s="86"/>
      <c r="E12105" s="32"/>
      <c r="H12105" s="105"/>
      <c r="J12105" s="102"/>
      <c r="K12105" s="102"/>
      <c r="L12105" s="108"/>
      <c r="R12105" s="31"/>
      <c r="S12105" s="112"/>
    </row>
    <row r="12106">
      <c r="A12106" s="105"/>
      <c r="C12106" s="88"/>
      <c r="D12106" s="86"/>
      <c r="E12106" s="32"/>
      <c r="H12106" s="105"/>
      <c r="J12106" s="102"/>
      <c r="K12106" s="102"/>
      <c r="L12106" s="108"/>
      <c r="R12106" s="31"/>
      <c r="S12106" s="112"/>
    </row>
    <row r="12107">
      <c r="A12107" s="105"/>
      <c r="C12107" s="88"/>
      <c r="D12107" s="86"/>
      <c r="E12107" s="32"/>
      <c r="H12107" s="105"/>
      <c r="J12107" s="102"/>
      <c r="K12107" s="102"/>
      <c r="L12107" s="108"/>
      <c r="R12107" s="31"/>
      <c r="S12107" s="112"/>
    </row>
    <row r="12108">
      <c r="A12108" s="105"/>
      <c r="C12108" s="88"/>
      <c r="D12108" s="86"/>
      <c r="E12108" s="32"/>
      <c r="H12108" s="105"/>
      <c r="J12108" s="102"/>
      <c r="K12108" s="102"/>
      <c r="L12108" s="108"/>
      <c r="R12108" s="31"/>
      <c r="S12108" s="112"/>
    </row>
    <row r="12109">
      <c r="A12109" s="105"/>
      <c r="C12109" s="88"/>
      <c r="D12109" s="86"/>
      <c r="E12109" s="32"/>
      <c r="H12109" s="105"/>
      <c r="J12109" s="102"/>
      <c r="K12109" s="102"/>
      <c r="L12109" s="108"/>
      <c r="R12109" s="31"/>
      <c r="S12109" s="112"/>
    </row>
    <row r="12110">
      <c r="A12110" s="105"/>
      <c r="C12110" s="88"/>
      <c r="D12110" s="86"/>
      <c r="E12110" s="32"/>
      <c r="H12110" s="105"/>
      <c r="J12110" s="102"/>
      <c r="K12110" s="102"/>
      <c r="L12110" s="108"/>
      <c r="R12110" s="31"/>
      <c r="S12110" s="112"/>
    </row>
    <row r="12111">
      <c r="A12111" s="105"/>
      <c r="C12111" s="88"/>
      <c r="D12111" s="86"/>
      <c r="E12111" s="32"/>
      <c r="H12111" s="105"/>
      <c r="J12111" s="102"/>
      <c r="K12111" s="102"/>
      <c r="L12111" s="108"/>
      <c r="R12111" s="31"/>
      <c r="S12111" s="112"/>
    </row>
    <row r="12112">
      <c r="A12112" s="105"/>
      <c r="C12112" s="88"/>
      <c r="D12112" s="86"/>
      <c r="E12112" s="32"/>
      <c r="H12112" s="105"/>
      <c r="J12112" s="102"/>
      <c r="K12112" s="102"/>
      <c r="L12112" s="108"/>
      <c r="R12112" s="31"/>
      <c r="S12112" s="112"/>
    </row>
    <row r="12113">
      <c r="A12113" s="105"/>
      <c r="C12113" s="88"/>
      <c r="D12113" s="86"/>
      <c r="E12113" s="32"/>
      <c r="H12113" s="105"/>
      <c r="J12113" s="102"/>
      <c r="K12113" s="102"/>
      <c r="L12113" s="108"/>
      <c r="R12113" s="31"/>
      <c r="S12113" s="112"/>
    </row>
    <row r="12114">
      <c r="A12114" s="105"/>
      <c r="C12114" s="88"/>
      <c r="D12114" s="86"/>
      <c r="E12114" s="32"/>
      <c r="H12114" s="105"/>
      <c r="J12114" s="102"/>
      <c r="K12114" s="102"/>
      <c r="L12114" s="108"/>
      <c r="R12114" s="31"/>
      <c r="S12114" s="112"/>
    </row>
    <row r="12115">
      <c r="A12115" s="105"/>
      <c r="C12115" s="88"/>
      <c r="D12115" s="86"/>
      <c r="E12115" s="32"/>
      <c r="H12115" s="105"/>
      <c r="J12115" s="102"/>
      <c r="K12115" s="102"/>
      <c r="L12115" s="108"/>
      <c r="R12115" s="31"/>
      <c r="S12115" s="112"/>
    </row>
    <row r="12116">
      <c r="A12116" s="105"/>
      <c r="C12116" s="88"/>
      <c r="D12116" s="86"/>
      <c r="E12116" s="32"/>
      <c r="H12116" s="105"/>
      <c r="J12116" s="102"/>
      <c r="K12116" s="102"/>
      <c r="L12116" s="108"/>
      <c r="R12116" s="31"/>
      <c r="S12116" s="112"/>
    </row>
    <row r="12117">
      <c r="A12117" s="105"/>
      <c r="C12117" s="88"/>
      <c r="D12117" s="86"/>
      <c r="E12117" s="32"/>
      <c r="H12117" s="105"/>
      <c r="J12117" s="102"/>
      <c r="K12117" s="102"/>
      <c r="L12117" s="108"/>
      <c r="R12117" s="31"/>
      <c r="S12117" s="112"/>
    </row>
    <row r="12118">
      <c r="A12118" s="105"/>
      <c r="C12118" s="88"/>
      <c r="D12118" s="86"/>
      <c r="E12118" s="32"/>
      <c r="H12118" s="105"/>
      <c r="J12118" s="102"/>
      <c r="K12118" s="102"/>
      <c r="L12118" s="108"/>
      <c r="R12118" s="31"/>
      <c r="S12118" s="112"/>
    </row>
    <row r="12119">
      <c r="A12119" s="105"/>
      <c r="C12119" s="88"/>
      <c r="D12119" s="86"/>
      <c r="E12119" s="32"/>
      <c r="H12119" s="105"/>
      <c r="J12119" s="102"/>
      <c r="K12119" s="102"/>
      <c r="L12119" s="108"/>
      <c r="R12119" s="31"/>
      <c r="S12119" s="112"/>
    </row>
    <row r="12120">
      <c r="A12120" s="105"/>
      <c r="C12120" s="88"/>
      <c r="D12120" s="86"/>
      <c r="E12120" s="32"/>
      <c r="H12120" s="105"/>
      <c r="J12120" s="102"/>
      <c r="K12120" s="102"/>
      <c r="L12120" s="108"/>
      <c r="R12120" s="31"/>
      <c r="S12120" s="112"/>
    </row>
    <row r="12121">
      <c r="A12121" s="105"/>
      <c r="C12121" s="88"/>
      <c r="D12121" s="86"/>
      <c r="E12121" s="32"/>
      <c r="H12121" s="105"/>
      <c r="J12121" s="102"/>
      <c r="K12121" s="102"/>
      <c r="L12121" s="108"/>
      <c r="R12121" s="31"/>
      <c r="S12121" s="112"/>
    </row>
    <row r="12122">
      <c r="A12122" s="105"/>
      <c r="C12122" s="88"/>
      <c r="D12122" s="86"/>
      <c r="E12122" s="32"/>
      <c r="H12122" s="105"/>
      <c r="J12122" s="102"/>
      <c r="K12122" s="102"/>
      <c r="L12122" s="108"/>
      <c r="R12122" s="31"/>
      <c r="S12122" s="112"/>
    </row>
    <row r="12123">
      <c r="A12123" s="105"/>
      <c r="C12123" s="88"/>
      <c r="D12123" s="86"/>
      <c r="E12123" s="32"/>
      <c r="H12123" s="105"/>
      <c r="J12123" s="102"/>
      <c r="K12123" s="102"/>
      <c r="L12123" s="108"/>
      <c r="R12123" s="31"/>
      <c r="S12123" s="112"/>
    </row>
    <row r="12124">
      <c r="A12124" s="105"/>
      <c r="C12124" s="88"/>
      <c r="D12124" s="86"/>
      <c r="E12124" s="32"/>
      <c r="H12124" s="105"/>
      <c r="J12124" s="102"/>
      <c r="K12124" s="102"/>
      <c r="L12124" s="108"/>
      <c r="R12124" s="31"/>
      <c r="S12124" s="112"/>
    </row>
    <row r="12125">
      <c r="A12125" s="105"/>
      <c r="C12125" s="88"/>
      <c r="D12125" s="86"/>
      <c r="E12125" s="32"/>
      <c r="H12125" s="105"/>
      <c r="J12125" s="102"/>
      <c r="K12125" s="102"/>
      <c r="L12125" s="108"/>
      <c r="R12125" s="31"/>
      <c r="S12125" s="112"/>
    </row>
    <row r="12126">
      <c r="A12126" s="105"/>
      <c r="C12126" s="88"/>
      <c r="D12126" s="86"/>
      <c r="E12126" s="32"/>
      <c r="H12126" s="105"/>
      <c r="J12126" s="102"/>
      <c r="K12126" s="102"/>
      <c r="L12126" s="108"/>
      <c r="R12126" s="31"/>
      <c r="S12126" s="112"/>
    </row>
    <row r="12127">
      <c r="A12127" s="105"/>
      <c r="C12127" s="88"/>
      <c r="D12127" s="86"/>
      <c r="E12127" s="32"/>
      <c r="H12127" s="105"/>
      <c r="J12127" s="102"/>
      <c r="K12127" s="102"/>
      <c r="L12127" s="108"/>
      <c r="R12127" s="31"/>
      <c r="S12127" s="112"/>
    </row>
    <row r="12128">
      <c r="A12128" s="105"/>
      <c r="C12128" s="88"/>
      <c r="D12128" s="86"/>
      <c r="E12128" s="32"/>
      <c r="H12128" s="105"/>
      <c r="J12128" s="102"/>
      <c r="K12128" s="102"/>
      <c r="L12128" s="108"/>
      <c r="R12128" s="31"/>
      <c r="S12128" s="112"/>
    </row>
    <row r="12129">
      <c r="A12129" s="105"/>
      <c r="C12129" s="88"/>
      <c r="D12129" s="86"/>
      <c r="E12129" s="32"/>
      <c r="H12129" s="105"/>
      <c r="J12129" s="102"/>
      <c r="K12129" s="102"/>
      <c r="L12129" s="108"/>
      <c r="R12129" s="31"/>
      <c r="S12129" s="112"/>
    </row>
    <row r="12130">
      <c r="A12130" s="105"/>
      <c r="C12130" s="88"/>
      <c r="D12130" s="86"/>
      <c r="E12130" s="32"/>
      <c r="H12130" s="105"/>
      <c r="J12130" s="102"/>
      <c r="K12130" s="102"/>
      <c r="L12130" s="108"/>
      <c r="R12130" s="31"/>
      <c r="S12130" s="112"/>
    </row>
    <row r="12131">
      <c r="A12131" s="105"/>
      <c r="C12131" s="88"/>
      <c r="D12131" s="86"/>
      <c r="E12131" s="32"/>
      <c r="H12131" s="105"/>
      <c r="J12131" s="102"/>
      <c r="K12131" s="102"/>
      <c r="L12131" s="108"/>
      <c r="R12131" s="31"/>
      <c r="S12131" s="112"/>
    </row>
    <row r="12132">
      <c r="A12132" s="105"/>
      <c r="C12132" s="88"/>
      <c r="D12132" s="86"/>
      <c r="E12132" s="32"/>
      <c r="H12132" s="105"/>
      <c r="J12132" s="102"/>
      <c r="K12132" s="102"/>
      <c r="L12132" s="108"/>
      <c r="R12132" s="31"/>
      <c r="S12132" s="112"/>
    </row>
    <row r="12133">
      <c r="A12133" s="105"/>
      <c r="C12133" s="88"/>
      <c r="D12133" s="86"/>
      <c r="E12133" s="32"/>
      <c r="H12133" s="105"/>
      <c r="J12133" s="102"/>
      <c r="K12133" s="102"/>
      <c r="L12133" s="108"/>
      <c r="R12133" s="31"/>
      <c r="S12133" s="112"/>
    </row>
    <row r="12134">
      <c r="A12134" s="105"/>
      <c r="C12134" s="88"/>
      <c r="D12134" s="86"/>
      <c r="E12134" s="32"/>
      <c r="H12134" s="105"/>
      <c r="J12134" s="102"/>
      <c r="K12134" s="102"/>
      <c r="L12134" s="108"/>
      <c r="R12134" s="31"/>
      <c r="S12134" s="112"/>
    </row>
    <row r="12135">
      <c r="A12135" s="105"/>
      <c r="C12135" s="88"/>
      <c r="D12135" s="86"/>
      <c r="E12135" s="32"/>
      <c r="H12135" s="105"/>
      <c r="J12135" s="102"/>
      <c r="K12135" s="102"/>
      <c r="L12135" s="108"/>
      <c r="R12135" s="31"/>
      <c r="S12135" s="112"/>
    </row>
    <row r="12136">
      <c r="A12136" s="105"/>
      <c r="C12136" s="88"/>
      <c r="D12136" s="86"/>
      <c r="E12136" s="32"/>
      <c r="H12136" s="105"/>
      <c r="J12136" s="102"/>
      <c r="K12136" s="102"/>
      <c r="L12136" s="108"/>
      <c r="R12136" s="31"/>
      <c r="S12136" s="112"/>
    </row>
    <row r="12137">
      <c r="A12137" s="105"/>
      <c r="C12137" s="88"/>
      <c r="D12137" s="86"/>
      <c r="E12137" s="32"/>
      <c r="H12137" s="105"/>
      <c r="J12137" s="102"/>
      <c r="K12137" s="102"/>
      <c r="L12137" s="108"/>
      <c r="R12137" s="31"/>
      <c r="S12137" s="112"/>
    </row>
    <row r="12138">
      <c r="A12138" s="105"/>
      <c r="C12138" s="88"/>
      <c r="D12138" s="86"/>
      <c r="E12138" s="32"/>
      <c r="H12138" s="105"/>
      <c r="J12138" s="102"/>
      <c r="K12138" s="102"/>
      <c r="L12138" s="108"/>
      <c r="R12138" s="31"/>
      <c r="S12138" s="112"/>
    </row>
    <row r="12139">
      <c r="A12139" s="105"/>
      <c r="C12139" s="88"/>
      <c r="D12139" s="86"/>
      <c r="E12139" s="32"/>
      <c r="H12139" s="105"/>
      <c r="J12139" s="102"/>
      <c r="K12139" s="102"/>
      <c r="L12139" s="108"/>
      <c r="R12139" s="31"/>
      <c r="S12139" s="112"/>
    </row>
    <row r="12140">
      <c r="A12140" s="105"/>
      <c r="C12140" s="88"/>
      <c r="D12140" s="86"/>
      <c r="E12140" s="32"/>
      <c r="H12140" s="105"/>
      <c r="J12140" s="102"/>
      <c r="K12140" s="102"/>
      <c r="L12140" s="108"/>
      <c r="R12140" s="31"/>
      <c r="S12140" s="112"/>
    </row>
    <row r="12141">
      <c r="A12141" s="105"/>
      <c r="C12141" s="88"/>
      <c r="D12141" s="86"/>
      <c r="E12141" s="32"/>
      <c r="H12141" s="105"/>
      <c r="J12141" s="102"/>
      <c r="K12141" s="102"/>
      <c r="L12141" s="108"/>
      <c r="R12141" s="31"/>
      <c r="S12141" s="112"/>
    </row>
    <row r="12142">
      <c r="A12142" s="105"/>
      <c r="C12142" s="88"/>
      <c r="D12142" s="86"/>
      <c r="E12142" s="32"/>
      <c r="H12142" s="105"/>
      <c r="J12142" s="102"/>
      <c r="K12142" s="102"/>
      <c r="L12142" s="108"/>
      <c r="R12142" s="31"/>
      <c r="S12142" s="112"/>
    </row>
    <row r="12143">
      <c r="A12143" s="105"/>
      <c r="C12143" s="88"/>
      <c r="D12143" s="86"/>
      <c r="E12143" s="32"/>
      <c r="H12143" s="105"/>
      <c r="J12143" s="102"/>
      <c r="K12143" s="102"/>
      <c r="L12143" s="108"/>
      <c r="R12143" s="31"/>
      <c r="S12143" s="112"/>
    </row>
    <row r="12144">
      <c r="A12144" s="105"/>
      <c r="C12144" s="88"/>
      <c r="D12144" s="86"/>
      <c r="E12144" s="32"/>
      <c r="H12144" s="105"/>
      <c r="J12144" s="102"/>
      <c r="K12144" s="102"/>
      <c r="L12144" s="108"/>
      <c r="R12144" s="31"/>
      <c r="S12144" s="112"/>
    </row>
    <row r="12145">
      <c r="A12145" s="105"/>
      <c r="C12145" s="88"/>
      <c r="D12145" s="86"/>
      <c r="E12145" s="32"/>
      <c r="H12145" s="105"/>
      <c r="J12145" s="102"/>
      <c r="K12145" s="102"/>
      <c r="L12145" s="108"/>
      <c r="R12145" s="31"/>
      <c r="S12145" s="112"/>
    </row>
    <row r="12146">
      <c r="A12146" s="105"/>
      <c r="C12146" s="88"/>
      <c r="D12146" s="86"/>
      <c r="E12146" s="32"/>
      <c r="H12146" s="105"/>
      <c r="J12146" s="102"/>
      <c r="K12146" s="102"/>
      <c r="L12146" s="108"/>
      <c r="R12146" s="31"/>
      <c r="S12146" s="112"/>
    </row>
    <row r="12147">
      <c r="A12147" s="105"/>
      <c r="C12147" s="88"/>
      <c r="D12147" s="86"/>
      <c r="E12147" s="32"/>
      <c r="H12147" s="105"/>
      <c r="J12147" s="102"/>
      <c r="K12147" s="102"/>
      <c r="L12147" s="108"/>
      <c r="R12147" s="31"/>
      <c r="S12147" s="112"/>
    </row>
    <row r="12148">
      <c r="A12148" s="105"/>
      <c r="C12148" s="88"/>
      <c r="D12148" s="86"/>
      <c r="E12148" s="32"/>
      <c r="H12148" s="105"/>
      <c r="J12148" s="102"/>
      <c r="K12148" s="102"/>
      <c r="L12148" s="108"/>
      <c r="R12148" s="31"/>
      <c r="S12148" s="112"/>
    </row>
    <row r="12149">
      <c r="A12149" s="105"/>
      <c r="C12149" s="88"/>
      <c r="D12149" s="86"/>
      <c r="E12149" s="32"/>
      <c r="H12149" s="105"/>
      <c r="J12149" s="102"/>
      <c r="K12149" s="102"/>
      <c r="L12149" s="108"/>
      <c r="R12149" s="31"/>
      <c r="S12149" s="112"/>
    </row>
    <row r="12150">
      <c r="A12150" s="105"/>
      <c r="C12150" s="88"/>
      <c r="D12150" s="86"/>
      <c r="E12150" s="32"/>
      <c r="H12150" s="105"/>
      <c r="J12150" s="102"/>
      <c r="K12150" s="102"/>
      <c r="L12150" s="108"/>
      <c r="R12150" s="31"/>
      <c r="S12150" s="112"/>
    </row>
    <row r="12151">
      <c r="A12151" s="105"/>
      <c r="C12151" s="88"/>
      <c r="D12151" s="86"/>
      <c r="E12151" s="32"/>
      <c r="H12151" s="105"/>
      <c r="J12151" s="102"/>
      <c r="K12151" s="102"/>
      <c r="L12151" s="108"/>
      <c r="R12151" s="31"/>
      <c r="S12151" s="112"/>
    </row>
    <row r="12152">
      <c r="A12152" s="105"/>
      <c r="C12152" s="88"/>
      <c r="D12152" s="86"/>
      <c r="E12152" s="32"/>
      <c r="H12152" s="105"/>
      <c r="J12152" s="102"/>
      <c r="K12152" s="102"/>
      <c r="L12152" s="108"/>
      <c r="R12152" s="31"/>
      <c r="S12152" s="112"/>
    </row>
    <row r="12153">
      <c r="A12153" s="105"/>
      <c r="C12153" s="88"/>
      <c r="D12153" s="86"/>
      <c r="E12153" s="32"/>
      <c r="H12153" s="105"/>
      <c r="J12153" s="102"/>
      <c r="K12153" s="102"/>
      <c r="L12153" s="108"/>
      <c r="R12153" s="31"/>
      <c r="S12153" s="112"/>
    </row>
    <row r="12154">
      <c r="A12154" s="105"/>
      <c r="C12154" s="88"/>
      <c r="D12154" s="86"/>
      <c r="E12154" s="32"/>
      <c r="H12154" s="105"/>
      <c r="J12154" s="102"/>
      <c r="K12154" s="102"/>
      <c r="L12154" s="108"/>
      <c r="R12154" s="31"/>
      <c r="S12154" s="112"/>
    </row>
    <row r="12155">
      <c r="A12155" s="105"/>
      <c r="C12155" s="88"/>
      <c r="D12155" s="86"/>
      <c r="E12155" s="32"/>
      <c r="H12155" s="105"/>
      <c r="J12155" s="102"/>
      <c r="K12155" s="102"/>
      <c r="L12155" s="108"/>
      <c r="R12155" s="31"/>
      <c r="S12155" s="112"/>
    </row>
    <row r="12156">
      <c r="A12156" s="105"/>
      <c r="C12156" s="88"/>
      <c r="D12156" s="86"/>
      <c r="E12156" s="32"/>
      <c r="H12156" s="105"/>
      <c r="J12156" s="102"/>
      <c r="K12156" s="102"/>
      <c r="L12156" s="108"/>
      <c r="R12156" s="31"/>
      <c r="S12156" s="112"/>
    </row>
    <row r="12157">
      <c r="A12157" s="105"/>
      <c r="C12157" s="88"/>
      <c r="D12157" s="86"/>
      <c r="E12157" s="32"/>
      <c r="H12157" s="105"/>
      <c r="J12157" s="102"/>
      <c r="K12157" s="102"/>
      <c r="L12157" s="108"/>
      <c r="R12157" s="31"/>
      <c r="S12157" s="112"/>
    </row>
    <row r="12158">
      <c r="A12158" s="105"/>
      <c r="C12158" s="88"/>
      <c r="D12158" s="86"/>
      <c r="E12158" s="32"/>
      <c r="H12158" s="105"/>
      <c r="J12158" s="102"/>
      <c r="K12158" s="102"/>
      <c r="L12158" s="108"/>
      <c r="R12158" s="31"/>
      <c r="S12158" s="112"/>
    </row>
    <row r="12159">
      <c r="A12159" s="105"/>
      <c r="C12159" s="88"/>
      <c r="D12159" s="86"/>
      <c r="E12159" s="32"/>
      <c r="H12159" s="105"/>
      <c r="J12159" s="102"/>
      <c r="K12159" s="102"/>
      <c r="L12159" s="108"/>
      <c r="R12159" s="31"/>
      <c r="S12159" s="112"/>
    </row>
    <row r="12160">
      <c r="A12160" s="105"/>
      <c r="C12160" s="88"/>
      <c r="D12160" s="86"/>
      <c r="E12160" s="32"/>
      <c r="H12160" s="105"/>
      <c r="J12160" s="102"/>
      <c r="K12160" s="102"/>
      <c r="L12160" s="108"/>
      <c r="R12160" s="31"/>
      <c r="S12160" s="112"/>
    </row>
    <row r="12161">
      <c r="A12161" s="105"/>
      <c r="C12161" s="88"/>
      <c r="D12161" s="86"/>
      <c r="E12161" s="32"/>
      <c r="H12161" s="105"/>
      <c r="J12161" s="102"/>
      <c r="K12161" s="102"/>
      <c r="L12161" s="108"/>
      <c r="R12161" s="31"/>
      <c r="S12161" s="112"/>
    </row>
    <row r="12162">
      <c r="A12162" s="105"/>
      <c r="C12162" s="88"/>
      <c r="D12162" s="86"/>
      <c r="E12162" s="32"/>
      <c r="H12162" s="105"/>
      <c r="J12162" s="102"/>
      <c r="K12162" s="102"/>
      <c r="L12162" s="108"/>
      <c r="R12162" s="31"/>
      <c r="S12162" s="112"/>
    </row>
    <row r="12163">
      <c r="A12163" s="105"/>
      <c r="C12163" s="88"/>
      <c r="D12163" s="86"/>
      <c r="E12163" s="32"/>
      <c r="H12163" s="105"/>
      <c r="J12163" s="102"/>
      <c r="K12163" s="102"/>
      <c r="L12163" s="108"/>
      <c r="R12163" s="31"/>
      <c r="S12163" s="112"/>
    </row>
    <row r="12164">
      <c r="A12164" s="105"/>
      <c r="C12164" s="88"/>
      <c r="D12164" s="86"/>
      <c r="E12164" s="32"/>
      <c r="H12164" s="105"/>
      <c r="J12164" s="102"/>
      <c r="K12164" s="102"/>
      <c r="L12164" s="108"/>
      <c r="R12164" s="31"/>
      <c r="S12164" s="112"/>
    </row>
    <row r="12165">
      <c r="A12165" s="105"/>
      <c r="C12165" s="88"/>
      <c r="D12165" s="86"/>
      <c r="E12165" s="32"/>
      <c r="H12165" s="105"/>
      <c r="J12165" s="102"/>
      <c r="K12165" s="102"/>
      <c r="L12165" s="108"/>
      <c r="R12165" s="31"/>
      <c r="S12165" s="112"/>
    </row>
    <row r="12166">
      <c r="A12166" s="105"/>
      <c r="C12166" s="88"/>
      <c r="D12166" s="86"/>
      <c r="E12166" s="32"/>
      <c r="H12166" s="105"/>
      <c r="J12166" s="102"/>
      <c r="K12166" s="102"/>
      <c r="L12166" s="108"/>
      <c r="R12166" s="31"/>
      <c r="S12166" s="112"/>
    </row>
    <row r="12167">
      <c r="A12167" s="105"/>
      <c r="C12167" s="88"/>
      <c r="D12167" s="86"/>
      <c r="E12167" s="32"/>
      <c r="H12167" s="105"/>
      <c r="J12167" s="102"/>
      <c r="K12167" s="102"/>
      <c r="L12167" s="108"/>
      <c r="R12167" s="31"/>
      <c r="S12167" s="112"/>
    </row>
    <row r="12168">
      <c r="A12168" s="105"/>
      <c r="C12168" s="88"/>
      <c r="D12168" s="86"/>
      <c r="E12168" s="32"/>
      <c r="H12168" s="105"/>
      <c r="J12168" s="102"/>
      <c r="K12168" s="102"/>
      <c r="L12168" s="108"/>
      <c r="R12168" s="31"/>
      <c r="S12168" s="112"/>
    </row>
    <row r="12169">
      <c r="A12169" s="105"/>
      <c r="C12169" s="88"/>
      <c r="D12169" s="86"/>
      <c r="E12169" s="32"/>
      <c r="H12169" s="105"/>
      <c r="J12169" s="102"/>
      <c r="K12169" s="102"/>
      <c r="L12169" s="108"/>
      <c r="R12169" s="31"/>
      <c r="S12169" s="112"/>
    </row>
    <row r="12170">
      <c r="A12170" s="105"/>
      <c r="C12170" s="88"/>
      <c r="D12170" s="86"/>
      <c r="E12170" s="32"/>
      <c r="H12170" s="105"/>
      <c r="J12170" s="102"/>
      <c r="K12170" s="102"/>
      <c r="L12170" s="108"/>
      <c r="R12170" s="31"/>
      <c r="S12170" s="112"/>
    </row>
    <row r="12171">
      <c r="A12171" s="105"/>
      <c r="C12171" s="88"/>
      <c r="D12171" s="86"/>
      <c r="E12171" s="32"/>
      <c r="H12171" s="105"/>
      <c r="J12171" s="102"/>
      <c r="K12171" s="102"/>
      <c r="L12171" s="108"/>
      <c r="R12171" s="31"/>
      <c r="S12171" s="112"/>
    </row>
    <row r="12172">
      <c r="A12172" s="105"/>
      <c r="C12172" s="88"/>
      <c r="D12172" s="86"/>
      <c r="E12172" s="32"/>
      <c r="H12172" s="105"/>
      <c r="J12172" s="102"/>
      <c r="K12172" s="102"/>
      <c r="L12172" s="108"/>
      <c r="R12172" s="31"/>
      <c r="S12172" s="112"/>
    </row>
    <row r="12173">
      <c r="A12173" s="105"/>
      <c r="C12173" s="88"/>
      <c r="D12173" s="86"/>
      <c r="E12173" s="32"/>
      <c r="H12173" s="105"/>
      <c r="J12173" s="102"/>
      <c r="K12173" s="102"/>
      <c r="L12173" s="108"/>
      <c r="R12173" s="31"/>
      <c r="S12173" s="112"/>
    </row>
    <row r="12174">
      <c r="A12174" s="105"/>
      <c r="C12174" s="88"/>
      <c r="D12174" s="86"/>
      <c r="E12174" s="32"/>
      <c r="H12174" s="105"/>
      <c r="J12174" s="102"/>
      <c r="K12174" s="102"/>
      <c r="L12174" s="108"/>
      <c r="R12174" s="31"/>
      <c r="S12174" s="112"/>
    </row>
    <row r="12175">
      <c r="A12175" s="105"/>
      <c r="C12175" s="88"/>
      <c r="D12175" s="86"/>
      <c r="E12175" s="32"/>
      <c r="H12175" s="105"/>
      <c r="J12175" s="102"/>
      <c r="K12175" s="102"/>
      <c r="L12175" s="108"/>
      <c r="R12175" s="31"/>
      <c r="S12175" s="112"/>
    </row>
    <row r="12176">
      <c r="A12176" s="105"/>
      <c r="C12176" s="88"/>
      <c r="D12176" s="86"/>
      <c r="E12176" s="32"/>
      <c r="H12176" s="105"/>
      <c r="J12176" s="102"/>
      <c r="K12176" s="102"/>
      <c r="L12176" s="108"/>
      <c r="R12176" s="31"/>
      <c r="S12176" s="112"/>
    </row>
    <row r="12177">
      <c r="A12177" s="105"/>
      <c r="C12177" s="88"/>
      <c r="D12177" s="86"/>
      <c r="E12177" s="32"/>
      <c r="H12177" s="105"/>
      <c r="J12177" s="102"/>
      <c r="K12177" s="102"/>
      <c r="L12177" s="108"/>
      <c r="R12177" s="31"/>
      <c r="S12177" s="112"/>
    </row>
    <row r="12178">
      <c r="A12178" s="105"/>
      <c r="C12178" s="88"/>
      <c r="D12178" s="86"/>
      <c r="E12178" s="32"/>
      <c r="H12178" s="105"/>
      <c r="J12178" s="102"/>
      <c r="K12178" s="102"/>
      <c r="L12178" s="108"/>
      <c r="R12178" s="31"/>
      <c r="S12178" s="112"/>
    </row>
    <row r="12179">
      <c r="A12179" s="105"/>
      <c r="C12179" s="88"/>
      <c r="D12179" s="86"/>
      <c r="E12179" s="32"/>
      <c r="H12179" s="105"/>
      <c r="J12179" s="102"/>
      <c r="K12179" s="102"/>
      <c r="L12179" s="108"/>
      <c r="R12179" s="31"/>
      <c r="S12179" s="112"/>
    </row>
    <row r="12180">
      <c r="A12180" s="105"/>
      <c r="C12180" s="88"/>
      <c r="D12180" s="86"/>
      <c r="E12180" s="32"/>
      <c r="H12180" s="105"/>
      <c r="J12180" s="102"/>
      <c r="K12180" s="102"/>
      <c r="L12180" s="108"/>
      <c r="R12180" s="31"/>
      <c r="S12180" s="112"/>
    </row>
    <row r="12181">
      <c r="A12181" s="105"/>
      <c r="C12181" s="88"/>
      <c r="D12181" s="86"/>
      <c r="E12181" s="32"/>
      <c r="H12181" s="105"/>
      <c r="J12181" s="102"/>
      <c r="K12181" s="102"/>
      <c r="L12181" s="108"/>
      <c r="R12181" s="31"/>
      <c r="S12181" s="112"/>
    </row>
    <row r="12182">
      <c r="A12182" s="105"/>
      <c r="C12182" s="88"/>
      <c r="D12182" s="86"/>
      <c r="E12182" s="32"/>
      <c r="H12182" s="105"/>
      <c r="J12182" s="102"/>
      <c r="K12182" s="102"/>
      <c r="L12182" s="108"/>
      <c r="R12182" s="31"/>
      <c r="S12182" s="112"/>
    </row>
    <row r="12183">
      <c r="A12183" s="105"/>
      <c r="C12183" s="88"/>
      <c r="D12183" s="86"/>
      <c r="E12183" s="32"/>
      <c r="H12183" s="105"/>
      <c r="J12183" s="102"/>
      <c r="K12183" s="102"/>
      <c r="L12183" s="108"/>
      <c r="R12183" s="31"/>
      <c r="S12183" s="112"/>
    </row>
    <row r="12184">
      <c r="A12184" s="105"/>
      <c r="C12184" s="88"/>
      <c r="D12184" s="86"/>
      <c r="E12184" s="32"/>
      <c r="H12184" s="105"/>
      <c r="J12184" s="102"/>
      <c r="K12184" s="102"/>
      <c r="L12184" s="108"/>
      <c r="R12184" s="31"/>
      <c r="S12184" s="112"/>
    </row>
    <row r="12185">
      <c r="A12185" s="105"/>
      <c r="C12185" s="88"/>
      <c r="D12185" s="86"/>
      <c r="E12185" s="32"/>
      <c r="H12185" s="105"/>
      <c r="J12185" s="102"/>
      <c r="K12185" s="102"/>
      <c r="L12185" s="108"/>
      <c r="R12185" s="31"/>
      <c r="S12185" s="112"/>
    </row>
    <row r="12186">
      <c r="A12186" s="105"/>
      <c r="C12186" s="88"/>
      <c r="D12186" s="86"/>
      <c r="E12186" s="32"/>
      <c r="H12186" s="105"/>
      <c r="J12186" s="102"/>
      <c r="K12186" s="102"/>
      <c r="L12186" s="108"/>
      <c r="R12186" s="31"/>
      <c r="S12186" s="112"/>
    </row>
    <row r="12187">
      <c r="A12187" s="105"/>
      <c r="C12187" s="88"/>
      <c r="D12187" s="86"/>
      <c r="E12187" s="32"/>
      <c r="H12187" s="105"/>
      <c r="J12187" s="102"/>
      <c r="K12187" s="102"/>
      <c r="L12187" s="108"/>
      <c r="R12187" s="31"/>
      <c r="S12187" s="112"/>
    </row>
    <row r="12188">
      <c r="A12188" s="105"/>
      <c r="C12188" s="88"/>
      <c r="D12188" s="86"/>
      <c r="E12188" s="32"/>
      <c r="H12188" s="105"/>
      <c r="J12188" s="102"/>
      <c r="K12188" s="102"/>
      <c r="L12188" s="108"/>
      <c r="R12188" s="31"/>
      <c r="S12188" s="112"/>
    </row>
    <row r="12189">
      <c r="A12189" s="105"/>
      <c r="C12189" s="88"/>
      <c r="D12189" s="86"/>
      <c r="E12189" s="32"/>
      <c r="H12189" s="105"/>
      <c r="J12189" s="102"/>
      <c r="K12189" s="102"/>
      <c r="L12189" s="108"/>
      <c r="R12189" s="31"/>
      <c r="S12189" s="112"/>
    </row>
    <row r="12190">
      <c r="A12190" s="105"/>
      <c r="C12190" s="88"/>
      <c r="D12190" s="86"/>
      <c r="E12190" s="32"/>
      <c r="H12190" s="105"/>
      <c r="J12190" s="102"/>
      <c r="K12190" s="102"/>
      <c r="L12190" s="108"/>
      <c r="R12190" s="31"/>
      <c r="S12190" s="112"/>
    </row>
    <row r="12191">
      <c r="A12191" s="105"/>
      <c r="C12191" s="88"/>
      <c r="D12191" s="86"/>
      <c r="E12191" s="32"/>
      <c r="H12191" s="105"/>
      <c r="J12191" s="102"/>
      <c r="K12191" s="102"/>
      <c r="L12191" s="108"/>
      <c r="R12191" s="31"/>
      <c r="S12191" s="112"/>
    </row>
    <row r="12192">
      <c r="A12192" s="105"/>
      <c r="C12192" s="88"/>
      <c r="D12192" s="86"/>
      <c r="E12192" s="32"/>
      <c r="H12192" s="105"/>
      <c r="J12192" s="102"/>
      <c r="K12192" s="102"/>
      <c r="L12192" s="108"/>
      <c r="R12192" s="31"/>
      <c r="S12192" s="112"/>
    </row>
    <row r="12193">
      <c r="A12193" s="105"/>
      <c r="C12193" s="88"/>
      <c r="D12193" s="86"/>
      <c r="E12193" s="32"/>
      <c r="H12193" s="105"/>
      <c r="J12193" s="102"/>
      <c r="K12193" s="102"/>
      <c r="L12193" s="108"/>
      <c r="R12193" s="31"/>
      <c r="S12193" s="112"/>
    </row>
    <row r="12194">
      <c r="A12194" s="105"/>
      <c r="C12194" s="88"/>
      <c r="D12194" s="86"/>
      <c r="E12194" s="32"/>
      <c r="H12194" s="105"/>
      <c r="J12194" s="102"/>
      <c r="K12194" s="102"/>
      <c r="L12194" s="108"/>
      <c r="R12194" s="31"/>
      <c r="S12194" s="112"/>
    </row>
    <row r="12195">
      <c r="A12195" s="105"/>
      <c r="C12195" s="88"/>
      <c r="D12195" s="86"/>
      <c r="E12195" s="32"/>
      <c r="H12195" s="105"/>
      <c r="J12195" s="102"/>
      <c r="K12195" s="102"/>
      <c r="L12195" s="108"/>
      <c r="R12195" s="31"/>
      <c r="S12195" s="112"/>
    </row>
    <row r="12196">
      <c r="A12196" s="105"/>
      <c r="C12196" s="88"/>
      <c r="D12196" s="86"/>
      <c r="E12196" s="32"/>
      <c r="H12196" s="105"/>
      <c r="J12196" s="102"/>
      <c r="K12196" s="102"/>
      <c r="L12196" s="108"/>
      <c r="R12196" s="31"/>
      <c r="S12196" s="112"/>
    </row>
    <row r="12197">
      <c r="A12197" s="105"/>
      <c r="C12197" s="88"/>
      <c r="D12197" s="86"/>
      <c r="E12197" s="32"/>
      <c r="H12197" s="105"/>
      <c r="J12197" s="102"/>
      <c r="K12197" s="102"/>
      <c r="L12197" s="108"/>
      <c r="R12197" s="31"/>
      <c r="S12197" s="112"/>
    </row>
    <row r="12198">
      <c r="A12198" s="105"/>
      <c r="C12198" s="88"/>
      <c r="D12198" s="86"/>
      <c r="E12198" s="32"/>
      <c r="H12198" s="105"/>
      <c r="J12198" s="102"/>
      <c r="K12198" s="102"/>
      <c r="L12198" s="108"/>
      <c r="R12198" s="31"/>
      <c r="S12198" s="112"/>
    </row>
    <row r="12199">
      <c r="A12199" s="105"/>
      <c r="C12199" s="88"/>
      <c r="D12199" s="86"/>
      <c r="E12199" s="32"/>
      <c r="H12199" s="105"/>
      <c r="J12199" s="102"/>
      <c r="K12199" s="102"/>
      <c r="L12199" s="108"/>
      <c r="R12199" s="31"/>
      <c r="S12199" s="112"/>
    </row>
    <row r="12200">
      <c r="A12200" s="105"/>
      <c r="C12200" s="88"/>
      <c r="D12200" s="86"/>
      <c r="E12200" s="32"/>
      <c r="H12200" s="105"/>
      <c r="J12200" s="102"/>
      <c r="K12200" s="102"/>
      <c r="L12200" s="108"/>
      <c r="R12200" s="31"/>
      <c r="S12200" s="112"/>
    </row>
    <row r="12201">
      <c r="A12201" s="105"/>
      <c r="C12201" s="88"/>
      <c r="D12201" s="86"/>
      <c r="E12201" s="32"/>
      <c r="H12201" s="105"/>
      <c r="J12201" s="102"/>
      <c r="K12201" s="102"/>
      <c r="L12201" s="108"/>
      <c r="R12201" s="31"/>
      <c r="S12201" s="112"/>
    </row>
    <row r="12202">
      <c r="A12202" s="105"/>
      <c r="C12202" s="88"/>
      <c r="D12202" s="86"/>
      <c r="E12202" s="32"/>
      <c r="H12202" s="105"/>
      <c r="J12202" s="102"/>
      <c r="K12202" s="102"/>
      <c r="L12202" s="108"/>
      <c r="R12202" s="31"/>
      <c r="S12202" s="112"/>
    </row>
    <row r="12203">
      <c r="A12203" s="105"/>
      <c r="C12203" s="88"/>
      <c r="D12203" s="86"/>
      <c r="E12203" s="32"/>
      <c r="H12203" s="105"/>
      <c r="J12203" s="102"/>
      <c r="K12203" s="102"/>
      <c r="L12203" s="108"/>
      <c r="R12203" s="31"/>
      <c r="S12203" s="112"/>
    </row>
    <row r="12204">
      <c r="A12204" s="105"/>
      <c r="C12204" s="88"/>
      <c r="D12204" s="86"/>
      <c r="E12204" s="32"/>
      <c r="H12204" s="105"/>
      <c r="J12204" s="102"/>
      <c r="K12204" s="102"/>
      <c r="L12204" s="108"/>
      <c r="R12204" s="31"/>
      <c r="S12204" s="112"/>
    </row>
    <row r="12205">
      <c r="A12205" s="105"/>
      <c r="C12205" s="88"/>
      <c r="D12205" s="86"/>
      <c r="E12205" s="32"/>
      <c r="H12205" s="105"/>
      <c r="J12205" s="102"/>
      <c r="K12205" s="102"/>
      <c r="L12205" s="108"/>
      <c r="R12205" s="31"/>
      <c r="S12205" s="112"/>
    </row>
    <row r="12206">
      <c r="A12206" s="105"/>
      <c r="C12206" s="88"/>
      <c r="D12206" s="86"/>
      <c r="E12206" s="32"/>
      <c r="H12206" s="105"/>
      <c r="J12206" s="102"/>
      <c r="K12206" s="102"/>
      <c r="L12206" s="108"/>
      <c r="R12206" s="31"/>
      <c r="S12206" s="112"/>
    </row>
    <row r="12207">
      <c r="A12207" s="105"/>
      <c r="C12207" s="88"/>
      <c r="D12207" s="86"/>
      <c r="E12207" s="32"/>
      <c r="H12207" s="105"/>
      <c r="J12207" s="102"/>
      <c r="K12207" s="102"/>
      <c r="L12207" s="108"/>
      <c r="R12207" s="31"/>
      <c r="S12207" s="112"/>
    </row>
    <row r="12208">
      <c r="A12208" s="105"/>
      <c r="C12208" s="88"/>
      <c r="D12208" s="86"/>
      <c r="E12208" s="32"/>
      <c r="H12208" s="105"/>
      <c r="J12208" s="102"/>
      <c r="K12208" s="102"/>
      <c r="L12208" s="108"/>
      <c r="R12208" s="31"/>
      <c r="S12208" s="112"/>
    </row>
    <row r="12209">
      <c r="A12209" s="105"/>
      <c r="C12209" s="88"/>
      <c r="D12209" s="86"/>
      <c r="E12209" s="32"/>
      <c r="H12209" s="105"/>
      <c r="J12209" s="102"/>
      <c r="K12209" s="102"/>
      <c r="L12209" s="108"/>
      <c r="R12209" s="31"/>
      <c r="S12209" s="112"/>
    </row>
    <row r="12210">
      <c r="A12210" s="105"/>
      <c r="C12210" s="88"/>
      <c r="D12210" s="86"/>
      <c r="E12210" s="32"/>
      <c r="H12210" s="105"/>
      <c r="J12210" s="102"/>
      <c r="K12210" s="102"/>
      <c r="L12210" s="108"/>
      <c r="R12210" s="31"/>
      <c r="S12210" s="112"/>
    </row>
    <row r="12211">
      <c r="A12211" s="105"/>
      <c r="C12211" s="88"/>
      <c r="D12211" s="86"/>
      <c r="E12211" s="32"/>
      <c r="H12211" s="105"/>
      <c r="J12211" s="102"/>
      <c r="K12211" s="102"/>
      <c r="L12211" s="108"/>
      <c r="R12211" s="31"/>
      <c r="S12211" s="112"/>
    </row>
    <row r="12212">
      <c r="A12212" s="105"/>
      <c r="C12212" s="88"/>
      <c r="D12212" s="86"/>
      <c r="E12212" s="32"/>
      <c r="H12212" s="105"/>
      <c r="J12212" s="102"/>
      <c r="K12212" s="102"/>
      <c r="L12212" s="108"/>
      <c r="R12212" s="31"/>
      <c r="S12212" s="112"/>
    </row>
    <row r="12213">
      <c r="A12213" s="105"/>
      <c r="C12213" s="88"/>
      <c r="D12213" s="86"/>
      <c r="E12213" s="32"/>
      <c r="H12213" s="105"/>
      <c r="J12213" s="102"/>
      <c r="K12213" s="102"/>
      <c r="L12213" s="108"/>
      <c r="R12213" s="31"/>
      <c r="S12213" s="112"/>
    </row>
    <row r="12214">
      <c r="A12214" s="105"/>
      <c r="C12214" s="88"/>
      <c r="D12214" s="86"/>
      <c r="E12214" s="32"/>
      <c r="H12214" s="105"/>
      <c r="J12214" s="102"/>
      <c r="K12214" s="102"/>
      <c r="L12214" s="108"/>
      <c r="R12214" s="31"/>
      <c r="S12214" s="112"/>
    </row>
    <row r="12215">
      <c r="A12215" s="105"/>
      <c r="C12215" s="88"/>
      <c r="D12215" s="86"/>
      <c r="E12215" s="32"/>
      <c r="H12215" s="105"/>
      <c r="J12215" s="102"/>
      <c r="K12215" s="102"/>
      <c r="L12215" s="108"/>
      <c r="R12215" s="31"/>
      <c r="S12215" s="112"/>
    </row>
    <row r="12216">
      <c r="A12216" s="105"/>
      <c r="C12216" s="88"/>
      <c r="D12216" s="86"/>
      <c r="E12216" s="32"/>
      <c r="H12216" s="105"/>
      <c r="J12216" s="102"/>
      <c r="K12216" s="102"/>
      <c r="L12216" s="108"/>
      <c r="R12216" s="31"/>
      <c r="S12216" s="112"/>
    </row>
    <row r="12217">
      <c r="A12217" s="105"/>
      <c r="C12217" s="88"/>
      <c r="D12217" s="86"/>
      <c r="E12217" s="32"/>
      <c r="H12217" s="105"/>
      <c r="J12217" s="102"/>
      <c r="K12217" s="102"/>
      <c r="L12217" s="108"/>
      <c r="R12217" s="31"/>
      <c r="S12217" s="112"/>
    </row>
    <row r="12218">
      <c r="A12218" s="105"/>
      <c r="C12218" s="88"/>
      <c r="D12218" s="86"/>
      <c r="E12218" s="32"/>
      <c r="H12218" s="105"/>
      <c r="J12218" s="102"/>
      <c r="K12218" s="102"/>
      <c r="L12218" s="108"/>
      <c r="R12218" s="31"/>
      <c r="S12218" s="112"/>
    </row>
    <row r="12219">
      <c r="A12219" s="105"/>
      <c r="C12219" s="88"/>
      <c r="D12219" s="86"/>
      <c r="E12219" s="32"/>
      <c r="H12219" s="105"/>
      <c r="J12219" s="102"/>
      <c r="K12219" s="102"/>
      <c r="L12219" s="108"/>
      <c r="R12219" s="31"/>
      <c r="S12219" s="112"/>
    </row>
    <row r="12220">
      <c r="A12220" s="105"/>
      <c r="C12220" s="88"/>
      <c r="D12220" s="86"/>
      <c r="E12220" s="32"/>
      <c r="H12220" s="105"/>
      <c r="J12220" s="102"/>
      <c r="K12220" s="102"/>
      <c r="L12220" s="108"/>
      <c r="R12220" s="31"/>
      <c r="S12220" s="112"/>
    </row>
    <row r="12221">
      <c r="A12221" s="105"/>
      <c r="C12221" s="88"/>
      <c r="D12221" s="86"/>
      <c r="E12221" s="32"/>
      <c r="H12221" s="105"/>
      <c r="J12221" s="102"/>
      <c r="K12221" s="102"/>
      <c r="L12221" s="108"/>
      <c r="R12221" s="31"/>
      <c r="S12221" s="112"/>
    </row>
    <row r="12222">
      <c r="A12222" s="105"/>
      <c r="C12222" s="88"/>
      <c r="D12222" s="86"/>
      <c r="E12222" s="32"/>
      <c r="H12222" s="105"/>
      <c r="J12222" s="102"/>
      <c r="K12222" s="102"/>
      <c r="L12222" s="108"/>
      <c r="R12222" s="31"/>
      <c r="S12222" s="112"/>
    </row>
    <row r="12223">
      <c r="A12223" s="105"/>
      <c r="C12223" s="88"/>
      <c r="D12223" s="86"/>
      <c r="E12223" s="32"/>
      <c r="H12223" s="105"/>
      <c r="J12223" s="102"/>
      <c r="K12223" s="102"/>
      <c r="L12223" s="108"/>
      <c r="R12223" s="31"/>
      <c r="S12223" s="112"/>
    </row>
    <row r="12224">
      <c r="A12224" s="105"/>
      <c r="C12224" s="88"/>
      <c r="D12224" s="86"/>
      <c r="E12224" s="32"/>
      <c r="H12224" s="105"/>
      <c r="J12224" s="102"/>
      <c r="K12224" s="102"/>
      <c r="L12224" s="108"/>
      <c r="R12224" s="31"/>
      <c r="S12224" s="112"/>
    </row>
    <row r="12225">
      <c r="A12225" s="105"/>
      <c r="C12225" s="88"/>
      <c r="D12225" s="86"/>
      <c r="E12225" s="32"/>
      <c r="H12225" s="105"/>
      <c r="J12225" s="102"/>
      <c r="K12225" s="102"/>
      <c r="L12225" s="108"/>
      <c r="R12225" s="31"/>
      <c r="S12225" s="112"/>
    </row>
    <row r="12226">
      <c r="A12226" s="105"/>
      <c r="C12226" s="88"/>
      <c r="D12226" s="86"/>
      <c r="E12226" s="32"/>
      <c r="H12226" s="105"/>
      <c r="J12226" s="102"/>
      <c r="K12226" s="102"/>
      <c r="L12226" s="108"/>
      <c r="R12226" s="31"/>
      <c r="S12226" s="112"/>
    </row>
    <row r="12227">
      <c r="A12227" s="105"/>
      <c r="C12227" s="88"/>
      <c r="D12227" s="86"/>
      <c r="E12227" s="32"/>
      <c r="H12227" s="105"/>
      <c r="J12227" s="102"/>
      <c r="K12227" s="102"/>
      <c r="L12227" s="108"/>
      <c r="R12227" s="31"/>
      <c r="S12227" s="112"/>
    </row>
    <row r="12228">
      <c r="A12228" s="105"/>
      <c r="C12228" s="88"/>
      <c r="D12228" s="86"/>
      <c r="E12228" s="32"/>
      <c r="H12228" s="105"/>
      <c r="J12228" s="102"/>
      <c r="K12228" s="102"/>
      <c r="L12228" s="108"/>
      <c r="R12228" s="31"/>
      <c r="S12228" s="112"/>
    </row>
    <row r="12229">
      <c r="A12229" s="105"/>
      <c r="C12229" s="88"/>
      <c r="D12229" s="86"/>
      <c r="E12229" s="32"/>
      <c r="H12229" s="105"/>
      <c r="J12229" s="102"/>
      <c r="K12229" s="102"/>
      <c r="L12229" s="108"/>
      <c r="R12229" s="31"/>
      <c r="S12229" s="112"/>
    </row>
    <row r="12230">
      <c r="A12230" s="105"/>
      <c r="C12230" s="88"/>
      <c r="D12230" s="86"/>
      <c r="E12230" s="32"/>
      <c r="H12230" s="105"/>
      <c r="J12230" s="102"/>
      <c r="K12230" s="102"/>
      <c r="L12230" s="108"/>
      <c r="R12230" s="31"/>
      <c r="S12230" s="112"/>
    </row>
    <row r="12231">
      <c r="A12231" s="105"/>
      <c r="C12231" s="88"/>
      <c r="D12231" s="86"/>
      <c r="E12231" s="32"/>
      <c r="H12231" s="105"/>
      <c r="J12231" s="102"/>
      <c r="K12231" s="102"/>
      <c r="L12231" s="108"/>
      <c r="R12231" s="31"/>
      <c r="S12231" s="112"/>
    </row>
    <row r="12232">
      <c r="A12232" s="105"/>
      <c r="C12232" s="88"/>
      <c r="D12232" s="86"/>
      <c r="E12232" s="32"/>
      <c r="H12232" s="105"/>
      <c r="J12232" s="102"/>
      <c r="K12232" s="102"/>
      <c r="L12232" s="108"/>
      <c r="R12232" s="31"/>
      <c r="S12232" s="112"/>
    </row>
    <row r="12233">
      <c r="A12233" s="105"/>
      <c r="C12233" s="88"/>
      <c r="D12233" s="86"/>
      <c r="E12233" s="32"/>
      <c r="H12233" s="105"/>
      <c r="J12233" s="102"/>
      <c r="K12233" s="102"/>
      <c r="L12233" s="108"/>
      <c r="R12233" s="31"/>
      <c r="S12233" s="112"/>
    </row>
    <row r="12234">
      <c r="A12234" s="105"/>
      <c r="C12234" s="88"/>
      <c r="D12234" s="86"/>
      <c r="E12234" s="32"/>
      <c r="H12234" s="105"/>
      <c r="J12234" s="102"/>
      <c r="K12234" s="102"/>
      <c r="L12234" s="108"/>
      <c r="R12234" s="31"/>
      <c r="S12234" s="112"/>
    </row>
    <row r="12235">
      <c r="A12235" s="105"/>
      <c r="C12235" s="88"/>
      <c r="D12235" s="86"/>
      <c r="E12235" s="32"/>
      <c r="H12235" s="105"/>
      <c r="J12235" s="102"/>
      <c r="K12235" s="102"/>
      <c r="L12235" s="108"/>
      <c r="R12235" s="31"/>
      <c r="S12235" s="112"/>
    </row>
    <row r="12236">
      <c r="A12236" s="105"/>
      <c r="C12236" s="88"/>
      <c r="D12236" s="86"/>
      <c r="E12236" s="32"/>
      <c r="H12236" s="105"/>
      <c r="J12236" s="102"/>
      <c r="K12236" s="102"/>
      <c r="L12236" s="108"/>
      <c r="R12236" s="31"/>
      <c r="S12236" s="112"/>
    </row>
    <row r="12237">
      <c r="A12237" s="105"/>
      <c r="C12237" s="88"/>
      <c r="D12237" s="86"/>
      <c r="E12237" s="32"/>
      <c r="H12237" s="105"/>
      <c r="J12237" s="102"/>
      <c r="K12237" s="102"/>
      <c r="L12237" s="108"/>
      <c r="R12237" s="31"/>
      <c r="S12237" s="112"/>
    </row>
    <row r="12238">
      <c r="A12238" s="105"/>
      <c r="C12238" s="88"/>
      <c r="D12238" s="86"/>
      <c r="E12238" s="32"/>
      <c r="H12238" s="105"/>
      <c r="J12238" s="102"/>
      <c r="K12238" s="102"/>
      <c r="L12238" s="108"/>
      <c r="R12238" s="31"/>
      <c r="S12238" s="112"/>
    </row>
    <row r="12239">
      <c r="A12239" s="105"/>
      <c r="C12239" s="88"/>
      <c r="D12239" s="86"/>
      <c r="E12239" s="32"/>
      <c r="H12239" s="105"/>
      <c r="J12239" s="102"/>
      <c r="K12239" s="102"/>
      <c r="L12239" s="108"/>
      <c r="R12239" s="31"/>
      <c r="S12239" s="112"/>
    </row>
    <row r="12240">
      <c r="A12240" s="105"/>
      <c r="C12240" s="88"/>
      <c r="D12240" s="86"/>
      <c r="E12240" s="32"/>
      <c r="H12240" s="105"/>
      <c r="J12240" s="102"/>
      <c r="K12240" s="102"/>
      <c r="L12240" s="108"/>
      <c r="R12240" s="31"/>
      <c r="S12240" s="112"/>
    </row>
    <row r="12241">
      <c r="A12241" s="105"/>
      <c r="C12241" s="88"/>
      <c r="D12241" s="86"/>
      <c r="E12241" s="32"/>
      <c r="H12241" s="105"/>
      <c r="J12241" s="102"/>
      <c r="K12241" s="102"/>
      <c r="L12241" s="108"/>
      <c r="R12241" s="31"/>
      <c r="S12241" s="112"/>
    </row>
    <row r="12242">
      <c r="A12242" s="105"/>
      <c r="C12242" s="88"/>
      <c r="D12242" s="86"/>
      <c r="E12242" s="32"/>
      <c r="H12242" s="105"/>
      <c r="J12242" s="102"/>
      <c r="K12242" s="102"/>
      <c r="L12242" s="108"/>
      <c r="R12242" s="31"/>
      <c r="S12242" s="112"/>
    </row>
    <row r="12243">
      <c r="A12243" s="105"/>
      <c r="C12243" s="88"/>
      <c r="D12243" s="86"/>
      <c r="E12243" s="32"/>
      <c r="H12243" s="105"/>
      <c r="J12243" s="102"/>
      <c r="K12243" s="102"/>
      <c r="L12243" s="108"/>
      <c r="R12243" s="31"/>
      <c r="S12243" s="112"/>
    </row>
    <row r="12244">
      <c r="A12244" s="105"/>
      <c r="C12244" s="88"/>
      <c r="D12244" s="86"/>
      <c r="E12244" s="32"/>
      <c r="H12244" s="105"/>
      <c r="J12244" s="102"/>
      <c r="K12244" s="102"/>
      <c r="L12244" s="108"/>
      <c r="R12244" s="31"/>
      <c r="S12244" s="112"/>
    </row>
    <row r="12245">
      <c r="A12245" s="105"/>
      <c r="C12245" s="88"/>
      <c r="D12245" s="86"/>
      <c r="E12245" s="32"/>
      <c r="H12245" s="105"/>
      <c r="J12245" s="102"/>
      <c r="K12245" s="102"/>
      <c r="L12245" s="108"/>
      <c r="R12245" s="31"/>
      <c r="S12245" s="112"/>
    </row>
    <row r="12246">
      <c r="A12246" s="105"/>
      <c r="C12246" s="88"/>
      <c r="D12246" s="86"/>
      <c r="E12246" s="32"/>
      <c r="H12246" s="105"/>
      <c r="J12246" s="102"/>
      <c r="K12246" s="102"/>
      <c r="L12246" s="108"/>
      <c r="R12246" s="31"/>
      <c r="S12246" s="112"/>
    </row>
    <row r="12247">
      <c r="A12247" s="105"/>
      <c r="C12247" s="88"/>
      <c r="D12247" s="86"/>
      <c r="E12247" s="32"/>
      <c r="H12247" s="105"/>
      <c r="J12247" s="102"/>
      <c r="K12247" s="102"/>
      <c r="L12247" s="108"/>
      <c r="R12247" s="31"/>
      <c r="S12247" s="112"/>
    </row>
    <row r="12248">
      <c r="A12248" s="105"/>
      <c r="C12248" s="88"/>
      <c r="D12248" s="86"/>
      <c r="E12248" s="32"/>
      <c r="H12248" s="105"/>
      <c r="J12248" s="102"/>
      <c r="K12248" s="102"/>
      <c r="L12248" s="108"/>
      <c r="R12248" s="31"/>
      <c r="S12248" s="112"/>
    </row>
    <row r="12249">
      <c r="A12249" s="105"/>
      <c r="C12249" s="88"/>
      <c r="D12249" s="86"/>
      <c r="E12249" s="32"/>
      <c r="H12249" s="105"/>
      <c r="J12249" s="102"/>
      <c r="K12249" s="102"/>
      <c r="L12249" s="108"/>
      <c r="R12249" s="31"/>
      <c r="S12249" s="112"/>
    </row>
    <row r="12250">
      <c r="A12250" s="105"/>
      <c r="C12250" s="88"/>
      <c r="D12250" s="86"/>
      <c r="E12250" s="32"/>
      <c r="H12250" s="105"/>
      <c r="J12250" s="102"/>
      <c r="K12250" s="102"/>
      <c r="L12250" s="108"/>
      <c r="R12250" s="31"/>
      <c r="S12250" s="112"/>
    </row>
    <row r="12251">
      <c r="A12251" s="105"/>
      <c r="C12251" s="88"/>
      <c r="D12251" s="86"/>
      <c r="E12251" s="32"/>
      <c r="H12251" s="105"/>
      <c r="J12251" s="102"/>
      <c r="K12251" s="102"/>
      <c r="L12251" s="108"/>
      <c r="R12251" s="31"/>
      <c r="S12251" s="112"/>
    </row>
    <row r="12252">
      <c r="A12252" s="105"/>
      <c r="C12252" s="88"/>
      <c r="D12252" s="86"/>
      <c r="E12252" s="32"/>
      <c r="H12252" s="105"/>
      <c r="J12252" s="102"/>
      <c r="K12252" s="102"/>
      <c r="L12252" s="108"/>
      <c r="R12252" s="31"/>
      <c r="S12252" s="112"/>
    </row>
    <row r="12253">
      <c r="A12253" s="105"/>
      <c r="C12253" s="88"/>
      <c r="D12253" s="86"/>
      <c r="E12253" s="32"/>
      <c r="H12253" s="105"/>
      <c r="J12253" s="102"/>
      <c r="K12253" s="102"/>
      <c r="L12253" s="108"/>
      <c r="R12253" s="31"/>
      <c r="S12253" s="112"/>
    </row>
    <row r="12254">
      <c r="A12254" s="105"/>
      <c r="C12254" s="88"/>
      <c r="D12254" s="86"/>
      <c r="E12254" s="32"/>
      <c r="H12254" s="105"/>
      <c r="J12254" s="102"/>
      <c r="K12254" s="102"/>
      <c r="L12254" s="108"/>
      <c r="R12254" s="31"/>
      <c r="S12254" s="112"/>
    </row>
    <row r="12255">
      <c r="A12255" s="105"/>
      <c r="C12255" s="88"/>
      <c r="D12255" s="86"/>
      <c r="E12255" s="32"/>
      <c r="H12255" s="105"/>
      <c r="J12255" s="102"/>
      <c r="K12255" s="102"/>
      <c r="L12255" s="108"/>
      <c r="R12255" s="31"/>
      <c r="S12255" s="112"/>
    </row>
    <row r="12256">
      <c r="A12256" s="105"/>
      <c r="C12256" s="88"/>
      <c r="D12256" s="86"/>
      <c r="E12256" s="32"/>
      <c r="H12256" s="105"/>
      <c r="J12256" s="102"/>
      <c r="K12256" s="102"/>
      <c r="L12256" s="108"/>
      <c r="R12256" s="31"/>
      <c r="S12256" s="112"/>
    </row>
    <row r="12257">
      <c r="A12257" s="105"/>
      <c r="C12257" s="88"/>
      <c r="D12257" s="86"/>
      <c r="E12257" s="32"/>
      <c r="H12257" s="105"/>
      <c r="J12257" s="102"/>
      <c r="K12257" s="102"/>
      <c r="L12257" s="108"/>
      <c r="R12257" s="31"/>
      <c r="S12257" s="112"/>
    </row>
    <row r="12258">
      <c r="A12258" s="105"/>
      <c r="C12258" s="88"/>
      <c r="D12258" s="86"/>
      <c r="E12258" s="32"/>
      <c r="H12258" s="105"/>
      <c r="J12258" s="102"/>
      <c r="K12258" s="102"/>
      <c r="L12258" s="108"/>
      <c r="R12258" s="31"/>
      <c r="S12258" s="112"/>
    </row>
    <row r="12259">
      <c r="A12259" s="105"/>
      <c r="C12259" s="88"/>
      <c r="D12259" s="86"/>
      <c r="E12259" s="32"/>
      <c r="H12259" s="105"/>
      <c r="J12259" s="102"/>
      <c r="K12259" s="102"/>
      <c r="L12259" s="108"/>
      <c r="R12259" s="31"/>
      <c r="S12259" s="112"/>
    </row>
    <row r="12260">
      <c r="A12260" s="105"/>
      <c r="C12260" s="88"/>
      <c r="D12260" s="86"/>
      <c r="E12260" s="32"/>
      <c r="H12260" s="105"/>
      <c r="J12260" s="102"/>
      <c r="K12260" s="102"/>
      <c r="L12260" s="108"/>
      <c r="R12260" s="31"/>
      <c r="S12260" s="112"/>
    </row>
    <row r="12261">
      <c r="A12261" s="105"/>
      <c r="C12261" s="88"/>
      <c r="D12261" s="86"/>
      <c r="E12261" s="32"/>
      <c r="H12261" s="105"/>
      <c r="J12261" s="102"/>
      <c r="K12261" s="102"/>
      <c r="L12261" s="108"/>
      <c r="R12261" s="31"/>
      <c r="S12261" s="112"/>
    </row>
    <row r="12262">
      <c r="A12262" s="105"/>
      <c r="C12262" s="88"/>
      <c r="D12262" s="86"/>
      <c r="E12262" s="32"/>
      <c r="H12262" s="105"/>
      <c r="J12262" s="102"/>
      <c r="K12262" s="102"/>
      <c r="L12262" s="108"/>
      <c r="R12262" s="31"/>
      <c r="S12262" s="112"/>
    </row>
    <row r="12263">
      <c r="A12263" s="105"/>
      <c r="C12263" s="88"/>
      <c r="D12263" s="86"/>
      <c r="E12263" s="32"/>
      <c r="H12263" s="105"/>
      <c r="J12263" s="102"/>
      <c r="K12263" s="102"/>
      <c r="L12263" s="108"/>
      <c r="R12263" s="31"/>
      <c r="S12263" s="112"/>
    </row>
    <row r="12264">
      <c r="A12264" s="105"/>
      <c r="C12264" s="88"/>
      <c r="D12264" s="86"/>
      <c r="E12264" s="32"/>
      <c r="H12264" s="105"/>
      <c r="J12264" s="102"/>
      <c r="K12264" s="102"/>
      <c r="L12264" s="108"/>
      <c r="R12264" s="31"/>
      <c r="S12264" s="112"/>
    </row>
    <row r="12265">
      <c r="A12265" s="105"/>
      <c r="C12265" s="88"/>
      <c r="D12265" s="86"/>
      <c r="E12265" s="32"/>
      <c r="H12265" s="105"/>
      <c r="J12265" s="102"/>
      <c r="K12265" s="102"/>
      <c r="L12265" s="108"/>
      <c r="R12265" s="31"/>
      <c r="S12265" s="112"/>
    </row>
    <row r="12266">
      <c r="A12266" s="105"/>
      <c r="C12266" s="88"/>
      <c r="D12266" s="86"/>
      <c r="E12266" s="32"/>
      <c r="H12266" s="105"/>
      <c r="J12266" s="102"/>
      <c r="K12266" s="102"/>
      <c r="L12266" s="108"/>
      <c r="R12266" s="31"/>
      <c r="S12266" s="112"/>
    </row>
    <row r="12267">
      <c r="A12267" s="105"/>
      <c r="C12267" s="88"/>
      <c r="D12267" s="86"/>
      <c r="E12267" s="32"/>
      <c r="H12267" s="105"/>
      <c r="J12267" s="102"/>
      <c r="K12267" s="102"/>
      <c r="L12267" s="108"/>
      <c r="R12267" s="31"/>
      <c r="S12267" s="112"/>
    </row>
    <row r="12268">
      <c r="A12268" s="105"/>
      <c r="C12268" s="88"/>
      <c r="D12268" s="86"/>
      <c r="E12268" s="32"/>
      <c r="H12268" s="105"/>
      <c r="J12268" s="102"/>
      <c r="K12268" s="102"/>
      <c r="L12268" s="108"/>
      <c r="R12268" s="31"/>
      <c r="S12268" s="112"/>
    </row>
    <row r="12269">
      <c r="A12269" s="105"/>
      <c r="C12269" s="88"/>
      <c r="D12269" s="86"/>
      <c r="E12269" s="32"/>
      <c r="H12269" s="105"/>
      <c r="J12269" s="102"/>
      <c r="K12269" s="102"/>
      <c r="L12269" s="108"/>
      <c r="R12269" s="31"/>
      <c r="S12269" s="112"/>
    </row>
    <row r="12270">
      <c r="A12270" s="105"/>
      <c r="C12270" s="88"/>
      <c r="D12270" s="86"/>
      <c r="E12270" s="32"/>
      <c r="H12270" s="105"/>
      <c r="J12270" s="102"/>
      <c r="K12270" s="102"/>
      <c r="L12270" s="108"/>
      <c r="R12270" s="31"/>
      <c r="S12270" s="112"/>
    </row>
    <row r="12271">
      <c r="A12271" s="105"/>
      <c r="C12271" s="88"/>
      <c r="D12271" s="86"/>
      <c r="E12271" s="32"/>
      <c r="H12271" s="105"/>
      <c r="J12271" s="102"/>
      <c r="K12271" s="102"/>
      <c r="L12271" s="108"/>
      <c r="R12271" s="31"/>
      <c r="S12271" s="112"/>
    </row>
    <row r="12272">
      <c r="A12272" s="105"/>
      <c r="C12272" s="88"/>
      <c r="D12272" s="86"/>
      <c r="E12272" s="32"/>
      <c r="H12272" s="105"/>
      <c r="J12272" s="102"/>
      <c r="K12272" s="102"/>
      <c r="L12272" s="108"/>
      <c r="R12272" s="31"/>
      <c r="S12272" s="112"/>
    </row>
    <row r="12273">
      <c r="A12273" s="105"/>
      <c r="C12273" s="88"/>
      <c r="D12273" s="86"/>
      <c r="E12273" s="32"/>
      <c r="H12273" s="105"/>
      <c r="J12273" s="102"/>
      <c r="K12273" s="102"/>
      <c r="L12273" s="108"/>
      <c r="R12273" s="31"/>
      <c r="S12273" s="112"/>
    </row>
    <row r="12274">
      <c r="A12274" s="105"/>
      <c r="C12274" s="88"/>
      <c r="D12274" s="86"/>
      <c r="E12274" s="32"/>
      <c r="H12274" s="105"/>
      <c r="J12274" s="102"/>
      <c r="K12274" s="102"/>
      <c r="L12274" s="108"/>
      <c r="R12274" s="31"/>
      <c r="S12274" s="112"/>
    </row>
    <row r="12275">
      <c r="A12275" s="105"/>
      <c r="C12275" s="88"/>
      <c r="D12275" s="86"/>
      <c r="E12275" s="32"/>
      <c r="H12275" s="105"/>
      <c r="J12275" s="102"/>
      <c r="K12275" s="102"/>
      <c r="L12275" s="108"/>
      <c r="R12275" s="31"/>
      <c r="S12275" s="112"/>
    </row>
    <row r="12276">
      <c r="A12276" s="105"/>
      <c r="C12276" s="88"/>
      <c r="D12276" s="86"/>
      <c r="E12276" s="32"/>
      <c r="H12276" s="105"/>
      <c r="J12276" s="102"/>
      <c r="K12276" s="102"/>
      <c r="L12276" s="108"/>
      <c r="R12276" s="31"/>
      <c r="S12276" s="112"/>
    </row>
    <row r="12277">
      <c r="A12277" s="105"/>
      <c r="C12277" s="88"/>
      <c r="D12277" s="86"/>
      <c r="E12277" s="32"/>
      <c r="H12277" s="105"/>
      <c r="J12277" s="102"/>
      <c r="K12277" s="102"/>
      <c r="L12277" s="108"/>
      <c r="R12277" s="31"/>
      <c r="S12277" s="112"/>
    </row>
    <row r="12278">
      <c r="A12278" s="105"/>
      <c r="C12278" s="88"/>
      <c r="D12278" s="86"/>
      <c r="E12278" s="32"/>
      <c r="H12278" s="105"/>
      <c r="J12278" s="102"/>
      <c r="K12278" s="102"/>
      <c r="L12278" s="108"/>
      <c r="R12278" s="31"/>
      <c r="S12278" s="112"/>
    </row>
    <row r="12279">
      <c r="A12279" s="105"/>
      <c r="C12279" s="88"/>
      <c r="D12279" s="86"/>
      <c r="E12279" s="32"/>
      <c r="H12279" s="105"/>
      <c r="J12279" s="102"/>
      <c r="K12279" s="102"/>
      <c r="L12279" s="108"/>
      <c r="R12279" s="31"/>
      <c r="S12279" s="112"/>
    </row>
    <row r="12280">
      <c r="A12280" s="105"/>
      <c r="C12280" s="88"/>
      <c r="D12280" s="86"/>
      <c r="E12280" s="32"/>
      <c r="H12280" s="105"/>
      <c r="J12280" s="102"/>
      <c r="K12280" s="102"/>
      <c r="L12280" s="108"/>
      <c r="R12280" s="31"/>
      <c r="S12280" s="112"/>
    </row>
    <row r="12281">
      <c r="A12281" s="105"/>
      <c r="C12281" s="88"/>
      <c r="D12281" s="86"/>
      <c r="E12281" s="32"/>
      <c r="H12281" s="105"/>
      <c r="J12281" s="102"/>
      <c r="K12281" s="102"/>
      <c r="L12281" s="108"/>
      <c r="R12281" s="31"/>
      <c r="S12281" s="112"/>
    </row>
    <row r="12282">
      <c r="A12282" s="105"/>
      <c r="C12282" s="88"/>
      <c r="D12282" s="86"/>
      <c r="E12282" s="32"/>
      <c r="H12282" s="105"/>
      <c r="J12282" s="102"/>
      <c r="K12282" s="102"/>
      <c r="L12282" s="108"/>
      <c r="R12282" s="31"/>
      <c r="S12282" s="112"/>
    </row>
    <row r="12283">
      <c r="A12283" s="105"/>
      <c r="C12283" s="88"/>
      <c r="D12283" s="86"/>
      <c r="E12283" s="32"/>
      <c r="H12283" s="105"/>
      <c r="J12283" s="102"/>
      <c r="K12283" s="102"/>
      <c r="L12283" s="108"/>
      <c r="R12283" s="31"/>
      <c r="S12283" s="112"/>
    </row>
    <row r="12284">
      <c r="A12284" s="105"/>
      <c r="C12284" s="88"/>
      <c r="D12284" s="86"/>
      <c r="E12284" s="32"/>
      <c r="H12284" s="105"/>
      <c r="J12284" s="102"/>
      <c r="K12284" s="102"/>
      <c r="L12284" s="108"/>
      <c r="R12284" s="31"/>
      <c r="S12284" s="112"/>
    </row>
    <row r="12285">
      <c r="A12285" s="105"/>
      <c r="C12285" s="88"/>
      <c r="D12285" s="86"/>
      <c r="E12285" s="32"/>
      <c r="H12285" s="105"/>
      <c r="J12285" s="102"/>
      <c r="K12285" s="102"/>
      <c r="L12285" s="108"/>
      <c r="R12285" s="31"/>
      <c r="S12285" s="112"/>
    </row>
    <row r="12286">
      <c r="A12286" s="105"/>
      <c r="C12286" s="88"/>
      <c r="D12286" s="86"/>
      <c r="E12286" s="32"/>
      <c r="H12286" s="105"/>
      <c r="J12286" s="102"/>
      <c r="K12286" s="102"/>
      <c r="L12286" s="108"/>
      <c r="R12286" s="31"/>
      <c r="S12286" s="112"/>
    </row>
    <row r="12287">
      <c r="A12287" s="105"/>
      <c r="C12287" s="88"/>
      <c r="D12287" s="86"/>
      <c r="E12287" s="32"/>
      <c r="H12287" s="105"/>
      <c r="J12287" s="102"/>
      <c r="K12287" s="102"/>
      <c r="L12287" s="108"/>
      <c r="R12287" s="31"/>
      <c r="S12287" s="112"/>
    </row>
    <row r="12288">
      <c r="A12288" s="105"/>
      <c r="C12288" s="88"/>
      <c r="D12288" s="86"/>
      <c r="E12288" s="32"/>
      <c r="H12288" s="105"/>
      <c r="J12288" s="102"/>
      <c r="K12288" s="102"/>
      <c r="L12288" s="108"/>
      <c r="R12288" s="31"/>
      <c r="S12288" s="112"/>
    </row>
    <row r="12289">
      <c r="A12289" s="105"/>
      <c r="C12289" s="88"/>
      <c r="D12289" s="86"/>
      <c r="E12289" s="32"/>
      <c r="H12289" s="105"/>
      <c r="J12289" s="102"/>
      <c r="K12289" s="102"/>
      <c r="L12289" s="108"/>
      <c r="R12289" s="31"/>
      <c r="S12289" s="112"/>
    </row>
    <row r="12290">
      <c r="A12290" s="105"/>
      <c r="C12290" s="88"/>
      <c r="D12290" s="86"/>
      <c r="E12290" s="32"/>
      <c r="H12290" s="105"/>
      <c r="J12290" s="102"/>
      <c r="K12290" s="102"/>
      <c r="L12290" s="108"/>
      <c r="R12290" s="31"/>
      <c r="S12290" s="112"/>
    </row>
    <row r="12291">
      <c r="A12291" s="105"/>
      <c r="C12291" s="88"/>
      <c r="D12291" s="86"/>
      <c r="E12291" s="32"/>
      <c r="H12291" s="105"/>
      <c r="J12291" s="102"/>
      <c r="K12291" s="102"/>
      <c r="L12291" s="108"/>
      <c r="R12291" s="31"/>
      <c r="S12291" s="112"/>
    </row>
    <row r="12292">
      <c r="A12292" s="105"/>
      <c r="C12292" s="88"/>
      <c r="D12292" s="86"/>
      <c r="E12292" s="32"/>
      <c r="H12292" s="105"/>
      <c r="J12292" s="102"/>
      <c r="K12292" s="102"/>
      <c r="L12292" s="108"/>
      <c r="R12292" s="31"/>
      <c r="S12292" s="112"/>
    </row>
    <row r="12293">
      <c r="A12293" s="105"/>
      <c r="C12293" s="88"/>
      <c r="D12293" s="86"/>
      <c r="E12293" s="32"/>
      <c r="H12293" s="105"/>
      <c r="J12293" s="102"/>
      <c r="K12293" s="102"/>
      <c r="L12293" s="108"/>
      <c r="R12293" s="31"/>
      <c r="S12293" s="112"/>
    </row>
    <row r="12294">
      <c r="A12294" s="105"/>
      <c r="C12294" s="88"/>
      <c r="D12294" s="86"/>
      <c r="E12294" s="32"/>
      <c r="H12294" s="105"/>
      <c r="J12294" s="102"/>
      <c r="K12294" s="102"/>
      <c r="L12294" s="108"/>
      <c r="R12294" s="31"/>
      <c r="S12294" s="112"/>
    </row>
    <row r="12295">
      <c r="A12295" s="105"/>
      <c r="C12295" s="88"/>
      <c r="D12295" s="86"/>
      <c r="E12295" s="32"/>
      <c r="H12295" s="105"/>
      <c r="J12295" s="102"/>
      <c r="K12295" s="102"/>
      <c r="L12295" s="108"/>
      <c r="R12295" s="31"/>
      <c r="S12295" s="112"/>
    </row>
    <row r="12296">
      <c r="A12296" s="105"/>
      <c r="C12296" s="88"/>
      <c r="D12296" s="86"/>
      <c r="E12296" s="32"/>
      <c r="H12296" s="105"/>
      <c r="J12296" s="102"/>
      <c r="K12296" s="102"/>
      <c r="L12296" s="108"/>
      <c r="R12296" s="31"/>
      <c r="S12296" s="112"/>
    </row>
    <row r="12297">
      <c r="A12297" s="105"/>
      <c r="C12297" s="88"/>
      <c r="D12297" s="86"/>
      <c r="E12297" s="32"/>
      <c r="H12297" s="105"/>
      <c r="J12297" s="102"/>
      <c r="K12297" s="102"/>
      <c r="L12297" s="108"/>
      <c r="R12297" s="31"/>
      <c r="S12297" s="112"/>
    </row>
    <row r="12298">
      <c r="A12298" s="105"/>
      <c r="C12298" s="88"/>
      <c r="D12298" s="86"/>
      <c r="E12298" s="32"/>
      <c r="H12298" s="105"/>
      <c r="J12298" s="102"/>
      <c r="K12298" s="102"/>
      <c r="L12298" s="108"/>
      <c r="R12298" s="31"/>
      <c r="S12298" s="112"/>
    </row>
    <row r="12299">
      <c r="A12299" s="105"/>
      <c r="C12299" s="88"/>
      <c r="D12299" s="86"/>
      <c r="E12299" s="32"/>
      <c r="H12299" s="105"/>
      <c r="J12299" s="102"/>
      <c r="K12299" s="102"/>
      <c r="L12299" s="108"/>
      <c r="R12299" s="31"/>
      <c r="S12299" s="112"/>
    </row>
    <row r="12300">
      <c r="A12300" s="105"/>
      <c r="C12300" s="88"/>
      <c r="D12300" s="86"/>
      <c r="E12300" s="32"/>
      <c r="H12300" s="105"/>
      <c r="J12300" s="102"/>
      <c r="K12300" s="102"/>
      <c r="L12300" s="108"/>
      <c r="R12300" s="31"/>
      <c r="S12300" s="112"/>
    </row>
    <row r="12301">
      <c r="A12301" s="105"/>
      <c r="C12301" s="88"/>
      <c r="D12301" s="86"/>
      <c r="E12301" s="32"/>
      <c r="H12301" s="105"/>
      <c r="J12301" s="102"/>
      <c r="K12301" s="102"/>
      <c r="L12301" s="108"/>
      <c r="R12301" s="31"/>
      <c r="S12301" s="112"/>
    </row>
    <row r="12302">
      <c r="A12302" s="105"/>
      <c r="C12302" s="88"/>
      <c r="D12302" s="86"/>
      <c r="E12302" s="32"/>
      <c r="H12302" s="105"/>
      <c r="J12302" s="102"/>
      <c r="K12302" s="102"/>
      <c r="L12302" s="108"/>
      <c r="R12302" s="31"/>
      <c r="S12302" s="112"/>
    </row>
    <row r="12303">
      <c r="A12303" s="105"/>
      <c r="C12303" s="88"/>
      <c r="D12303" s="86"/>
      <c r="E12303" s="32"/>
      <c r="H12303" s="105"/>
      <c r="J12303" s="102"/>
      <c r="K12303" s="102"/>
      <c r="L12303" s="108"/>
      <c r="R12303" s="31"/>
      <c r="S12303" s="112"/>
    </row>
    <row r="12304">
      <c r="A12304" s="105"/>
      <c r="C12304" s="88"/>
      <c r="D12304" s="86"/>
      <c r="E12304" s="32"/>
      <c r="H12304" s="105"/>
      <c r="J12304" s="102"/>
      <c r="K12304" s="102"/>
      <c r="L12304" s="108"/>
      <c r="R12304" s="31"/>
      <c r="S12304" s="112"/>
    </row>
    <row r="12305">
      <c r="A12305" s="105"/>
      <c r="C12305" s="88"/>
      <c r="D12305" s="86"/>
      <c r="E12305" s="32"/>
      <c r="H12305" s="105"/>
      <c r="J12305" s="102"/>
      <c r="K12305" s="102"/>
      <c r="L12305" s="108"/>
      <c r="R12305" s="31"/>
      <c r="S12305" s="112"/>
    </row>
    <row r="12306">
      <c r="A12306" s="105"/>
      <c r="C12306" s="88"/>
      <c r="D12306" s="86"/>
      <c r="E12306" s="32"/>
      <c r="H12306" s="105"/>
      <c r="J12306" s="102"/>
      <c r="K12306" s="102"/>
      <c r="L12306" s="108"/>
      <c r="R12306" s="31"/>
      <c r="S12306" s="112"/>
    </row>
    <row r="12307">
      <c r="A12307" s="105"/>
      <c r="C12307" s="88"/>
      <c r="D12307" s="86"/>
      <c r="E12307" s="32"/>
      <c r="H12307" s="105"/>
      <c r="J12307" s="102"/>
      <c r="K12307" s="102"/>
      <c r="L12307" s="108"/>
      <c r="R12307" s="31"/>
      <c r="S12307" s="112"/>
    </row>
    <row r="12308">
      <c r="A12308" s="105"/>
      <c r="C12308" s="88"/>
      <c r="D12308" s="86"/>
      <c r="E12308" s="32"/>
      <c r="H12308" s="105"/>
      <c r="J12308" s="102"/>
      <c r="K12308" s="102"/>
      <c r="L12308" s="108"/>
      <c r="R12308" s="31"/>
      <c r="S12308" s="112"/>
    </row>
    <row r="12309">
      <c r="A12309" s="105"/>
      <c r="C12309" s="88"/>
      <c r="D12309" s="86"/>
      <c r="E12309" s="32"/>
      <c r="H12309" s="105"/>
      <c r="J12309" s="102"/>
      <c r="K12309" s="102"/>
      <c r="L12309" s="108"/>
      <c r="R12309" s="31"/>
      <c r="S12309" s="112"/>
    </row>
    <row r="12310">
      <c r="A12310" s="105"/>
      <c r="C12310" s="88"/>
      <c r="D12310" s="86"/>
      <c r="E12310" s="32"/>
      <c r="H12310" s="105"/>
      <c r="J12310" s="102"/>
      <c r="K12310" s="102"/>
      <c r="L12310" s="108"/>
      <c r="R12310" s="31"/>
      <c r="S12310" s="112"/>
    </row>
    <row r="12311">
      <c r="A12311" s="105"/>
      <c r="C12311" s="88"/>
      <c r="D12311" s="86"/>
      <c r="E12311" s="32"/>
      <c r="H12311" s="105"/>
      <c r="J12311" s="102"/>
      <c r="K12311" s="102"/>
      <c r="L12311" s="108"/>
      <c r="R12311" s="31"/>
      <c r="S12311" s="112"/>
    </row>
    <row r="12312">
      <c r="A12312" s="105"/>
      <c r="C12312" s="88"/>
      <c r="D12312" s="86"/>
      <c r="E12312" s="32"/>
      <c r="H12312" s="105"/>
      <c r="J12312" s="102"/>
      <c r="K12312" s="102"/>
      <c r="L12312" s="108"/>
      <c r="R12312" s="31"/>
      <c r="S12312" s="112"/>
    </row>
    <row r="12313">
      <c r="A12313" s="105"/>
      <c r="C12313" s="88"/>
      <c r="D12313" s="86"/>
      <c r="E12313" s="32"/>
      <c r="H12313" s="105"/>
      <c r="J12313" s="102"/>
      <c r="K12313" s="102"/>
      <c r="L12313" s="108"/>
      <c r="R12313" s="31"/>
      <c r="S12313" s="112"/>
    </row>
    <row r="12314">
      <c r="A12314" s="105"/>
      <c r="C12314" s="88"/>
      <c r="D12314" s="86"/>
      <c r="E12314" s="32"/>
      <c r="H12314" s="105"/>
      <c r="J12314" s="102"/>
      <c r="K12314" s="102"/>
      <c r="L12314" s="108"/>
      <c r="R12314" s="31"/>
      <c r="S12314" s="112"/>
    </row>
    <row r="12315">
      <c r="A12315" s="105"/>
      <c r="C12315" s="88"/>
      <c r="D12315" s="86"/>
      <c r="E12315" s="32"/>
      <c r="H12315" s="105"/>
      <c r="J12315" s="102"/>
      <c r="K12315" s="102"/>
      <c r="L12315" s="108"/>
      <c r="R12315" s="31"/>
      <c r="S12315" s="112"/>
    </row>
    <row r="12316">
      <c r="A12316" s="105"/>
      <c r="C12316" s="88"/>
      <c r="D12316" s="86"/>
      <c r="E12316" s="32"/>
      <c r="H12316" s="105"/>
      <c r="J12316" s="102"/>
      <c r="K12316" s="102"/>
      <c r="L12316" s="108"/>
      <c r="R12316" s="31"/>
      <c r="S12316" s="112"/>
    </row>
    <row r="12317">
      <c r="A12317" s="105"/>
      <c r="C12317" s="88"/>
      <c r="D12317" s="86"/>
      <c r="E12317" s="32"/>
      <c r="H12317" s="105"/>
      <c r="J12317" s="102"/>
      <c r="K12317" s="102"/>
      <c r="L12317" s="108"/>
      <c r="R12317" s="31"/>
      <c r="S12317" s="112"/>
    </row>
    <row r="12318">
      <c r="A12318" s="105"/>
      <c r="C12318" s="88"/>
      <c r="D12318" s="86"/>
      <c r="E12318" s="32"/>
      <c r="H12318" s="105"/>
      <c r="J12318" s="102"/>
      <c r="K12318" s="102"/>
      <c r="L12318" s="108"/>
      <c r="R12318" s="31"/>
      <c r="S12318" s="112"/>
    </row>
    <row r="12319">
      <c r="A12319" s="105"/>
      <c r="C12319" s="88"/>
      <c r="D12319" s="86"/>
      <c r="E12319" s="32"/>
      <c r="H12319" s="105"/>
      <c r="J12319" s="102"/>
      <c r="K12319" s="102"/>
      <c r="L12319" s="108"/>
      <c r="R12319" s="31"/>
      <c r="S12319" s="112"/>
    </row>
    <row r="12320">
      <c r="A12320" s="105"/>
      <c r="C12320" s="88"/>
      <c r="D12320" s="86"/>
      <c r="E12320" s="32"/>
      <c r="H12320" s="105"/>
      <c r="J12320" s="102"/>
      <c r="K12320" s="102"/>
      <c r="L12320" s="108"/>
      <c r="R12320" s="31"/>
      <c r="S12320" s="112"/>
    </row>
    <row r="12321">
      <c r="A12321" s="105"/>
      <c r="C12321" s="88"/>
      <c r="D12321" s="86"/>
      <c r="E12321" s="32"/>
      <c r="H12321" s="105"/>
      <c r="J12321" s="102"/>
      <c r="K12321" s="102"/>
      <c r="L12321" s="108"/>
      <c r="R12321" s="31"/>
      <c r="S12321" s="112"/>
    </row>
    <row r="12322">
      <c r="A12322" s="105"/>
      <c r="C12322" s="88"/>
      <c r="D12322" s="86"/>
      <c r="E12322" s="32"/>
      <c r="H12322" s="105"/>
      <c r="J12322" s="102"/>
      <c r="K12322" s="102"/>
      <c r="L12322" s="108"/>
      <c r="R12322" s="31"/>
      <c r="S12322" s="112"/>
    </row>
    <row r="12323">
      <c r="A12323" s="105"/>
      <c r="C12323" s="88"/>
      <c r="D12323" s="86"/>
      <c r="E12323" s="32"/>
      <c r="H12323" s="105"/>
      <c r="J12323" s="102"/>
      <c r="K12323" s="102"/>
      <c r="L12323" s="108"/>
      <c r="R12323" s="31"/>
      <c r="S12323" s="112"/>
    </row>
    <row r="12324">
      <c r="A12324" s="105"/>
      <c r="C12324" s="88"/>
      <c r="D12324" s="86"/>
      <c r="E12324" s="32"/>
      <c r="H12324" s="105"/>
      <c r="J12324" s="102"/>
      <c r="K12324" s="102"/>
      <c r="L12324" s="108"/>
      <c r="R12324" s="31"/>
      <c r="S12324" s="112"/>
    </row>
    <row r="12325">
      <c r="A12325" s="105"/>
      <c r="C12325" s="88"/>
      <c r="D12325" s="86"/>
      <c r="E12325" s="32"/>
      <c r="H12325" s="105"/>
      <c r="J12325" s="102"/>
      <c r="K12325" s="102"/>
      <c r="L12325" s="108"/>
      <c r="R12325" s="31"/>
      <c r="S12325" s="112"/>
    </row>
    <row r="12326">
      <c r="A12326" s="105"/>
      <c r="C12326" s="88"/>
      <c r="D12326" s="86"/>
      <c r="E12326" s="32"/>
      <c r="H12326" s="105"/>
      <c r="J12326" s="102"/>
      <c r="K12326" s="102"/>
      <c r="L12326" s="108"/>
      <c r="R12326" s="31"/>
      <c r="S12326" s="112"/>
    </row>
    <row r="12327">
      <c r="A12327" s="105"/>
      <c r="C12327" s="88"/>
      <c r="D12327" s="86"/>
      <c r="E12327" s="32"/>
      <c r="H12327" s="105"/>
      <c r="J12327" s="102"/>
      <c r="K12327" s="102"/>
      <c r="L12327" s="108"/>
      <c r="R12327" s="31"/>
      <c r="S12327" s="112"/>
    </row>
    <row r="12328">
      <c r="A12328" s="105"/>
      <c r="C12328" s="88"/>
      <c r="D12328" s="86"/>
      <c r="E12328" s="32"/>
      <c r="H12328" s="105"/>
      <c r="J12328" s="102"/>
      <c r="K12328" s="102"/>
      <c r="L12328" s="108"/>
      <c r="R12328" s="31"/>
      <c r="S12328" s="112"/>
    </row>
    <row r="12329">
      <c r="A12329" s="105"/>
      <c r="C12329" s="88"/>
      <c r="D12329" s="86"/>
      <c r="E12329" s="32"/>
      <c r="H12329" s="105"/>
      <c r="J12329" s="102"/>
      <c r="K12329" s="102"/>
      <c r="L12329" s="108"/>
      <c r="R12329" s="31"/>
      <c r="S12329" s="112"/>
    </row>
    <row r="12330">
      <c r="A12330" s="105"/>
      <c r="C12330" s="88"/>
      <c r="D12330" s="86"/>
      <c r="E12330" s="32"/>
      <c r="H12330" s="105"/>
      <c r="J12330" s="102"/>
      <c r="K12330" s="102"/>
      <c r="L12330" s="108"/>
      <c r="R12330" s="31"/>
      <c r="S12330" s="112"/>
    </row>
    <row r="12331">
      <c r="A12331" s="105"/>
      <c r="C12331" s="88"/>
      <c r="D12331" s="86"/>
      <c r="E12331" s="32"/>
      <c r="H12331" s="105"/>
      <c r="J12331" s="102"/>
      <c r="K12331" s="102"/>
      <c r="L12331" s="108"/>
      <c r="R12331" s="31"/>
      <c r="S12331" s="112"/>
    </row>
    <row r="12332">
      <c r="A12332" s="105"/>
      <c r="C12332" s="88"/>
      <c r="D12332" s="86"/>
      <c r="E12332" s="32"/>
      <c r="H12332" s="105"/>
      <c r="J12332" s="102"/>
      <c r="K12332" s="102"/>
      <c r="L12332" s="108"/>
      <c r="R12332" s="31"/>
      <c r="S12332" s="112"/>
    </row>
    <row r="12333">
      <c r="A12333" s="105"/>
      <c r="C12333" s="88"/>
      <c r="D12333" s="86"/>
      <c r="E12333" s="32"/>
      <c r="H12333" s="105"/>
      <c r="J12333" s="102"/>
      <c r="K12333" s="102"/>
      <c r="L12333" s="108"/>
      <c r="R12333" s="31"/>
      <c r="S12333" s="112"/>
    </row>
    <row r="12334">
      <c r="A12334" s="105"/>
      <c r="C12334" s="88"/>
      <c r="D12334" s="86"/>
      <c r="E12334" s="32"/>
      <c r="H12334" s="105"/>
      <c r="J12334" s="102"/>
      <c r="K12334" s="102"/>
      <c r="L12334" s="108"/>
      <c r="R12334" s="31"/>
      <c r="S12334" s="112"/>
    </row>
    <row r="12335">
      <c r="A12335" s="105"/>
      <c r="C12335" s="88"/>
      <c r="D12335" s="86"/>
      <c r="E12335" s="32"/>
      <c r="H12335" s="105"/>
      <c r="J12335" s="102"/>
      <c r="K12335" s="102"/>
      <c r="L12335" s="108"/>
      <c r="R12335" s="31"/>
      <c r="S12335" s="112"/>
    </row>
    <row r="12336">
      <c r="A12336" s="105"/>
      <c r="C12336" s="88"/>
      <c r="D12336" s="86"/>
      <c r="E12336" s="32"/>
      <c r="H12336" s="105"/>
      <c r="J12336" s="102"/>
      <c r="K12336" s="102"/>
      <c r="L12336" s="108"/>
      <c r="R12336" s="31"/>
      <c r="S12336" s="112"/>
    </row>
    <row r="12337">
      <c r="A12337" s="105"/>
      <c r="C12337" s="88"/>
      <c r="D12337" s="86"/>
      <c r="E12337" s="32"/>
      <c r="H12337" s="105"/>
      <c r="J12337" s="102"/>
      <c r="K12337" s="102"/>
      <c r="L12337" s="108"/>
      <c r="R12337" s="31"/>
      <c r="S12337" s="112"/>
    </row>
    <row r="12338">
      <c r="A12338" s="105"/>
      <c r="C12338" s="88"/>
      <c r="D12338" s="86"/>
      <c r="E12338" s="32"/>
      <c r="H12338" s="105"/>
      <c r="J12338" s="102"/>
      <c r="K12338" s="102"/>
      <c r="L12338" s="108"/>
      <c r="R12338" s="31"/>
      <c r="S12338" s="112"/>
    </row>
    <row r="12339">
      <c r="A12339" s="105"/>
      <c r="C12339" s="88"/>
      <c r="D12339" s="86"/>
      <c r="E12339" s="32"/>
      <c r="H12339" s="105"/>
      <c r="J12339" s="102"/>
      <c r="K12339" s="102"/>
      <c r="L12339" s="108"/>
      <c r="R12339" s="31"/>
      <c r="S12339" s="112"/>
    </row>
    <row r="12340">
      <c r="A12340" s="105"/>
      <c r="C12340" s="88"/>
      <c r="D12340" s="86"/>
      <c r="E12340" s="32"/>
      <c r="H12340" s="105"/>
      <c r="J12340" s="102"/>
      <c r="K12340" s="102"/>
      <c r="L12340" s="108"/>
      <c r="R12340" s="31"/>
      <c r="S12340" s="112"/>
    </row>
    <row r="12341">
      <c r="A12341" s="105"/>
      <c r="C12341" s="88"/>
      <c r="D12341" s="86"/>
      <c r="E12341" s="32"/>
      <c r="H12341" s="105"/>
      <c r="J12341" s="102"/>
      <c r="K12341" s="102"/>
      <c r="L12341" s="108"/>
      <c r="R12341" s="31"/>
      <c r="S12341" s="112"/>
    </row>
    <row r="12342">
      <c r="A12342" s="105"/>
      <c r="C12342" s="88"/>
      <c r="D12342" s="86"/>
      <c r="E12342" s="32"/>
      <c r="H12342" s="105"/>
      <c r="J12342" s="102"/>
      <c r="K12342" s="102"/>
      <c r="L12342" s="108"/>
      <c r="R12342" s="31"/>
      <c r="S12342" s="112"/>
    </row>
    <row r="12343">
      <c r="A12343" s="105"/>
      <c r="C12343" s="88"/>
      <c r="D12343" s="86"/>
      <c r="E12343" s="32"/>
      <c r="H12343" s="105"/>
      <c r="J12343" s="102"/>
      <c r="K12343" s="102"/>
      <c r="L12343" s="108"/>
      <c r="R12343" s="31"/>
      <c r="S12343" s="112"/>
    </row>
    <row r="12344">
      <c r="A12344" s="105"/>
      <c r="C12344" s="88"/>
      <c r="D12344" s="86"/>
      <c r="E12344" s="32"/>
      <c r="H12344" s="105"/>
      <c r="J12344" s="102"/>
      <c r="K12344" s="102"/>
      <c r="L12344" s="108"/>
      <c r="R12344" s="31"/>
      <c r="S12344" s="112"/>
    </row>
    <row r="12345">
      <c r="A12345" s="105"/>
      <c r="C12345" s="88"/>
      <c r="D12345" s="86"/>
      <c r="E12345" s="32"/>
      <c r="H12345" s="105"/>
      <c r="J12345" s="102"/>
      <c r="K12345" s="102"/>
      <c r="L12345" s="108"/>
      <c r="R12345" s="31"/>
      <c r="S12345" s="112"/>
    </row>
    <row r="12346">
      <c r="A12346" s="105"/>
      <c r="C12346" s="88"/>
      <c r="D12346" s="86"/>
      <c r="E12346" s="32"/>
      <c r="H12346" s="105"/>
      <c r="J12346" s="102"/>
      <c r="K12346" s="102"/>
      <c r="L12346" s="108"/>
      <c r="R12346" s="31"/>
      <c r="S12346" s="112"/>
    </row>
    <row r="12347">
      <c r="A12347" s="105"/>
      <c r="C12347" s="88"/>
      <c r="D12347" s="86"/>
      <c r="E12347" s="32"/>
      <c r="H12347" s="105"/>
      <c r="J12347" s="102"/>
      <c r="K12347" s="102"/>
      <c r="L12347" s="108"/>
      <c r="R12347" s="31"/>
      <c r="S12347" s="112"/>
    </row>
    <row r="12348">
      <c r="A12348" s="105"/>
      <c r="C12348" s="88"/>
      <c r="D12348" s="86"/>
      <c r="E12348" s="32"/>
      <c r="H12348" s="105"/>
      <c r="J12348" s="102"/>
      <c r="K12348" s="102"/>
      <c r="L12348" s="108"/>
      <c r="R12348" s="31"/>
      <c r="S12348" s="112"/>
    </row>
    <row r="12349">
      <c r="A12349" s="105"/>
      <c r="C12349" s="88"/>
      <c r="D12349" s="86"/>
      <c r="E12349" s="32"/>
      <c r="H12349" s="105"/>
      <c r="J12349" s="102"/>
      <c r="K12349" s="102"/>
      <c r="L12349" s="108"/>
      <c r="R12349" s="31"/>
      <c r="S12349" s="112"/>
    </row>
    <row r="12350">
      <c r="A12350" s="105"/>
      <c r="C12350" s="88"/>
      <c r="D12350" s="86"/>
      <c r="E12350" s="32"/>
      <c r="H12350" s="105"/>
      <c r="J12350" s="102"/>
      <c r="K12350" s="102"/>
      <c r="L12350" s="108"/>
      <c r="R12350" s="31"/>
      <c r="S12350" s="112"/>
    </row>
    <row r="12351">
      <c r="A12351" s="105"/>
      <c r="C12351" s="88"/>
      <c r="D12351" s="86"/>
      <c r="E12351" s="32"/>
      <c r="H12351" s="105"/>
      <c r="J12351" s="102"/>
      <c r="K12351" s="102"/>
      <c r="L12351" s="108"/>
      <c r="R12351" s="31"/>
      <c r="S12351" s="112"/>
    </row>
    <row r="12352">
      <c r="A12352" s="105"/>
      <c r="C12352" s="88"/>
      <c r="D12352" s="86"/>
      <c r="E12352" s="32"/>
      <c r="H12352" s="105"/>
      <c r="J12352" s="102"/>
      <c r="K12352" s="102"/>
      <c r="L12352" s="108"/>
      <c r="R12352" s="31"/>
      <c r="S12352" s="112"/>
    </row>
    <row r="12353">
      <c r="A12353" s="105"/>
      <c r="C12353" s="88"/>
      <c r="D12353" s="86"/>
      <c r="E12353" s="32"/>
      <c r="H12353" s="105"/>
      <c r="J12353" s="102"/>
      <c r="K12353" s="102"/>
      <c r="L12353" s="108"/>
      <c r="R12353" s="31"/>
      <c r="S12353" s="112"/>
    </row>
    <row r="12354">
      <c r="A12354" s="105"/>
      <c r="C12354" s="88"/>
      <c r="D12354" s="86"/>
      <c r="E12354" s="32"/>
      <c r="H12354" s="105"/>
      <c r="J12354" s="102"/>
      <c r="K12354" s="102"/>
      <c r="L12354" s="108"/>
      <c r="R12354" s="31"/>
      <c r="S12354" s="112"/>
    </row>
    <row r="12355">
      <c r="A12355" s="105"/>
      <c r="C12355" s="88"/>
      <c r="D12355" s="86"/>
      <c r="E12355" s="32"/>
      <c r="H12355" s="105"/>
      <c r="J12355" s="102"/>
      <c r="K12355" s="102"/>
      <c r="L12355" s="108"/>
      <c r="R12355" s="31"/>
      <c r="S12355" s="112"/>
    </row>
    <row r="12356">
      <c r="A12356" s="105"/>
      <c r="C12356" s="88"/>
      <c r="D12356" s="86"/>
      <c r="E12356" s="32"/>
      <c r="H12356" s="105"/>
      <c r="J12356" s="102"/>
      <c r="K12356" s="102"/>
      <c r="L12356" s="108"/>
      <c r="R12356" s="31"/>
      <c r="S12356" s="112"/>
    </row>
    <row r="12357">
      <c r="A12357" s="105"/>
      <c r="C12357" s="88"/>
      <c r="D12357" s="86"/>
      <c r="E12357" s="32"/>
      <c r="H12357" s="105"/>
      <c r="J12357" s="102"/>
      <c r="K12357" s="102"/>
      <c r="L12357" s="108"/>
      <c r="R12357" s="31"/>
      <c r="S12357" s="112"/>
    </row>
    <row r="12358">
      <c r="A12358" s="105"/>
      <c r="C12358" s="88"/>
      <c r="D12358" s="86"/>
      <c r="E12358" s="32"/>
      <c r="H12358" s="105"/>
      <c r="J12358" s="102"/>
      <c r="K12358" s="102"/>
      <c r="L12358" s="108"/>
      <c r="R12358" s="31"/>
      <c r="S12358" s="112"/>
    </row>
    <row r="12359">
      <c r="A12359" s="105"/>
      <c r="C12359" s="88"/>
      <c r="D12359" s="86"/>
      <c r="E12359" s="32"/>
      <c r="H12359" s="105"/>
      <c r="J12359" s="102"/>
      <c r="K12359" s="102"/>
      <c r="L12359" s="108"/>
      <c r="R12359" s="31"/>
      <c r="S12359" s="112"/>
    </row>
    <row r="12360">
      <c r="A12360" s="105"/>
      <c r="C12360" s="88"/>
      <c r="D12360" s="86"/>
      <c r="E12360" s="32"/>
      <c r="H12360" s="105"/>
      <c r="J12360" s="102"/>
      <c r="K12360" s="102"/>
      <c r="L12360" s="108"/>
      <c r="R12360" s="31"/>
      <c r="S12360" s="112"/>
    </row>
    <row r="12361">
      <c r="A12361" s="105"/>
      <c r="C12361" s="88"/>
      <c r="D12361" s="86"/>
      <c r="E12361" s="32"/>
      <c r="H12361" s="105"/>
      <c r="J12361" s="102"/>
      <c r="K12361" s="102"/>
      <c r="L12361" s="108"/>
      <c r="R12361" s="31"/>
      <c r="S12361" s="112"/>
    </row>
    <row r="12362">
      <c r="A12362" s="105"/>
      <c r="C12362" s="88"/>
      <c r="D12362" s="86"/>
      <c r="E12362" s="32"/>
      <c r="H12362" s="105"/>
      <c r="J12362" s="102"/>
      <c r="K12362" s="102"/>
      <c r="L12362" s="108"/>
      <c r="R12362" s="31"/>
      <c r="S12362" s="112"/>
    </row>
    <row r="12363">
      <c r="A12363" s="105"/>
      <c r="C12363" s="88"/>
      <c r="D12363" s="86"/>
      <c r="E12363" s="32"/>
      <c r="H12363" s="105"/>
      <c r="J12363" s="102"/>
      <c r="K12363" s="102"/>
      <c r="L12363" s="108"/>
      <c r="R12363" s="31"/>
      <c r="S12363" s="112"/>
    </row>
    <row r="12364">
      <c r="A12364" s="105"/>
      <c r="C12364" s="88"/>
      <c r="D12364" s="86"/>
      <c r="E12364" s="32"/>
      <c r="H12364" s="105"/>
      <c r="J12364" s="102"/>
      <c r="K12364" s="102"/>
      <c r="L12364" s="108"/>
      <c r="R12364" s="31"/>
      <c r="S12364" s="112"/>
    </row>
    <row r="12365">
      <c r="A12365" s="105"/>
      <c r="C12365" s="88"/>
      <c r="D12365" s="86"/>
      <c r="E12365" s="32"/>
      <c r="H12365" s="105"/>
      <c r="J12365" s="102"/>
      <c r="K12365" s="102"/>
      <c r="L12365" s="108"/>
      <c r="R12365" s="31"/>
      <c r="S12365" s="112"/>
    </row>
    <row r="12366">
      <c r="A12366" s="105"/>
      <c r="C12366" s="88"/>
      <c r="D12366" s="86"/>
      <c r="E12366" s="32"/>
      <c r="H12366" s="105"/>
      <c r="J12366" s="102"/>
      <c r="K12366" s="102"/>
      <c r="L12366" s="108"/>
      <c r="R12366" s="31"/>
      <c r="S12366" s="112"/>
    </row>
    <row r="12367">
      <c r="A12367" s="105"/>
      <c r="C12367" s="88"/>
      <c r="D12367" s="86"/>
      <c r="E12367" s="32"/>
      <c r="H12367" s="105"/>
      <c r="J12367" s="102"/>
      <c r="K12367" s="102"/>
      <c r="L12367" s="108"/>
      <c r="R12367" s="31"/>
      <c r="S12367" s="112"/>
    </row>
    <row r="12368">
      <c r="A12368" s="105"/>
      <c r="C12368" s="88"/>
      <c r="D12368" s="86"/>
      <c r="E12368" s="32"/>
      <c r="H12368" s="105"/>
      <c r="J12368" s="102"/>
      <c r="K12368" s="102"/>
      <c r="L12368" s="108"/>
      <c r="R12368" s="31"/>
      <c r="S12368" s="112"/>
    </row>
    <row r="12369">
      <c r="A12369" s="105"/>
      <c r="C12369" s="88"/>
      <c r="D12369" s="86"/>
      <c r="E12369" s="32"/>
      <c r="H12369" s="105"/>
      <c r="J12369" s="102"/>
      <c r="K12369" s="102"/>
      <c r="L12369" s="108"/>
      <c r="R12369" s="31"/>
      <c r="S12369" s="112"/>
    </row>
    <row r="12370">
      <c r="A12370" s="105"/>
      <c r="C12370" s="88"/>
      <c r="D12370" s="86"/>
      <c r="E12370" s="32"/>
      <c r="H12370" s="105"/>
      <c r="J12370" s="102"/>
      <c r="K12370" s="102"/>
      <c r="L12370" s="108"/>
      <c r="R12370" s="31"/>
      <c r="S12370" s="112"/>
    </row>
    <row r="12371">
      <c r="A12371" s="105"/>
      <c r="C12371" s="88"/>
      <c r="D12371" s="86"/>
      <c r="E12371" s="32"/>
      <c r="H12371" s="105"/>
      <c r="J12371" s="102"/>
      <c r="K12371" s="102"/>
      <c r="L12371" s="108"/>
      <c r="R12371" s="31"/>
      <c r="S12371" s="112"/>
    </row>
    <row r="12372">
      <c r="A12372" s="105"/>
      <c r="C12372" s="88"/>
      <c r="D12372" s="86"/>
      <c r="E12372" s="32"/>
      <c r="H12372" s="105"/>
      <c r="J12372" s="102"/>
      <c r="K12372" s="102"/>
      <c r="L12372" s="108"/>
      <c r="R12372" s="31"/>
      <c r="S12372" s="112"/>
    </row>
    <row r="12373">
      <c r="A12373" s="105"/>
      <c r="C12373" s="88"/>
      <c r="D12373" s="86"/>
      <c r="E12373" s="32"/>
      <c r="H12373" s="105"/>
      <c r="J12373" s="102"/>
      <c r="K12373" s="102"/>
      <c r="L12373" s="108"/>
      <c r="R12373" s="31"/>
      <c r="S12373" s="112"/>
    </row>
    <row r="12374">
      <c r="A12374" s="105"/>
      <c r="C12374" s="88"/>
      <c r="D12374" s="86"/>
      <c r="E12374" s="32"/>
      <c r="H12374" s="105"/>
      <c r="J12374" s="102"/>
      <c r="K12374" s="102"/>
      <c r="L12374" s="108"/>
      <c r="R12374" s="31"/>
      <c r="S12374" s="112"/>
    </row>
    <row r="12375">
      <c r="A12375" s="105"/>
      <c r="C12375" s="88"/>
      <c r="D12375" s="86"/>
      <c r="E12375" s="32"/>
      <c r="H12375" s="105"/>
      <c r="J12375" s="102"/>
      <c r="K12375" s="102"/>
      <c r="L12375" s="108"/>
      <c r="R12375" s="31"/>
      <c r="S12375" s="112"/>
    </row>
    <row r="12376">
      <c r="A12376" s="105"/>
      <c r="C12376" s="88"/>
      <c r="D12376" s="86"/>
      <c r="E12376" s="32"/>
      <c r="H12376" s="105"/>
      <c r="J12376" s="102"/>
      <c r="K12376" s="102"/>
      <c r="L12376" s="108"/>
      <c r="R12376" s="31"/>
      <c r="S12376" s="112"/>
    </row>
    <row r="12377">
      <c r="A12377" s="105"/>
      <c r="C12377" s="88"/>
      <c r="D12377" s="86"/>
      <c r="E12377" s="32"/>
      <c r="H12377" s="105"/>
      <c r="J12377" s="102"/>
      <c r="K12377" s="102"/>
      <c r="L12377" s="108"/>
      <c r="R12377" s="31"/>
      <c r="S12377" s="112"/>
    </row>
    <row r="12378">
      <c r="A12378" s="105"/>
      <c r="C12378" s="88"/>
      <c r="D12378" s="86"/>
      <c r="E12378" s="32"/>
      <c r="H12378" s="105"/>
      <c r="J12378" s="102"/>
      <c r="K12378" s="102"/>
      <c r="L12378" s="108"/>
      <c r="R12378" s="31"/>
      <c r="S12378" s="112"/>
    </row>
    <row r="12379">
      <c r="A12379" s="105"/>
      <c r="C12379" s="88"/>
      <c r="D12379" s="86"/>
      <c r="E12379" s="32"/>
      <c r="H12379" s="105"/>
      <c r="J12379" s="102"/>
      <c r="K12379" s="102"/>
      <c r="L12379" s="108"/>
      <c r="R12379" s="31"/>
      <c r="S12379" s="112"/>
    </row>
    <row r="12380">
      <c r="A12380" s="105"/>
      <c r="C12380" s="88"/>
      <c r="D12380" s="86"/>
      <c r="E12380" s="32"/>
      <c r="H12380" s="105"/>
      <c r="J12380" s="102"/>
      <c r="K12380" s="102"/>
      <c r="L12380" s="108"/>
      <c r="R12380" s="31"/>
      <c r="S12380" s="112"/>
    </row>
    <row r="12381">
      <c r="A12381" s="105"/>
      <c r="C12381" s="88"/>
      <c r="D12381" s="86"/>
      <c r="E12381" s="32"/>
      <c r="H12381" s="105"/>
      <c r="J12381" s="102"/>
      <c r="K12381" s="102"/>
      <c r="L12381" s="108"/>
      <c r="R12381" s="31"/>
      <c r="S12381" s="112"/>
    </row>
    <row r="12382">
      <c r="A12382" s="105"/>
      <c r="C12382" s="88"/>
      <c r="D12382" s="86"/>
      <c r="E12382" s="32"/>
      <c r="H12382" s="105"/>
      <c r="J12382" s="102"/>
      <c r="K12382" s="102"/>
      <c r="L12382" s="108"/>
      <c r="R12382" s="31"/>
      <c r="S12382" s="112"/>
    </row>
    <row r="12383">
      <c r="A12383" s="105"/>
      <c r="C12383" s="88"/>
      <c r="D12383" s="86"/>
      <c r="E12383" s="32"/>
      <c r="H12383" s="105"/>
      <c r="J12383" s="102"/>
      <c r="K12383" s="102"/>
      <c r="L12383" s="108"/>
      <c r="R12383" s="31"/>
      <c r="S12383" s="112"/>
    </row>
    <row r="12384">
      <c r="A12384" s="105"/>
      <c r="C12384" s="88"/>
      <c r="D12384" s="86"/>
      <c r="E12384" s="32"/>
      <c r="H12384" s="105"/>
      <c r="J12384" s="102"/>
      <c r="K12384" s="102"/>
      <c r="L12384" s="108"/>
      <c r="R12384" s="31"/>
      <c r="S12384" s="112"/>
    </row>
    <row r="12385">
      <c r="A12385" s="105"/>
      <c r="C12385" s="88"/>
      <c r="D12385" s="86"/>
      <c r="E12385" s="32"/>
      <c r="H12385" s="105"/>
      <c r="J12385" s="102"/>
      <c r="K12385" s="102"/>
      <c r="L12385" s="108"/>
      <c r="R12385" s="31"/>
      <c r="S12385" s="112"/>
    </row>
    <row r="12386">
      <c r="A12386" s="105"/>
      <c r="C12386" s="88"/>
      <c r="D12386" s="86"/>
      <c r="E12386" s="32"/>
      <c r="H12386" s="105"/>
      <c r="J12386" s="102"/>
      <c r="K12386" s="102"/>
      <c r="L12386" s="108"/>
      <c r="R12386" s="31"/>
      <c r="S12386" s="112"/>
    </row>
    <row r="12387">
      <c r="A12387" s="105"/>
      <c r="C12387" s="88"/>
      <c r="D12387" s="86"/>
      <c r="E12387" s="32"/>
      <c r="H12387" s="105"/>
      <c r="J12387" s="102"/>
      <c r="K12387" s="102"/>
      <c r="L12387" s="108"/>
      <c r="R12387" s="31"/>
      <c r="S12387" s="112"/>
    </row>
    <row r="12388">
      <c r="A12388" s="105"/>
      <c r="C12388" s="88"/>
      <c r="D12388" s="86"/>
      <c r="E12388" s="32"/>
      <c r="H12388" s="105"/>
      <c r="J12388" s="102"/>
      <c r="K12388" s="102"/>
      <c r="L12388" s="108"/>
      <c r="R12388" s="31"/>
      <c r="S12388" s="112"/>
    </row>
    <row r="12389">
      <c r="A12389" s="105"/>
      <c r="C12389" s="88"/>
      <c r="D12389" s="86"/>
      <c r="E12389" s="32"/>
      <c r="H12389" s="105"/>
      <c r="J12389" s="102"/>
      <c r="K12389" s="102"/>
      <c r="L12389" s="108"/>
      <c r="R12389" s="31"/>
      <c r="S12389" s="112"/>
    </row>
    <row r="12390">
      <c r="A12390" s="105"/>
      <c r="C12390" s="88"/>
      <c r="D12390" s="86"/>
      <c r="E12390" s="32"/>
      <c r="H12390" s="105"/>
      <c r="J12390" s="102"/>
      <c r="K12390" s="102"/>
      <c r="L12390" s="108"/>
      <c r="R12390" s="31"/>
      <c r="S12390" s="112"/>
    </row>
    <row r="12391">
      <c r="A12391" s="105"/>
      <c r="C12391" s="88"/>
      <c r="D12391" s="86"/>
      <c r="E12391" s="32"/>
      <c r="H12391" s="105"/>
      <c r="J12391" s="102"/>
      <c r="K12391" s="102"/>
      <c r="L12391" s="108"/>
      <c r="R12391" s="31"/>
      <c r="S12391" s="112"/>
    </row>
    <row r="12392">
      <c r="A12392" s="105"/>
      <c r="C12392" s="88"/>
      <c r="D12392" s="86"/>
      <c r="E12392" s="32"/>
      <c r="H12392" s="105"/>
      <c r="J12392" s="102"/>
      <c r="K12392" s="102"/>
      <c r="L12392" s="108"/>
      <c r="R12392" s="31"/>
      <c r="S12392" s="112"/>
    </row>
    <row r="12393">
      <c r="A12393" s="105"/>
      <c r="C12393" s="88"/>
      <c r="D12393" s="86"/>
      <c r="E12393" s="32"/>
      <c r="H12393" s="105"/>
      <c r="J12393" s="102"/>
      <c r="K12393" s="102"/>
      <c r="L12393" s="108"/>
      <c r="R12393" s="31"/>
      <c r="S12393" s="112"/>
    </row>
    <row r="12394">
      <c r="A12394" s="105"/>
      <c r="C12394" s="88"/>
      <c r="D12394" s="86"/>
      <c r="E12394" s="32"/>
      <c r="H12394" s="105"/>
      <c r="J12394" s="102"/>
      <c r="K12394" s="102"/>
      <c r="L12394" s="108"/>
      <c r="R12394" s="31"/>
      <c r="S12394" s="112"/>
    </row>
    <row r="12395">
      <c r="A12395" s="105"/>
      <c r="C12395" s="88"/>
      <c r="D12395" s="86"/>
      <c r="E12395" s="32"/>
      <c r="H12395" s="105"/>
      <c r="J12395" s="102"/>
      <c r="K12395" s="102"/>
      <c r="L12395" s="108"/>
      <c r="R12395" s="31"/>
      <c r="S12395" s="112"/>
    </row>
    <row r="12396">
      <c r="A12396" s="105"/>
      <c r="C12396" s="88"/>
      <c r="D12396" s="86"/>
      <c r="E12396" s="32"/>
      <c r="H12396" s="105"/>
      <c r="J12396" s="102"/>
      <c r="K12396" s="102"/>
      <c r="L12396" s="108"/>
      <c r="R12396" s="31"/>
      <c r="S12396" s="112"/>
    </row>
    <row r="12397">
      <c r="A12397" s="105"/>
      <c r="C12397" s="88"/>
      <c r="D12397" s="86"/>
      <c r="E12397" s="32"/>
      <c r="H12397" s="105"/>
      <c r="J12397" s="102"/>
      <c r="K12397" s="102"/>
      <c r="L12397" s="108"/>
      <c r="R12397" s="31"/>
      <c r="S12397" s="112"/>
    </row>
    <row r="12398">
      <c r="A12398" s="105"/>
      <c r="C12398" s="88"/>
      <c r="D12398" s="86"/>
      <c r="E12398" s="32"/>
      <c r="H12398" s="105"/>
      <c r="J12398" s="102"/>
      <c r="K12398" s="102"/>
      <c r="L12398" s="108"/>
      <c r="R12398" s="31"/>
      <c r="S12398" s="112"/>
    </row>
    <row r="12399">
      <c r="A12399" s="105"/>
      <c r="C12399" s="88"/>
      <c r="D12399" s="86"/>
      <c r="E12399" s="32"/>
      <c r="H12399" s="105"/>
      <c r="J12399" s="102"/>
      <c r="K12399" s="102"/>
      <c r="L12399" s="108"/>
      <c r="R12399" s="31"/>
      <c r="S12399" s="112"/>
    </row>
    <row r="12400">
      <c r="A12400" s="105"/>
      <c r="C12400" s="88"/>
      <c r="D12400" s="86"/>
      <c r="E12400" s="32"/>
      <c r="H12400" s="105"/>
      <c r="J12400" s="102"/>
      <c r="K12400" s="102"/>
      <c r="L12400" s="108"/>
      <c r="R12400" s="31"/>
      <c r="S12400" s="112"/>
    </row>
    <row r="12401">
      <c r="A12401" s="105"/>
      <c r="C12401" s="88"/>
      <c r="D12401" s="86"/>
      <c r="E12401" s="32"/>
      <c r="H12401" s="105"/>
      <c r="J12401" s="102"/>
      <c r="K12401" s="102"/>
      <c r="L12401" s="108"/>
      <c r="R12401" s="31"/>
      <c r="S12401" s="112"/>
    </row>
    <row r="12402">
      <c r="A12402" s="105"/>
      <c r="C12402" s="88"/>
      <c r="D12402" s="86"/>
      <c r="E12402" s="32"/>
      <c r="H12402" s="105"/>
      <c r="J12402" s="102"/>
      <c r="K12402" s="102"/>
      <c r="L12402" s="108"/>
      <c r="R12402" s="31"/>
      <c r="S12402" s="112"/>
    </row>
    <row r="12403">
      <c r="A12403" s="105"/>
      <c r="C12403" s="88"/>
      <c r="D12403" s="86"/>
      <c r="E12403" s="32"/>
      <c r="H12403" s="105"/>
      <c r="J12403" s="102"/>
      <c r="K12403" s="102"/>
      <c r="L12403" s="108"/>
      <c r="R12403" s="31"/>
      <c r="S12403" s="112"/>
    </row>
    <row r="12404">
      <c r="A12404" s="105"/>
      <c r="C12404" s="88"/>
      <c r="D12404" s="86"/>
      <c r="E12404" s="32"/>
      <c r="H12404" s="105"/>
      <c r="J12404" s="102"/>
      <c r="K12404" s="102"/>
      <c r="L12404" s="108"/>
      <c r="R12404" s="31"/>
      <c r="S12404" s="112"/>
    </row>
    <row r="12405">
      <c r="A12405" s="105"/>
      <c r="C12405" s="88"/>
      <c r="D12405" s="86"/>
      <c r="E12405" s="32"/>
      <c r="H12405" s="105"/>
      <c r="J12405" s="102"/>
      <c r="K12405" s="102"/>
      <c r="L12405" s="108"/>
      <c r="R12405" s="31"/>
      <c r="S12405" s="112"/>
    </row>
    <row r="12406">
      <c r="A12406" s="105"/>
      <c r="C12406" s="88"/>
      <c r="D12406" s="86"/>
      <c r="E12406" s="32"/>
      <c r="H12406" s="105"/>
      <c r="J12406" s="102"/>
      <c r="K12406" s="102"/>
      <c r="L12406" s="108"/>
      <c r="R12406" s="31"/>
      <c r="S12406" s="112"/>
    </row>
    <row r="12407">
      <c r="A12407" s="105"/>
      <c r="C12407" s="88"/>
      <c r="D12407" s="86"/>
      <c r="E12407" s="32"/>
      <c r="H12407" s="105"/>
      <c r="J12407" s="102"/>
      <c r="K12407" s="102"/>
      <c r="L12407" s="108"/>
      <c r="R12407" s="31"/>
      <c r="S12407" s="112"/>
    </row>
    <row r="12408">
      <c r="A12408" s="105"/>
      <c r="C12408" s="88"/>
      <c r="D12408" s="86"/>
      <c r="E12408" s="32"/>
      <c r="H12408" s="105"/>
      <c r="J12408" s="102"/>
      <c r="K12408" s="102"/>
      <c r="L12408" s="108"/>
      <c r="R12408" s="31"/>
      <c r="S12408" s="112"/>
    </row>
    <row r="12409">
      <c r="A12409" s="105"/>
      <c r="C12409" s="88"/>
      <c r="D12409" s="86"/>
      <c r="E12409" s="32"/>
      <c r="H12409" s="105"/>
      <c r="J12409" s="102"/>
      <c r="K12409" s="102"/>
      <c r="L12409" s="108"/>
      <c r="R12409" s="31"/>
      <c r="S12409" s="112"/>
    </row>
    <row r="12410">
      <c r="A12410" s="105"/>
      <c r="C12410" s="88"/>
      <c r="D12410" s="86"/>
      <c r="E12410" s="32"/>
      <c r="H12410" s="105"/>
      <c r="J12410" s="102"/>
      <c r="K12410" s="102"/>
      <c r="L12410" s="108"/>
      <c r="R12410" s="31"/>
      <c r="S12410" s="112"/>
    </row>
    <row r="12411">
      <c r="A12411" s="105"/>
      <c r="C12411" s="88"/>
      <c r="D12411" s="86"/>
      <c r="E12411" s="32"/>
      <c r="H12411" s="105"/>
      <c r="J12411" s="102"/>
      <c r="K12411" s="102"/>
      <c r="L12411" s="108"/>
      <c r="R12411" s="31"/>
      <c r="S12411" s="112"/>
    </row>
    <row r="12412">
      <c r="A12412" s="105"/>
      <c r="C12412" s="88"/>
      <c r="D12412" s="86"/>
      <c r="E12412" s="32"/>
      <c r="H12412" s="105"/>
      <c r="J12412" s="102"/>
      <c r="K12412" s="102"/>
      <c r="L12412" s="108"/>
      <c r="R12412" s="31"/>
      <c r="S12412" s="112"/>
    </row>
    <row r="12413">
      <c r="A12413" s="105"/>
      <c r="C12413" s="88"/>
      <c r="D12413" s="86"/>
      <c r="E12413" s="32"/>
      <c r="H12413" s="105"/>
      <c r="J12413" s="102"/>
      <c r="K12413" s="102"/>
      <c r="L12413" s="108"/>
      <c r="R12413" s="31"/>
      <c r="S12413" s="112"/>
    </row>
    <row r="12414">
      <c r="A12414" s="105"/>
      <c r="C12414" s="88"/>
      <c r="D12414" s="86"/>
      <c r="E12414" s="32"/>
      <c r="H12414" s="105"/>
      <c r="J12414" s="102"/>
      <c r="K12414" s="102"/>
      <c r="L12414" s="108"/>
      <c r="R12414" s="31"/>
      <c r="S12414" s="112"/>
    </row>
    <row r="12415">
      <c r="A12415" s="105"/>
      <c r="C12415" s="88"/>
      <c r="D12415" s="86"/>
      <c r="E12415" s="32"/>
      <c r="H12415" s="105"/>
      <c r="J12415" s="102"/>
      <c r="K12415" s="102"/>
      <c r="L12415" s="108"/>
      <c r="R12415" s="31"/>
      <c r="S12415" s="112"/>
    </row>
    <row r="12416">
      <c r="A12416" s="105"/>
      <c r="C12416" s="88"/>
      <c r="D12416" s="86"/>
      <c r="E12416" s="32"/>
      <c r="H12416" s="105"/>
      <c r="J12416" s="102"/>
      <c r="K12416" s="102"/>
      <c r="L12416" s="108"/>
      <c r="R12416" s="31"/>
      <c r="S12416" s="112"/>
    </row>
    <row r="12417">
      <c r="A12417" s="105"/>
      <c r="C12417" s="88"/>
      <c r="D12417" s="86"/>
      <c r="E12417" s="32"/>
      <c r="H12417" s="105"/>
      <c r="J12417" s="102"/>
      <c r="K12417" s="102"/>
      <c r="L12417" s="108"/>
      <c r="R12417" s="31"/>
      <c r="S12417" s="112"/>
    </row>
    <row r="12418">
      <c r="A12418" s="105"/>
      <c r="C12418" s="88"/>
      <c r="D12418" s="86"/>
      <c r="E12418" s="32"/>
      <c r="H12418" s="105"/>
      <c r="J12418" s="102"/>
      <c r="K12418" s="102"/>
      <c r="L12418" s="108"/>
      <c r="R12418" s="31"/>
      <c r="S12418" s="112"/>
    </row>
    <row r="12419">
      <c r="A12419" s="105"/>
      <c r="C12419" s="88"/>
      <c r="D12419" s="86"/>
      <c r="E12419" s="32"/>
      <c r="H12419" s="105"/>
      <c r="J12419" s="102"/>
      <c r="K12419" s="102"/>
      <c r="L12419" s="108"/>
      <c r="R12419" s="31"/>
      <c r="S12419" s="112"/>
    </row>
    <row r="12420">
      <c r="A12420" s="105"/>
      <c r="C12420" s="88"/>
      <c r="D12420" s="86"/>
      <c r="E12420" s="32"/>
      <c r="H12420" s="105"/>
      <c r="J12420" s="102"/>
      <c r="K12420" s="102"/>
      <c r="L12420" s="108"/>
      <c r="R12420" s="31"/>
      <c r="S12420" s="112"/>
    </row>
    <row r="12421">
      <c r="A12421" s="105"/>
      <c r="C12421" s="88"/>
      <c r="D12421" s="86"/>
      <c r="E12421" s="32"/>
      <c r="H12421" s="105"/>
      <c r="J12421" s="102"/>
      <c r="K12421" s="102"/>
      <c r="L12421" s="108"/>
      <c r="R12421" s="31"/>
      <c r="S12421" s="112"/>
    </row>
    <row r="12422">
      <c r="A12422" s="105"/>
      <c r="C12422" s="88"/>
      <c r="D12422" s="86"/>
      <c r="E12422" s="32"/>
      <c r="H12422" s="105"/>
      <c r="J12422" s="102"/>
      <c r="K12422" s="102"/>
      <c r="L12422" s="108"/>
      <c r="R12422" s="31"/>
      <c r="S12422" s="112"/>
    </row>
    <row r="12423">
      <c r="A12423" s="105"/>
      <c r="C12423" s="88"/>
      <c r="D12423" s="86"/>
      <c r="E12423" s="32"/>
      <c r="H12423" s="105"/>
      <c r="J12423" s="102"/>
      <c r="K12423" s="102"/>
      <c r="L12423" s="108"/>
      <c r="R12423" s="31"/>
      <c r="S12423" s="112"/>
    </row>
    <row r="12424">
      <c r="A12424" s="105"/>
      <c r="C12424" s="88"/>
      <c r="D12424" s="86"/>
      <c r="E12424" s="32"/>
      <c r="H12424" s="105"/>
      <c r="J12424" s="102"/>
      <c r="K12424" s="102"/>
      <c r="L12424" s="108"/>
      <c r="R12424" s="31"/>
      <c r="S12424" s="112"/>
    </row>
    <row r="12425">
      <c r="A12425" s="105"/>
      <c r="C12425" s="88"/>
      <c r="D12425" s="86"/>
      <c r="E12425" s="32"/>
      <c r="H12425" s="105"/>
      <c r="J12425" s="102"/>
      <c r="K12425" s="102"/>
      <c r="L12425" s="108"/>
      <c r="R12425" s="31"/>
      <c r="S12425" s="112"/>
    </row>
    <row r="12426">
      <c r="A12426" s="105"/>
      <c r="C12426" s="88"/>
      <c r="D12426" s="86"/>
      <c r="E12426" s="32"/>
      <c r="H12426" s="105"/>
      <c r="J12426" s="102"/>
      <c r="K12426" s="102"/>
      <c r="L12426" s="108"/>
      <c r="R12426" s="31"/>
      <c r="S12426" s="112"/>
    </row>
    <row r="12427">
      <c r="A12427" s="105"/>
      <c r="C12427" s="88"/>
      <c r="D12427" s="86"/>
      <c r="E12427" s="32"/>
      <c r="H12427" s="105"/>
      <c r="J12427" s="102"/>
      <c r="K12427" s="102"/>
      <c r="L12427" s="108"/>
      <c r="R12427" s="31"/>
      <c r="S12427" s="112"/>
    </row>
    <row r="12428">
      <c r="A12428" s="105"/>
      <c r="C12428" s="88"/>
      <c r="D12428" s="86"/>
      <c r="E12428" s="32"/>
      <c r="H12428" s="105"/>
      <c r="J12428" s="102"/>
      <c r="K12428" s="102"/>
      <c r="L12428" s="108"/>
      <c r="R12428" s="31"/>
      <c r="S12428" s="112"/>
    </row>
    <row r="12429">
      <c r="A12429" s="105"/>
      <c r="C12429" s="88"/>
      <c r="D12429" s="86"/>
      <c r="E12429" s="32"/>
      <c r="H12429" s="105"/>
      <c r="J12429" s="102"/>
      <c r="K12429" s="102"/>
      <c r="L12429" s="108"/>
      <c r="R12429" s="31"/>
      <c r="S12429" s="112"/>
    </row>
    <row r="12430">
      <c r="A12430" s="105"/>
      <c r="C12430" s="88"/>
      <c r="D12430" s="86"/>
      <c r="E12430" s="32"/>
      <c r="H12430" s="105"/>
      <c r="J12430" s="102"/>
      <c r="K12430" s="102"/>
      <c r="L12430" s="108"/>
      <c r="R12430" s="31"/>
      <c r="S12430" s="112"/>
    </row>
    <row r="12431">
      <c r="A12431" s="105"/>
      <c r="C12431" s="88"/>
      <c r="D12431" s="86"/>
      <c r="E12431" s="32"/>
      <c r="H12431" s="105"/>
      <c r="J12431" s="102"/>
      <c r="K12431" s="102"/>
      <c r="L12431" s="108"/>
      <c r="R12431" s="31"/>
      <c r="S12431" s="112"/>
    </row>
    <row r="12432">
      <c r="A12432" s="105"/>
      <c r="C12432" s="88"/>
      <c r="D12432" s="86"/>
      <c r="E12432" s="32"/>
      <c r="H12432" s="105"/>
      <c r="J12432" s="102"/>
      <c r="K12432" s="102"/>
      <c r="L12432" s="108"/>
      <c r="R12432" s="31"/>
      <c r="S12432" s="112"/>
    </row>
    <row r="12433">
      <c r="A12433" s="105"/>
      <c r="C12433" s="88"/>
      <c r="D12433" s="86"/>
      <c r="E12433" s="32"/>
      <c r="H12433" s="105"/>
      <c r="J12433" s="102"/>
      <c r="K12433" s="102"/>
      <c r="L12433" s="108"/>
      <c r="R12433" s="31"/>
      <c r="S12433" s="112"/>
    </row>
    <row r="12434">
      <c r="A12434" s="105"/>
      <c r="C12434" s="88"/>
      <c r="D12434" s="86"/>
      <c r="E12434" s="32"/>
      <c r="H12434" s="105"/>
      <c r="J12434" s="102"/>
      <c r="K12434" s="102"/>
      <c r="L12434" s="108"/>
      <c r="R12434" s="31"/>
      <c r="S12434" s="112"/>
    </row>
    <row r="12435">
      <c r="A12435" s="105"/>
      <c r="C12435" s="88"/>
      <c r="D12435" s="86"/>
      <c r="E12435" s="32"/>
      <c r="H12435" s="105"/>
      <c r="J12435" s="102"/>
      <c r="K12435" s="102"/>
      <c r="L12435" s="108"/>
      <c r="R12435" s="31"/>
      <c r="S12435" s="112"/>
    </row>
    <row r="12436">
      <c r="A12436" s="105"/>
      <c r="C12436" s="88"/>
      <c r="D12436" s="86"/>
      <c r="E12436" s="32"/>
      <c r="H12436" s="105"/>
      <c r="J12436" s="102"/>
      <c r="K12436" s="102"/>
      <c r="L12436" s="108"/>
      <c r="R12436" s="31"/>
      <c r="S12436" s="112"/>
    </row>
    <row r="12437">
      <c r="A12437" s="105"/>
      <c r="C12437" s="88"/>
      <c r="D12437" s="86"/>
      <c r="E12437" s="32"/>
      <c r="H12437" s="105"/>
      <c r="J12437" s="102"/>
      <c r="K12437" s="102"/>
      <c r="L12437" s="108"/>
      <c r="R12437" s="31"/>
      <c r="S12437" s="112"/>
    </row>
    <row r="12438">
      <c r="A12438" s="105"/>
      <c r="C12438" s="88"/>
      <c r="D12438" s="86"/>
      <c r="E12438" s="32"/>
      <c r="H12438" s="105"/>
      <c r="J12438" s="102"/>
      <c r="K12438" s="102"/>
      <c r="L12438" s="108"/>
      <c r="R12438" s="31"/>
      <c r="S12438" s="112"/>
    </row>
    <row r="12439">
      <c r="A12439" s="105"/>
      <c r="C12439" s="88"/>
      <c r="D12439" s="86"/>
      <c r="E12439" s="32"/>
      <c r="H12439" s="105"/>
      <c r="J12439" s="102"/>
      <c r="K12439" s="102"/>
      <c r="L12439" s="108"/>
      <c r="R12439" s="31"/>
      <c r="S12439" s="112"/>
    </row>
    <row r="12440">
      <c r="A12440" s="105"/>
      <c r="C12440" s="88"/>
      <c r="D12440" s="86"/>
      <c r="E12440" s="32"/>
      <c r="H12440" s="105"/>
      <c r="J12440" s="102"/>
      <c r="K12440" s="102"/>
      <c r="L12440" s="108"/>
      <c r="R12440" s="31"/>
      <c r="S12440" s="112"/>
    </row>
    <row r="12441">
      <c r="A12441" s="105"/>
      <c r="C12441" s="88"/>
      <c r="D12441" s="86"/>
      <c r="E12441" s="32"/>
      <c r="H12441" s="105"/>
      <c r="J12441" s="102"/>
      <c r="K12441" s="102"/>
      <c r="L12441" s="108"/>
      <c r="R12441" s="31"/>
      <c r="S12441" s="112"/>
    </row>
    <row r="12442">
      <c r="A12442" s="105"/>
      <c r="C12442" s="88"/>
      <c r="D12442" s="86"/>
      <c r="E12442" s="32"/>
      <c r="H12442" s="105"/>
      <c r="J12442" s="102"/>
      <c r="K12442" s="102"/>
      <c r="L12442" s="108"/>
      <c r="R12442" s="31"/>
      <c r="S12442" s="112"/>
    </row>
    <row r="12443">
      <c r="A12443" s="105"/>
      <c r="C12443" s="88"/>
      <c r="D12443" s="86"/>
      <c r="E12443" s="32"/>
      <c r="H12443" s="105"/>
      <c r="J12443" s="102"/>
      <c r="K12443" s="102"/>
      <c r="L12443" s="108"/>
      <c r="R12443" s="31"/>
      <c r="S12443" s="112"/>
    </row>
    <row r="12444">
      <c r="A12444" s="105"/>
      <c r="C12444" s="88"/>
      <c r="D12444" s="86"/>
      <c r="E12444" s="32"/>
      <c r="H12444" s="105"/>
      <c r="J12444" s="102"/>
      <c r="K12444" s="102"/>
      <c r="L12444" s="108"/>
      <c r="R12444" s="31"/>
      <c r="S12444" s="112"/>
    </row>
    <row r="12445">
      <c r="A12445" s="105"/>
      <c r="C12445" s="88"/>
      <c r="D12445" s="86"/>
      <c r="E12445" s="32"/>
      <c r="H12445" s="105"/>
      <c r="J12445" s="102"/>
      <c r="K12445" s="102"/>
      <c r="L12445" s="108"/>
      <c r="R12445" s="31"/>
      <c r="S12445" s="112"/>
    </row>
    <row r="12446">
      <c r="A12446" s="105"/>
      <c r="C12446" s="88"/>
      <c r="D12446" s="86"/>
      <c r="E12446" s="32"/>
      <c r="H12446" s="105"/>
      <c r="J12446" s="102"/>
      <c r="K12446" s="102"/>
      <c r="L12446" s="108"/>
      <c r="R12446" s="31"/>
      <c r="S12446" s="112"/>
    </row>
    <row r="12447">
      <c r="A12447" s="105"/>
      <c r="C12447" s="88"/>
      <c r="D12447" s="86"/>
      <c r="E12447" s="32"/>
      <c r="H12447" s="105"/>
      <c r="J12447" s="102"/>
      <c r="K12447" s="102"/>
      <c r="L12447" s="108"/>
      <c r="R12447" s="31"/>
      <c r="S12447" s="112"/>
    </row>
    <row r="12448">
      <c r="A12448" s="105"/>
      <c r="C12448" s="88"/>
      <c r="D12448" s="86"/>
      <c r="E12448" s="32"/>
      <c r="H12448" s="105"/>
      <c r="J12448" s="102"/>
      <c r="K12448" s="102"/>
      <c r="L12448" s="108"/>
      <c r="R12448" s="31"/>
      <c r="S12448" s="112"/>
    </row>
    <row r="12449">
      <c r="A12449" s="105"/>
      <c r="C12449" s="88"/>
      <c r="D12449" s="86"/>
      <c r="E12449" s="32"/>
      <c r="H12449" s="105"/>
      <c r="J12449" s="102"/>
      <c r="K12449" s="102"/>
      <c r="L12449" s="108"/>
      <c r="R12449" s="31"/>
      <c r="S12449" s="112"/>
    </row>
    <row r="12450">
      <c r="A12450" s="105"/>
      <c r="C12450" s="88"/>
      <c r="D12450" s="86"/>
      <c r="E12450" s="32"/>
      <c r="H12450" s="105"/>
      <c r="J12450" s="102"/>
      <c r="K12450" s="102"/>
      <c r="L12450" s="108"/>
      <c r="R12450" s="31"/>
      <c r="S12450" s="112"/>
    </row>
    <row r="12451">
      <c r="A12451" s="105"/>
      <c r="C12451" s="88"/>
      <c r="D12451" s="86"/>
      <c r="E12451" s="32"/>
      <c r="H12451" s="105"/>
      <c r="J12451" s="102"/>
      <c r="K12451" s="102"/>
      <c r="L12451" s="108"/>
      <c r="R12451" s="31"/>
      <c r="S12451" s="112"/>
    </row>
    <row r="12452">
      <c r="A12452" s="105"/>
      <c r="C12452" s="88"/>
      <c r="D12452" s="86"/>
      <c r="E12452" s="32"/>
      <c r="H12452" s="105"/>
      <c r="J12452" s="102"/>
      <c r="K12452" s="102"/>
      <c r="L12452" s="108"/>
      <c r="R12452" s="31"/>
      <c r="S12452" s="112"/>
    </row>
    <row r="12453">
      <c r="A12453" s="105"/>
      <c r="C12453" s="88"/>
      <c r="D12453" s="86"/>
      <c r="E12453" s="32"/>
      <c r="H12453" s="105"/>
      <c r="J12453" s="102"/>
      <c r="K12453" s="102"/>
      <c r="L12453" s="108"/>
      <c r="R12453" s="31"/>
      <c r="S12453" s="112"/>
    </row>
    <row r="12454">
      <c r="A12454" s="105"/>
      <c r="C12454" s="88"/>
      <c r="D12454" s="86"/>
      <c r="E12454" s="32"/>
      <c r="H12454" s="105"/>
      <c r="J12454" s="102"/>
      <c r="K12454" s="102"/>
      <c r="L12454" s="108"/>
      <c r="R12454" s="31"/>
      <c r="S12454" s="112"/>
    </row>
    <row r="12455">
      <c r="A12455" s="105"/>
      <c r="C12455" s="88"/>
      <c r="D12455" s="86"/>
      <c r="E12455" s="32"/>
      <c r="H12455" s="105"/>
      <c r="J12455" s="102"/>
      <c r="K12455" s="102"/>
      <c r="L12455" s="108"/>
      <c r="R12455" s="31"/>
      <c r="S12455" s="112"/>
    </row>
    <row r="12456">
      <c r="A12456" s="105"/>
      <c r="C12456" s="88"/>
      <c r="D12456" s="86"/>
      <c r="E12456" s="32"/>
      <c r="H12456" s="105"/>
      <c r="J12456" s="102"/>
      <c r="K12456" s="102"/>
      <c r="L12456" s="108"/>
      <c r="R12456" s="31"/>
      <c r="S12456" s="112"/>
    </row>
    <row r="12457">
      <c r="A12457" s="105"/>
      <c r="C12457" s="88"/>
      <c r="D12457" s="86"/>
      <c r="E12457" s="32"/>
      <c r="H12457" s="105"/>
      <c r="J12457" s="102"/>
      <c r="K12457" s="102"/>
      <c r="L12457" s="108"/>
      <c r="R12457" s="31"/>
      <c r="S12457" s="112"/>
    </row>
    <row r="12458">
      <c r="A12458" s="105"/>
      <c r="C12458" s="88"/>
      <c r="D12458" s="86"/>
      <c r="E12458" s="32"/>
      <c r="H12458" s="105"/>
      <c r="J12458" s="102"/>
      <c r="K12458" s="102"/>
      <c r="L12458" s="108"/>
      <c r="R12458" s="31"/>
      <c r="S12458" s="112"/>
    </row>
    <row r="12459">
      <c r="A12459" s="105"/>
      <c r="C12459" s="88"/>
      <c r="D12459" s="86"/>
      <c r="E12459" s="32"/>
      <c r="H12459" s="105"/>
      <c r="J12459" s="102"/>
      <c r="K12459" s="102"/>
      <c r="L12459" s="108"/>
      <c r="R12459" s="31"/>
      <c r="S12459" s="112"/>
    </row>
    <row r="12460">
      <c r="A12460" s="105"/>
      <c r="C12460" s="88"/>
      <c r="D12460" s="86"/>
      <c r="E12460" s="32"/>
      <c r="H12460" s="105"/>
      <c r="J12460" s="102"/>
      <c r="K12460" s="102"/>
      <c r="L12460" s="108"/>
      <c r="R12460" s="31"/>
      <c r="S12460" s="112"/>
    </row>
    <row r="12461">
      <c r="A12461" s="105"/>
      <c r="C12461" s="88"/>
      <c r="D12461" s="86"/>
      <c r="E12461" s="32"/>
      <c r="H12461" s="105"/>
      <c r="J12461" s="102"/>
      <c r="K12461" s="102"/>
      <c r="L12461" s="108"/>
      <c r="R12461" s="31"/>
      <c r="S12461" s="112"/>
    </row>
    <row r="12462">
      <c r="A12462" s="105"/>
      <c r="C12462" s="88"/>
      <c r="D12462" s="86"/>
      <c r="E12462" s="32"/>
      <c r="H12462" s="105"/>
      <c r="J12462" s="102"/>
      <c r="K12462" s="102"/>
      <c r="L12462" s="108"/>
      <c r="R12462" s="31"/>
      <c r="S12462" s="112"/>
    </row>
    <row r="12463">
      <c r="A12463" s="105"/>
      <c r="C12463" s="88"/>
      <c r="D12463" s="86"/>
      <c r="E12463" s="32"/>
      <c r="H12463" s="105"/>
      <c r="J12463" s="102"/>
      <c r="K12463" s="102"/>
      <c r="L12463" s="108"/>
      <c r="R12463" s="31"/>
      <c r="S12463" s="112"/>
    </row>
    <row r="12464">
      <c r="A12464" s="105"/>
      <c r="C12464" s="88"/>
      <c r="D12464" s="86"/>
      <c r="E12464" s="32"/>
      <c r="H12464" s="105"/>
      <c r="J12464" s="102"/>
      <c r="K12464" s="102"/>
      <c r="L12464" s="108"/>
      <c r="R12464" s="31"/>
      <c r="S12464" s="112"/>
    </row>
    <row r="12465">
      <c r="A12465" s="105"/>
      <c r="C12465" s="88"/>
      <c r="D12465" s="86"/>
      <c r="E12465" s="32"/>
      <c r="H12465" s="105"/>
      <c r="J12465" s="102"/>
      <c r="K12465" s="102"/>
      <c r="L12465" s="108"/>
      <c r="R12465" s="31"/>
      <c r="S12465" s="112"/>
    </row>
    <row r="12466">
      <c r="A12466" s="105"/>
      <c r="C12466" s="88"/>
      <c r="D12466" s="86"/>
      <c r="E12466" s="32"/>
      <c r="H12466" s="105"/>
      <c r="J12466" s="102"/>
      <c r="K12466" s="102"/>
      <c r="L12466" s="108"/>
      <c r="R12466" s="31"/>
      <c r="S12466" s="112"/>
    </row>
    <row r="12467">
      <c r="A12467" s="105"/>
      <c r="C12467" s="88"/>
      <c r="D12467" s="86"/>
      <c r="E12467" s="32"/>
      <c r="H12467" s="105"/>
      <c r="J12467" s="102"/>
      <c r="K12467" s="102"/>
      <c r="L12467" s="108"/>
      <c r="R12467" s="31"/>
      <c r="S12467" s="112"/>
    </row>
    <row r="12468">
      <c r="A12468" s="105"/>
      <c r="C12468" s="88"/>
      <c r="D12468" s="86"/>
      <c r="E12468" s="32"/>
      <c r="H12468" s="105"/>
      <c r="J12468" s="102"/>
      <c r="K12468" s="102"/>
      <c r="L12468" s="108"/>
      <c r="R12468" s="31"/>
      <c r="S12468" s="112"/>
    </row>
    <row r="12469">
      <c r="A12469" s="105"/>
      <c r="C12469" s="88"/>
      <c r="D12469" s="86"/>
      <c r="E12469" s="32"/>
      <c r="H12469" s="105"/>
      <c r="J12469" s="102"/>
      <c r="K12469" s="102"/>
      <c r="L12469" s="108"/>
      <c r="R12469" s="31"/>
      <c r="S12469" s="112"/>
    </row>
    <row r="12470">
      <c r="A12470" s="105"/>
      <c r="C12470" s="88"/>
      <c r="D12470" s="86"/>
      <c r="E12470" s="32"/>
      <c r="H12470" s="105"/>
      <c r="J12470" s="102"/>
      <c r="K12470" s="102"/>
      <c r="L12470" s="108"/>
      <c r="R12470" s="31"/>
      <c r="S12470" s="112"/>
    </row>
    <row r="12471">
      <c r="A12471" s="105"/>
      <c r="C12471" s="88"/>
      <c r="D12471" s="86"/>
      <c r="E12471" s="32"/>
      <c r="H12471" s="105"/>
      <c r="J12471" s="102"/>
      <c r="K12471" s="102"/>
      <c r="L12471" s="108"/>
      <c r="R12471" s="31"/>
      <c r="S12471" s="112"/>
    </row>
    <row r="12472">
      <c r="A12472" s="105"/>
      <c r="C12472" s="88"/>
      <c r="D12472" s="86"/>
      <c r="E12472" s="32"/>
      <c r="H12472" s="105"/>
      <c r="J12472" s="102"/>
      <c r="K12472" s="102"/>
      <c r="L12472" s="108"/>
      <c r="R12472" s="31"/>
      <c r="S12472" s="112"/>
    </row>
    <row r="12473">
      <c r="A12473" s="105"/>
      <c r="C12473" s="88"/>
      <c r="D12473" s="86"/>
      <c r="E12473" s="32"/>
      <c r="H12473" s="105"/>
      <c r="J12473" s="102"/>
      <c r="K12473" s="102"/>
      <c r="L12473" s="108"/>
      <c r="R12473" s="31"/>
      <c r="S12473" s="112"/>
    </row>
    <row r="12474">
      <c r="A12474" s="105"/>
      <c r="C12474" s="88"/>
      <c r="D12474" s="86"/>
      <c r="E12474" s="32"/>
      <c r="H12474" s="105"/>
      <c r="J12474" s="102"/>
      <c r="K12474" s="102"/>
      <c r="L12474" s="108"/>
      <c r="R12474" s="31"/>
      <c r="S12474" s="112"/>
    </row>
    <row r="12475">
      <c r="A12475" s="105"/>
      <c r="C12475" s="88"/>
      <c r="D12475" s="86"/>
      <c r="E12475" s="32"/>
      <c r="H12475" s="105"/>
      <c r="J12475" s="102"/>
      <c r="K12475" s="102"/>
      <c r="L12475" s="108"/>
      <c r="R12475" s="31"/>
      <c r="S12475" s="112"/>
    </row>
    <row r="12476">
      <c r="A12476" s="105"/>
      <c r="C12476" s="88"/>
      <c r="D12476" s="86"/>
      <c r="E12476" s="32"/>
      <c r="H12476" s="105"/>
      <c r="J12476" s="102"/>
      <c r="K12476" s="102"/>
      <c r="L12476" s="108"/>
      <c r="R12476" s="31"/>
      <c r="S12476" s="112"/>
    </row>
    <row r="12477">
      <c r="A12477" s="105"/>
      <c r="C12477" s="88"/>
      <c r="D12477" s="86"/>
      <c r="E12477" s="32"/>
      <c r="H12477" s="105"/>
      <c r="J12477" s="102"/>
      <c r="K12477" s="102"/>
      <c r="L12477" s="108"/>
      <c r="R12477" s="31"/>
      <c r="S12477" s="112"/>
    </row>
    <row r="12478">
      <c r="A12478" s="105"/>
      <c r="C12478" s="88"/>
      <c r="D12478" s="86"/>
      <c r="E12478" s="32"/>
      <c r="H12478" s="105"/>
      <c r="J12478" s="102"/>
      <c r="K12478" s="102"/>
      <c r="L12478" s="108"/>
      <c r="R12478" s="31"/>
      <c r="S12478" s="112"/>
    </row>
    <row r="12479">
      <c r="A12479" s="105"/>
      <c r="C12479" s="88"/>
      <c r="D12479" s="86"/>
      <c r="E12479" s="32"/>
      <c r="H12479" s="105"/>
      <c r="J12479" s="102"/>
      <c r="K12479" s="102"/>
      <c r="L12479" s="108"/>
      <c r="R12479" s="31"/>
      <c r="S12479" s="112"/>
    </row>
    <row r="12480">
      <c r="A12480" s="105"/>
      <c r="C12480" s="88"/>
      <c r="D12480" s="86"/>
      <c r="E12480" s="32"/>
      <c r="H12480" s="105"/>
      <c r="J12480" s="102"/>
      <c r="K12480" s="102"/>
      <c r="L12480" s="108"/>
      <c r="R12480" s="31"/>
      <c r="S12480" s="112"/>
    </row>
    <row r="12481">
      <c r="A12481" s="105"/>
      <c r="C12481" s="88"/>
      <c r="D12481" s="86"/>
      <c r="E12481" s="32"/>
      <c r="H12481" s="105"/>
      <c r="J12481" s="102"/>
      <c r="K12481" s="102"/>
      <c r="L12481" s="108"/>
      <c r="R12481" s="31"/>
      <c r="S12481" s="112"/>
    </row>
    <row r="12482">
      <c r="A12482" s="105"/>
      <c r="C12482" s="88"/>
      <c r="D12482" s="86"/>
      <c r="E12482" s="32"/>
      <c r="H12482" s="105"/>
      <c r="J12482" s="102"/>
      <c r="K12482" s="102"/>
      <c r="L12482" s="108"/>
      <c r="R12482" s="31"/>
      <c r="S12482" s="112"/>
    </row>
    <row r="12483">
      <c r="A12483" s="105"/>
      <c r="C12483" s="88"/>
      <c r="D12483" s="86"/>
      <c r="E12483" s="32"/>
      <c r="H12483" s="105"/>
      <c r="J12483" s="102"/>
      <c r="K12483" s="102"/>
      <c r="L12483" s="108"/>
      <c r="R12483" s="31"/>
      <c r="S12483" s="112"/>
    </row>
    <row r="12484">
      <c r="A12484" s="105"/>
      <c r="C12484" s="88"/>
      <c r="D12484" s="86"/>
      <c r="E12484" s="32"/>
      <c r="H12484" s="105"/>
      <c r="J12484" s="102"/>
      <c r="K12484" s="102"/>
      <c r="L12484" s="108"/>
      <c r="R12484" s="31"/>
      <c r="S12484" s="112"/>
    </row>
    <row r="12485">
      <c r="A12485" s="105"/>
      <c r="C12485" s="88"/>
      <c r="D12485" s="86"/>
      <c r="E12485" s="32"/>
      <c r="H12485" s="105"/>
      <c r="J12485" s="102"/>
      <c r="K12485" s="102"/>
      <c r="L12485" s="108"/>
      <c r="R12485" s="31"/>
      <c r="S12485" s="112"/>
    </row>
    <row r="12486">
      <c r="A12486" s="105"/>
      <c r="C12486" s="88"/>
      <c r="D12486" s="86"/>
      <c r="E12486" s="32"/>
      <c r="H12486" s="105"/>
      <c r="J12486" s="102"/>
      <c r="K12486" s="102"/>
      <c r="L12486" s="108"/>
      <c r="R12486" s="31"/>
      <c r="S12486" s="112"/>
    </row>
    <row r="12487">
      <c r="A12487" s="105"/>
      <c r="C12487" s="88"/>
      <c r="D12487" s="86"/>
      <c r="E12487" s="32"/>
      <c r="H12487" s="105"/>
      <c r="J12487" s="102"/>
      <c r="K12487" s="102"/>
      <c r="L12487" s="108"/>
      <c r="R12487" s="31"/>
      <c r="S12487" s="112"/>
    </row>
    <row r="12488">
      <c r="A12488" s="105"/>
      <c r="C12488" s="88"/>
      <c r="D12488" s="86"/>
      <c r="E12488" s="32"/>
      <c r="H12488" s="105"/>
      <c r="J12488" s="102"/>
      <c r="K12488" s="102"/>
      <c r="L12488" s="108"/>
      <c r="R12488" s="31"/>
      <c r="S12488" s="112"/>
    </row>
    <row r="12489">
      <c r="A12489" s="105"/>
      <c r="C12489" s="88"/>
      <c r="D12489" s="86"/>
      <c r="E12489" s="32"/>
      <c r="H12489" s="105"/>
      <c r="J12489" s="102"/>
      <c r="K12489" s="102"/>
      <c r="L12489" s="108"/>
      <c r="R12489" s="31"/>
      <c r="S12489" s="112"/>
    </row>
    <row r="12490">
      <c r="A12490" s="105"/>
      <c r="C12490" s="88"/>
      <c r="D12490" s="86"/>
      <c r="E12490" s="32"/>
      <c r="H12490" s="105"/>
      <c r="J12490" s="102"/>
      <c r="K12490" s="102"/>
      <c r="L12490" s="108"/>
      <c r="R12490" s="31"/>
      <c r="S12490" s="112"/>
    </row>
    <row r="12491">
      <c r="A12491" s="105"/>
      <c r="C12491" s="88"/>
      <c r="D12491" s="86"/>
      <c r="E12491" s="32"/>
      <c r="H12491" s="105"/>
      <c r="J12491" s="102"/>
      <c r="K12491" s="102"/>
      <c r="L12491" s="108"/>
      <c r="R12491" s="31"/>
      <c r="S12491" s="112"/>
    </row>
    <row r="12492">
      <c r="A12492" s="105"/>
      <c r="C12492" s="88"/>
      <c r="D12492" s="86"/>
      <c r="E12492" s="32"/>
      <c r="H12492" s="105"/>
      <c r="J12492" s="102"/>
      <c r="K12492" s="102"/>
      <c r="L12492" s="108"/>
      <c r="R12492" s="31"/>
      <c r="S12492" s="112"/>
    </row>
    <row r="12493">
      <c r="A12493" s="105"/>
      <c r="C12493" s="88"/>
      <c r="D12493" s="86"/>
      <c r="E12493" s="32"/>
      <c r="H12493" s="105"/>
      <c r="J12493" s="102"/>
      <c r="K12493" s="102"/>
      <c r="L12493" s="108"/>
      <c r="R12493" s="31"/>
      <c r="S12493" s="112"/>
    </row>
    <row r="12494">
      <c r="A12494" s="105"/>
      <c r="C12494" s="88"/>
      <c r="D12494" s="86"/>
      <c r="E12494" s="32"/>
      <c r="H12494" s="105"/>
      <c r="J12494" s="102"/>
      <c r="K12494" s="102"/>
      <c r="L12494" s="108"/>
      <c r="R12494" s="31"/>
      <c r="S12494" s="112"/>
    </row>
    <row r="12495">
      <c r="A12495" s="105"/>
      <c r="C12495" s="88"/>
      <c r="D12495" s="86"/>
      <c r="E12495" s="32"/>
      <c r="H12495" s="105"/>
      <c r="J12495" s="102"/>
      <c r="K12495" s="102"/>
      <c r="L12495" s="108"/>
      <c r="R12495" s="31"/>
      <c r="S12495" s="112"/>
    </row>
    <row r="12496">
      <c r="A12496" s="105"/>
      <c r="C12496" s="88"/>
      <c r="D12496" s="86"/>
      <c r="E12496" s="32"/>
      <c r="H12496" s="105"/>
      <c r="J12496" s="102"/>
      <c r="K12496" s="102"/>
      <c r="L12496" s="108"/>
      <c r="R12496" s="31"/>
      <c r="S12496" s="112"/>
    </row>
    <row r="12497">
      <c r="A12497" s="105"/>
      <c r="C12497" s="88"/>
      <c r="D12497" s="86"/>
      <c r="E12497" s="32"/>
      <c r="H12497" s="105"/>
      <c r="J12497" s="102"/>
      <c r="K12497" s="102"/>
      <c r="L12497" s="108"/>
      <c r="R12497" s="31"/>
      <c r="S12497" s="112"/>
    </row>
    <row r="12498">
      <c r="A12498" s="105"/>
      <c r="C12498" s="88"/>
      <c r="D12498" s="86"/>
      <c r="E12498" s="32"/>
      <c r="H12498" s="105"/>
      <c r="J12498" s="102"/>
      <c r="K12498" s="102"/>
      <c r="L12498" s="108"/>
      <c r="R12498" s="31"/>
      <c r="S12498" s="112"/>
    </row>
    <row r="12499">
      <c r="A12499" s="105"/>
      <c r="C12499" s="88"/>
      <c r="D12499" s="86"/>
      <c r="E12499" s="32"/>
      <c r="H12499" s="105"/>
      <c r="J12499" s="102"/>
      <c r="K12499" s="102"/>
      <c r="L12499" s="108"/>
      <c r="R12499" s="31"/>
      <c r="S12499" s="112"/>
    </row>
    <row r="12500">
      <c r="A12500" s="105"/>
      <c r="C12500" s="88"/>
      <c r="D12500" s="86"/>
      <c r="E12500" s="32"/>
      <c r="H12500" s="105"/>
      <c r="J12500" s="102"/>
      <c r="K12500" s="102"/>
      <c r="L12500" s="108"/>
      <c r="R12500" s="31"/>
      <c r="S12500" s="112"/>
    </row>
    <row r="12501">
      <c r="A12501" s="105"/>
      <c r="C12501" s="88"/>
      <c r="D12501" s="86"/>
      <c r="E12501" s="32"/>
      <c r="H12501" s="105"/>
      <c r="J12501" s="102"/>
      <c r="K12501" s="102"/>
      <c r="L12501" s="108"/>
      <c r="R12501" s="31"/>
      <c r="S12501" s="112"/>
    </row>
    <row r="12502">
      <c r="A12502" s="105"/>
      <c r="C12502" s="88"/>
      <c r="D12502" s="86"/>
      <c r="E12502" s="32"/>
      <c r="H12502" s="105"/>
      <c r="J12502" s="102"/>
      <c r="K12502" s="102"/>
      <c r="L12502" s="108"/>
      <c r="R12502" s="31"/>
      <c r="S12502" s="112"/>
    </row>
    <row r="12503">
      <c r="A12503" s="105"/>
      <c r="C12503" s="88"/>
      <c r="D12503" s="86"/>
      <c r="E12503" s="32"/>
      <c r="H12503" s="105"/>
      <c r="J12503" s="102"/>
      <c r="K12503" s="102"/>
      <c r="L12503" s="108"/>
      <c r="R12503" s="31"/>
      <c r="S12503" s="112"/>
    </row>
    <row r="12504">
      <c r="A12504" s="105"/>
      <c r="C12504" s="88"/>
      <c r="D12504" s="86"/>
      <c r="E12504" s="32"/>
      <c r="H12504" s="105"/>
      <c r="J12504" s="102"/>
      <c r="K12504" s="102"/>
      <c r="L12504" s="108"/>
      <c r="R12504" s="31"/>
      <c r="S12504" s="112"/>
    </row>
    <row r="12505">
      <c r="A12505" s="105"/>
      <c r="C12505" s="88"/>
      <c r="D12505" s="86"/>
      <c r="E12505" s="32"/>
      <c r="H12505" s="105"/>
      <c r="J12505" s="102"/>
      <c r="K12505" s="102"/>
      <c r="L12505" s="108"/>
      <c r="R12505" s="31"/>
      <c r="S12505" s="112"/>
    </row>
    <row r="12506">
      <c r="A12506" s="105"/>
      <c r="C12506" s="88"/>
      <c r="D12506" s="86"/>
      <c r="E12506" s="32"/>
      <c r="H12506" s="105"/>
      <c r="J12506" s="102"/>
      <c r="K12506" s="102"/>
      <c r="L12506" s="108"/>
      <c r="R12506" s="31"/>
      <c r="S12506" s="112"/>
    </row>
    <row r="12507">
      <c r="A12507" s="105"/>
      <c r="C12507" s="88"/>
      <c r="D12507" s="86"/>
      <c r="E12507" s="32"/>
      <c r="H12507" s="105"/>
      <c r="J12507" s="102"/>
      <c r="K12507" s="102"/>
      <c r="L12507" s="108"/>
      <c r="R12507" s="31"/>
      <c r="S12507" s="112"/>
    </row>
    <row r="12508">
      <c r="A12508" s="105"/>
      <c r="C12508" s="88"/>
      <c r="D12508" s="86"/>
      <c r="E12508" s="32"/>
      <c r="H12508" s="105"/>
      <c r="J12508" s="102"/>
      <c r="K12508" s="102"/>
      <c r="L12508" s="108"/>
      <c r="R12508" s="31"/>
      <c r="S12508" s="112"/>
    </row>
    <row r="12509">
      <c r="A12509" s="105"/>
      <c r="C12509" s="88"/>
      <c r="D12509" s="86"/>
      <c r="E12509" s="32"/>
      <c r="H12509" s="105"/>
      <c r="J12509" s="102"/>
      <c r="K12509" s="102"/>
      <c r="L12509" s="108"/>
      <c r="R12509" s="31"/>
      <c r="S12509" s="112"/>
    </row>
    <row r="12510">
      <c r="A12510" s="105"/>
      <c r="C12510" s="88"/>
      <c r="D12510" s="86"/>
      <c r="E12510" s="32"/>
      <c r="H12510" s="105"/>
      <c r="J12510" s="102"/>
      <c r="K12510" s="102"/>
      <c r="L12510" s="108"/>
      <c r="R12510" s="31"/>
      <c r="S12510" s="112"/>
    </row>
    <row r="12511">
      <c r="A12511" s="105"/>
      <c r="C12511" s="88"/>
      <c r="D12511" s="86"/>
      <c r="E12511" s="32"/>
      <c r="H12511" s="105"/>
      <c r="J12511" s="102"/>
      <c r="K12511" s="102"/>
      <c r="L12511" s="108"/>
      <c r="R12511" s="31"/>
      <c r="S12511" s="112"/>
    </row>
    <row r="12512">
      <c r="A12512" s="105"/>
      <c r="C12512" s="88"/>
      <c r="D12512" s="86"/>
      <c r="E12512" s="32"/>
      <c r="H12512" s="105"/>
      <c r="J12512" s="102"/>
      <c r="K12512" s="102"/>
      <c r="L12512" s="108"/>
      <c r="R12512" s="31"/>
      <c r="S12512" s="112"/>
    </row>
    <row r="12513">
      <c r="A12513" s="105"/>
      <c r="C12513" s="88"/>
      <c r="D12513" s="86"/>
      <c r="E12513" s="32"/>
      <c r="H12513" s="105"/>
      <c r="J12513" s="102"/>
      <c r="K12513" s="102"/>
      <c r="L12513" s="108"/>
      <c r="R12513" s="31"/>
      <c r="S12513" s="112"/>
    </row>
    <row r="12514">
      <c r="A12514" s="105"/>
      <c r="C12514" s="88"/>
      <c r="D12514" s="86"/>
      <c r="E12514" s="32"/>
      <c r="H12514" s="105"/>
      <c r="J12514" s="102"/>
      <c r="K12514" s="102"/>
      <c r="L12514" s="108"/>
      <c r="R12514" s="31"/>
      <c r="S12514" s="112"/>
    </row>
    <row r="12515">
      <c r="A12515" s="105"/>
      <c r="C12515" s="88"/>
      <c r="D12515" s="86"/>
      <c r="E12515" s="32"/>
      <c r="H12515" s="105"/>
      <c r="J12515" s="102"/>
      <c r="K12515" s="102"/>
      <c r="L12515" s="108"/>
      <c r="R12515" s="31"/>
      <c r="S12515" s="112"/>
    </row>
    <row r="12516">
      <c r="A12516" s="105"/>
      <c r="C12516" s="88"/>
      <c r="D12516" s="86"/>
      <c r="E12516" s="32"/>
      <c r="H12516" s="105"/>
      <c r="J12516" s="102"/>
      <c r="K12516" s="102"/>
      <c r="L12516" s="108"/>
      <c r="R12516" s="31"/>
      <c r="S12516" s="112"/>
    </row>
    <row r="12517">
      <c r="A12517" s="105"/>
      <c r="C12517" s="88"/>
      <c r="D12517" s="86"/>
      <c r="E12517" s="32"/>
      <c r="H12517" s="105"/>
      <c r="J12517" s="102"/>
      <c r="K12517" s="102"/>
      <c r="L12517" s="108"/>
      <c r="R12517" s="31"/>
      <c r="S12517" s="112"/>
    </row>
    <row r="12518">
      <c r="A12518" s="105"/>
      <c r="C12518" s="88"/>
      <c r="D12518" s="86"/>
      <c r="E12518" s="32"/>
      <c r="H12518" s="105"/>
      <c r="J12518" s="102"/>
      <c r="K12518" s="102"/>
      <c r="L12518" s="108"/>
      <c r="R12518" s="31"/>
      <c r="S12518" s="112"/>
    </row>
    <row r="12519">
      <c r="A12519" s="105"/>
      <c r="C12519" s="88"/>
      <c r="D12519" s="86"/>
      <c r="E12519" s="32"/>
      <c r="H12519" s="105"/>
      <c r="J12519" s="102"/>
      <c r="K12519" s="102"/>
      <c r="L12519" s="108"/>
      <c r="R12519" s="31"/>
      <c r="S12519" s="112"/>
    </row>
    <row r="12520">
      <c r="A12520" s="105"/>
      <c r="C12520" s="88"/>
      <c r="D12520" s="86"/>
      <c r="E12520" s="32"/>
      <c r="H12520" s="105"/>
      <c r="J12520" s="102"/>
      <c r="K12520" s="102"/>
      <c r="L12520" s="108"/>
      <c r="R12520" s="31"/>
      <c r="S12520" s="112"/>
    </row>
    <row r="12521">
      <c r="A12521" s="105"/>
      <c r="C12521" s="88"/>
      <c r="D12521" s="86"/>
      <c r="E12521" s="32"/>
      <c r="H12521" s="105"/>
      <c r="J12521" s="102"/>
      <c r="K12521" s="102"/>
      <c r="L12521" s="108"/>
      <c r="R12521" s="31"/>
      <c r="S12521" s="112"/>
    </row>
    <row r="12522">
      <c r="A12522" s="105"/>
      <c r="C12522" s="88"/>
      <c r="D12522" s="86"/>
      <c r="E12522" s="32"/>
      <c r="H12522" s="105"/>
      <c r="J12522" s="102"/>
      <c r="K12522" s="102"/>
      <c r="L12522" s="108"/>
      <c r="R12522" s="31"/>
      <c r="S12522" s="112"/>
    </row>
    <row r="12523">
      <c r="A12523" s="105"/>
      <c r="C12523" s="88"/>
      <c r="D12523" s="86"/>
      <c r="E12523" s="32"/>
      <c r="H12523" s="105"/>
      <c r="J12523" s="102"/>
      <c r="K12523" s="102"/>
      <c r="L12523" s="108"/>
      <c r="R12523" s="31"/>
      <c r="S12523" s="112"/>
    </row>
    <row r="12524">
      <c r="A12524" s="105"/>
      <c r="C12524" s="88"/>
      <c r="D12524" s="86"/>
      <c r="E12524" s="32"/>
      <c r="H12524" s="105"/>
      <c r="J12524" s="102"/>
      <c r="K12524" s="102"/>
      <c r="L12524" s="108"/>
      <c r="R12524" s="31"/>
      <c r="S12524" s="112"/>
    </row>
    <row r="12525">
      <c r="A12525" s="105"/>
      <c r="C12525" s="88"/>
      <c r="D12525" s="86"/>
      <c r="E12525" s="32"/>
      <c r="H12525" s="105"/>
      <c r="J12525" s="102"/>
      <c r="K12525" s="102"/>
      <c r="L12525" s="108"/>
      <c r="R12525" s="31"/>
      <c r="S12525" s="112"/>
    </row>
    <row r="12526">
      <c r="A12526" s="105"/>
      <c r="C12526" s="88"/>
      <c r="D12526" s="86"/>
      <c r="E12526" s="32"/>
      <c r="H12526" s="105"/>
      <c r="J12526" s="102"/>
      <c r="K12526" s="102"/>
      <c r="L12526" s="108"/>
      <c r="R12526" s="31"/>
      <c r="S12526" s="112"/>
    </row>
    <row r="12527">
      <c r="A12527" s="105"/>
      <c r="C12527" s="88"/>
      <c r="D12527" s="86"/>
      <c r="E12527" s="32"/>
      <c r="H12527" s="105"/>
      <c r="J12527" s="102"/>
      <c r="K12527" s="102"/>
      <c r="L12527" s="108"/>
      <c r="R12527" s="31"/>
      <c r="S12527" s="112"/>
    </row>
    <row r="12528">
      <c r="A12528" s="105"/>
      <c r="C12528" s="88"/>
      <c r="D12528" s="86"/>
      <c r="E12528" s="32"/>
      <c r="H12528" s="105"/>
      <c r="J12528" s="102"/>
      <c r="K12528" s="102"/>
      <c r="L12528" s="108"/>
      <c r="R12528" s="31"/>
      <c r="S12528" s="112"/>
    </row>
    <row r="12529">
      <c r="A12529" s="105"/>
      <c r="C12529" s="88"/>
      <c r="D12529" s="86"/>
      <c r="E12529" s="32"/>
      <c r="H12529" s="105"/>
      <c r="J12529" s="102"/>
      <c r="K12529" s="102"/>
      <c r="L12529" s="108"/>
      <c r="R12529" s="31"/>
      <c r="S12529" s="112"/>
    </row>
    <row r="12530">
      <c r="A12530" s="105"/>
      <c r="C12530" s="88"/>
      <c r="D12530" s="86"/>
      <c r="E12530" s="32"/>
      <c r="H12530" s="105"/>
      <c r="J12530" s="102"/>
      <c r="K12530" s="102"/>
      <c r="L12530" s="108"/>
      <c r="R12530" s="31"/>
      <c r="S12530" s="112"/>
    </row>
    <row r="12531">
      <c r="A12531" s="105"/>
      <c r="C12531" s="88"/>
      <c r="D12531" s="86"/>
      <c r="E12531" s="32"/>
      <c r="H12531" s="105"/>
      <c r="J12531" s="102"/>
      <c r="K12531" s="102"/>
      <c r="L12531" s="108"/>
      <c r="R12531" s="31"/>
      <c r="S12531" s="112"/>
    </row>
    <row r="12532">
      <c r="A12532" s="105"/>
      <c r="C12532" s="88"/>
      <c r="D12532" s="86"/>
      <c r="E12532" s="32"/>
      <c r="H12532" s="105"/>
      <c r="J12532" s="102"/>
      <c r="K12532" s="102"/>
      <c r="L12532" s="108"/>
      <c r="R12532" s="31"/>
      <c r="S12532" s="112"/>
    </row>
    <row r="12533">
      <c r="A12533" s="105"/>
      <c r="C12533" s="88"/>
      <c r="D12533" s="86"/>
      <c r="E12533" s="32"/>
      <c r="H12533" s="105"/>
      <c r="J12533" s="102"/>
      <c r="K12533" s="102"/>
      <c r="L12533" s="108"/>
      <c r="R12533" s="31"/>
      <c r="S12533" s="112"/>
    </row>
    <row r="12534">
      <c r="A12534" s="105"/>
      <c r="C12534" s="88"/>
      <c r="D12534" s="86"/>
      <c r="E12534" s="32"/>
      <c r="H12534" s="105"/>
      <c r="J12534" s="102"/>
      <c r="K12534" s="102"/>
      <c r="L12534" s="108"/>
      <c r="R12534" s="31"/>
      <c r="S12534" s="112"/>
    </row>
    <row r="12535">
      <c r="A12535" s="105"/>
      <c r="C12535" s="88"/>
      <c r="D12535" s="86"/>
      <c r="E12535" s="32"/>
      <c r="H12535" s="105"/>
      <c r="J12535" s="102"/>
      <c r="K12535" s="102"/>
      <c r="L12535" s="108"/>
      <c r="R12535" s="31"/>
      <c r="S12535" s="112"/>
    </row>
    <row r="12536">
      <c r="A12536" s="105"/>
      <c r="C12536" s="88"/>
      <c r="D12536" s="86"/>
      <c r="E12536" s="32"/>
      <c r="H12536" s="105"/>
      <c r="J12536" s="102"/>
      <c r="K12536" s="102"/>
      <c r="L12536" s="108"/>
      <c r="R12536" s="31"/>
      <c r="S12536" s="112"/>
    </row>
    <row r="12537">
      <c r="A12537" s="105"/>
      <c r="C12537" s="88"/>
      <c r="D12537" s="86"/>
      <c r="E12537" s="32"/>
      <c r="H12537" s="105"/>
      <c r="J12537" s="102"/>
      <c r="K12537" s="102"/>
      <c r="L12537" s="108"/>
      <c r="R12537" s="31"/>
      <c r="S12537" s="112"/>
    </row>
    <row r="12538">
      <c r="A12538" s="105"/>
      <c r="C12538" s="88"/>
      <c r="D12538" s="86"/>
      <c r="E12538" s="32"/>
      <c r="H12538" s="105"/>
      <c r="J12538" s="102"/>
      <c r="K12538" s="102"/>
      <c r="L12538" s="108"/>
      <c r="R12538" s="31"/>
      <c r="S12538" s="112"/>
    </row>
    <row r="12539">
      <c r="A12539" s="105"/>
      <c r="C12539" s="88"/>
      <c r="D12539" s="86"/>
      <c r="E12539" s="32"/>
      <c r="H12539" s="105"/>
      <c r="J12539" s="102"/>
      <c r="K12539" s="102"/>
      <c r="L12539" s="108"/>
      <c r="R12539" s="31"/>
      <c r="S12539" s="112"/>
    </row>
    <row r="12540">
      <c r="A12540" s="105"/>
      <c r="C12540" s="88"/>
      <c r="D12540" s="86"/>
      <c r="E12540" s="32"/>
      <c r="H12540" s="105"/>
      <c r="J12540" s="102"/>
      <c r="K12540" s="102"/>
      <c r="L12540" s="108"/>
      <c r="R12540" s="31"/>
      <c r="S12540" s="112"/>
    </row>
    <row r="12541">
      <c r="A12541" s="105"/>
      <c r="C12541" s="88"/>
      <c r="D12541" s="86"/>
      <c r="E12541" s="32"/>
      <c r="H12541" s="105"/>
      <c r="J12541" s="102"/>
      <c r="K12541" s="102"/>
      <c r="L12541" s="108"/>
      <c r="R12541" s="31"/>
      <c r="S12541" s="112"/>
    </row>
    <row r="12542">
      <c r="A12542" s="105"/>
      <c r="C12542" s="88"/>
      <c r="D12542" s="86"/>
      <c r="E12542" s="32"/>
      <c r="H12542" s="105"/>
      <c r="J12542" s="102"/>
      <c r="K12542" s="102"/>
      <c r="L12542" s="108"/>
      <c r="R12542" s="31"/>
      <c r="S12542" s="112"/>
    </row>
    <row r="12543">
      <c r="A12543" s="105"/>
      <c r="C12543" s="88"/>
      <c r="D12543" s="86"/>
      <c r="E12543" s="32"/>
      <c r="H12543" s="105"/>
      <c r="J12543" s="102"/>
      <c r="K12543" s="102"/>
      <c r="L12543" s="108"/>
      <c r="R12543" s="31"/>
      <c r="S12543" s="112"/>
    </row>
    <row r="12544">
      <c r="A12544" s="105"/>
      <c r="C12544" s="88"/>
      <c r="D12544" s="86"/>
      <c r="E12544" s="32"/>
      <c r="H12544" s="105"/>
      <c r="J12544" s="102"/>
      <c r="K12544" s="102"/>
      <c r="L12544" s="108"/>
      <c r="R12544" s="31"/>
      <c r="S12544" s="112"/>
    </row>
    <row r="12545">
      <c r="A12545" s="105"/>
      <c r="C12545" s="88"/>
      <c r="D12545" s="86"/>
      <c r="E12545" s="32"/>
      <c r="H12545" s="105"/>
      <c r="J12545" s="102"/>
      <c r="K12545" s="102"/>
      <c r="L12545" s="108"/>
      <c r="R12545" s="31"/>
      <c r="S12545" s="112"/>
    </row>
    <row r="12546">
      <c r="A12546" s="105"/>
      <c r="C12546" s="88"/>
      <c r="D12546" s="86"/>
      <c r="E12546" s="32"/>
      <c r="H12546" s="105"/>
      <c r="J12546" s="102"/>
      <c r="K12546" s="102"/>
      <c r="L12546" s="108"/>
      <c r="R12546" s="31"/>
      <c r="S12546" s="112"/>
    </row>
    <row r="12547">
      <c r="A12547" s="105"/>
      <c r="C12547" s="88"/>
      <c r="D12547" s="86"/>
      <c r="E12547" s="32"/>
      <c r="H12547" s="105"/>
      <c r="J12547" s="102"/>
      <c r="K12547" s="102"/>
      <c r="L12547" s="108"/>
      <c r="R12547" s="31"/>
      <c r="S12547" s="112"/>
    </row>
    <row r="12548">
      <c r="A12548" s="105"/>
      <c r="C12548" s="88"/>
      <c r="D12548" s="86"/>
      <c r="E12548" s="32"/>
      <c r="H12548" s="105"/>
      <c r="J12548" s="102"/>
      <c r="K12548" s="102"/>
      <c r="L12548" s="108"/>
      <c r="R12548" s="31"/>
      <c r="S12548" s="112"/>
    </row>
    <row r="12549">
      <c r="A12549" s="105"/>
      <c r="C12549" s="88"/>
      <c r="D12549" s="86"/>
      <c r="E12549" s="32"/>
      <c r="H12549" s="105"/>
      <c r="J12549" s="102"/>
      <c r="K12549" s="102"/>
      <c r="L12549" s="108"/>
      <c r="R12549" s="31"/>
      <c r="S12549" s="112"/>
    </row>
    <row r="12550">
      <c r="A12550" s="105"/>
      <c r="C12550" s="88"/>
      <c r="D12550" s="86"/>
      <c r="E12550" s="32"/>
      <c r="H12550" s="105"/>
      <c r="J12550" s="102"/>
      <c r="K12550" s="102"/>
      <c r="L12550" s="108"/>
      <c r="R12550" s="31"/>
      <c r="S12550" s="112"/>
    </row>
    <row r="12551">
      <c r="A12551" s="105"/>
      <c r="C12551" s="88"/>
      <c r="D12551" s="86"/>
      <c r="E12551" s="32"/>
      <c r="H12551" s="105"/>
      <c r="J12551" s="102"/>
      <c r="K12551" s="102"/>
      <c r="L12551" s="108"/>
      <c r="R12551" s="31"/>
      <c r="S12551" s="112"/>
    </row>
    <row r="12552">
      <c r="A12552" s="105"/>
      <c r="C12552" s="88"/>
      <c r="D12552" s="86"/>
      <c r="E12552" s="32"/>
      <c r="H12552" s="105"/>
      <c r="J12552" s="102"/>
      <c r="K12552" s="102"/>
      <c r="L12552" s="108"/>
      <c r="R12552" s="31"/>
      <c r="S12552" s="112"/>
    </row>
    <row r="12553">
      <c r="A12553" s="105"/>
      <c r="C12553" s="88"/>
      <c r="D12553" s="86"/>
      <c r="E12553" s="32"/>
      <c r="H12553" s="105"/>
      <c r="J12553" s="102"/>
      <c r="K12553" s="102"/>
      <c r="L12553" s="108"/>
      <c r="R12553" s="31"/>
      <c r="S12553" s="112"/>
    </row>
    <row r="12554">
      <c r="A12554" s="105"/>
      <c r="C12554" s="88"/>
      <c r="D12554" s="86"/>
      <c r="E12554" s="32"/>
      <c r="H12554" s="105"/>
      <c r="J12554" s="102"/>
      <c r="K12554" s="102"/>
      <c r="L12554" s="108"/>
      <c r="R12554" s="31"/>
      <c r="S12554" s="112"/>
    </row>
    <row r="12555">
      <c r="A12555" s="105"/>
      <c r="C12555" s="88"/>
      <c r="D12555" s="86"/>
      <c r="E12555" s="32"/>
      <c r="H12555" s="105"/>
      <c r="J12555" s="102"/>
      <c r="K12555" s="102"/>
      <c r="L12555" s="108"/>
      <c r="R12555" s="31"/>
      <c r="S12555" s="112"/>
    </row>
    <row r="12556">
      <c r="A12556" s="105"/>
      <c r="C12556" s="88"/>
      <c r="D12556" s="86"/>
      <c r="E12556" s="32"/>
      <c r="H12556" s="105"/>
      <c r="J12556" s="102"/>
      <c r="K12556" s="102"/>
      <c r="L12556" s="108"/>
      <c r="R12556" s="31"/>
      <c r="S12556" s="112"/>
    </row>
    <row r="12557">
      <c r="A12557" s="105"/>
      <c r="C12557" s="88"/>
      <c r="D12557" s="86"/>
      <c r="E12557" s="32"/>
      <c r="H12557" s="105"/>
      <c r="J12557" s="102"/>
      <c r="K12557" s="102"/>
      <c r="L12557" s="108"/>
      <c r="R12557" s="31"/>
      <c r="S12557" s="112"/>
    </row>
    <row r="12558">
      <c r="A12558" s="105"/>
      <c r="C12558" s="88"/>
      <c r="D12558" s="86"/>
      <c r="E12558" s="32"/>
      <c r="H12558" s="105"/>
      <c r="J12558" s="102"/>
      <c r="K12558" s="102"/>
      <c r="L12558" s="108"/>
      <c r="R12558" s="31"/>
      <c r="S12558" s="112"/>
    </row>
    <row r="12559">
      <c r="A12559" s="105"/>
      <c r="C12559" s="88"/>
      <c r="D12559" s="86"/>
      <c r="E12559" s="32"/>
      <c r="H12559" s="105"/>
      <c r="J12559" s="102"/>
      <c r="K12559" s="102"/>
      <c r="L12559" s="108"/>
      <c r="R12559" s="31"/>
      <c r="S12559" s="112"/>
    </row>
    <row r="12560">
      <c r="A12560" s="105"/>
      <c r="C12560" s="88"/>
      <c r="D12560" s="86"/>
      <c r="E12560" s="32"/>
      <c r="H12560" s="105"/>
      <c r="J12560" s="102"/>
      <c r="K12560" s="102"/>
      <c r="L12560" s="108"/>
      <c r="R12560" s="31"/>
      <c r="S12560" s="112"/>
    </row>
    <row r="12561">
      <c r="A12561" s="105"/>
      <c r="C12561" s="88"/>
      <c r="D12561" s="86"/>
      <c r="E12561" s="32"/>
      <c r="H12561" s="105"/>
      <c r="J12561" s="102"/>
      <c r="K12561" s="102"/>
      <c r="L12561" s="108"/>
      <c r="R12561" s="31"/>
      <c r="S12561" s="112"/>
    </row>
    <row r="12562">
      <c r="A12562" s="105"/>
      <c r="C12562" s="88"/>
      <c r="D12562" s="86"/>
      <c r="E12562" s="32"/>
      <c r="H12562" s="105"/>
      <c r="J12562" s="102"/>
      <c r="K12562" s="102"/>
      <c r="L12562" s="108"/>
      <c r="R12562" s="31"/>
      <c r="S12562" s="112"/>
    </row>
    <row r="12563">
      <c r="A12563" s="105"/>
      <c r="C12563" s="88"/>
      <c r="D12563" s="86"/>
      <c r="E12563" s="32"/>
      <c r="H12563" s="105"/>
      <c r="J12563" s="102"/>
      <c r="K12563" s="102"/>
      <c r="L12563" s="108"/>
      <c r="R12563" s="31"/>
      <c r="S12563" s="112"/>
    </row>
    <row r="12564">
      <c r="A12564" s="105"/>
      <c r="C12564" s="88"/>
      <c r="D12564" s="86"/>
      <c r="E12564" s="32"/>
      <c r="H12564" s="105"/>
      <c r="J12564" s="102"/>
      <c r="K12564" s="102"/>
      <c r="L12564" s="108"/>
      <c r="R12564" s="31"/>
      <c r="S12564" s="112"/>
    </row>
    <row r="12565">
      <c r="A12565" s="105"/>
      <c r="C12565" s="88"/>
      <c r="D12565" s="86"/>
      <c r="E12565" s="32"/>
      <c r="H12565" s="105"/>
      <c r="J12565" s="102"/>
      <c r="K12565" s="102"/>
      <c r="L12565" s="108"/>
      <c r="R12565" s="31"/>
      <c r="S12565" s="112"/>
    </row>
    <row r="12566">
      <c r="A12566" s="105"/>
      <c r="C12566" s="88"/>
      <c r="D12566" s="86"/>
      <c r="E12566" s="32"/>
      <c r="H12566" s="105"/>
      <c r="J12566" s="102"/>
      <c r="K12566" s="102"/>
      <c r="L12566" s="108"/>
      <c r="R12566" s="31"/>
      <c r="S12566" s="112"/>
    </row>
    <row r="12567">
      <c r="A12567" s="105"/>
      <c r="C12567" s="88"/>
      <c r="D12567" s="86"/>
      <c r="E12567" s="32"/>
      <c r="H12567" s="105"/>
      <c r="J12567" s="102"/>
      <c r="K12567" s="102"/>
      <c r="L12567" s="108"/>
      <c r="R12567" s="31"/>
      <c r="S12567" s="112"/>
    </row>
    <row r="12568">
      <c r="A12568" s="105"/>
      <c r="C12568" s="88"/>
      <c r="D12568" s="86"/>
      <c r="E12568" s="32"/>
      <c r="H12568" s="105"/>
      <c r="J12568" s="102"/>
      <c r="K12568" s="102"/>
      <c r="L12568" s="108"/>
      <c r="R12568" s="31"/>
      <c r="S12568" s="112"/>
    </row>
    <row r="12569">
      <c r="A12569" s="105"/>
      <c r="C12569" s="88"/>
      <c r="D12569" s="86"/>
      <c r="E12569" s="32"/>
      <c r="H12569" s="105"/>
      <c r="J12569" s="102"/>
      <c r="K12569" s="102"/>
      <c r="L12569" s="108"/>
      <c r="R12569" s="31"/>
      <c r="S12569" s="112"/>
    </row>
    <row r="12570">
      <c r="A12570" s="105"/>
      <c r="C12570" s="88"/>
      <c r="D12570" s="86"/>
      <c r="E12570" s="32"/>
      <c r="H12570" s="105"/>
      <c r="J12570" s="102"/>
      <c r="K12570" s="102"/>
      <c r="L12570" s="108"/>
      <c r="R12570" s="31"/>
      <c r="S12570" s="112"/>
    </row>
    <row r="12571">
      <c r="A12571" s="105"/>
      <c r="C12571" s="88"/>
      <c r="D12571" s="86"/>
      <c r="E12571" s="32"/>
      <c r="H12571" s="105"/>
      <c r="J12571" s="102"/>
      <c r="K12571" s="102"/>
      <c r="L12571" s="108"/>
      <c r="R12571" s="31"/>
      <c r="S12571" s="112"/>
    </row>
    <row r="12572">
      <c r="A12572" s="105"/>
      <c r="C12572" s="88"/>
      <c r="D12572" s="86"/>
      <c r="E12572" s="32"/>
      <c r="H12572" s="105"/>
      <c r="J12572" s="102"/>
      <c r="K12572" s="102"/>
      <c r="L12572" s="108"/>
      <c r="R12572" s="31"/>
      <c r="S12572" s="112"/>
    </row>
    <row r="12573">
      <c r="A12573" s="105"/>
      <c r="C12573" s="88"/>
      <c r="D12573" s="86"/>
      <c r="E12573" s="32"/>
      <c r="H12573" s="105"/>
      <c r="J12573" s="102"/>
      <c r="K12573" s="102"/>
      <c r="L12573" s="108"/>
      <c r="R12573" s="31"/>
      <c r="S12573" s="112"/>
    </row>
    <row r="12574">
      <c r="A12574" s="105"/>
      <c r="C12574" s="88"/>
      <c r="D12574" s="86"/>
      <c r="E12574" s="32"/>
      <c r="H12574" s="105"/>
      <c r="J12574" s="102"/>
      <c r="K12574" s="102"/>
      <c r="L12574" s="108"/>
      <c r="R12574" s="31"/>
      <c r="S12574" s="112"/>
    </row>
    <row r="12575">
      <c r="A12575" s="105"/>
      <c r="C12575" s="88"/>
      <c r="D12575" s="86"/>
      <c r="E12575" s="32"/>
      <c r="H12575" s="105"/>
      <c r="J12575" s="102"/>
      <c r="K12575" s="102"/>
      <c r="L12575" s="108"/>
      <c r="R12575" s="31"/>
      <c r="S12575" s="112"/>
    </row>
    <row r="12576">
      <c r="A12576" s="105"/>
      <c r="C12576" s="88"/>
      <c r="D12576" s="86"/>
      <c r="E12576" s="32"/>
      <c r="H12576" s="105"/>
      <c r="J12576" s="102"/>
      <c r="K12576" s="102"/>
      <c r="L12576" s="108"/>
      <c r="R12576" s="31"/>
      <c r="S12576" s="112"/>
    </row>
    <row r="12577">
      <c r="A12577" s="105"/>
      <c r="C12577" s="88"/>
      <c r="D12577" s="86"/>
      <c r="E12577" s="32"/>
      <c r="H12577" s="105"/>
      <c r="J12577" s="102"/>
      <c r="K12577" s="102"/>
      <c r="L12577" s="108"/>
      <c r="R12577" s="31"/>
      <c r="S12577" s="112"/>
    </row>
    <row r="12578">
      <c r="A12578" s="105"/>
      <c r="C12578" s="88"/>
      <c r="D12578" s="86"/>
      <c r="E12578" s="32"/>
      <c r="H12578" s="105"/>
      <c r="J12578" s="102"/>
      <c r="K12578" s="102"/>
      <c r="L12578" s="108"/>
      <c r="R12578" s="31"/>
      <c r="S12578" s="112"/>
    </row>
    <row r="12579">
      <c r="A12579" s="105"/>
      <c r="C12579" s="88"/>
      <c r="D12579" s="86"/>
      <c r="E12579" s="32"/>
      <c r="H12579" s="105"/>
      <c r="J12579" s="102"/>
      <c r="K12579" s="102"/>
      <c r="L12579" s="108"/>
      <c r="R12579" s="31"/>
      <c r="S12579" s="112"/>
    </row>
    <row r="12580">
      <c r="A12580" s="105"/>
      <c r="C12580" s="88"/>
      <c r="D12580" s="86"/>
      <c r="E12580" s="32"/>
      <c r="H12580" s="105"/>
      <c r="J12580" s="102"/>
      <c r="K12580" s="102"/>
      <c r="L12580" s="108"/>
      <c r="R12580" s="31"/>
      <c r="S12580" s="112"/>
    </row>
    <row r="12581">
      <c r="A12581" s="105"/>
      <c r="C12581" s="88"/>
      <c r="D12581" s="86"/>
      <c r="E12581" s="32"/>
      <c r="H12581" s="105"/>
      <c r="J12581" s="102"/>
      <c r="K12581" s="102"/>
      <c r="L12581" s="108"/>
      <c r="R12581" s="31"/>
      <c r="S12581" s="112"/>
    </row>
    <row r="12582">
      <c r="A12582" s="105"/>
      <c r="C12582" s="88"/>
      <c r="D12582" s="86"/>
      <c r="E12582" s="32"/>
      <c r="H12582" s="105"/>
      <c r="J12582" s="102"/>
      <c r="K12582" s="102"/>
      <c r="L12582" s="108"/>
      <c r="R12582" s="31"/>
      <c r="S12582" s="112"/>
    </row>
    <row r="12583">
      <c r="A12583" s="105"/>
      <c r="C12583" s="88"/>
      <c r="D12583" s="86"/>
      <c r="E12583" s="32"/>
      <c r="H12583" s="105"/>
      <c r="J12583" s="102"/>
      <c r="K12583" s="102"/>
      <c r="L12583" s="108"/>
      <c r="R12583" s="31"/>
      <c r="S12583" s="112"/>
    </row>
    <row r="12584">
      <c r="A12584" s="105"/>
      <c r="C12584" s="88"/>
      <c r="D12584" s="86"/>
      <c r="E12584" s="32"/>
      <c r="H12584" s="105"/>
      <c r="J12584" s="102"/>
      <c r="K12584" s="102"/>
      <c r="L12584" s="108"/>
      <c r="R12584" s="31"/>
      <c r="S12584" s="112"/>
    </row>
    <row r="12585">
      <c r="A12585" s="105"/>
      <c r="C12585" s="88"/>
      <c r="D12585" s="86"/>
      <c r="E12585" s="32"/>
      <c r="H12585" s="105"/>
      <c r="J12585" s="102"/>
      <c r="K12585" s="102"/>
      <c r="L12585" s="108"/>
      <c r="R12585" s="31"/>
      <c r="S12585" s="112"/>
    </row>
    <row r="12586">
      <c r="A12586" s="105"/>
      <c r="C12586" s="88"/>
      <c r="D12586" s="86"/>
      <c r="E12586" s="32"/>
      <c r="H12586" s="105"/>
      <c r="J12586" s="102"/>
      <c r="K12586" s="102"/>
      <c r="L12586" s="108"/>
      <c r="R12586" s="31"/>
      <c r="S12586" s="112"/>
    </row>
    <row r="12587">
      <c r="A12587" s="105"/>
      <c r="C12587" s="88"/>
      <c r="D12587" s="86"/>
      <c r="E12587" s="32"/>
      <c r="H12587" s="105"/>
      <c r="J12587" s="102"/>
      <c r="K12587" s="102"/>
      <c r="L12587" s="108"/>
      <c r="R12587" s="31"/>
      <c r="S12587" s="112"/>
    </row>
    <row r="12588">
      <c r="A12588" s="105"/>
      <c r="C12588" s="88"/>
      <c r="D12588" s="86"/>
      <c r="E12588" s="32"/>
      <c r="H12588" s="105"/>
      <c r="J12588" s="102"/>
      <c r="K12588" s="102"/>
      <c r="L12588" s="108"/>
      <c r="R12588" s="31"/>
      <c r="S12588" s="112"/>
    </row>
    <row r="12589">
      <c r="A12589" s="105"/>
      <c r="C12589" s="88"/>
      <c r="D12589" s="86"/>
      <c r="E12589" s="32"/>
      <c r="H12589" s="105"/>
      <c r="J12589" s="102"/>
      <c r="K12589" s="102"/>
      <c r="L12589" s="108"/>
      <c r="R12589" s="31"/>
      <c r="S12589" s="112"/>
    </row>
    <row r="12590">
      <c r="A12590" s="105"/>
      <c r="C12590" s="88"/>
      <c r="D12590" s="86"/>
      <c r="E12590" s="32"/>
      <c r="H12590" s="105"/>
      <c r="J12590" s="102"/>
      <c r="K12590" s="102"/>
      <c r="L12590" s="108"/>
      <c r="R12590" s="31"/>
      <c r="S12590" s="112"/>
    </row>
    <row r="12591">
      <c r="A12591" s="105"/>
      <c r="C12591" s="88"/>
      <c r="D12591" s="86"/>
      <c r="E12591" s="32"/>
      <c r="H12591" s="105"/>
      <c r="J12591" s="102"/>
      <c r="K12591" s="102"/>
      <c r="L12591" s="108"/>
      <c r="R12591" s="31"/>
      <c r="S12591" s="112"/>
    </row>
    <row r="12592">
      <c r="A12592" s="105"/>
      <c r="C12592" s="88"/>
      <c r="D12592" s="86"/>
      <c r="E12592" s="32"/>
      <c r="H12592" s="105"/>
      <c r="J12592" s="102"/>
      <c r="K12592" s="102"/>
      <c r="L12592" s="108"/>
      <c r="R12592" s="31"/>
      <c r="S12592" s="112"/>
    </row>
    <row r="12593">
      <c r="A12593" s="105"/>
      <c r="C12593" s="88"/>
      <c r="D12593" s="86"/>
      <c r="E12593" s="32"/>
      <c r="H12593" s="105"/>
      <c r="J12593" s="102"/>
      <c r="K12593" s="102"/>
      <c r="L12593" s="108"/>
      <c r="R12593" s="31"/>
      <c r="S12593" s="112"/>
    </row>
    <row r="12594">
      <c r="A12594" s="105"/>
      <c r="C12594" s="88"/>
      <c r="D12594" s="86"/>
      <c r="E12594" s="32"/>
      <c r="H12594" s="105"/>
      <c r="J12594" s="102"/>
      <c r="K12594" s="102"/>
      <c r="L12594" s="108"/>
      <c r="R12594" s="31"/>
      <c r="S12594" s="112"/>
    </row>
    <row r="12595">
      <c r="A12595" s="105"/>
      <c r="C12595" s="88"/>
      <c r="D12595" s="86"/>
      <c r="E12595" s="32"/>
      <c r="H12595" s="105"/>
      <c r="J12595" s="102"/>
      <c r="K12595" s="102"/>
      <c r="L12595" s="108"/>
      <c r="R12595" s="31"/>
      <c r="S12595" s="112"/>
    </row>
    <row r="12596">
      <c r="A12596" s="105"/>
      <c r="C12596" s="88"/>
      <c r="D12596" s="86"/>
      <c r="E12596" s="32"/>
      <c r="H12596" s="105"/>
      <c r="J12596" s="102"/>
      <c r="K12596" s="102"/>
      <c r="L12596" s="108"/>
      <c r="R12596" s="31"/>
      <c r="S12596" s="112"/>
    </row>
    <row r="12597">
      <c r="A12597" s="105"/>
      <c r="C12597" s="88"/>
      <c r="D12597" s="86"/>
      <c r="E12597" s="32"/>
      <c r="H12597" s="105"/>
      <c r="J12597" s="102"/>
      <c r="K12597" s="102"/>
      <c r="L12597" s="108"/>
      <c r="R12597" s="31"/>
      <c r="S12597" s="112"/>
    </row>
    <row r="12598">
      <c r="A12598" s="105"/>
      <c r="C12598" s="88"/>
      <c r="D12598" s="86"/>
      <c r="E12598" s="32"/>
      <c r="H12598" s="105"/>
      <c r="J12598" s="102"/>
      <c r="K12598" s="102"/>
      <c r="L12598" s="108"/>
      <c r="R12598" s="31"/>
      <c r="S12598" s="112"/>
    </row>
    <row r="12599">
      <c r="A12599" s="105"/>
      <c r="C12599" s="88"/>
      <c r="D12599" s="86"/>
      <c r="E12599" s="32"/>
      <c r="H12599" s="105"/>
      <c r="J12599" s="102"/>
      <c r="K12599" s="102"/>
      <c r="L12599" s="108"/>
      <c r="R12599" s="31"/>
      <c r="S12599" s="112"/>
    </row>
    <row r="12600">
      <c r="A12600" s="105"/>
      <c r="C12600" s="88"/>
      <c r="D12600" s="86"/>
      <c r="E12600" s="32"/>
      <c r="H12600" s="105"/>
      <c r="J12600" s="102"/>
      <c r="K12600" s="102"/>
      <c r="L12600" s="108"/>
      <c r="R12600" s="31"/>
      <c r="S12600" s="112"/>
    </row>
    <row r="12601">
      <c r="A12601" s="105"/>
      <c r="C12601" s="88"/>
      <c r="D12601" s="86"/>
      <c r="E12601" s="32"/>
      <c r="H12601" s="105"/>
      <c r="J12601" s="102"/>
      <c r="K12601" s="102"/>
      <c r="L12601" s="108"/>
      <c r="R12601" s="31"/>
      <c r="S12601" s="112"/>
    </row>
    <row r="12602">
      <c r="A12602" s="105"/>
      <c r="C12602" s="88"/>
      <c r="D12602" s="86"/>
      <c r="E12602" s="32"/>
      <c r="H12602" s="105"/>
      <c r="J12602" s="102"/>
      <c r="K12602" s="102"/>
      <c r="L12602" s="108"/>
      <c r="R12602" s="31"/>
      <c r="S12602" s="112"/>
    </row>
    <row r="12603">
      <c r="A12603" s="105"/>
      <c r="C12603" s="88"/>
      <c r="D12603" s="86"/>
      <c r="E12603" s="32"/>
      <c r="H12603" s="105"/>
      <c r="J12603" s="102"/>
      <c r="K12603" s="102"/>
      <c r="L12603" s="108"/>
      <c r="R12603" s="31"/>
      <c r="S12603" s="112"/>
    </row>
    <row r="12604">
      <c r="A12604" s="105"/>
      <c r="C12604" s="88"/>
      <c r="D12604" s="86"/>
      <c r="E12604" s="32"/>
      <c r="H12604" s="105"/>
      <c r="J12604" s="102"/>
      <c r="K12604" s="102"/>
      <c r="L12604" s="108"/>
      <c r="R12604" s="31"/>
      <c r="S12604" s="112"/>
    </row>
    <row r="12605">
      <c r="A12605" s="105"/>
      <c r="C12605" s="88"/>
      <c r="D12605" s="86"/>
      <c r="E12605" s="32"/>
      <c r="H12605" s="105"/>
      <c r="J12605" s="102"/>
      <c r="K12605" s="102"/>
      <c r="L12605" s="108"/>
      <c r="R12605" s="31"/>
      <c r="S12605" s="112"/>
    </row>
    <row r="12606">
      <c r="A12606" s="105"/>
      <c r="C12606" s="88"/>
      <c r="D12606" s="86"/>
      <c r="E12606" s="32"/>
      <c r="H12606" s="105"/>
      <c r="J12606" s="102"/>
      <c r="K12606" s="102"/>
      <c r="L12606" s="108"/>
      <c r="R12606" s="31"/>
      <c r="S12606" s="112"/>
    </row>
    <row r="12607">
      <c r="A12607" s="105"/>
      <c r="C12607" s="88"/>
      <c r="D12607" s="86"/>
      <c r="E12607" s="32"/>
      <c r="H12607" s="105"/>
      <c r="J12607" s="102"/>
      <c r="K12607" s="102"/>
      <c r="L12607" s="108"/>
      <c r="R12607" s="31"/>
      <c r="S12607" s="112"/>
    </row>
    <row r="12608">
      <c r="A12608" s="105"/>
      <c r="C12608" s="88"/>
      <c r="D12608" s="86"/>
      <c r="E12608" s="32"/>
      <c r="H12608" s="105"/>
      <c r="J12608" s="102"/>
      <c r="K12608" s="102"/>
      <c r="L12608" s="108"/>
      <c r="R12608" s="31"/>
      <c r="S12608" s="112"/>
    </row>
    <row r="12609">
      <c r="A12609" s="105"/>
      <c r="C12609" s="88"/>
      <c r="D12609" s="86"/>
      <c r="E12609" s="32"/>
      <c r="H12609" s="105"/>
      <c r="J12609" s="102"/>
      <c r="K12609" s="102"/>
      <c r="L12609" s="108"/>
      <c r="R12609" s="31"/>
      <c r="S12609" s="112"/>
    </row>
    <row r="12610">
      <c r="A12610" s="105"/>
      <c r="C12610" s="88"/>
      <c r="D12610" s="86"/>
      <c r="E12610" s="32"/>
      <c r="H12610" s="105"/>
      <c r="J12610" s="102"/>
      <c r="K12610" s="102"/>
      <c r="L12610" s="108"/>
      <c r="R12610" s="31"/>
      <c r="S12610" s="112"/>
    </row>
    <row r="12611">
      <c r="A12611" s="105"/>
      <c r="C12611" s="88"/>
      <c r="D12611" s="86"/>
      <c r="E12611" s="32"/>
      <c r="H12611" s="105"/>
      <c r="J12611" s="102"/>
      <c r="K12611" s="102"/>
      <c r="L12611" s="108"/>
      <c r="R12611" s="31"/>
      <c r="S12611" s="112"/>
    </row>
    <row r="12612">
      <c r="A12612" s="105"/>
      <c r="C12612" s="88"/>
      <c r="D12612" s="86"/>
      <c r="E12612" s="32"/>
      <c r="H12612" s="105"/>
      <c r="J12612" s="102"/>
      <c r="K12612" s="102"/>
      <c r="L12612" s="108"/>
      <c r="R12612" s="31"/>
      <c r="S12612" s="112"/>
    </row>
    <row r="12613">
      <c r="A12613" s="105"/>
      <c r="C12613" s="88"/>
      <c r="D12613" s="86"/>
      <c r="E12613" s="32"/>
      <c r="H12613" s="105"/>
      <c r="J12613" s="102"/>
      <c r="K12613" s="102"/>
      <c r="L12613" s="108"/>
      <c r="R12613" s="31"/>
      <c r="S12613" s="112"/>
    </row>
    <row r="12614">
      <c r="A12614" s="105"/>
      <c r="C12614" s="88"/>
      <c r="D12614" s="86"/>
      <c r="E12614" s="32"/>
      <c r="H12614" s="105"/>
      <c r="J12614" s="102"/>
      <c r="K12614" s="102"/>
      <c r="L12614" s="108"/>
      <c r="R12614" s="31"/>
      <c r="S12614" s="112"/>
    </row>
    <row r="12615">
      <c r="A12615" s="105"/>
      <c r="C12615" s="88"/>
      <c r="D12615" s="86"/>
      <c r="E12615" s="32"/>
      <c r="H12615" s="105"/>
      <c r="J12615" s="102"/>
      <c r="K12615" s="102"/>
      <c r="L12615" s="108"/>
      <c r="R12615" s="31"/>
      <c r="S12615" s="112"/>
    </row>
    <row r="12616">
      <c r="A12616" s="105"/>
      <c r="C12616" s="88"/>
      <c r="D12616" s="86"/>
      <c r="E12616" s="32"/>
      <c r="H12616" s="105"/>
      <c r="J12616" s="102"/>
      <c r="K12616" s="102"/>
      <c r="L12616" s="108"/>
      <c r="R12616" s="31"/>
      <c r="S12616" s="112"/>
    </row>
    <row r="12617">
      <c r="A12617" s="105"/>
      <c r="C12617" s="88"/>
      <c r="D12617" s="86"/>
      <c r="E12617" s="32"/>
      <c r="H12617" s="105"/>
      <c r="J12617" s="102"/>
      <c r="K12617" s="102"/>
      <c r="L12617" s="108"/>
      <c r="R12617" s="31"/>
      <c r="S12617" s="112"/>
    </row>
    <row r="12618">
      <c r="A12618" s="105"/>
      <c r="C12618" s="88"/>
      <c r="D12618" s="86"/>
      <c r="E12618" s="32"/>
      <c r="H12618" s="105"/>
      <c r="J12618" s="102"/>
      <c r="K12618" s="102"/>
      <c r="L12618" s="108"/>
      <c r="R12618" s="31"/>
      <c r="S12618" s="112"/>
    </row>
    <row r="12619">
      <c r="A12619" s="105"/>
      <c r="C12619" s="88"/>
      <c r="D12619" s="86"/>
      <c r="E12619" s="32"/>
      <c r="H12619" s="105"/>
      <c r="J12619" s="102"/>
      <c r="K12619" s="102"/>
      <c r="L12619" s="108"/>
      <c r="R12619" s="31"/>
      <c r="S12619" s="112"/>
    </row>
    <row r="12620">
      <c r="A12620" s="105"/>
      <c r="C12620" s="88"/>
      <c r="D12620" s="86"/>
      <c r="E12620" s="32"/>
      <c r="H12620" s="105"/>
      <c r="J12620" s="102"/>
      <c r="K12620" s="102"/>
      <c r="L12620" s="108"/>
      <c r="R12620" s="31"/>
      <c r="S12620" s="112"/>
    </row>
    <row r="12621">
      <c r="A12621" s="105"/>
      <c r="C12621" s="88"/>
      <c r="D12621" s="86"/>
      <c r="E12621" s="32"/>
      <c r="H12621" s="105"/>
      <c r="J12621" s="102"/>
      <c r="K12621" s="102"/>
      <c r="L12621" s="108"/>
      <c r="R12621" s="31"/>
      <c r="S12621" s="112"/>
    </row>
    <row r="12622">
      <c r="A12622" s="105"/>
      <c r="C12622" s="88"/>
      <c r="D12622" s="86"/>
      <c r="E12622" s="32"/>
      <c r="H12622" s="105"/>
      <c r="J12622" s="102"/>
      <c r="K12622" s="102"/>
      <c r="L12622" s="108"/>
      <c r="R12622" s="31"/>
      <c r="S12622" s="112"/>
    </row>
    <row r="12623">
      <c r="A12623" s="105"/>
      <c r="C12623" s="88"/>
      <c r="D12623" s="86"/>
      <c r="E12623" s="32"/>
      <c r="H12623" s="105"/>
      <c r="J12623" s="102"/>
      <c r="K12623" s="102"/>
      <c r="L12623" s="108"/>
      <c r="R12623" s="31"/>
      <c r="S12623" s="112"/>
    </row>
    <row r="12624">
      <c r="A12624" s="105"/>
      <c r="C12624" s="88"/>
      <c r="D12624" s="86"/>
      <c r="E12624" s="32"/>
      <c r="H12624" s="105"/>
      <c r="J12624" s="102"/>
      <c r="K12624" s="102"/>
      <c r="L12624" s="108"/>
      <c r="R12624" s="31"/>
      <c r="S12624" s="112"/>
    </row>
    <row r="12625">
      <c r="A12625" s="105"/>
      <c r="C12625" s="88"/>
      <c r="D12625" s="86"/>
      <c r="E12625" s="32"/>
      <c r="H12625" s="105"/>
      <c r="J12625" s="102"/>
      <c r="K12625" s="102"/>
      <c r="L12625" s="108"/>
      <c r="R12625" s="31"/>
      <c r="S12625" s="112"/>
    </row>
    <row r="12626">
      <c r="A12626" s="105"/>
      <c r="C12626" s="88"/>
      <c r="D12626" s="86"/>
      <c r="E12626" s="32"/>
      <c r="H12626" s="105"/>
      <c r="J12626" s="102"/>
      <c r="K12626" s="102"/>
      <c r="L12626" s="108"/>
      <c r="R12626" s="31"/>
      <c r="S12626" s="112"/>
    </row>
    <row r="12627">
      <c r="A12627" s="105"/>
      <c r="C12627" s="88"/>
      <c r="D12627" s="86"/>
      <c r="E12627" s="32"/>
      <c r="H12627" s="105"/>
      <c r="J12627" s="102"/>
      <c r="K12627" s="102"/>
      <c r="L12627" s="108"/>
      <c r="R12627" s="31"/>
      <c r="S12627" s="112"/>
    </row>
    <row r="12628">
      <c r="A12628" s="105"/>
      <c r="C12628" s="88"/>
      <c r="D12628" s="86"/>
      <c r="E12628" s="32"/>
      <c r="H12628" s="105"/>
      <c r="J12628" s="102"/>
      <c r="K12628" s="102"/>
      <c r="L12628" s="108"/>
      <c r="R12628" s="31"/>
      <c r="S12628" s="112"/>
    </row>
    <row r="12629">
      <c r="A12629" s="105"/>
      <c r="C12629" s="88"/>
      <c r="D12629" s="86"/>
      <c r="E12629" s="32"/>
      <c r="H12629" s="105"/>
      <c r="J12629" s="102"/>
      <c r="K12629" s="102"/>
      <c r="L12629" s="108"/>
      <c r="R12629" s="31"/>
      <c r="S12629" s="112"/>
    </row>
    <row r="12630">
      <c r="A12630" s="105"/>
      <c r="C12630" s="88"/>
      <c r="D12630" s="86"/>
      <c r="E12630" s="32"/>
      <c r="H12630" s="105"/>
      <c r="J12630" s="102"/>
      <c r="K12630" s="102"/>
      <c r="L12630" s="108"/>
      <c r="R12630" s="31"/>
      <c r="S12630" s="112"/>
    </row>
    <row r="12631">
      <c r="A12631" s="105"/>
      <c r="C12631" s="88"/>
      <c r="D12631" s="86"/>
      <c r="E12631" s="32"/>
      <c r="H12631" s="105"/>
      <c r="J12631" s="102"/>
      <c r="K12631" s="102"/>
      <c r="L12631" s="108"/>
      <c r="R12631" s="31"/>
      <c r="S12631" s="112"/>
    </row>
    <row r="12632">
      <c r="A12632" s="105"/>
      <c r="C12632" s="88"/>
      <c r="D12632" s="86"/>
      <c r="E12632" s="32"/>
      <c r="H12632" s="105"/>
      <c r="J12632" s="102"/>
      <c r="K12632" s="102"/>
      <c r="L12632" s="108"/>
      <c r="R12632" s="31"/>
      <c r="S12632" s="112"/>
    </row>
    <row r="12633">
      <c r="A12633" s="105"/>
      <c r="C12633" s="88"/>
      <c r="D12633" s="86"/>
      <c r="E12633" s="32"/>
      <c r="H12633" s="105"/>
      <c r="J12633" s="102"/>
      <c r="K12633" s="102"/>
      <c r="L12633" s="108"/>
      <c r="R12633" s="31"/>
      <c r="S12633" s="112"/>
    </row>
    <row r="12634">
      <c r="A12634" s="105"/>
      <c r="C12634" s="88"/>
      <c r="D12634" s="86"/>
      <c r="E12634" s="32"/>
      <c r="H12634" s="105"/>
      <c r="J12634" s="102"/>
      <c r="K12634" s="102"/>
      <c r="L12634" s="108"/>
      <c r="R12634" s="31"/>
      <c r="S12634" s="112"/>
    </row>
    <row r="12635">
      <c r="A12635" s="105"/>
      <c r="C12635" s="88"/>
      <c r="D12635" s="86"/>
      <c r="E12635" s="32"/>
      <c r="H12635" s="105"/>
      <c r="J12635" s="102"/>
      <c r="K12635" s="102"/>
      <c r="L12635" s="108"/>
      <c r="R12635" s="31"/>
      <c r="S12635" s="112"/>
    </row>
    <row r="12636">
      <c r="A12636" s="105"/>
      <c r="C12636" s="88"/>
      <c r="D12636" s="86"/>
      <c r="E12636" s="32"/>
      <c r="H12636" s="105"/>
      <c r="J12636" s="102"/>
      <c r="K12636" s="102"/>
      <c r="L12636" s="108"/>
      <c r="R12636" s="31"/>
      <c r="S12636" s="112"/>
    </row>
    <row r="12637">
      <c r="A12637" s="105"/>
      <c r="C12637" s="88"/>
      <c r="D12637" s="86"/>
      <c r="E12637" s="32"/>
      <c r="H12637" s="105"/>
      <c r="J12637" s="102"/>
      <c r="K12637" s="102"/>
      <c r="L12637" s="108"/>
      <c r="R12637" s="31"/>
      <c r="S12637" s="112"/>
    </row>
    <row r="12638">
      <c r="A12638" s="105"/>
      <c r="C12638" s="88"/>
      <c r="D12638" s="86"/>
      <c r="E12638" s="32"/>
      <c r="H12638" s="105"/>
      <c r="J12638" s="102"/>
      <c r="K12638" s="102"/>
      <c r="L12638" s="108"/>
      <c r="R12638" s="31"/>
      <c r="S12638" s="112"/>
    </row>
    <row r="12639">
      <c r="A12639" s="105"/>
      <c r="C12639" s="88"/>
      <c r="D12639" s="86"/>
      <c r="E12639" s="32"/>
      <c r="H12639" s="105"/>
      <c r="J12639" s="102"/>
      <c r="K12639" s="102"/>
      <c r="L12639" s="108"/>
      <c r="R12639" s="31"/>
      <c r="S12639" s="112"/>
    </row>
    <row r="12640">
      <c r="A12640" s="105"/>
      <c r="C12640" s="88"/>
      <c r="D12640" s="86"/>
      <c r="E12640" s="32"/>
      <c r="H12640" s="105"/>
      <c r="J12640" s="102"/>
      <c r="K12640" s="102"/>
      <c r="L12640" s="108"/>
      <c r="R12640" s="31"/>
      <c r="S12640" s="112"/>
    </row>
    <row r="12641">
      <c r="A12641" s="105"/>
      <c r="C12641" s="88"/>
      <c r="D12641" s="86"/>
      <c r="E12641" s="32"/>
      <c r="H12641" s="105"/>
      <c r="J12641" s="102"/>
      <c r="K12641" s="102"/>
      <c r="L12641" s="108"/>
      <c r="R12641" s="31"/>
      <c r="S12641" s="112"/>
    </row>
    <row r="12642">
      <c r="A12642" s="105"/>
      <c r="C12642" s="88"/>
      <c r="D12642" s="86"/>
      <c r="E12642" s="32"/>
      <c r="H12642" s="105"/>
      <c r="J12642" s="102"/>
      <c r="K12642" s="102"/>
      <c r="L12642" s="108"/>
      <c r="R12642" s="31"/>
      <c r="S12642" s="112"/>
    </row>
    <row r="12643">
      <c r="A12643" s="105"/>
      <c r="C12643" s="88"/>
      <c r="D12643" s="86"/>
      <c r="E12643" s="32"/>
      <c r="H12643" s="105"/>
      <c r="J12643" s="102"/>
      <c r="K12643" s="102"/>
      <c r="L12643" s="108"/>
      <c r="R12643" s="31"/>
      <c r="S12643" s="112"/>
    </row>
    <row r="12644">
      <c r="A12644" s="105"/>
      <c r="C12644" s="88"/>
      <c r="D12644" s="86"/>
      <c r="E12644" s="32"/>
      <c r="H12644" s="105"/>
      <c r="J12644" s="102"/>
      <c r="K12644" s="102"/>
      <c r="L12644" s="108"/>
      <c r="R12644" s="31"/>
      <c r="S12644" s="112"/>
    </row>
    <row r="12645">
      <c r="A12645" s="105"/>
      <c r="C12645" s="88"/>
      <c r="D12645" s="86"/>
      <c r="E12645" s="32"/>
      <c r="H12645" s="105"/>
      <c r="J12645" s="102"/>
      <c r="K12645" s="102"/>
      <c r="L12645" s="108"/>
      <c r="R12645" s="31"/>
      <c r="S12645" s="112"/>
    </row>
    <row r="12646">
      <c r="A12646" s="105"/>
      <c r="C12646" s="88"/>
      <c r="D12646" s="86"/>
      <c r="E12646" s="32"/>
      <c r="H12646" s="105"/>
      <c r="J12646" s="102"/>
      <c r="K12646" s="102"/>
      <c r="L12646" s="108"/>
      <c r="R12646" s="31"/>
      <c r="S12646" s="112"/>
    </row>
    <row r="12647">
      <c r="A12647" s="105"/>
      <c r="C12647" s="88"/>
      <c r="D12647" s="86"/>
      <c r="E12647" s="32"/>
      <c r="H12647" s="105"/>
      <c r="J12647" s="102"/>
      <c r="K12647" s="102"/>
      <c r="L12647" s="108"/>
      <c r="R12647" s="31"/>
      <c r="S12647" s="112"/>
    </row>
    <row r="12648">
      <c r="A12648" s="105"/>
      <c r="C12648" s="88"/>
      <c r="D12648" s="86"/>
      <c r="E12648" s="32"/>
      <c r="H12648" s="105"/>
      <c r="J12648" s="102"/>
      <c r="K12648" s="102"/>
      <c r="L12648" s="108"/>
      <c r="R12648" s="31"/>
      <c r="S12648" s="112"/>
    </row>
    <row r="12649">
      <c r="A12649" s="105"/>
      <c r="C12649" s="88"/>
      <c r="D12649" s="86"/>
      <c r="E12649" s="32"/>
      <c r="H12649" s="105"/>
      <c r="J12649" s="102"/>
      <c r="K12649" s="102"/>
      <c r="L12649" s="108"/>
      <c r="R12649" s="31"/>
      <c r="S12649" s="112"/>
    </row>
    <row r="12650">
      <c r="A12650" s="105"/>
      <c r="C12650" s="88"/>
      <c r="D12650" s="86"/>
      <c r="E12650" s="32"/>
      <c r="H12650" s="105"/>
      <c r="J12650" s="102"/>
      <c r="K12650" s="102"/>
      <c r="L12650" s="108"/>
      <c r="R12650" s="31"/>
      <c r="S12650" s="112"/>
    </row>
    <row r="12651">
      <c r="A12651" s="105"/>
      <c r="C12651" s="88"/>
      <c r="D12651" s="86"/>
      <c r="E12651" s="32"/>
      <c r="H12651" s="105"/>
      <c r="J12651" s="102"/>
      <c r="K12651" s="102"/>
      <c r="L12651" s="108"/>
      <c r="R12651" s="31"/>
      <c r="S12651" s="112"/>
    </row>
    <row r="12652">
      <c r="A12652" s="105"/>
      <c r="C12652" s="88"/>
      <c r="D12652" s="86"/>
      <c r="E12652" s="32"/>
      <c r="H12652" s="105"/>
      <c r="J12652" s="102"/>
      <c r="K12652" s="102"/>
      <c r="L12652" s="108"/>
      <c r="R12652" s="31"/>
      <c r="S12652" s="112"/>
    </row>
    <row r="12653">
      <c r="A12653" s="105"/>
      <c r="C12653" s="88"/>
      <c r="D12653" s="86"/>
      <c r="E12653" s="32"/>
      <c r="H12653" s="105"/>
      <c r="J12653" s="102"/>
      <c r="K12653" s="102"/>
      <c r="L12653" s="108"/>
      <c r="R12653" s="31"/>
      <c r="S12653" s="112"/>
    </row>
    <row r="12654">
      <c r="A12654" s="105"/>
      <c r="C12654" s="88"/>
      <c r="D12654" s="86"/>
      <c r="E12654" s="32"/>
      <c r="H12654" s="105"/>
      <c r="J12654" s="102"/>
      <c r="K12654" s="102"/>
      <c r="L12654" s="108"/>
      <c r="R12654" s="31"/>
      <c r="S12654" s="112"/>
    </row>
    <row r="12655">
      <c r="A12655" s="105"/>
      <c r="C12655" s="88"/>
      <c r="D12655" s="86"/>
      <c r="E12655" s="32"/>
      <c r="H12655" s="105"/>
      <c r="J12655" s="102"/>
      <c r="K12655" s="102"/>
      <c r="L12655" s="108"/>
      <c r="R12655" s="31"/>
      <c r="S12655" s="112"/>
    </row>
    <row r="12656">
      <c r="A12656" s="105"/>
      <c r="C12656" s="88"/>
      <c r="D12656" s="86"/>
      <c r="E12656" s="32"/>
      <c r="H12656" s="105"/>
      <c r="J12656" s="102"/>
      <c r="K12656" s="102"/>
      <c r="L12656" s="108"/>
      <c r="R12656" s="31"/>
      <c r="S12656" s="112"/>
    </row>
    <row r="12657">
      <c r="A12657" s="105"/>
      <c r="C12657" s="88"/>
      <c r="D12657" s="86"/>
      <c r="E12657" s="32"/>
      <c r="H12657" s="105"/>
      <c r="J12657" s="102"/>
      <c r="K12657" s="102"/>
      <c r="L12657" s="108"/>
      <c r="R12657" s="31"/>
      <c r="S12657" s="112"/>
    </row>
    <row r="12658">
      <c r="A12658" s="105"/>
      <c r="C12658" s="88"/>
      <c r="D12658" s="86"/>
      <c r="E12658" s="32"/>
      <c r="H12658" s="105"/>
      <c r="J12658" s="102"/>
      <c r="K12658" s="102"/>
      <c r="L12658" s="108"/>
      <c r="R12658" s="31"/>
      <c r="S12658" s="112"/>
    </row>
    <row r="12659">
      <c r="A12659" s="105"/>
      <c r="C12659" s="88"/>
      <c r="D12659" s="86"/>
      <c r="E12659" s="32"/>
      <c r="H12659" s="105"/>
      <c r="J12659" s="102"/>
      <c r="K12659" s="102"/>
      <c r="L12659" s="108"/>
      <c r="R12659" s="31"/>
      <c r="S12659" s="112"/>
    </row>
    <row r="12660">
      <c r="A12660" s="105"/>
      <c r="C12660" s="88"/>
      <c r="D12660" s="86"/>
      <c r="E12660" s="32"/>
      <c r="H12660" s="105"/>
      <c r="J12660" s="102"/>
      <c r="K12660" s="102"/>
      <c r="L12660" s="108"/>
      <c r="R12660" s="31"/>
      <c r="S12660" s="112"/>
    </row>
    <row r="12661">
      <c r="A12661" s="105"/>
      <c r="C12661" s="88"/>
      <c r="D12661" s="86"/>
      <c r="E12661" s="32"/>
      <c r="H12661" s="105"/>
      <c r="J12661" s="102"/>
      <c r="K12661" s="102"/>
      <c r="L12661" s="108"/>
      <c r="R12661" s="31"/>
      <c r="S12661" s="112"/>
    </row>
    <row r="12662">
      <c r="A12662" s="105"/>
      <c r="C12662" s="88"/>
      <c r="D12662" s="86"/>
      <c r="E12662" s="32"/>
      <c r="H12662" s="105"/>
      <c r="J12662" s="102"/>
      <c r="K12662" s="102"/>
      <c r="L12662" s="108"/>
      <c r="R12662" s="31"/>
      <c r="S12662" s="112"/>
    </row>
    <row r="12663">
      <c r="A12663" s="105"/>
      <c r="C12663" s="88"/>
      <c r="D12663" s="86"/>
      <c r="E12663" s="32"/>
      <c r="H12663" s="105"/>
      <c r="J12663" s="102"/>
      <c r="K12663" s="102"/>
      <c r="L12663" s="108"/>
      <c r="R12663" s="31"/>
      <c r="S12663" s="112"/>
    </row>
    <row r="12664">
      <c r="A12664" s="105"/>
      <c r="C12664" s="88"/>
      <c r="D12664" s="86"/>
      <c r="E12664" s="32"/>
      <c r="H12664" s="105"/>
      <c r="J12664" s="102"/>
      <c r="K12664" s="102"/>
      <c r="L12664" s="108"/>
      <c r="R12664" s="31"/>
      <c r="S12664" s="112"/>
    </row>
    <row r="12665">
      <c r="A12665" s="105"/>
      <c r="C12665" s="88"/>
      <c r="D12665" s="86"/>
      <c r="E12665" s="32"/>
      <c r="H12665" s="105"/>
      <c r="J12665" s="102"/>
      <c r="K12665" s="102"/>
      <c r="L12665" s="108"/>
      <c r="R12665" s="31"/>
      <c r="S12665" s="112"/>
    </row>
    <row r="12666">
      <c r="A12666" s="105"/>
      <c r="C12666" s="88"/>
      <c r="D12666" s="86"/>
      <c r="E12666" s="32"/>
      <c r="H12666" s="105"/>
      <c r="J12666" s="102"/>
      <c r="K12666" s="102"/>
      <c r="L12666" s="108"/>
      <c r="R12666" s="31"/>
      <c r="S12666" s="112"/>
    </row>
    <row r="12667">
      <c r="A12667" s="105"/>
      <c r="C12667" s="88"/>
      <c r="D12667" s="86"/>
      <c r="E12667" s="32"/>
      <c r="H12667" s="105"/>
      <c r="J12667" s="102"/>
      <c r="K12667" s="102"/>
      <c r="L12667" s="108"/>
      <c r="R12667" s="31"/>
      <c r="S12667" s="112"/>
    </row>
    <row r="12668">
      <c r="A12668" s="105"/>
      <c r="C12668" s="88"/>
      <c r="D12668" s="86"/>
      <c r="E12668" s="32"/>
      <c r="H12668" s="105"/>
      <c r="J12668" s="102"/>
      <c r="K12668" s="102"/>
      <c r="L12668" s="108"/>
      <c r="R12668" s="31"/>
      <c r="S12668" s="112"/>
    </row>
    <row r="12669">
      <c r="A12669" s="105"/>
      <c r="C12669" s="88"/>
      <c r="D12669" s="86"/>
      <c r="E12669" s="32"/>
      <c r="H12669" s="105"/>
      <c r="J12669" s="102"/>
      <c r="K12669" s="102"/>
      <c r="L12669" s="108"/>
      <c r="R12669" s="31"/>
      <c r="S12669" s="112"/>
    </row>
    <row r="12670">
      <c r="A12670" s="105"/>
      <c r="C12670" s="88"/>
      <c r="D12670" s="86"/>
      <c r="E12670" s="32"/>
      <c r="H12670" s="105"/>
      <c r="J12670" s="102"/>
      <c r="K12670" s="102"/>
      <c r="L12670" s="108"/>
      <c r="R12670" s="31"/>
      <c r="S12670" s="112"/>
    </row>
    <row r="12671">
      <c r="A12671" s="105"/>
      <c r="C12671" s="88"/>
      <c r="D12671" s="86"/>
      <c r="E12671" s="32"/>
      <c r="H12671" s="105"/>
      <c r="J12671" s="102"/>
      <c r="K12671" s="102"/>
      <c r="L12671" s="108"/>
      <c r="R12671" s="31"/>
      <c r="S12671" s="112"/>
    </row>
    <row r="12672">
      <c r="A12672" s="105"/>
      <c r="C12672" s="88"/>
      <c r="D12672" s="86"/>
      <c r="E12672" s="32"/>
      <c r="H12672" s="105"/>
      <c r="J12672" s="102"/>
      <c r="K12672" s="102"/>
      <c r="L12672" s="108"/>
      <c r="R12672" s="31"/>
      <c r="S12672" s="112"/>
    </row>
    <row r="12673">
      <c r="A12673" s="105"/>
      <c r="C12673" s="88"/>
      <c r="D12673" s="86"/>
      <c r="E12673" s="32"/>
      <c r="H12673" s="105"/>
      <c r="J12673" s="102"/>
      <c r="K12673" s="102"/>
      <c r="L12673" s="108"/>
      <c r="R12673" s="31"/>
      <c r="S12673" s="112"/>
    </row>
    <row r="12674">
      <c r="A12674" s="105"/>
      <c r="C12674" s="88"/>
      <c r="D12674" s="86"/>
      <c r="E12674" s="32"/>
      <c r="H12674" s="105"/>
      <c r="J12674" s="102"/>
      <c r="K12674" s="102"/>
      <c r="L12674" s="108"/>
      <c r="R12674" s="31"/>
      <c r="S12674" s="112"/>
    </row>
    <row r="12675">
      <c r="A12675" s="105"/>
      <c r="C12675" s="88"/>
      <c r="D12675" s="86"/>
      <c r="E12675" s="32"/>
      <c r="H12675" s="105"/>
      <c r="J12675" s="102"/>
      <c r="K12675" s="102"/>
      <c r="L12675" s="108"/>
      <c r="R12675" s="31"/>
      <c r="S12675" s="112"/>
    </row>
    <row r="12676">
      <c r="A12676" s="105"/>
      <c r="C12676" s="88"/>
      <c r="D12676" s="86"/>
      <c r="E12676" s="32"/>
      <c r="H12676" s="105"/>
      <c r="J12676" s="102"/>
      <c r="K12676" s="102"/>
      <c r="L12676" s="108"/>
      <c r="R12676" s="31"/>
      <c r="S12676" s="112"/>
    </row>
    <row r="12677">
      <c r="A12677" s="105"/>
      <c r="C12677" s="88"/>
      <c r="D12677" s="86"/>
      <c r="E12677" s="32"/>
      <c r="H12677" s="105"/>
      <c r="J12677" s="102"/>
      <c r="K12677" s="102"/>
      <c r="L12677" s="108"/>
      <c r="R12677" s="31"/>
      <c r="S12677" s="112"/>
    </row>
    <row r="12678">
      <c r="A12678" s="105"/>
      <c r="C12678" s="88"/>
      <c r="D12678" s="86"/>
      <c r="E12678" s="32"/>
      <c r="H12678" s="105"/>
      <c r="J12678" s="102"/>
      <c r="K12678" s="102"/>
      <c r="L12678" s="108"/>
      <c r="R12678" s="31"/>
      <c r="S12678" s="112"/>
    </row>
    <row r="12679">
      <c r="A12679" s="105"/>
      <c r="C12679" s="88"/>
      <c r="D12679" s="86"/>
      <c r="E12679" s="32"/>
      <c r="H12679" s="105"/>
      <c r="J12679" s="102"/>
      <c r="K12679" s="102"/>
      <c r="L12679" s="108"/>
      <c r="R12679" s="31"/>
      <c r="S12679" s="112"/>
    </row>
    <row r="12680">
      <c r="A12680" s="105"/>
      <c r="C12680" s="88"/>
      <c r="D12680" s="86"/>
      <c r="E12680" s="32"/>
      <c r="H12680" s="105"/>
      <c r="J12680" s="102"/>
      <c r="K12680" s="102"/>
      <c r="L12680" s="108"/>
      <c r="R12680" s="31"/>
      <c r="S12680" s="112"/>
    </row>
    <row r="12681">
      <c r="A12681" s="105"/>
      <c r="C12681" s="88"/>
      <c r="D12681" s="86"/>
      <c r="E12681" s="32"/>
      <c r="H12681" s="105"/>
      <c r="J12681" s="102"/>
      <c r="K12681" s="102"/>
      <c r="L12681" s="108"/>
      <c r="R12681" s="31"/>
      <c r="S12681" s="112"/>
    </row>
    <row r="12682">
      <c r="A12682" s="105"/>
      <c r="C12682" s="88"/>
      <c r="D12682" s="86"/>
      <c r="E12682" s="32"/>
      <c r="H12682" s="105"/>
      <c r="J12682" s="102"/>
      <c r="K12682" s="102"/>
      <c r="L12682" s="108"/>
      <c r="R12682" s="31"/>
      <c r="S12682" s="112"/>
    </row>
    <row r="12683">
      <c r="A12683" s="105"/>
      <c r="C12683" s="88"/>
      <c r="D12683" s="86"/>
      <c r="E12683" s="32"/>
      <c r="H12683" s="105"/>
      <c r="J12683" s="102"/>
      <c r="K12683" s="102"/>
      <c r="L12683" s="108"/>
      <c r="R12683" s="31"/>
      <c r="S12683" s="112"/>
    </row>
    <row r="12684">
      <c r="A12684" s="105"/>
      <c r="C12684" s="88"/>
      <c r="D12684" s="86"/>
      <c r="E12684" s="32"/>
      <c r="H12684" s="105"/>
      <c r="J12684" s="102"/>
      <c r="K12684" s="102"/>
      <c r="L12684" s="108"/>
      <c r="R12684" s="31"/>
      <c r="S12684" s="112"/>
    </row>
    <row r="12685">
      <c r="A12685" s="105"/>
      <c r="C12685" s="88"/>
      <c r="D12685" s="86"/>
      <c r="E12685" s="32"/>
      <c r="H12685" s="105"/>
      <c r="J12685" s="102"/>
      <c r="K12685" s="102"/>
      <c r="L12685" s="108"/>
      <c r="R12685" s="31"/>
      <c r="S12685" s="112"/>
    </row>
    <row r="12686">
      <c r="A12686" s="105"/>
      <c r="C12686" s="88"/>
      <c r="D12686" s="86"/>
      <c r="E12686" s="32"/>
      <c r="H12686" s="105"/>
      <c r="J12686" s="102"/>
      <c r="K12686" s="102"/>
      <c r="L12686" s="108"/>
      <c r="R12686" s="31"/>
      <c r="S12686" s="112"/>
    </row>
    <row r="12687">
      <c r="A12687" s="105"/>
      <c r="C12687" s="88"/>
      <c r="D12687" s="86"/>
      <c r="E12687" s="32"/>
      <c r="H12687" s="105"/>
      <c r="J12687" s="102"/>
      <c r="K12687" s="102"/>
      <c r="L12687" s="108"/>
      <c r="R12687" s="31"/>
      <c r="S12687" s="112"/>
    </row>
    <row r="12688">
      <c r="A12688" s="105"/>
      <c r="C12688" s="88"/>
      <c r="D12688" s="86"/>
      <c r="E12688" s="32"/>
      <c r="H12688" s="105"/>
      <c r="J12688" s="102"/>
      <c r="K12688" s="102"/>
      <c r="L12688" s="108"/>
      <c r="R12688" s="31"/>
      <c r="S12688" s="112"/>
    </row>
    <row r="12689">
      <c r="A12689" s="105"/>
      <c r="C12689" s="88"/>
      <c r="D12689" s="86"/>
      <c r="E12689" s="32"/>
      <c r="H12689" s="105"/>
      <c r="J12689" s="102"/>
      <c r="K12689" s="102"/>
      <c r="L12689" s="108"/>
      <c r="R12689" s="31"/>
      <c r="S12689" s="112"/>
    </row>
    <row r="12690">
      <c r="A12690" s="105"/>
      <c r="C12690" s="88"/>
      <c r="D12690" s="86"/>
      <c r="E12690" s="32"/>
      <c r="H12690" s="105"/>
      <c r="J12690" s="102"/>
      <c r="K12690" s="102"/>
      <c r="L12690" s="108"/>
      <c r="R12690" s="31"/>
      <c r="S12690" s="112"/>
    </row>
    <row r="12691">
      <c r="A12691" s="105"/>
      <c r="C12691" s="88"/>
      <c r="D12691" s="86"/>
      <c r="E12691" s="32"/>
      <c r="H12691" s="105"/>
      <c r="J12691" s="102"/>
      <c r="K12691" s="102"/>
      <c r="L12691" s="108"/>
      <c r="R12691" s="31"/>
      <c r="S12691" s="112"/>
    </row>
    <row r="12692">
      <c r="A12692" s="105"/>
      <c r="C12692" s="88"/>
      <c r="D12692" s="86"/>
      <c r="E12692" s="32"/>
      <c r="H12692" s="105"/>
      <c r="J12692" s="102"/>
      <c r="K12692" s="102"/>
      <c r="L12692" s="108"/>
      <c r="R12692" s="31"/>
      <c r="S12692" s="112"/>
    </row>
    <row r="12693">
      <c r="A12693" s="105"/>
      <c r="C12693" s="88"/>
      <c r="D12693" s="86"/>
      <c r="E12693" s="32"/>
      <c r="H12693" s="105"/>
      <c r="J12693" s="102"/>
      <c r="K12693" s="102"/>
      <c r="L12693" s="108"/>
      <c r="R12693" s="31"/>
      <c r="S12693" s="112"/>
    </row>
    <row r="12694">
      <c r="A12694" s="105"/>
      <c r="C12694" s="88"/>
      <c r="D12694" s="86"/>
      <c r="E12694" s="32"/>
      <c r="H12694" s="105"/>
      <c r="J12694" s="102"/>
      <c r="K12694" s="102"/>
      <c r="L12694" s="108"/>
      <c r="R12694" s="31"/>
      <c r="S12694" s="112"/>
    </row>
    <row r="12695">
      <c r="A12695" s="105"/>
      <c r="C12695" s="88"/>
      <c r="D12695" s="86"/>
      <c r="E12695" s="32"/>
      <c r="H12695" s="105"/>
      <c r="J12695" s="102"/>
      <c r="K12695" s="102"/>
      <c r="L12695" s="108"/>
      <c r="R12695" s="31"/>
      <c r="S12695" s="112"/>
    </row>
    <row r="12696">
      <c r="A12696" s="105"/>
      <c r="C12696" s="88"/>
      <c r="D12696" s="86"/>
      <c r="E12696" s="32"/>
      <c r="H12696" s="105"/>
      <c r="J12696" s="102"/>
      <c r="K12696" s="102"/>
      <c r="L12696" s="108"/>
      <c r="R12696" s="31"/>
      <c r="S12696" s="112"/>
    </row>
    <row r="12697">
      <c r="A12697" s="105"/>
      <c r="C12697" s="88"/>
      <c r="D12697" s="86"/>
      <c r="E12697" s="32"/>
      <c r="H12697" s="105"/>
      <c r="J12697" s="102"/>
      <c r="K12697" s="102"/>
      <c r="L12697" s="108"/>
      <c r="R12697" s="31"/>
      <c r="S12697" s="112"/>
    </row>
    <row r="12698">
      <c r="A12698" s="105"/>
      <c r="C12698" s="88"/>
      <c r="D12698" s="86"/>
      <c r="E12698" s="32"/>
      <c r="H12698" s="105"/>
      <c r="J12698" s="102"/>
      <c r="K12698" s="102"/>
      <c r="L12698" s="108"/>
      <c r="R12698" s="31"/>
      <c r="S12698" s="112"/>
    </row>
    <row r="12699">
      <c r="A12699" s="105"/>
      <c r="C12699" s="88"/>
      <c r="D12699" s="86"/>
      <c r="E12699" s="32"/>
      <c r="H12699" s="105"/>
      <c r="J12699" s="102"/>
      <c r="K12699" s="102"/>
      <c r="L12699" s="108"/>
      <c r="R12699" s="31"/>
      <c r="S12699" s="112"/>
    </row>
    <row r="12700">
      <c r="A12700" s="105"/>
      <c r="C12700" s="88"/>
      <c r="D12700" s="86"/>
      <c r="E12700" s="32"/>
      <c r="H12700" s="105"/>
      <c r="J12700" s="102"/>
      <c r="K12700" s="102"/>
      <c r="L12700" s="108"/>
      <c r="R12700" s="31"/>
      <c r="S12700" s="112"/>
    </row>
    <row r="12701">
      <c r="A12701" s="105"/>
      <c r="C12701" s="88"/>
      <c r="D12701" s="86"/>
      <c r="E12701" s="32"/>
      <c r="H12701" s="105"/>
      <c r="J12701" s="102"/>
      <c r="K12701" s="102"/>
      <c r="L12701" s="108"/>
      <c r="R12701" s="31"/>
      <c r="S12701" s="112"/>
    </row>
    <row r="12702">
      <c r="A12702" s="105"/>
      <c r="C12702" s="88"/>
      <c r="D12702" s="86"/>
      <c r="E12702" s="32"/>
      <c r="H12702" s="105"/>
      <c r="J12702" s="102"/>
      <c r="K12702" s="102"/>
      <c r="L12702" s="108"/>
      <c r="R12702" s="31"/>
      <c r="S12702" s="112"/>
    </row>
    <row r="12703">
      <c r="A12703" s="105"/>
      <c r="C12703" s="88"/>
      <c r="D12703" s="86"/>
      <c r="E12703" s="32"/>
      <c r="H12703" s="105"/>
      <c r="J12703" s="102"/>
      <c r="K12703" s="102"/>
      <c r="L12703" s="108"/>
      <c r="R12703" s="31"/>
      <c r="S12703" s="112"/>
    </row>
    <row r="12704">
      <c r="A12704" s="105"/>
      <c r="C12704" s="88"/>
      <c r="D12704" s="86"/>
      <c r="E12704" s="32"/>
      <c r="H12704" s="105"/>
      <c r="J12704" s="102"/>
      <c r="K12704" s="102"/>
      <c r="L12704" s="108"/>
      <c r="R12704" s="31"/>
      <c r="S12704" s="112"/>
    </row>
    <row r="12705">
      <c r="A12705" s="105"/>
      <c r="C12705" s="88"/>
      <c r="D12705" s="86"/>
      <c r="E12705" s="32"/>
      <c r="H12705" s="105"/>
      <c r="J12705" s="102"/>
      <c r="K12705" s="102"/>
      <c r="L12705" s="108"/>
      <c r="R12705" s="31"/>
      <c r="S12705" s="112"/>
    </row>
    <row r="12706">
      <c r="A12706" s="105"/>
      <c r="C12706" s="88"/>
      <c r="D12706" s="86"/>
      <c r="E12706" s="32"/>
      <c r="H12706" s="105"/>
      <c r="J12706" s="102"/>
      <c r="K12706" s="102"/>
      <c r="L12706" s="108"/>
      <c r="R12706" s="31"/>
      <c r="S12706" s="112"/>
    </row>
    <row r="12707">
      <c r="A12707" s="105"/>
      <c r="C12707" s="88"/>
      <c r="D12707" s="86"/>
      <c r="E12707" s="32"/>
      <c r="H12707" s="105"/>
      <c r="J12707" s="102"/>
      <c r="K12707" s="102"/>
      <c r="L12707" s="108"/>
      <c r="R12707" s="31"/>
      <c r="S12707" s="112"/>
    </row>
    <row r="12708">
      <c r="A12708" s="105"/>
      <c r="C12708" s="88"/>
      <c r="D12708" s="86"/>
      <c r="E12708" s="32"/>
      <c r="H12708" s="105"/>
      <c r="J12708" s="102"/>
      <c r="K12708" s="102"/>
      <c r="L12708" s="108"/>
      <c r="R12708" s="31"/>
      <c r="S12708" s="112"/>
    </row>
    <row r="12709">
      <c r="A12709" s="105"/>
      <c r="C12709" s="88"/>
      <c r="D12709" s="86"/>
      <c r="E12709" s="32"/>
      <c r="H12709" s="105"/>
      <c r="J12709" s="102"/>
      <c r="K12709" s="102"/>
      <c r="L12709" s="108"/>
      <c r="R12709" s="31"/>
      <c r="S12709" s="112"/>
    </row>
    <row r="12710">
      <c r="A12710" s="105"/>
      <c r="C12710" s="88"/>
      <c r="D12710" s="86"/>
      <c r="E12710" s="32"/>
      <c r="H12710" s="105"/>
      <c r="J12710" s="102"/>
      <c r="K12710" s="102"/>
      <c r="L12710" s="108"/>
      <c r="R12710" s="31"/>
      <c r="S12710" s="112"/>
    </row>
    <row r="12711">
      <c r="A12711" s="105"/>
      <c r="C12711" s="88"/>
      <c r="D12711" s="86"/>
      <c r="E12711" s="32"/>
      <c r="H12711" s="105"/>
      <c r="J12711" s="102"/>
      <c r="K12711" s="102"/>
      <c r="L12711" s="108"/>
      <c r="R12711" s="31"/>
      <c r="S12711" s="112"/>
    </row>
    <row r="12712">
      <c r="A12712" s="105"/>
      <c r="C12712" s="88"/>
      <c r="D12712" s="86"/>
      <c r="E12712" s="32"/>
      <c r="H12712" s="105"/>
      <c r="J12712" s="102"/>
      <c r="K12712" s="102"/>
      <c r="L12712" s="108"/>
      <c r="R12712" s="31"/>
      <c r="S12712" s="112"/>
    </row>
    <row r="12713">
      <c r="A12713" s="105"/>
      <c r="C12713" s="88"/>
      <c r="D12713" s="86"/>
      <c r="E12713" s="32"/>
      <c r="H12713" s="105"/>
      <c r="J12713" s="102"/>
      <c r="K12713" s="102"/>
      <c r="L12713" s="108"/>
      <c r="R12713" s="31"/>
      <c r="S12713" s="112"/>
    </row>
    <row r="12714">
      <c r="A12714" s="105"/>
      <c r="C12714" s="88"/>
      <c r="D12714" s="86"/>
      <c r="E12714" s="32"/>
      <c r="H12714" s="105"/>
      <c r="J12714" s="102"/>
      <c r="K12714" s="102"/>
      <c r="L12714" s="108"/>
      <c r="R12714" s="31"/>
      <c r="S12714" s="112"/>
    </row>
    <row r="12715">
      <c r="A12715" s="105"/>
      <c r="C12715" s="88"/>
      <c r="D12715" s="86"/>
      <c r="E12715" s="32"/>
      <c r="H12715" s="105"/>
      <c r="J12715" s="102"/>
      <c r="K12715" s="102"/>
      <c r="L12715" s="108"/>
      <c r="R12715" s="31"/>
      <c r="S12715" s="112"/>
    </row>
    <row r="12716">
      <c r="A12716" s="105"/>
      <c r="C12716" s="88"/>
      <c r="D12716" s="86"/>
      <c r="E12716" s="32"/>
      <c r="H12716" s="105"/>
      <c r="J12716" s="102"/>
      <c r="K12716" s="102"/>
      <c r="L12716" s="108"/>
      <c r="R12716" s="31"/>
      <c r="S12716" s="112"/>
    </row>
    <row r="12717">
      <c r="A12717" s="105"/>
      <c r="C12717" s="88"/>
      <c r="D12717" s="86"/>
      <c r="E12717" s="32"/>
      <c r="H12717" s="105"/>
      <c r="J12717" s="102"/>
      <c r="K12717" s="102"/>
      <c r="L12717" s="108"/>
      <c r="R12717" s="31"/>
      <c r="S12717" s="112"/>
    </row>
    <row r="12718">
      <c r="A12718" s="105"/>
      <c r="C12718" s="88"/>
      <c r="D12718" s="86"/>
      <c r="E12718" s="32"/>
      <c r="H12718" s="105"/>
      <c r="J12718" s="102"/>
      <c r="K12718" s="102"/>
      <c r="L12718" s="108"/>
      <c r="R12718" s="31"/>
      <c r="S12718" s="112"/>
    </row>
    <row r="12719">
      <c r="A12719" s="105"/>
      <c r="C12719" s="88"/>
      <c r="D12719" s="86"/>
      <c r="E12719" s="32"/>
      <c r="H12719" s="105"/>
      <c r="J12719" s="102"/>
      <c r="K12719" s="102"/>
      <c r="L12719" s="108"/>
      <c r="R12719" s="31"/>
      <c r="S12719" s="112"/>
    </row>
    <row r="12720">
      <c r="A12720" s="105"/>
      <c r="C12720" s="88"/>
      <c r="D12720" s="86"/>
      <c r="E12720" s="32"/>
      <c r="H12720" s="105"/>
      <c r="J12720" s="102"/>
      <c r="K12720" s="102"/>
      <c r="L12720" s="108"/>
      <c r="R12720" s="31"/>
      <c r="S12720" s="112"/>
    </row>
    <row r="12721">
      <c r="A12721" s="105"/>
      <c r="C12721" s="88"/>
      <c r="D12721" s="86"/>
      <c r="E12721" s="32"/>
      <c r="H12721" s="105"/>
      <c r="J12721" s="102"/>
      <c r="K12721" s="102"/>
      <c r="L12721" s="108"/>
      <c r="R12721" s="31"/>
      <c r="S12721" s="112"/>
    </row>
    <row r="12722">
      <c r="A12722" s="105"/>
      <c r="C12722" s="88"/>
      <c r="D12722" s="86"/>
      <c r="E12722" s="32"/>
      <c r="H12722" s="105"/>
      <c r="J12722" s="102"/>
      <c r="K12722" s="102"/>
      <c r="L12722" s="108"/>
      <c r="R12722" s="31"/>
      <c r="S12722" s="112"/>
    </row>
    <row r="12723">
      <c r="A12723" s="105"/>
      <c r="C12723" s="88"/>
      <c r="D12723" s="86"/>
      <c r="E12723" s="32"/>
      <c r="H12723" s="105"/>
      <c r="J12723" s="102"/>
      <c r="K12723" s="102"/>
      <c r="L12723" s="108"/>
      <c r="R12723" s="31"/>
      <c r="S12723" s="112"/>
    </row>
    <row r="12724">
      <c r="A12724" s="105"/>
      <c r="C12724" s="88"/>
      <c r="D12724" s="86"/>
      <c r="E12724" s="32"/>
      <c r="H12724" s="105"/>
      <c r="J12724" s="102"/>
      <c r="K12724" s="102"/>
      <c r="L12724" s="108"/>
      <c r="R12724" s="31"/>
      <c r="S12724" s="112"/>
    </row>
    <row r="12725">
      <c r="A12725" s="105"/>
      <c r="C12725" s="88"/>
      <c r="D12725" s="86"/>
      <c r="E12725" s="32"/>
      <c r="H12725" s="105"/>
      <c r="J12725" s="102"/>
      <c r="K12725" s="102"/>
      <c r="L12725" s="108"/>
      <c r="R12725" s="31"/>
      <c r="S12725" s="112"/>
    </row>
    <row r="12726">
      <c r="A12726" s="105"/>
      <c r="C12726" s="88"/>
      <c r="D12726" s="86"/>
      <c r="E12726" s="32"/>
      <c r="H12726" s="105"/>
      <c r="J12726" s="102"/>
      <c r="K12726" s="102"/>
      <c r="L12726" s="108"/>
      <c r="R12726" s="31"/>
      <c r="S12726" s="112"/>
    </row>
    <row r="12727">
      <c r="A12727" s="105"/>
      <c r="C12727" s="88"/>
      <c r="D12727" s="86"/>
      <c r="E12727" s="32"/>
      <c r="H12727" s="105"/>
      <c r="J12727" s="102"/>
      <c r="K12727" s="102"/>
      <c r="L12727" s="108"/>
      <c r="R12727" s="31"/>
      <c r="S12727" s="112"/>
    </row>
    <row r="12728">
      <c r="A12728" s="105"/>
      <c r="C12728" s="88"/>
      <c r="D12728" s="86"/>
      <c r="E12728" s="32"/>
      <c r="H12728" s="105"/>
      <c r="J12728" s="102"/>
      <c r="K12728" s="102"/>
      <c r="L12728" s="108"/>
      <c r="R12728" s="31"/>
      <c r="S12728" s="112"/>
    </row>
    <row r="12729">
      <c r="A12729" s="105"/>
      <c r="C12729" s="88"/>
      <c r="D12729" s="86"/>
      <c r="E12729" s="32"/>
      <c r="H12729" s="105"/>
      <c r="J12729" s="102"/>
      <c r="K12729" s="102"/>
      <c r="L12729" s="108"/>
      <c r="R12729" s="31"/>
      <c r="S12729" s="112"/>
    </row>
    <row r="12730">
      <c r="A12730" s="105"/>
      <c r="C12730" s="88"/>
      <c r="D12730" s="86"/>
      <c r="E12730" s="32"/>
      <c r="H12730" s="105"/>
      <c r="J12730" s="102"/>
      <c r="K12730" s="102"/>
      <c r="L12730" s="108"/>
      <c r="R12730" s="31"/>
      <c r="S12730" s="112"/>
    </row>
    <row r="12731">
      <c r="A12731" s="105"/>
      <c r="C12731" s="88"/>
      <c r="D12731" s="86"/>
      <c r="E12731" s="32"/>
      <c r="H12731" s="105"/>
      <c r="J12731" s="102"/>
      <c r="K12731" s="102"/>
      <c r="L12731" s="108"/>
      <c r="R12731" s="31"/>
      <c r="S12731" s="112"/>
    </row>
    <row r="12732">
      <c r="A12732" s="105"/>
      <c r="C12732" s="88"/>
      <c r="D12732" s="86"/>
      <c r="E12732" s="32"/>
      <c r="H12732" s="105"/>
      <c r="J12732" s="102"/>
      <c r="K12732" s="102"/>
      <c r="L12732" s="108"/>
      <c r="R12732" s="31"/>
      <c r="S12732" s="112"/>
    </row>
    <row r="12733">
      <c r="A12733" s="105"/>
      <c r="C12733" s="88"/>
      <c r="D12733" s="86"/>
      <c r="E12733" s="32"/>
      <c r="H12733" s="105"/>
      <c r="J12733" s="102"/>
      <c r="K12733" s="102"/>
      <c r="L12733" s="108"/>
      <c r="R12733" s="31"/>
      <c r="S12733" s="112"/>
    </row>
    <row r="12734">
      <c r="A12734" s="105"/>
      <c r="C12734" s="88"/>
      <c r="D12734" s="86"/>
      <c r="E12734" s="32"/>
      <c r="H12734" s="105"/>
      <c r="J12734" s="102"/>
      <c r="K12734" s="102"/>
      <c r="L12734" s="108"/>
      <c r="R12734" s="31"/>
      <c r="S12734" s="112"/>
    </row>
    <row r="12735">
      <c r="A12735" s="105"/>
      <c r="C12735" s="88"/>
      <c r="D12735" s="86"/>
      <c r="E12735" s="32"/>
      <c r="H12735" s="105"/>
      <c r="J12735" s="102"/>
      <c r="K12735" s="102"/>
      <c r="L12735" s="108"/>
      <c r="R12735" s="31"/>
      <c r="S12735" s="112"/>
    </row>
    <row r="12736">
      <c r="A12736" s="105"/>
      <c r="C12736" s="88"/>
      <c r="D12736" s="86"/>
      <c r="E12736" s="32"/>
      <c r="H12736" s="105"/>
      <c r="J12736" s="102"/>
      <c r="K12736" s="102"/>
      <c r="L12736" s="108"/>
      <c r="R12736" s="31"/>
      <c r="S12736" s="112"/>
    </row>
    <row r="12737">
      <c r="A12737" s="105"/>
      <c r="C12737" s="88"/>
      <c r="D12737" s="86"/>
      <c r="E12737" s="32"/>
      <c r="H12737" s="105"/>
      <c r="J12737" s="102"/>
      <c r="K12737" s="102"/>
      <c r="L12737" s="108"/>
      <c r="R12737" s="31"/>
      <c r="S12737" s="112"/>
    </row>
    <row r="12738">
      <c r="A12738" s="105"/>
      <c r="C12738" s="88"/>
      <c r="D12738" s="86"/>
      <c r="E12738" s="32"/>
      <c r="H12738" s="105"/>
      <c r="J12738" s="102"/>
      <c r="K12738" s="102"/>
      <c r="L12738" s="108"/>
      <c r="R12738" s="31"/>
      <c r="S12738" s="112"/>
    </row>
    <row r="12739">
      <c r="A12739" s="105"/>
      <c r="C12739" s="88"/>
      <c r="D12739" s="86"/>
      <c r="E12739" s="32"/>
      <c r="H12739" s="105"/>
      <c r="J12739" s="102"/>
      <c r="K12739" s="102"/>
      <c r="L12739" s="108"/>
      <c r="R12739" s="31"/>
      <c r="S12739" s="112"/>
    </row>
    <row r="12740">
      <c r="A12740" s="105"/>
      <c r="C12740" s="88"/>
      <c r="D12740" s="86"/>
      <c r="E12740" s="32"/>
      <c r="H12740" s="105"/>
      <c r="J12740" s="102"/>
      <c r="K12740" s="102"/>
      <c r="L12740" s="108"/>
      <c r="R12740" s="31"/>
      <c r="S12740" s="112"/>
    </row>
    <row r="12741">
      <c r="A12741" s="105"/>
      <c r="C12741" s="88"/>
      <c r="D12741" s="86"/>
      <c r="E12741" s="32"/>
      <c r="H12741" s="105"/>
      <c r="J12741" s="102"/>
      <c r="K12741" s="102"/>
      <c r="L12741" s="108"/>
      <c r="R12741" s="31"/>
      <c r="S12741" s="112"/>
    </row>
    <row r="12742">
      <c r="A12742" s="105"/>
      <c r="C12742" s="88"/>
      <c r="D12742" s="86"/>
      <c r="E12742" s="32"/>
      <c r="H12742" s="105"/>
      <c r="J12742" s="102"/>
      <c r="K12742" s="102"/>
      <c r="L12742" s="108"/>
      <c r="R12742" s="31"/>
      <c r="S12742" s="112"/>
    </row>
    <row r="12743">
      <c r="A12743" s="105"/>
      <c r="C12743" s="88"/>
      <c r="D12743" s="86"/>
      <c r="E12743" s="32"/>
      <c r="H12743" s="105"/>
      <c r="J12743" s="102"/>
      <c r="K12743" s="102"/>
      <c r="L12743" s="108"/>
      <c r="R12743" s="31"/>
      <c r="S12743" s="112"/>
    </row>
    <row r="12744">
      <c r="A12744" s="105"/>
      <c r="C12744" s="88"/>
      <c r="D12744" s="86"/>
      <c r="E12744" s="32"/>
      <c r="H12744" s="105"/>
      <c r="J12744" s="102"/>
      <c r="K12744" s="102"/>
      <c r="L12744" s="108"/>
      <c r="R12744" s="31"/>
      <c r="S12744" s="112"/>
    </row>
    <row r="12745">
      <c r="A12745" s="105"/>
      <c r="C12745" s="88"/>
      <c r="D12745" s="86"/>
      <c r="E12745" s="32"/>
      <c r="H12745" s="105"/>
      <c r="J12745" s="102"/>
      <c r="K12745" s="102"/>
      <c r="L12745" s="108"/>
      <c r="R12745" s="31"/>
      <c r="S12745" s="112"/>
    </row>
    <row r="12746">
      <c r="A12746" s="105"/>
      <c r="C12746" s="88"/>
      <c r="D12746" s="86"/>
      <c r="E12746" s="32"/>
      <c r="H12746" s="105"/>
      <c r="J12746" s="102"/>
      <c r="K12746" s="102"/>
      <c r="L12746" s="108"/>
      <c r="R12746" s="31"/>
      <c r="S12746" s="112"/>
    </row>
    <row r="12747">
      <c r="A12747" s="105"/>
      <c r="C12747" s="88"/>
      <c r="D12747" s="86"/>
      <c r="E12747" s="32"/>
      <c r="H12747" s="105"/>
      <c r="J12747" s="102"/>
      <c r="K12747" s="102"/>
      <c r="L12747" s="108"/>
      <c r="R12747" s="31"/>
      <c r="S12747" s="112"/>
    </row>
    <row r="12748">
      <c r="A12748" s="105"/>
      <c r="C12748" s="88"/>
      <c r="D12748" s="86"/>
      <c r="E12748" s="32"/>
      <c r="H12748" s="105"/>
      <c r="J12748" s="102"/>
      <c r="K12748" s="102"/>
      <c r="L12748" s="108"/>
      <c r="R12748" s="31"/>
      <c r="S12748" s="112"/>
    </row>
    <row r="12749">
      <c r="A12749" s="105"/>
      <c r="C12749" s="88"/>
      <c r="D12749" s="86"/>
      <c r="E12749" s="32"/>
      <c r="H12749" s="105"/>
      <c r="J12749" s="102"/>
      <c r="K12749" s="102"/>
      <c r="L12749" s="108"/>
      <c r="R12749" s="31"/>
      <c r="S12749" s="112"/>
    </row>
    <row r="12750">
      <c r="A12750" s="105"/>
      <c r="C12750" s="88"/>
      <c r="D12750" s="86"/>
      <c r="E12750" s="32"/>
      <c r="H12750" s="105"/>
      <c r="J12750" s="102"/>
      <c r="K12750" s="102"/>
      <c r="L12750" s="108"/>
      <c r="R12750" s="31"/>
      <c r="S12750" s="112"/>
    </row>
    <row r="12751">
      <c r="A12751" s="105"/>
      <c r="C12751" s="88"/>
      <c r="D12751" s="86"/>
      <c r="E12751" s="32"/>
      <c r="H12751" s="105"/>
      <c r="J12751" s="102"/>
      <c r="K12751" s="102"/>
      <c r="L12751" s="108"/>
      <c r="R12751" s="31"/>
      <c r="S12751" s="112"/>
    </row>
    <row r="12752">
      <c r="A12752" s="105"/>
      <c r="C12752" s="88"/>
      <c r="D12752" s="86"/>
      <c r="E12752" s="32"/>
      <c r="H12752" s="105"/>
      <c r="J12752" s="102"/>
      <c r="K12752" s="102"/>
      <c r="L12752" s="108"/>
      <c r="R12752" s="31"/>
      <c r="S12752" s="112"/>
    </row>
    <row r="12753">
      <c r="A12753" s="105"/>
      <c r="C12753" s="88"/>
      <c r="D12753" s="86"/>
      <c r="E12753" s="32"/>
      <c r="H12753" s="105"/>
      <c r="J12753" s="102"/>
      <c r="K12753" s="102"/>
      <c r="L12753" s="108"/>
      <c r="R12753" s="31"/>
      <c r="S12753" s="112"/>
    </row>
    <row r="12754">
      <c r="A12754" s="105"/>
      <c r="C12754" s="88"/>
      <c r="D12754" s="86"/>
      <c r="E12754" s="32"/>
      <c r="H12754" s="105"/>
      <c r="J12754" s="102"/>
      <c r="K12754" s="102"/>
      <c r="L12754" s="108"/>
      <c r="R12754" s="31"/>
      <c r="S12754" s="112"/>
    </row>
    <row r="12755">
      <c r="A12755" s="105"/>
      <c r="C12755" s="88"/>
      <c r="D12755" s="86"/>
      <c r="E12755" s="32"/>
      <c r="H12755" s="105"/>
      <c r="J12755" s="102"/>
      <c r="K12755" s="102"/>
      <c r="L12755" s="108"/>
      <c r="R12755" s="31"/>
      <c r="S12755" s="112"/>
    </row>
    <row r="12756">
      <c r="A12756" s="105"/>
      <c r="C12756" s="88"/>
      <c r="D12756" s="86"/>
      <c r="E12756" s="32"/>
      <c r="H12756" s="105"/>
      <c r="J12756" s="102"/>
      <c r="K12756" s="102"/>
      <c r="L12756" s="108"/>
      <c r="R12756" s="31"/>
      <c r="S12756" s="112"/>
    </row>
    <row r="12757">
      <c r="A12757" s="105"/>
      <c r="C12757" s="88"/>
      <c r="D12757" s="86"/>
      <c r="E12757" s="32"/>
      <c r="H12757" s="105"/>
      <c r="J12757" s="102"/>
      <c r="K12757" s="102"/>
      <c r="L12757" s="108"/>
      <c r="R12757" s="31"/>
      <c r="S12757" s="112"/>
    </row>
    <row r="12758">
      <c r="A12758" s="105"/>
      <c r="C12758" s="88"/>
      <c r="D12758" s="86"/>
      <c r="E12758" s="32"/>
      <c r="H12758" s="105"/>
      <c r="J12758" s="102"/>
      <c r="K12758" s="102"/>
      <c r="L12758" s="108"/>
      <c r="R12758" s="31"/>
      <c r="S12758" s="112"/>
    </row>
    <row r="12759">
      <c r="A12759" s="105"/>
      <c r="C12759" s="88"/>
      <c r="D12759" s="86"/>
      <c r="E12759" s="32"/>
      <c r="H12759" s="105"/>
      <c r="J12759" s="102"/>
      <c r="K12759" s="102"/>
      <c r="L12759" s="108"/>
      <c r="R12759" s="31"/>
      <c r="S12759" s="112"/>
    </row>
    <row r="12760">
      <c r="A12760" s="105"/>
      <c r="C12760" s="88"/>
      <c r="D12760" s="86"/>
      <c r="E12760" s="32"/>
      <c r="H12760" s="105"/>
      <c r="J12760" s="102"/>
      <c r="K12760" s="102"/>
      <c r="L12760" s="108"/>
      <c r="R12760" s="31"/>
      <c r="S12760" s="112"/>
    </row>
    <row r="12761">
      <c r="A12761" s="105"/>
      <c r="C12761" s="88"/>
      <c r="D12761" s="86"/>
      <c r="E12761" s="32"/>
      <c r="H12761" s="105"/>
      <c r="J12761" s="102"/>
      <c r="K12761" s="102"/>
      <c r="L12761" s="108"/>
      <c r="R12761" s="31"/>
      <c r="S12761" s="112"/>
    </row>
    <row r="12762">
      <c r="A12762" s="105"/>
      <c r="C12762" s="88"/>
      <c r="D12762" s="86"/>
      <c r="E12762" s="32"/>
      <c r="H12762" s="105"/>
      <c r="J12762" s="102"/>
      <c r="K12762" s="102"/>
      <c r="L12762" s="108"/>
      <c r="R12762" s="31"/>
      <c r="S12762" s="112"/>
    </row>
    <row r="12763">
      <c r="A12763" s="105"/>
      <c r="C12763" s="88"/>
      <c r="D12763" s="86"/>
      <c r="E12763" s="32"/>
      <c r="H12763" s="105"/>
      <c r="J12763" s="102"/>
      <c r="K12763" s="102"/>
      <c r="L12763" s="108"/>
      <c r="R12763" s="31"/>
      <c r="S12763" s="112"/>
    </row>
    <row r="12764">
      <c r="A12764" s="105"/>
      <c r="C12764" s="88"/>
      <c r="D12764" s="86"/>
      <c r="E12764" s="32"/>
      <c r="H12764" s="105"/>
      <c r="J12764" s="102"/>
      <c r="K12764" s="102"/>
      <c r="L12764" s="108"/>
      <c r="R12764" s="31"/>
      <c r="S12764" s="112"/>
    </row>
    <row r="12765">
      <c r="A12765" s="105"/>
      <c r="C12765" s="88"/>
      <c r="D12765" s="86"/>
      <c r="E12765" s="32"/>
      <c r="H12765" s="105"/>
      <c r="J12765" s="102"/>
      <c r="K12765" s="102"/>
      <c r="L12765" s="108"/>
      <c r="R12765" s="31"/>
      <c r="S12765" s="112"/>
    </row>
    <row r="12766">
      <c r="A12766" s="105"/>
      <c r="C12766" s="88"/>
      <c r="D12766" s="86"/>
      <c r="E12766" s="32"/>
      <c r="H12766" s="105"/>
      <c r="J12766" s="102"/>
      <c r="K12766" s="102"/>
      <c r="L12766" s="108"/>
      <c r="R12766" s="31"/>
      <c r="S12766" s="112"/>
    </row>
    <row r="12767">
      <c r="A12767" s="105"/>
      <c r="C12767" s="88"/>
      <c r="D12767" s="86"/>
      <c r="E12767" s="32"/>
      <c r="H12767" s="105"/>
      <c r="J12767" s="102"/>
      <c r="K12767" s="102"/>
      <c r="L12767" s="108"/>
      <c r="R12767" s="31"/>
      <c r="S12767" s="112"/>
    </row>
    <row r="12768">
      <c r="A12768" s="105"/>
      <c r="C12768" s="88"/>
      <c r="D12768" s="86"/>
      <c r="E12768" s="32"/>
      <c r="H12768" s="105"/>
      <c r="J12768" s="102"/>
      <c r="K12768" s="102"/>
      <c r="L12768" s="108"/>
      <c r="R12768" s="31"/>
      <c r="S12768" s="112"/>
    </row>
    <row r="12769">
      <c r="A12769" s="105"/>
      <c r="C12769" s="88"/>
      <c r="D12769" s="86"/>
      <c r="E12769" s="32"/>
      <c r="H12769" s="105"/>
      <c r="J12769" s="102"/>
      <c r="K12769" s="102"/>
      <c r="L12769" s="108"/>
      <c r="R12769" s="31"/>
      <c r="S12769" s="112"/>
    </row>
    <row r="12770">
      <c r="A12770" s="105"/>
      <c r="C12770" s="88"/>
      <c r="D12770" s="86"/>
      <c r="E12770" s="32"/>
      <c r="H12770" s="105"/>
      <c r="J12770" s="102"/>
      <c r="K12770" s="102"/>
      <c r="L12770" s="108"/>
      <c r="R12770" s="31"/>
      <c r="S12770" s="112"/>
    </row>
    <row r="12771">
      <c r="A12771" s="105"/>
      <c r="C12771" s="88"/>
      <c r="D12771" s="86"/>
      <c r="E12771" s="32"/>
      <c r="H12771" s="105"/>
      <c r="J12771" s="102"/>
      <c r="K12771" s="102"/>
      <c r="L12771" s="108"/>
      <c r="R12771" s="31"/>
      <c r="S12771" s="112"/>
    </row>
    <row r="12772">
      <c r="A12772" s="105"/>
      <c r="C12772" s="88"/>
      <c r="D12772" s="86"/>
      <c r="E12772" s="32"/>
      <c r="H12772" s="105"/>
      <c r="J12772" s="102"/>
      <c r="K12772" s="102"/>
      <c r="L12772" s="108"/>
      <c r="R12772" s="31"/>
      <c r="S12772" s="112"/>
    </row>
    <row r="12773">
      <c r="A12773" s="105"/>
      <c r="C12773" s="88"/>
      <c r="D12773" s="86"/>
      <c r="E12773" s="32"/>
      <c r="H12773" s="105"/>
      <c r="J12773" s="102"/>
      <c r="K12773" s="102"/>
      <c r="L12773" s="108"/>
      <c r="R12773" s="31"/>
      <c r="S12773" s="112"/>
    </row>
    <row r="12774">
      <c r="A12774" s="105"/>
      <c r="C12774" s="88"/>
      <c r="D12774" s="86"/>
      <c r="E12774" s="32"/>
      <c r="H12774" s="105"/>
      <c r="J12774" s="102"/>
      <c r="K12774" s="102"/>
      <c r="L12774" s="108"/>
      <c r="R12774" s="31"/>
      <c r="S12774" s="112"/>
    </row>
    <row r="12775">
      <c r="A12775" s="105"/>
      <c r="C12775" s="88"/>
      <c r="D12775" s="86"/>
      <c r="E12775" s="32"/>
      <c r="H12775" s="105"/>
      <c r="J12775" s="102"/>
      <c r="K12775" s="102"/>
      <c r="L12775" s="108"/>
      <c r="R12775" s="31"/>
      <c r="S12775" s="112"/>
    </row>
    <row r="12776">
      <c r="A12776" s="105"/>
      <c r="C12776" s="88"/>
      <c r="D12776" s="86"/>
      <c r="E12776" s="32"/>
      <c r="H12776" s="105"/>
      <c r="J12776" s="102"/>
      <c r="K12776" s="102"/>
      <c r="L12776" s="108"/>
      <c r="R12776" s="31"/>
      <c r="S12776" s="112"/>
    </row>
    <row r="12777">
      <c r="A12777" s="105"/>
      <c r="C12777" s="88"/>
      <c r="D12777" s="86"/>
      <c r="E12777" s="32"/>
      <c r="H12777" s="105"/>
      <c r="J12777" s="102"/>
      <c r="K12777" s="102"/>
      <c r="L12777" s="108"/>
      <c r="R12777" s="31"/>
      <c r="S12777" s="112"/>
    </row>
    <row r="12778">
      <c r="A12778" s="105"/>
      <c r="C12778" s="88"/>
      <c r="D12778" s="86"/>
      <c r="E12778" s="32"/>
      <c r="H12778" s="105"/>
      <c r="J12778" s="102"/>
      <c r="K12778" s="102"/>
      <c r="L12778" s="108"/>
      <c r="R12778" s="31"/>
      <c r="S12778" s="112"/>
    </row>
    <row r="12779">
      <c r="A12779" s="105"/>
      <c r="C12779" s="88"/>
      <c r="D12779" s="86"/>
      <c r="E12779" s="32"/>
      <c r="H12779" s="105"/>
      <c r="J12779" s="102"/>
      <c r="K12779" s="102"/>
      <c r="L12779" s="108"/>
      <c r="R12779" s="31"/>
      <c r="S12779" s="112"/>
    </row>
    <row r="12780">
      <c r="A12780" s="105"/>
      <c r="C12780" s="88"/>
      <c r="D12780" s="86"/>
      <c r="E12780" s="32"/>
      <c r="H12780" s="105"/>
      <c r="J12780" s="102"/>
      <c r="K12780" s="102"/>
      <c r="L12780" s="108"/>
      <c r="R12780" s="31"/>
      <c r="S12780" s="112"/>
    </row>
    <row r="12781">
      <c r="A12781" s="105"/>
      <c r="C12781" s="88"/>
      <c r="D12781" s="86"/>
      <c r="E12781" s="32"/>
      <c r="H12781" s="105"/>
      <c r="J12781" s="102"/>
      <c r="K12781" s="102"/>
      <c r="L12781" s="108"/>
      <c r="R12781" s="31"/>
      <c r="S12781" s="112"/>
    </row>
    <row r="12782">
      <c r="A12782" s="105"/>
      <c r="C12782" s="88"/>
      <c r="D12782" s="86"/>
      <c r="E12782" s="32"/>
      <c r="H12782" s="105"/>
      <c r="J12782" s="102"/>
      <c r="K12782" s="102"/>
      <c r="L12782" s="108"/>
      <c r="R12782" s="31"/>
      <c r="S12782" s="112"/>
    </row>
    <row r="12783">
      <c r="A12783" s="105"/>
      <c r="C12783" s="88"/>
      <c r="D12783" s="86"/>
      <c r="E12783" s="32"/>
      <c r="H12783" s="105"/>
      <c r="J12783" s="102"/>
      <c r="K12783" s="102"/>
      <c r="L12783" s="108"/>
      <c r="R12783" s="31"/>
      <c r="S12783" s="112"/>
    </row>
    <row r="12784">
      <c r="A12784" s="105"/>
      <c r="C12784" s="88"/>
      <c r="D12784" s="86"/>
      <c r="E12784" s="32"/>
      <c r="H12784" s="105"/>
      <c r="J12784" s="102"/>
      <c r="K12784" s="102"/>
      <c r="L12784" s="108"/>
      <c r="R12784" s="31"/>
      <c r="S12784" s="112"/>
    </row>
    <row r="12785">
      <c r="A12785" s="105"/>
      <c r="C12785" s="88"/>
      <c r="D12785" s="86"/>
      <c r="E12785" s="32"/>
      <c r="H12785" s="105"/>
      <c r="J12785" s="102"/>
      <c r="K12785" s="102"/>
      <c r="L12785" s="108"/>
      <c r="R12785" s="31"/>
      <c r="S12785" s="112"/>
    </row>
    <row r="12786">
      <c r="A12786" s="105"/>
      <c r="C12786" s="88"/>
      <c r="D12786" s="86"/>
      <c r="E12786" s="32"/>
      <c r="H12786" s="105"/>
      <c r="J12786" s="102"/>
      <c r="K12786" s="102"/>
      <c r="L12786" s="108"/>
      <c r="R12786" s="31"/>
      <c r="S12786" s="112"/>
    </row>
    <row r="12787">
      <c r="A12787" s="105"/>
      <c r="C12787" s="88"/>
      <c r="D12787" s="86"/>
      <c r="E12787" s="32"/>
      <c r="H12787" s="105"/>
      <c r="J12787" s="102"/>
      <c r="K12787" s="102"/>
      <c r="L12787" s="108"/>
      <c r="R12787" s="31"/>
      <c r="S12787" s="112"/>
    </row>
    <row r="12788">
      <c r="A12788" s="105"/>
      <c r="C12788" s="88"/>
      <c r="D12788" s="86"/>
      <c r="E12788" s="32"/>
      <c r="H12788" s="105"/>
      <c r="J12788" s="102"/>
      <c r="K12788" s="102"/>
      <c r="L12788" s="108"/>
      <c r="R12788" s="31"/>
      <c r="S12788" s="112"/>
    </row>
    <row r="12789">
      <c r="A12789" s="105"/>
      <c r="C12789" s="88"/>
      <c r="D12789" s="86"/>
      <c r="E12789" s="32"/>
      <c r="H12789" s="105"/>
      <c r="J12789" s="102"/>
      <c r="K12789" s="102"/>
      <c r="L12789" s="108"/>
      <c r="R12789" s="31"/>
      <c r="S12789" s="112"/>
    </row>
    <row r="12790">
      <c r="A12790" s="105"/>
      <c r="C12790" s="88"/>
      <c r="D12790" s="86"/>
      <c r="E12790" s="32"/>
      <c r="H12790" s="105"/>
      <c r="J12790" s="102"/>
      <c r="K12790" s="102"/>
      <c r="L12790" s="108"/>
      <c r="R12790" s="31"/>
      <c r="S12790" s="112"/>
    </row>
    <row r="12791">
      <c r="A12791" s="105"/>
      <c r="C12791" s="88"/>
      <c r="D12791" s="86"/>
      <c r="E12791" s="32"/>
      <c r="H12791" s="105"/>
      <c r="J12791" s="102"/>
      <c r="K12791" s="102"/>
      <c r="L12791" s="108"/>
      <c r="R12791" s="31"/>
      <c r="S12791" s="112"/>
    </row>
    <row r="12792">
      <c r="A12792" s="105"/>
      <c r="C12792" s="88"/>
      <c r="D12792" s="86"/>
      <c r="E12792" s="32"/>
      <c r="H12792" s="105"/>
      <c r="J12792" s="102"/>
      <c r="K12792" s="102"/>
      <c r="L12792" s="108"/>
      <c r="R12792" s="31"/>
      <c r="S12792" s="112"/>
    </row>
    <row r="12793">
      <c r="A12793" s="105"/>
      <c r="C12793" s="88"/>
      <c r="D12793" s="86"/>
      <c r="E12793" s="32"/>
      <c r="H12793" s="105"/>
      <c r="J12793" s="102"/>
      <c r="K12793" s="102"/>
      <c r="L12793" s="108"/>
      <c r="R12793" s="31"/>
      <c r="S12793" s="112"/>
    </row>
    <row r="12794">
      <c r="A12794" s="105"/>
      <c r="C12794" s="88"/>
      <c r="D12794" s="86"/>
      <c r="E12794" s="32"/>
      <c r="H12794" s="105"/>
      <c r="J12794" s="102"/>
      <c r="K12794" s="102"/>
      <c r="L12794" s="108"/>
      <c r="R12794" s="31"/>
      <c r="S12794" s="112"/>
    </row>
    <row r="12795">
      <c r="A12795" s="105"/>
      <c r="C12795" s="88"/>
      <c r="D12795" s="86"/>
      <c r="E12795" s="32"/>
      <c r="H12795" s="105"/>
      <c r="J12795" s="102"/>
      <c r="K12795" s="102"/>
      <c r="L12795" s="108"/>
      <c r="R12795" s="31"/>
      <c r="S12795" s="112"/>
    </row>
    <row r="12796">
      <c r="A12796" s="105"/>
      <c r="C12796" s="88"/>
      <c r="D12796" s="86"/>
      <c r="E12796" s="32"/>
      <c r="H12796" s="105"/>
      <c r="J12796" s="102"/>
      <c r="K12796" s="102"/>
      <c r="L12796" s="108"/>
      <c r="R12796" s="31"/>
      <c r="S12796" s="112"/>
    </row>
    <row r="12797">
      <c r="A12797" s="105"/>
      <c r="C12797" s="88"/>
      <c r="D12797" s="86"/>
      <c r="E12797" s="32"/>
      <c r="H12797" s="105"/>
      <c r="J12797" s="102"/>
      <c r="K12797" s="102"/>
      <c r="L12797" s="108"/>
      <c r="R12797" s="31"/>
      <c r="S12797" s="112"/>
    </row>
    <row r="12798">
      <c r="A12798" s="105"/>
      <c r="C12798" s="88"/>
      <c r="D12798" s="86"/>
      <c r="E12798" s="32"/>
      <c r="H12798" s="105"/>
      <c r="J12798" s="102"/>
      <c r="K12798" s="102"/>
      <c r="L12798" s="108"/>
      <c r="R12798" s="31"/>
      <c r="S12798" s="112"/>
    </row>
    <row r="12799">
      <c r="A12799" s="105"/>
      <c r="C12799" s="88"/>
      <c r="D12799" s="86"/>
      <c r="E12799" s="32"/>
      <c r="H12799" s="105"/>
      <c r="J12799" s="102"/>
      <c r="K12799" s="102"/>
      <c r="L12799" s="108"/>
      <c r="R12799" s="31"/>
      <c r="S12799" s="112"/>
    </row>
    <row r="12800">
      <c r="A12800" s="105"/>
      <c r="C12800" s="88"/>
      <c r="D12800" s="86"/>
      <c r="E12800" s="32"/>
      <c r="H12800" s="105"/>
      <c r="J12800" s="102"/>
      <c r="K12800" s="102"/>
      <c r="L12800" s="108"/>
      <c r="R12800" s="31"/>
      <c r="S12800" s="112"/>
    </row>
    <row r="12801">
      <c r="A12801" s="105"/>
      <c r="C12801" s="88"/>
      <c r="D12801" s="86"/>
      <c r="E12801" s="32"/>
      <c r="H12801" s="105"/>
      <c r="J12801" s="102"/>
      <c r="K12801" s="102"/>
      <c r="L12801" s="108"/>
      <c r="R12801" s="31"/>
      <c r="S12801" s="112"/>
    </row>
    <row r="12802">
      <c r="A12802" s="105"/>
      <c r="C12802" s="88"/>
      <c r="D12802" s="86"/>
      <c r="E12802" s="32"/>
      <c r="H12802" s="105"/>
      <c r="J12802" s="102"/>
      <c r="K12802" s="102"/>
      <c r="L12802" s="108"/>
      <c r="R12802" s="31"/>
      <c r="S12802" s="112"/>
    </row>
    <row r="12803">
      <c r="A12803" s="105"/>
      <c r="C12803" s="88"/>
      <c r="D12803" s="86"/>
      <c r="E12803" s="32"/>
      <c r="H12803" s="105"/>
      <c r="J12803" s="102"/>
      <c r="K12803" s="102"/>
      <c r="L12803" s="108"/>
      <c r="R12803" s="31"/>
      <c r="S12803" s="112"/>
    </row>
    <row r="12804">
      <c r="A12804" s="105"/>
      <c r="C12804" s="88"/>
      <c r="D12804" s="86"/>
      <c r="E12804" s="32"/>
      <c r="H12804" s="105"/>
      <c r="J12804" s="102"/>
      <c r="K12804" s="102"/>
      <c r="L12804" s="108"/>
      <c r="R12804" s="31"/>
      <c r="S12804" s="112"/>
    </row>
    <row r="12805">
      <c r="A12805" s="105"/>
      <c r="C12805" s="88"/>
      <c r="D12805" s="86"/>
      <c r="E12805" s="32"/>
      <c r="H12805" s="105"/>
      <c r="J12805" s="102"/>
      <c r="K12805" s="102"/>
      <c r="L12805" s="108"/>
      <c r="R12805" s="31"/>
      <c r="S12805" s="112"/>
    </row>
    <row r="12806">
      <c r="A12806" s="105"/>
      <c r="C12806" s="88"/>
      <c r="D12806" s="86"/>
      <c r="E12806" s="32"/>
      <c r="H12806" s="105"/>
      <c r="J12806" s="102"/>
      <c r="K12806" s="102"/>
      <c r="L12806" s="108"/>
      <c r="R12806" s="31"/>
      <c r="S12806" s="112"/>
    </row>
    <row r="12807">
      <c r="A12807" s="105"/>
      <c r="C12807" s="88"/>
      <c r="D12807" s="86"/>
      <c r="E12807" s="32"/>
      <c r="H12807" s="105"/>
      <c r="J12807" s="102"/>
      <c r="K12807" s="102"/>
      <c r="L12807" s="108"/>
      <c r="R12807" s="31"/>
      <c r="S12807" s="112"/>
    </row>
    <row r="12808">
      <c r="A12808" s="105"/>
      <c r="C12808" s="88"/>
      <c r="D12808" s="86"/>
      <c r="E12808" s="32"/>
      <c r="H12808" s="105"/>
      <c r="J12808" s="102"/>
      <c r="K12808" s="102"/>
      <c r="L12808" s="108"/>
      <c r="R12808" s="31"/>
      <c r="S12808" s="112"/>
    </row>
    <row r="12809">
      <c r="A12809" s="105"/>
      <c r="C12809" s="88"/>
      <c r="D12809" s="86"/>
      <c r="E12809" s="32"/>
      <c r="H12809" s="105"/>
      <c r="J12809" s="102"/>
      <c r="K12809" s="102"/>
      <c r="L12809" s="108"/>
      <c r="R12809" s="31"/>
      <c r="S12809" s="112"/>
    </row>
    <row r="12810">
      <c r="A12810" s="105"/>
      <c r="C12810" s="88"/>
      <c r="D12810" s="86"/>
      <c r="E12810" s="32"/>
      <c r="H12810" s="105"/>
      <c r="J12810" s="102"/>
      <c r="K12810" s="102"/>
      <c r="L12810" s="108"/>
      <c r="R12810" s="31"/>
      <c r="S12810" s="112"/>
    </row>
    <row r="12811">
      <c r="A12811" s="105"/>
      <c r="C12811" s="88"/>
      <c r="D12811" s="86"/>
      <c r="E12811" s="32"/>
      <c r="H12811" s="105"/>
      <c r="J12811" s="102"/>
      <c r="K12811" s="102"/>
      <c r="L12811" s="108"/>
      <c r="R12811" s="31"/>
      <c r="S12811" s="112"/>
    </row>
    <row r="12812">
      <c r="A12812" s="105"/>
      <c r="C12812" s="88"/>
      <c r="D12812" s="86"/>
      <c r="E12812" s="32"/>
      <c r="H12812" s="105"/>
      <c r="J12812" s="102"/>
      <c r="K12812" s="102"/>
      <c r="L12812" s="108"/>
      <c r="R12812" s="31"/>
      <c r="S12812" s="112"/>
    </row>
    <row r="12813">
      <c r="A12813" s="105"/>
      <c r="C12813" s="88"/>
      <c r="D12813" s="86"/>
      <c r="E12813" s="32"/>
      <c r="H12813" s="105"/>
      <c r="J12813" s="102"/>
      <c r="K12813" s="102"/>
      <c r="L12813" s="108"/>
      <c r="R12813" s="31"/>
      <c r="S12813" s="112"/>
    </row>
    <row r="12814">
      <c r="A12814" s="105"/>
      <c r="C12814" s="88"/>
      <c r="D12814" s="86"/>
      <c r="E12814" s="32"/>
      <c r="H12814" s="105"/>
      <c r="J12814" s="102"/>
      <c r="K12814" s="102"/>
      <c r="L12814" s="108"/>
      <c r="R12814" s="31"/>
      <c r="S12814" s="112"/>
    </row>
    <row r="12815">
      <c r="A12815" s="105"/>
      <c r="C12815" s="88"/>
      <c r="D12815" s="86"/>
      <c r="E12815" s="32"/>
      <c r="H12815" s="105"/>
      <c r="J12815" s="102"/>
      <c r="K12815" s="102"/>
      <c r="L12815" s="108"/>
      <c r="R12815" s="31"/>
      <c r="S12815" s="112"/>
    </row>
    <row r="12816">
      <c r="A12816" s="105"/>
      <c r="C12816" s="88"/>
      <c r="D12816" s="86"/>
      <c r="E12816" s="32"/>
      <c r="H12816" s="105"/>
      <c r="J12816" s="102"/>
      <c r="K12816" s="102"/>
      <c r="L12816" s="108"/>
      <c r="R12816" s="31"/>
      <c r="S12816" s="112"/>
    </row>
    <row r="12817">
      <c r="A12817" s="105"/>
      <c r="C12817" s="88"/>
      <c r="D12817" s="86"/>
      <c r="E12817" s="32"/>
      <c r="H12817" s="105"/>
      <c r="J12817" s="102"/>
      <c r="K12817" s="102"/>
      <c r="L12817" s="108"/>
      <c r="R12817" s="31"/>
      <c r="S12817" s="112"/>
    </row>
    <row r="12818">
      <c r="A12818" s="105"/>
      <c r="C12818" s="88"/>
      <c r="D12818" s="86"/>
      <c r="E12818" s="32"/>
      <c r="H12818" s="105"/>
      <c r="J12818" s="102"/>
      <c r="K12818" s="102"/>
      <c r="L12818" s="108"/>
      <c r="R12818" s="31"/>
      <c r="S12818" s="112"/>
    </row>
    <row r="12819">
      <c r="A12819" s="105"/>
      <c r="C12819" s="88"/>
      <c r="D12819" s="86"/>
      <c r="E12819" s="32"/>
      <c r="H12819" s="105"/>
      <c r="J12819" s="102"/>
      <c r="K12819" s="102"/>
      <c r="L12819" s="108"/>
      <c r="R12819" s="31"/>
      <c r="S12819" s="112"/>
    </row>
    <row r="12820">
      <c r="A12820" s="105"/>
      <c r="C12820" s="88"/>
      <c r="D12820" s="86"/>
      <c r="E12820" s="32"/>
      <c r="H12820" s="105"/>
      <c r="J12820" s="102"/>
      <c r="K12820" s="102"/>
      <c r="L12820" s="108"/>
      <c r="R12820" s="31"/>
      <c r="S12820" s="112"/>
    </row>
    <row r="12821">
      <c r="A12821" s="105"/>
      <c r="C12821" s="88"/>
      <c r="D12821" s="86"/>
      <c r="E12821" s="32"/>
      <c r="H12821" s="105"/>
      <c r="J12821" s="102"/>
      <c r="K12821" s="102"/>
      <c r="L12821" s="108"/>
      <c r="R12821" s="31"/>
      <c r="S12821" s="112"/>
    </row>
    <row r="12822">
      <c r="A12822" s="105"/>
      <c r="C12822" s="88"/>
      <c r="D12822" s="86"/>
      <c r="E12822" s="32"/>
      <c r="H12822" s="105"/>
      <c r="J12822" s="102"/>
      <c r="K12822" s="102"/>
      <c r="L12822" s="108"/>
      <c r="R12822" s="31"/>
      <c r="S12822" s="112"/>
    </row>
    <row r="12823">
      <c r="A12823" s="105"/>
      <c r="C12823" s="88"/>
      <c r="D12823" s="86"/>
      <c r="E12823" s="32"/>
      <c r="H12823" s="105"/>
      <c r="J12823" s="102"/>
      <c r="K12823" s="102"/>
      <c r="L12823" s="108"/>
      <c r="R12823" s="31"/>
      <c r="S12823" s="112"/>
    </row>
    <row r="12824">
      <c r="A12824" s="105"/>
      <c r="C12824" s="88"/>
      <c r="D12824" s="86"/>
      <c r="E12824" s="32"/>
      <c r="H12824" s="105"/>
      <c r="J12824" s="102"/>
      <c r="K12824" s="102"/>
      <c r="L12824" s="108"/>
      <c r="R12824" s="31"/>
      <c r="S12824" s="112"/>
    </row>
    <row r="12825">
      <c r="A12825" s="105"/>
      <c r="C12825" s="88"/>
      <c r="D12825" s="86"/>
      <c r="E12825" s="32"/>
      <c r="H12825" s="105"/>
      <c r="J12825" s="102"/>
      <c r="K12825" s="102"/>
      <c r="L12825" s="108"/>
      <c r="R12825" s="31"/>
      <c r="S12825" s="112"/>
    </row>
    <row r="12826">
      <c r="A12826" s="105"/>
      <c r="C12826" s="88"/>
      <c r="D12826" s="86"/>
      <c r="E12826" s="32"/>
      <c r="H12826" s="105"/>
      <c r="J12826" s="102"/>
      <c r="K12826" s="102"/>
      <c r="L12826" s="108"/>
      <c r="R12826" s="31"/>
      <c r="S12826" s="112"/>
    </row>
    <row r="12827">
      <c r="A12827" s="105"/>
      <c r="C12827" s="88"/>
      <c r="D12827" s="86"/>
      <c r="E12827" s="32"/>
      <c r="H12827" s="105"/>
      <c r="J12827" s="102"/>
      <c r="K12827" s="102"/>
      <c r="L12827" s="108"/>
      <c r="R12827" s="31"/>
      <c r="S12827" s="112"/>
    </row>
    <row r="12828">
      <c r="A12828" s="105"/>
      <c r="C12828" s="88"/>
      <c r="D12828" s="86"/>
      <c r="E12828" s="32"/>
      <c r="H12828" s="105"/>
      <c r="J12828" s="102"/>
      <c r="K12828" s="102"/>
      <c r="L12828" s="108"/>
      <c r="R12828" s="31"/>
      <c r="S12828" s="112"/>
    </row>
    <row r="12829">
      <c r="A12829" s="105"/>
      <c r="C12829" s="88"/>
      <c r="D12829" s="86"/>
      <c r="E12829" s="32"/>
      <c r="H12829" s="105"/>
      <c r="J12829" s="102"/>
      <c r="K12829" s="102"/>
      <c r="L12829" s="108"/>
      <c r="R12829" s="31"/>
      <c r="S12829" s="112"/>
    </row>
    <row r="12830">
      <c r="A12830" s="105"/>
      <c r="C12830" s="88"/>
      <c r="D12830" s="86"/>
      <c r="E12830" s="32"/>
      <c r="H12830" s="105"/>
      <c r="J12830" s="102"/>
      <c r="K12830" s="102"/>
      <c r="L12830" s="108"/>
      <c r="R12830" s="31"/>
      <c r="S12830" s="112"/>
    </row>
    <row r="12831">
      <c r="A12831" s="105"/>
      <c r="C12831" s="88"/>
      <c r="D12831" s="86"/>
      <c r="E12831" s="32"/>
      <c r="H12831" s="105"/>
      <c r="J12831" s="102"/>
      <c r="K12831" s="102"/>
      <c r="L12831" s="108"/>
      <c r="R12831" s="31"/>
      <c r="S12831" s="112"/>
    </row>
    <row r="12832">
      <c r="A12832" s="105"/>
      <c r="C12832" s="88"/>
      <c r="D12832" s="86"/>
      <c r="E12832" s="32"/>
      <c r="H12832" s="105"/>
      <c r="J12832" s="102"/>
      <c r="K12832" s="102"/>
      <c r="L12832" s="108"/>
      <c r="R12832" s="31"/>
      <c r="S12832" s="112"/>
    </row>
    <row r="12833">
      <c r="A12833" s="105"/>
      <c r="C12833" s="88"/>
      <c r="D12833" s="86"/>
      <c r="E12833" s="32"/>
      <c r="H12833" s="105"/>
      <c r="J12833" s="102"/>
      <c r="K12833" s="102"/>
      <c r="L12833" s="108"/>
      <c r="R12833" s="31"/>
      <c r="S12833" s="112"/>
    </row>
    <row r="12834">
      <c r="A12834" s="105"/>
      <c r="C12834" s="88"/>
      <c r="D12834" s="86"/>
      <c r="E12834" s="32"/>
      <c r="H12834" s="105"/>
      <c r="J12834" s="102"/>
      <c r="K12834" s="102"/>
      <c r="L12834" s="108"/>
      <c r="R12834" s="31"/>
      <c r="S12834" s="112"/>
    </row>
    <row r="12835">
      <c r="A12835" s="105"/>
      <c r="C12835" s="88"/>
      <c r="D12835" s="86"/>
      <c r="E12835" s="32"/>
      <c r="H12835" s="105"/>
      <c r="J12835" s="102"/>
      <c r="K12835" s="102"/>
      <c r="L12835" s="108"/>
      <c r="R12835" s="31"/>
      <c r="S12835" s="112"/>
    </row>
    <row r="12836">
      <c r="A12836" s="105"/>
      <c r="C12836" s="88"/>
      <c r="D12836" s="86"/>
      <c r="E12836" s="32"/>
      <c r="H12836" s="105"/>
      <c r="J12836" s="102"/>
      <c r="K12836" s="102"/>
      <c r="L12836" s="108"/>
      <c r="R12836" s="31"/>
      <c r="S12836" s="112"/>
    </row>
    <row r="12837">
      <c r="A12837" s="105"/>
      <c r="C12837" s="88"/>
      <c r="D12837" s="86"/>
      <c r="E12837" s="32"/>
      <c r="H12837" s="105"/>
      <c r="J12837" s="102"/>
      <c r="K12837" s="102"/>
      <c r="L12837" s="108"/>
      <c r="R12837" s="31"/>
      <c r="S12837" s="112"/>
    </row>
    <row r="12838">
      <c r="A12838" s="105"/>
      <c r="C12838" s="88"/>
      <c r="D12838" s="86"/>
      <c r="E12838" s="32"/>
      <c r="H12838" s="105"/>
      <c r="J12838" s="102"/>
      <c r="K12838" s="102"/>
      <c r="L12838" s="108"/>
      <c r="R12838" s="31"/>
      <c r="S12838" s="112"/>
    </row>
    <row r="12839">
      <c r="A12839" s="105"/>
      <c r="C12839" s="88"/>
      <c r="D12839" s="86"/>
      <c r="E12839" s="32"/>
      <c r="H12839" s="105"/>
      <c r="J12839" s="102"/>
      <c r="K12839" s="102"/>
      <c r="L12839" s="108"/>
      <c r="R12839" s="31"/>
      <c r="S12839" s="112"/>
    </row>
    <row r="12840">
      <c r="A12840" s="105"/>
      <c r="C12840" s="88"/>
      <c r="D12840" s="86"/>
      <c r="E12840" s="32"/>
      <c r="H12840" s="105"/>
      <c r="J12840" s="102"/>
      <c r="K12840" s="102"/>
      <c r="L12840" s="108"/>
      <c r="R12840" s="31"/>
      <c r="S12840" s="112"/>
    </row>
    <row r="12841">
      <c r="A12841" s="105"/>
      <c r="C12841" s="88"/>
      <c r="D12841" s="86"/>
      <c r="E12841" s="32"/>
      <c r="H12841" s="105"/>
      <c r="J12841" s="102"/>
      <c r="K12841" s="102"/>
      <c r="L12841" s="108"/>
      <c r="R12841" s="31"/>
      <c r="S12841" s="112"/>
    </row>
    <row r="12842">
      <c r="A12842" s="105"/>
      <c r="C12842" s="88"/>
      <c r="D12842" s="86"/>
      <c r="E12842" s="32"/>
      <c r="H12842" s="105"/>
      <c r="J12842" s="102"/>
      <c r="K12842" s="102"/>
      <c r="L12842" s="108"/>
      <c r="R12842" s="31"/>
      <c r="S12842" s="112"/>
    </row>
    <row r="12843">
      <c r="A12843" s="105"/>
      <c r="C12843" s="88"/>
      <c r="D12843" s="86"/>
      <c r="E12843" s="32"/>
      <c r="H12843" s="105"/>
      <c r="J12843" s="102"/>
      <c r="K12843" s="102"/>
      <c r="L12843" s="108"/>
      <c r="R12843" s="31"/>
      <c r="S12843" s="112"/>
    </row>
    <row r="12844">
      <c r="A12844" s="105"/>
      <c r="C12844" s="88"/>
      <c r="D12844" s="86"/>
      <c r="E12844" s="32"/>
      <c r="H12844" s="105"/>
      <c r="J12844" s="102"/>
      <c r="K12844" s="102"/>
      <c r="L12844" s="108"/>
      <c r="R12844" s="31"/>
      <c r="S12844" s="112"/>
    </row>
    <row r="12845">
      <c r="A12845" s="105"/>
      <c r="C12845" s="88"/>
      <c r="D12845" s="86"/>
      <c r="E12845" s="32"/>
      <c r="H12845" s="105"/>
      <c r="J12845" s="102"/>
      <c r="K12845" s="102"/>
      <c r="L12845" s="108"/>
      <c r="R12845" s="31"/>
      <c r="S12845" s="112"/>
    </row>
    <row r="12846">
      <c r="A12846" s="105"/>
      <c r="C12846" s="88"/>
      <c r="D12846" s="86"/>
      <c r="E12846" s="32"/>
      <c r="H12846" s="105"/>
      <c r="J12846" s="102"/>
      <c r="K12846" s="102"/>
      <c r="L12846" s="108"/>
      <c r="R12846" s="31"/>
      <c r="S12846" s="112"/>
    </row>
    <row r="12847">
      <c r="A12847" s="105"/>
      <c r="C12847" s="88"/>
      <c r="D12847" s="86"/>
      <c r="E12847" s="32"/>
      <c r="H12847" s="105"/>
      <c r="J12847" s="102"/>
      <c r="K12847" s="102"/>
      <c r="L12847" s="108"/>
      <c r="R12847" s="31"/>
      <c r="S12847" s="112"/>
    </row>
    <row r="12848">
      <c r="A12848" s="105"/>
      <c r="C12848" s="88"/>
      <c r="D12848" s="86"/>
      <c r="E12848" s="32"/>
      <c r="H12848" s="105"/>
      <c r="J12848" s="102"/>
      <c r="K12848" s="102"/>
      <c r="L12848" s="108"/>
      <c r="R12848" s="31"/>
      <c r="S12848" s="112"/>
    </row>
    <row r="12849">
      <c r="A12849" s="105"/>
      <c r="C12849" s="88"/>
      <c r="D12849" s="86"/>
      <c r="E12849" s="32"/>
      <c r="H12849" s="105"/>
      <c r="J12849" s="102"/>
      <c r="K12849" s="102"/>
      <c r="L12849" s="108"/>
      <c r="R12849" s="31"/>
      <c r="S12849" s="112"/>
    </row>
    <row r="12850">
      <c r="A12850" s="105"/>
      <c r="C12850" s="88"/>
      <c r="D12850" s="86"/>
      <c r="E12850" s="32"/>
      <c r="H12850" s="105"/>
      <c r="J12850" s="102"/>
      <c r="K12850" s="102"/>
      <c r="L12850" s="108"/>
      <c r="R12850" s="31"/>
      <c r="S12850" s="112"/>
    </row>
    <row r="12851">
      <c r="A12851" s="105"/>
      <c r="C12851" s="88"/>
      <c r="D12851" s="86"/>
      <c r="E12851" s="32"/>
      <c r="H12851" s="105"/>
      <c r="J12851" s="102"/>
      <c r="K12851" s="102"/>
      <c r="L12851" s="108"/>
      <c r="R12851" s="31"/>
      <c r="S12851" s="112"/>
    </row>
    <row r="12852">
      <c r="A12852" s="105"/>
      <c r="C12852" s="88"/>
      <c r="D12852" s="86"/>
      <c r="E12852" s="32"/>
      <c r="H12852" s="105"/>
      <c r="J12852" s="102"/>
      <c r="K12852" s="102"/>
      <c r="L12852" s="108"/>
      <c r="R12852" s="31"/>
      <c r="S12852" s="112"/>
    </row>
    <row r="12853">
      <c r="A12853" s="105"/>
      <c r="C12853" s="88"/>
      <c r="D12853" s="86"/>
      <c r="E12853" s="32"/>
      <c r="H12853" s="105"/>
      <c r="J12853" s="102"/>
      <c r="K12853" s="102"/>
      <c r="L12853" s="108"/>
      <c r="R12853" s="31"/>
      <c r="S12853" s="112"/>
    </row>
    <row r="12854">
      <c r="A12854" s="105"/>
      <c r="C12854" s="88"/>
      <c r="D12854" s="86"/>
      <c r="E12854" s="32"/>
      <c r="H12854" s="105"/>
      <c r="J12854" s="102"/>
      <c r="K12854" s="102"/>
      <c r="L12854" s="108"/>
      <c r="R12854" s="31"/>
      <c r="S12854" s="112"/>
    </row>
    <row r="12855">
      <c r="A12855" s="105"/>
      <c r="C12855" s="88"/>
      <c r="D12855" s="86"/>
      <c r="E12855" s="32"/>
      <c r="H12855" s="105"/>
      <c r="J12855" s="102"/>
      <c r="K12855" s="102"/>
      <c r="L12855" s="108"/>
      <c r="R12855" s="31"/>
      <c r="S12855" s="112"/>
    </row>
    <row r="12856">
      <c r="A12856" s="105"/>
      <c r="C12856" s="88"/>
      <c r="D12856" s="86"/>
      <c r="E12856" s="32"/>
      <c r="H12856" s="105"/>
      <c r="J12856" s="102"/>
      <c r="K12856" s="102"/>
      <c r="L12856" s="108"/>
      <c r="R12856" s="31"/>
      <c r="S12856" s="112"/>
    </row>
    <row r="12857">
      <c r="A12857" s="105"/>
      <c r="C12857" s="88"/>
      <c r="D12857" s="86"/>
      <c r="E12857" s="32"/>
      <c r="H12857" s="105"/>
      <c r="J12857" s="102"/>
      <c r="K12857" s="102"/>
      <c r="L12857" s="108"/>
      <c r="R12857" s="31"/>
      <c r="S12857" s="112"/>
    </row>
    <row r="12858">
      <c r="A12858" s="105"/>
      <c r="C12858" s="88"/>
      <c r="D12858" s="86"/>
      <c r="E12858" s="32"/>
      <c r="H12858" s="105"/>
      <c r="J12858" s="102"/>
      <c r="K12858" s="102"/>
      <c r="L12858" s="108"/>
      <c r="R12858" s="31"/>
      <c r="S12858" s="112"/>
    </row>
    <row r="12859">
      <c r="A12859" s="105"/>
      <c r="C12859" s="88"/>
      <c r="D12859" s="86"/>
      <c r="E12859" s="32"/>
      <c r="H12859" s="105"/>
      <c r="J12859" s="102"/>
      <c r="K12859" s="102"/>
      <c r="L12859" s="108"/>
      <c r="R12859" s="31"/>
      <c r="S12859" s="112"/>
    </row>
    <row r="12860">
      <c r="A12860" s="105"/>
      <c r="C12860" s="88"/>
      <c r="D12860" s="86"/>
      <c r="E12860" s="32"/>
      <c r="H12860" s="105"/>
      <c r="J12860" s="102"/>
      <c r="K12860" s="102"/>
      <c r="L12860" s="108"/>
      <c r="R12860" s="31"/>
      <c r="S12860" s="112"/>
    </row>
    <row r="12861">
      <c r="A12861" s="105"/>
      <c r="C12861" s="88"/>
      <c r="D12861" s="86"/>
      <c r="E12861" s="32"/>
      <c r="H12861" s="105"/>
      <c r="J12861" s="102"/>
      <c r="K12861" s="102"/>
      <c r="L12861" s="108"/>
      <c r="R12861" s="31"/>
      <c r="S12861" s="112"/>
    </row>
    <row r="12862">
      <c r="A12862" s="105"/>
      <c r="C12862" s="88"/>
      <c r="D12862" s="86"/>
      <c r="E12862" s="32"/>
      <c r="H12862" s="105"/>
      <c r="J12862" s="102"/>
      <c r="K12862" s="102"/>
      <c r="L12862" s="108"/>
      <c r="R12862" s="31"/>
      <c r="S12862" s="112"/>
    </row>
    <row r="12863">
      <c r="A12863" s="105"/>
      <c r="C12863" s="88"/>
      <c r="D12863" s="86"/>
      <c r="E12863" s="32"/>
      <c r="H12863" s="105"/>
      <c r="J12863" s="102"/>
      <c r="K12863" s="102"/>
      <c r="L12863" s="108"/>
      <c r="R12863" s="31"/>
      <c r="S12863" s="112"/>
    </row>
    <row r="12864">
      <c r="A12864" s="105"/>
      <c r="C12864" s="88"/>
      <c r="D12864" s="86"/>
      <c r="E12864" s="32"/>
      <c r="H12864" s="105"/>
      <c r="J12864" s="102"/>
      <c r="K12864" s="102"/>
      <c r="L12864" s="108"/>
      <c r="R12864" s="31"/>
      <c r="S12864" s="112"/>
    </row>
    <row r="12865">
      <c r="A12865" s="105"/>
      <c r="C12865" s="88"/>
      <c r="D12865" s="86"/>
      <c r="E12865" s="32"/>
      <c r="H12865" s="105"/>
      <c r="J12865" s="102"/>
      <c r="K12865" s="102"/>
      <c r="L12865" s="108"/>
      <c r="R12865" s="31"/>
      <c r="S12865" s="112"/>
    </row>
    <row r="12866">
      <c r="A12866" s="105"/>
      <c r="C12866" s="88"/>
      <c r="D12866" s="86"/>
      <c r="E12866" s="32"/>
      <c r="H12866" s="105"/>
      <c r="J12866" s="102"/>
      <c r="K12866" s="102"/>
      <c r="L12866" s="108"/>
      <c r="R12866" s="31"/>
      <c r="S12866" s="112"/>
    </row>
    <row r="12867">
      <c r="A12867" s="105"/>
      <c r="C12867" s="88"/>
      <c r="D12867" s="86"/>
      <c r="E12867" s="32"/>
      <c r="H12867" s="105"/>
      <c r="J12867" s="102"/>
      <c r="K12867" s="102"/>
      <c r="L12867" s="108"/>
      <c r="R12867" s="31"/>
      <c r="S12867" s="112"/>
    </row>
    <row r="12868">
      <c r="A12868" s="105"/>
      <c r="C12868" s="88"/>
      <c r="D12868" s="86"/>
      <c r="E12868" s="32"/>
      <c r="H12868" s="105"/>
      <c r="J12868" s="102"/>
      <c r="K12868" s="102"/>
      <c r="L12868" s="108"/>
      <c r="R12868" s="31"/>
      <c r="S12868" s="112"/>
    </row>
    <row r="12869">
      <c r="A12869" s="105"/>
      <c r="C12869" s="88"/>
      <c r="D12869" s="86"/>
      <c r="E12869" s="32"/>
      <c r="H12869" s="105"/>
      <c r="J12869" s="102"/>
      <c r="K12869" s="102"/>
      <c r="L12869" s="108"/>
      <c r="R12869" s="31"/>
      <c r="S12869" s="112"/>
    </row>
    <row r="12870">
      <c r="A12870" s="105"/>
      <c r="C12870" s="88"/>
      <c r="D12870" s="86"/>
      <c r="E12870" s="32"/>
      <c r="H12870" s="105"/>
      <c r="J12870" s="102"/>
      <c r="K12870" s="102"/>
      <c r="L12870" s="108"/>
      <c r="R12870" s="31"/>
      <c r="S12870" s="112"/>
    </row>
    <row r="12871">
      <c r="A12871" s="105"/>
      <c r="C12871" s="88"/>
      <c r="D12871" s="86"/>
      <c r="E12871" s="32"/>
      <c r="H12871" s="105"/>
      <c r="J12871" s="102"/>
      <c r="K12871" s="102"/>
      <c r="L12871" s="108"/>
      <c r="R12871" s="31"/>
      <c r="S12871" s="112"/>
    </row>
    <row r="12872">
      <c r="A12872" s="105"/>
      <c r="C12872" s="88"/>
      <c r="D12872" s="86"/>
      <c r="E12872" s="32"/>
      <c r="H12872" s="105"/>
      <c r="J12872" s="102"/>
      <c r="K12872" s="102"/>
      <c r="L12872" s="108"/>
      <c r="R12872" s="31"/>
      <c r="S12872" s="112"/>
    </row>
    <row r="12873">
      <c r="A12873" s="105"/>
      <c r="C12873" s="88"/>
      <c r="D12873" s="86"/>
      <c r="E12873" s="32"/>
      <c r="H12873" s="105"/>
      <c r="J12873" s="102"/>
      <c r="K12873" s="102"/>
      <c r="L12873" s="108"/>
      <c r="R12873" s="31"/>
      <c r="S12873" s="112"/>
    </row>
    <row r="12874">
      <c r="A12874" s="105"/>
      <c r="C12874" s="88"/>
      <c r="D12874" s="86"/>
      <c r="E12874" s="32"/>
      <c r="H12874" s="105"/>
      <c r="J12874" s="102"/>
      <c r="K12874" s="102"/>
      <c r="L12874" s="108"/>
      <c r="R12874" s="31"/>
      <c r="S12874" s="112"/>
    </row>
    <row r="12875">
      <c r="A12875" s="105"/>
      <c r="C12875" s="88"/>
      <c r="D12875" s="86"/>
      <c r="E12875" s="32"/>
      <c r="H12875" s="105"/>
      <c r="J12875" s="102"/>
      <c r="K12875" s="102"/>
      <c r="L12875" s="108"/>
      <c r="R12875" s="31"/>
      <c r="S12875" s="112"/>
    </row>
    <row r="12876">
      <c r="A12876" s="105"/>
      <c r="C12876" s="88"/>
      <c r="D12876" s="86"/>
      <c r="E12876" s="32"/>
      <c r="H12876" s="105"/>
      <c r="J12876" s="102"/>
      <c r="K12876" s="102"/>
      <c r="L12876" s="108"/>
      <c r="R12876" s="31"/>
      <c r="S12876" s="112"/>
    </row>
    <row r="12877">
      <c r="A12877" s="105"/>
      <c r="C12877" s="88"/>
      <c r="D12877" s="86"/>
      <c r="E12877" s="32"/>
      <c r="H12877" s="105"/>
      <c r="J12877" s="102"/>
      <c r="K12877" s="102"/>
      <c r="L12877" s="108"/>
      <c r="R12877" s="31"/>
      <c r="S12877" s="112"/>
    </row>
    <row r="12878">
      <c r="A12878" s="105"/>
      <c r="C12878" s="88"/>
      <c r="D12878" s="86"/>
      <c r="E12878" s="32"/>
      <c r="H12878" s="105"/>
      <c r="J12878" s="102"/>
      <c r="K12878" s="102"/>
      <c r="L12878" s="108"/>
      <c r="R12878" s="31"/>
      <c r="S12878" s="112"/>
    </row>
    <row r="12879">
      <c r="A12879" s="105"/>
      <c r="C12879" s="88"/>
      <c r="D12879" s="86"/>
      <c r="E12879" s="32"/>
      <c r="H12879" s="105"/>
      <c r="J12879" s="102"/>
      <c r="K12879" s="102"/>
      <c r="L12879" s="108"/>
      <c r="R12879" s="31"/>
      <c r="S12879" s="112"/>
    </row>
    <row r="12880">
      <c r="A12880" s="105"/>
      <c r="C12880" s="88"/>
      <c r="D12880" s="86"/>
      <c r="E12880" s="32"/>
      <c r="H12880" s="105"/>
      <c r="J12880" s="102"/>
      <c r="K12880" s="102"/>
      <c r="L12880" s="108"/>
      <c r="R12880" s="31"/>
      <c r="S12880" s="112"/>
    </row>
    <row r="12881">
      <c r="A12881" s="105"/>
      <c r="C12881" s="88"/>
      <c r="D12881" s="86"/>
      <c r="E12881" s="32"/>
      <c r="H12881" s="105"/>
      <c r="J12881" s="102"/>
      <c r="K12881" s="102"/>
      <c r="L12881" s="108"/>
      <c r="R12881" s="31"/>
      <c r="S12881" s="112"/>
    </row>
    <row r="12882">
      <c r="A12882" s="105"/>
      <c r="C12882" s="88"/>
      <c r="D12882" s="86"/>
      <c r="E12882" s="32"/>
      <c r="H12882" s="105"/>
      <c r="J12882" s="102"/>
      <c r="K12882" s="102"/>
      <c r="L12882" s="108"/>
      <c r="R12882" s="31"/>
      <c r="S12882" s="112"/>
    </row>
    <row r="12883">
      <c r="A12883" s="105"/>
      <c r="C12883" s="88"/>
      <c r="D12883" s="86"/>
      <c r="E12883" s="32"/>
      <c r="H12883" s="105"/>
      <c r="J12883" s="102"/>
      <c r="K12883" s="102"/>
      <c r="L12883" s="108"/>
      <c r="R12883" s="31"/>
      <c r="S12883" s="112"/>
    </row>
    <row r="12884">
      <c r="A12884" s="105"/>
      <c r="C12884" s="88"/>
      <c r="D12884" s="86"/>
      <c r="E12884" s="32"/>
      <c r="H12884" s="105"/>
      <c r="J12884" s="102"/>
      <c r="K12884" s="102"/>
      <c r="L12884" s="108"/>
      <c r="R12884" s="31"/>
      <c r="S12884" s="112"/>
    </row>
    <row r="12885">
      <c r="A12885" s="105"/>
      <c r="C12885" s="88"/>
      <c r="D12885" s="86"/>
      <c r="E12885" s="32"/>
      <c r="H12885" s="105"/>
      <c r="J12885" s="102"/>
      <c r="K12885" s="102"/>
      <c r="L12885" s="108"/>
      <c r="R12885" s="31"/>
      <c r="S12885" s="112"/>
    </row>
    <row r="12886">
      <c r="A12886" s="105"/>
      <c r="C12886" s="88"/>
      <c r="D12886" s="86"/>
      <c r="E12886" s="32"/>
      <c r="H12886" s="105"/>
      <c r="J12886" s="102"/>
      <c r="K12886" s="102"/>
      <c r="L12886" s="108"/>
      <c r="R12886" s="31"/>
      <c r="S12886" s="112"/>
    </row>
    <row r="12887">
      <c r="A12887" s="105"/>
      <c r="C12887" s="88"/>
      <c r="D12887" s="86"/>
      <c r="E12887" s="32"/>
      <c r="H12887" s="105"/>
      <c r="J12887" s="102"/>
      <c r="K12887" s="102"/>
      <c r="L12887" s="108"/>
      <c r="R12887" s="31"/>
      <c r="S12887" s="112"/>
    </row>
    <row r="12888">
      <c r="A12888" s="105"/>
      <c r="C12888" s="88"/>
      <c r="D12888" s="86"/>
      <c r="E12888" s="32"/>
      <c r="H12888" s="105"/>
      <c r="J12888" s="102"/>
      <c r="K12888" s="102"/>
      <c r="L12888" s="108"/>
      <c r="R12888" s="31"/>
      <c r="S12888" s="112"/>
    </row>
    <row r="12889">
      <c r="A12889" s="105"/>
      <c r="C12889" s="88"/>
      <c r="D12889" s="86"/>
      <c r="E12889" s="32"/>
      <c r="H12889" s="105"/>
      <c r="J12889" s="102"/>
      <c r="K12889" s="102"/>
      <c r="L12889" s="108"/>
      <c r="R12889" s="31"/>
      <c r="S12889" s="112"/>
    </row>
    <row r="12890">
      <c r="A12890" s="105"/>
      <c r="C12890" s="88"/>
      <c r="D12890" s="86"/>
      <c r="E12890" s="32"/>
      <c r="H12890" s="105"/>
      <c r="J12890" s="102"/>
      <c r="K12890" s="102"/>
      <c r="L12890" s="108"/>
      <c r="R12890" s="31"/>
      <c r="S12890" s="112"/>
    </row>
    <row r="12891">
      <c r="A12891" s="105"/>
      <c r="C12891" s="88"/>
      <c r="D12891" s="86"/>
      <c r="E12891" s="32"/>
      <c r="H12891" s="105"/>
      <c r="J12891" s="102"/>
      <c r="K12891" s="102"/>
      <c r="L12891" s="108"/>
      <c r="R12891" s="31"/>
      <c r="S12891" s="112"/>
    </row>
    <row r="12892">
      <c r="A12892" s="105"/>
      <c r="C12892" s="88"/>
      <c r="D12892" s="86"/>
      <c r="E12892" s="32"/>
      <c r="H12892" s="105"/>
      <c r="J12892" s="102"/>
      <c r="K12892" s="102"/>
      <c r="L12892" s="108"/>
      <c r="R12892" s="31"/>
      <c r="S12892" s="112"/>
    </row>
    <row r="12893">
      <c r="A12893" s="105"/>
      <c r="C12893" s="88"/>
      <c r="D12893" s="86"/>
      <c r="E12893" s="32"/>
      <c r="H12893" s="105"/>
      <c r="J12893" s="102"/>
      <c r="K12893" s="102"/>
      <c r="L12893" s="108"/>
      <c r="R12893" s="31"/>
      <c r="S12893" s="112"/>
    </row>
    <row r="12894">
      <c r="A12894" s="105"/>
      <c r="C12894" s="88"/>
      <c r="D12894" s="86"/>
      <c r="E12894" s="32"/>
      <c r="H12894" s="105"/>
      <c r="J12894" s="102"/>
      <c r="K12894" s="102"/>
      <c r="L12894" s="108"/>
      <c r="R12894" s="31"/>
      <c r="S12894" s="112"/>
    </row>
    <row r="12895">
      <c r="A12895" s="105"/>
      <c r="C12895" s="88"/>
      <c r="D12895" s="86"/>
      <c r="E12895" s="32"/>
      <c r="H12895" s="105"/>
      <c r="J12895" s="102"/>
      <c r="K12895" s="102"/>
      <c r="L12895" s="108"/>
      <c r="R12895" s="31"/>
      <c r="S12895" s="112"/>
    </row>
    <row r="12896">
      <c r="A12896" s="105"/>
      <c r="C12896" s="88"/>
      <c r="D12896" s="86"/>
      <c r="E12896" s="32"/>
      <c r="H12896" s="105"/>
      <c r="J12896" s="102"/>
      <c r="K12896" s="102"/>
      <c r="L12896" s="108"/>
      <c r="R12896" s="31"/>
      <c r="S12896" s="112"/>
    </row>
    <row r="12897">
      <c r="A12897" s="105"/>
      <c r="C12897" s="88"/>
      <c r="D12897" s="86"/>
      <c r="E12897" s="32"/>
      <c r="H12897" s="105"/>
      <c r="J12897" s="102"/>
      <c r="K12897" s="102"/>
      <c r="L12897" s="108"/>
      <c r="R12897" s="31"/>
      <c r="S12897" s="112"/>
    </row>
    <row r="12898">
      <c r="A12898" s="105"/>
      <c r="C12898" s="88"/>
      <c r="D12898" s="86"/>
      <c r="E12898" s="32"/>
      <c r="H12898" s="105"/>
      <c r="J12898" s="102"/>
      <c r="K12898" s="102"/>
      <c r="L12898" s="108"/>
      <c r="R12898" s="31"/>
      <c r="S12898" s="112"/>
    </row>
    <row r="12899">
      <c r="A12899" s="105"/>
      <c r="C12899" s="88"/>
      <c r="D12899" s="86"/>
      <c r="E12899" s="32"/>
      <c r="H12899" s="105"/>
      <c r="J12899" s="102"/>
      <c r="K12899" s="102"/>
      <c r="L12899" s="108"/>
      <c r="R12899" s="31"/>
      <c r="S12899" s="112"/>
    </row>
    <row r="12900">
      <c r="A12900" s="105"/>
      <c r="C12900" s="88"/>
      <c r="D12900" s="86"/>
      <c r="E12900" s="32"/>
      <c r="H12900" s="105"/>
      <c r="J12900" s="102"/>
      <c r="K12900" s="102"/>
      <c r="L12900" s="108"/>
      <c r="R12900" s="31"/>
      <c r="S12900" s="112"/>
    </row>
    <row r="12901">
      <c r="A12901" s="105"/>
      <c r="C12901" s="88"/>
      <c r="D12901" s="86"/>
      <c r="E12901" s="32"/>
      <c r="H12901" s="105"/>
      <c r="J12901" s="102"/>
      <c r="K12901" s="102"/>
      <c r="L12901" s="108"/>
      <c r="R12901" s="31"/>
      <c r="S12901" s="112"/>
    </row>
    <row r="12902">
      <c r="A12902" s="105"/>
      <c r="C12902" s="88"/>
      <c r="D12902" s="86"/>
      <c r="E12902" s="32"/>
      <c r="H12902" s="105"/>
      <c r="J12902" s="102"/>
      <c r="K12902" s="102"/>
      <c r="L12902" s="108"/>
      <c r="R12902" s="31"/>
      <c r="S12902" s="112"/>
    </row>
    <row r="12903">
      <c r="A12903" s="105"/>
      <c r="C12903" s="88"/>
      <c r="D12903" s="86"/>
      <c r="E12903" s="32"/>
      <c r="H12903" s="105"/>
      <c r="J12903" s="102"/>
      <c r="K12903" s="102"/>
      <c r="L12903" s="108"/>
      <c r="R12903" s="31"/>
      <c r="S12903" s="112"/>
    </row>
    <row r="12904">
      <c r="A12904" s="105"/>
      <c r="C12904" s="88"/>
      <c r="D12904" s="86"/>
      <c r="E12904" s="32"/>
      <c r="H12904" s="105"/>
      <c r="J12904" s="102"/>
      <c r="K12904" s="102"/>
      <c r="L12904" s="108"/>
      <c r="R12904" s="31"/>
      <c r="S12904" s="112"/>
    </row>
    <row r="12905">
      <c r="A12905" s="105"/>
      <c r="C12905" s="88"/>
      <c r="D12905" s="86"/>
      <c r="E12905" s="32"/>
      <c r="H12905" s="105"/>
      <c r="J12905" s="102"/>
      <c r="K12905" s="102"/>
      <c r="L12905" s="108"/>
      <c r="R12905" s="31"/>
      <c r="S12905" s="112"/>
    </row>
    <row r="12906">
      <c r="A12906" s="105"/>
      <c r="C12906" s="88"/>
      <c r="D12906" s="86"/>
      <c r="E12906" s="32"/>
      <c r="H12906" s="105"/>
      <c r="J12906" s="102"/>
      <c r="K12906" s="102"/>
      <c r="L12906" s="108"/>
      <c r="R12906" s="31"/>
      <c r="S12906" s="112"/>
    </row>
    <row r="12907">
      <c r="A12907" s="105"/>
      <c r="C12907" s="88"/>
      <c r="D12907" s="86"/>
      <c r="E12907" s="32"/>
      <c r="H12907" s="105"/>
      <c r="J12907" s="102"/>
      <c r="K12907" s="102"/>
      <c r="L12907" s="108"/>
      <c r="R12907" s="31"/>
      <c r="S12907" s="112"/>
    </row>
    <row r="12908">
      <c r="A12908" s="105"/>
      <c r="C12908" s="88"/>
      <c r="D12908" s="86"/>
      <c r="E12908" s="32"/>
      <c r="H12908" s="105"/>
      <c r="J12908" s="102"/>
      <c r="K12908" s="102"/>
      <c r="L12908" s="108"/>
      <c r="R12908" s="31"/>
      <c r="S12908" s="112"/>
    </row>
    <row r="12909">
      <c r="A12909" s="105"/>
      <c r="C12909" s="88"/>
      <c r="D12909" s="86"/>
      <c r="E12909" s="32"/>
      <c r="H12909" s="105"/>
      <c r="J12909" s="102"/>
      <c r="K12909" s="102"/>
      <c r="L12909" s="108"/>
      <c r="R12909" s="31"/>
      <c r="S12909" s="112"/>
    </row>
    <row r="12910">
      <c r="A12910" s="105"/>
      <c r="C12910" s="88"/>
      <c r="D12910" s="86"/>
      <c r="E12910" s="32"/>
      <c r="H12910" s="105"/>
      <c r="J12910" s="102"/>
      <c r="K12910" s="102"/>
      <c r="L12910" s="108"/>
      <c r="R12910" s="31"/>
      <c r="S12910" s="112"/>
    </row>
    <row r="12911">
      <c r="A12911" s="105"/>
      <c r="C12911" s="88"/>
      <c r="D12911" s="86"/>
      <c r="E12911" s="32"/>
      <c r="H12911" s="105"/>
      <c r="J12911" s="102"/>
      <c r="K12911" s="102"/>
      <c r="L12911" s="108"/>
      <c r="R12911" s="31"/>
      <c r="S12911" s="112"/>
    </row>
    <row r="12912">
      <c r="A12912" s="105"/>
      <c r="C12912" s="88"/>
      <c r="D12912" s="86"/>
      <c r="E12912" s="32"/>
      <c r="H12912" s="105"/>
      <c r="J12912" s="102"/>
      <c r="K12912" s="102"/>
      <c r="L12912" s="108"/>
      <c r="R12912" s="31"/>
      <c r="S12912" s="112"/>
    </row>
    <row r="12913">
      <c r="A12913" s="105"/>
      <c r="C12913" s="88"/>
      <c r="D12913" s="86"/>
      <c r="E12913" s="32"/>
      <c r="H12913" s="105"/>
      <c r="J12913" s="102"/>
      <c r="K12913" s="102"/>
      <c r="L12913" s="108"/>
      <c r="R12913" s="31"/>
      <c r="S12913" s="112"/>
    </row>
    <row r="12914">
      <c r="A12914" s="105"/>
      <c r="C12914" s="88"/>
      <c r="D12914" s="86"/>
      <c r="E12914" s="32"/>
      <c r="H12914" s="105"/>
      <c r="J12914" s="102"/>
      <c r="K12914" s="102"/>
      <c r="L12914" s="108"/>
      <c r="R12914" s="31"/>
      <c r="S12914" s="112"/>
    </row>
    <row r="12915">
      <c r="A12915" s="105"/>
      <c r="C12915" s="88"/>
      <c r="D12915" s="86"/>
      <c r="E12915" s="32"/>
      <c r="H12915" s="105"/>
      <c r="J12915" s="102"/>
      <c r="K12915" s="102"/>
      <c r="L12915" s="108"/>
      <c r="R12915" s="31"/>
      <c r="S12915" s="112"/>
    </row>
    <row r="12916">
      <c r="A12916" s="105"/>
      <c r="C12916" s="88"/>
      <c r="D12916" s="86"/>
      <c r="E12916" s="32"/>
      <c r="H12916" s="105"/>
      <c r="J12916" s="102"/>
      <c r="K12916" s="102"/>
      <c r="L12916" s="108"/>
      <c r="R12916" s="31"/>
      <c r="S12916" s="112"/>
    </row>
    <row r="12917">
      <c r="A12917" s="105"/>
      <c r="C12917" s="88"/>
      <c r="D12917" s="86"/>
      <c r="E12917" s="32"/>
      <c r="H12917" s="105"/>
      <c r="J12917" s="102"/>
      <c r="K12917" s="102"/>
      <c r="L12917" s="108"/>
      <c r="R12917" s="31"/>
      <c r="S12917" s="112"/>
    </row>
    <row r="12918">
      <c r="A12918" s="105"/>
      <c r="C12918" s="88"/>
      <c r="D12918" s="86"/>
      <c r="E12918" s="32"/>
      <c r="H12918" s="105"/>
      <c r="J12918" s="102"/>
      <c r="K12918" s="102"/>
      <c r="L12918" s="108"/>
      <c r="R12918" s="31"/>
      <c r="S12918" s="112"/>
    </row>
    <row r="12919">
      <c r="A12919" s="105"/>
      <c r="C12919" s="88"/>
      <c r="D12919" s="86"/>
      <c r="E12919" s="32"/>
      <c r="H12919" s="105"/>
      <c r="J12919" s="102"/>
      <c r="K12919" s="102"/>
      <c r="L12919" s="108"/>
      <c r="R12919" s="31"/>
      <c r="S12919" s="112"/>
    </row>
    <row r="12920">
      <c r="A12920" s="105"/>
      <c r="C12920" s="88"/>
      <c r="D12920" s="86"/>
      <c r="E12920" s="32"/>
      <c r="H12920" s="105"/>
      <c r="J12920" s="102"/>
      <c r="K12920" s="102"/>
      <c r="L12920" s="108"/>
      <c r="R12920" s="31"/>
      <c r="S12920" s="112"/>
    </row>
    <row r="12921">
      <c r="A12921" s="105"/>
      <c r="C12921" s="88"/>
      <c r="D12921" s="86"/>
      <c r="E12921" s="32"/>
      <c r="H12921" s="105"/>
      <c r="J12921" s="102"/>
      <c r="K12921" s="102"/>
      <c r="L12921" s="108"/>
      <c r="R12921" s="31"/>
      <c r="S12921" s="112"/>
    </row>
    <row r="12922">
      <c r="A12922" s="105"/>
      <c r="C12922" s="88"/>
      <c r="D12922" s="86"/>
      <c r="E12922" s="32"/>
      <c r="H12922" s="105"/>
      <c r="J12922" s="102"/>
      <c r="K12922" s="102"/>
      <c r="L12922" s="108"/>
      <c r="R12922" s="31"/>
      <c r="S12922" s="112"/>
    </row>
    <row r="12923">
      <c r="A12923" s="105"/>
      <c r="C12923" s="88"/>
      <c r="D12923" s="86"/>
      <c r="E12923" s="32"/>
      <c r="H12923" s="105"/>
      <c r="J12923" s="102"/>
      <c r="K12923" s="102"/>
      <c r="L12923" s="108"/>
      <c r="R12923" s="31"/>
      <c r="S12923" s="112"/>
    </row>
    <row r="12924">
      <c r="A12924" s="105"/>
      <c r="C12924" s="88"/>
      <c r="D12924" s="86"/>
      <c r="E12924" s="32"/>
      <c r="H12924" s="105"/>
      <c r="J12924" s="102"/>
      <c r="K12924" s="102"/>
      <c r="L12924" s="108"/>
      <c r="R12924" s="31"/>
      <c r="S12924" s="112"/>
    </row>
    <row r="12925">
      <c r="A12925" s="105"/>
      <c r="C12925" s="88"/>
      <c r="D12925" s="86"/>
      <c r="E12925" s="32"/>
      <c r="H12925" s="105"/>
      <c r="J12925" s="102"/>
      <c r="K12925" s="102"/>
      <c r="L12925" s="108"/>
      <c r="R12925" s="31"/>
      <c r="S12925" s="112"/>
    </row>
    <row r="12926">
      <c r="A12926" s="105"/>
      <c r="C12926" s="88"/>
      <c r="D12926" s="86"/>
      <c r="E12926" s="32"/>
      <c r="H12926" s="105"/>
      <c r="J12926" s="102"/>
      <c r="K12926" s="102"/>
      <c r="L12926" s="108"/>
      <c r="R12926" s="31"/>
      <c r="S12926" s="112"/>
    </row>
    <row r="12927">
      <c r="A12927" s="105"/>
      <c r="C12927" s="88"/>
      <c r="D12927" s="86"/>
      <c r="E12927" s="32"/>
      <c r="H12927" s="105"/>
      <c r="J12927" s="102"/>
      <c r="K12927" s="102"/>
      <c r="L12927" s="108"/>
      <c r="R12927" s="31"/>
      <c r="S12927" s="112"/>
    </row>
    <row r="12928">
      <c r="A12928" s="105"/>
      <c r="C12928" s="88"/>
      <c r="D12928" s="86"/>
      <c r="E12928" s="32"/>
      <c r="H12928" s="105"/>
      <c r="J12928" s="102"/>
      <c r="K12928" s="102"/>
      <c r="L12928" s="108"/>
      <c r="R12928" s="31"/>
      <c r="S12928" s="112"/>
    </row>
    <row r="12929">
      <c r="A12929" s="105"/>
      <c r="C12929" s="88"/>
      <c r="D12929" s="86"/>
      <c r="E12929" s="32"/>
      <c r="H12929" s="105"/>
      <c r="J12929" s="102"/>
      <c r="K12929" s="102"/>
      <c r="L12929" s="108"/>
      <c r="R12929" s="31"/>
      <c r="S12929" s="112"/>
    </row>
    <row r="12930">
      <c r="A12930" s="105"/>
      <c r="C12930" s="88"/>
      <c r="D12930" s="86"/>
      <c r="E12930" s="32"/>
      <c r="H12930" s="105"/>
      <c r="J12930" s="102"/>
      <c r="K12930" s="102"/>
      <c r="L12930" s="108"/>
      <c r="R12930" s="31"/>
      <c r="S12930" s="112"/>
    </row>
    <row r="12931">
      <c r="A12931" s="105"/>
      <c r="C12931" s="88"/>
      <c r="D12931" s="86"/>
      <c r="E12931" s="32"/>
      <c r="H12931" s="105"/>
      <c r="J12931" s="102"/>
      <c r="K12931" s="102"/>
      <c r="L12931" s="108"/>
      <c r="R12931" s="31"/>
      <c r="S12931" s="112"/>
    </row>
    <row r="12932">
      <c r="A12932" s="105"/>
      <c r="C12932" s="88"/>
      <c r="D12932" s="86"/>
      <c r="E12932" s="32"/>
      <c r="H12932" s="105"/>
      <c r="J12932" s="102"/>
      <c r="K12932" s="102"/>
      <c r="L12932" s="108"/>
      <c r="R12932" s="31"/>
      <c r="S12932" s="112"/>
    </row>
    <row r="12933">
      <c r="A12933" s="105"/>
      <c r="C12933" s="88"/>
      <c r="D12933" s="86"/>
      <c r="E12933" s="32"/>
      <c r="H12933" s="105"/>
      <c r="J12933" s="102"/>
      <c r="K12933" s="102"/>
      <c r="L12933" s="108"/>
      <c r="R12933" s="31"/>
      <c r="S12933" s="112"/>
    </row>
    <row r="12934">
      <c r="A12934" s="105"/>
      <c r="C12934" s="88"/>
      <c r="D12934" s="86"/>
      <c r="E12934" s="32"/>
      <c r="H12934" s="105"/>
      <c r="J12934" s="102"/>
      <c r="K12934" s="102"/>
      <c r="L12934" s="108"/>
      <c r="R12934" s="31"/>
      <c r="S12934" s="112"/>
    </row>
    <row r="12935">
      <c r="A12935" s="105"/>
      <c r="C12935" s="88"/>
      <c r="D12935" s="86"/>
      <c r="E12935" s="32"/>
      <c r="H12935" s="105"/>
      <c r="J12935" s="102"/>
      <c r="K12935" s="102"/>
      <c r="L12935" s="108"/>
      <c r="R12935" s="31"/>
      <c r="S12935" s="112"/>
    </row>
    <row r="12936">
      <c r="A12936" s="105"/>
      <c r="C12936" s="88"/>
      <c r="D12936" s="86"/>
      <c r="E12936" s="32"/>
      <c r="H12936" s="105"/>
      <c r="J12936" s="102"/>
      <c r="K12936" s="102"/>
      <c r="L12936" s="108"/>
      <c r="R12936" s="31"/>
      <c r="S12936" s="112"/>
    </row>
    <row r="12937">
      <c r="A12937" s="105"/>
      <c r="C12937" s="88"/>
      <c r="D12937" s="86"/>
      <c r="E12937" s="32"/>
      <c r="H12937" s="105"/>
      <c r="J12937" s="102"/>
      <c r="K12937" s="102"/>
      <c r="L12937" s="108"/>
      <c r="R12937" s="31"/>
      <c r="S12937" s="112"/>
    </row>
    <row r="12938">
      <c r="A12938" s="105"/>
      <c r="C12938" s="88"/>
      <c r="D12938" s="86"/>
      <c r="E12938" s="32"/>
      <c r="H12938" s="105"/>
      <c r="J12938" s="102"/>
      <c r="K12938" s="102"/>
      <c r="L12938" s="108"/>
      <c r="R12938" s="31"/>
      <c r="S12938" s="112"/>
    </row>
    <row r="12939">
      <c r="A12939" s="105"/>
      <c r="C12939" s="88"/>
      <c r="D12939" s="86"/>
      <c r="E12939" s="32"/>
      <c r="H12939" s="105"/>
      <c r="J12939" s="102"/>
      <c r="K12939" s="102"/>
      <c r="L12939" s="108"/>
      <c r="R12939" s="31"/>
      <c r="S12939" s="112"/>
    </row>
    <row r="12940">
      <c r="A12940" s="105"/>
      <c r="C12940" s="88"/>
      <c r="D12940" s="86"/>
      <c r="E12940" s="32"/>
      <c r="H12940" s="105"/>
      <c r="J12940" s="102"/>
      <c r="K12940" s="102"/>
      <c r="L12940" s="108"/>
      <c r="R12940" s="31"/>
      <c r="S12940" s="112"/>
    </row>
    <row r="12941">
      <c r="A12941" s="105"/>
      <c r="C12941" s="88"/>
      <c r="D12941" s="86"/>
      <c r="E12941" s="32"/>
      <c r="H12941" s="105"/>
      <c r="J12941" s="102"/>
      <c r="K12941" s="102"/>
      <c r="L12941" s="108"/>
      <c r="R12941" s="31"/>
      <c r="S12941" s="112"/>
    </row>
    <row r="12942">
      <c r="A12942" s="105"/>
      <c r="C12942" s="88"/>
      <c r="D12942" s="86"/>
      <c r="E12942" s="32"/>
      <c r="H12942" s="105"/>
      <c r="J12942" s="102"/>
      <c r="K12942" s="102"/>
      <c r="L12942" s="108"/>
      <c r="R12942" s="31"/>
      <c r="S12942" s="112"/>
    </row>
    <row r="12943">
      <c r="A12943" s="105"/>
      <c r="C12943" s="88"/>
      <c r="D12943" s="86"/>
      <c r="E12943" s="32"/>
      <c r="H12943" s="105"/>
      <c r="J12943" s="102"/>
      <c r="K12943" s="102"/>
      <c r="L12943" s="108"/>
      <c r="R12943" s="31"/>
      <c r="S12943" s="112"/>
    </row>
    <row r="12944">
      <c r="A12944" s="105"/>
      <c r="C12944" s="88"/>
      <c r="D12944" s="86"/>
      <c r="E12944" s="32"/>
      <c r="H12944" s="105"/>
      <c r="J12944" s="102"/>
      <c r="K12944" s="102"/>
      <c r="L12944" s="108"/>
      <c r="R12944" s="31"/>
      <c r="S12944" s="112"/>
    </row>
    <row r="12945">
      <c r="A12945" s="105"/>
      <c r="C12945" s="88"/>
      <c r="D12945" s="86"/>
      <c r="E12945" s="32"/>
      <c r="H12945" s="105"/>
      <c r="J12945" s="102"/>
      <c r="K12945" s="102"/>
      <c r="L12945" s="108"/>
      <c r="R12945" s="31"/>
      <c r="S12945" s="112"/>
    </row>
    <row r="12946">
      <c r="A12946" s="105"/>
      <c r="C12946" s="88"/>
      <c r="D12946" s="86"/>
      <c r="E12946" s="32"/>
      <c r="H12946" s="105"/>
      <c r="J12946" s="102"/>
      <c r="K12946" s="102"/>
      <c r="L12946" s="108"/>
      <c r="R12946" s="31"/>
      <c r="S12946" s="112"/>
    </row>
    <row r="12947">
      <c r="A12947" s="105"/>
      <c r="C12947" s="88"/>
      <c r="D12947" s="86"/>
      <c r="E12947" s="32"/>
      <c r="H12947" s="105"/>
      <c r="J12947" s="102"/>
      <c r="K12947" s="102"/>
      <c r="L12947" s="108"/>
      <c r="R12947" s="31"/>
      <c r="S12947" s="112"/>
    </row>
    <row r="12948">
      <c r="A12948" s="105"/>
      <c r="C12948" s="88"/>
      <c r="D12948" s="86"/>
      <c r="E12948" s="32"/>
      <c r="H12948" s="105"/>
      <c r="J12948" s="102"/>
      <c r="K12948" s="102"/>
      <c r="L12948" s="108"/>
      <c r="R12948" s="31"/>
      <c r="S12948" s="112"/>
    </row>
    <row r="12949">
      <c r="A12949" s="105"/>
      <c r="C12949" s="88"/>
      <c r="D12949" s="86"/>
      <c r="E12949" s="32"/>
      <c r="H12949" s="105"/>
      <c r="J12949" s="102"/>
      <c r="K12949" s="102"/>
      <c r="L12949" s="108"/>
      <c r="R12949" s="31"/>
      <c r="S12949" s="112"/>
    </row>
    <row r="12950">
      <c r="A12950" s="105"/>
      <c r="C12950" s="88"/>
      <c r="D12950" s="86"/>
      <c r="E12950" s="32"/>
      <c r="H12950" s="105"/>
      <c r="J12950" s="102"/>
      <c r="K12950" s="102"/>
      <c r="L12950" s="108"/>
      <c r="R12950" s="31"/>
      <c r="S12950" s="112"/>
    </row>
    <row r="12951">
      <c r="A12951" s="105"/>
      <c r="C12951" s="88"/>
      <c r="D12951" s="86"/>
      <c r="E12951" s="32"/>
      <c r="H12951" s="105"/>
      <c r="J12951" s="102"/>
      <c r="K12951" s="102"/>
      <c r="L12951" s="108"/>
      <c r="R12951" s="31"/>
      <c r="S12951" s="112"/>
    </row>
    <row r="12952">
      <c r="A12952" s="105"/>
      <c r="C12952" s="88"/>
      <c r="D12952" s="86"/>
      <c r="E12952" s="32"/>
      <c r="H12952" s="105"/>
      <c r="J12952" s="102"/>
      <c r="K12952" s="102"/>
      <c r="L12952" s="108"/>
      <c r="R12952" s="31"/>
      <c r="S12952" s="112"/>
    </row>
    <row r="12953">
      <c r="A12953" s="105"/>
      <c r="C12953" s="88"/>
      <c r="D12953" s="86"/>
      <c r="E12953" s="32"/>
      <c r="H12953" s="105"/>
      <c r="J12953" s="102"/>
      <c r="K12953" s="102"/>
      <c r="L12953" s="108"/>
      <c r="R12953" s="31"/>
      <c r="S12953" s="112"/>
    </row>
    <row r="12954">
      <c r="A12954" s="105"/>
      <c r="C12954" s="88"/>
      <c r="D12954" s="86"/>
      <c r="E12954" s="32"/>
      <c r="H12954" s="105"/>
      <c r="J12954" s="102"/>
      <c r="K12954" s="102"/>
      <c r="L12954" s="108"/>
      <c r="R12954" s="31"/>
      <c r="S12954" s="112"/>
    </row>
    <row r="12955">
      <c r="A12955" s="105"/>
      <c r="C12955" s="88"/>
      <c r="D12955" s="86"/>
      <c r="E12955" s="32"/>
      <c r="H12955" s="105"/>
      <c r="J12955" s="102"/>
      <c r="K12955" s="102"/>
      <c r="L12955" s="108"/>
      <c r="R12955" s="31"/>
      <c r="S12955" s="112"/>
    </row>
    <row r="12956">
      <c r="A12956" s="105"/>
      <c r="C12956" s="88"/>
      <c r="D12956" s="86"/>
      <c r="E12956" s="32"/>
      <c r="H12956" s="105"/>
      <c r="J12956" s="102"/>
      <c r="K12956" s="102"/>
      <c r="L12956" s="108"/>
      <c r="R12956" s="31"/>
      <c r="S12956" s="112"/>
    </row>
    <row r="12957">
      <c r="A12957" s="105"/>
      <c r="C12957" s="88"/>
      <c r="D12957" s="86"/>
      <c r="E12957" s="32"/>
      <c r="H12957" s="105"/>
      <c r="J12957" s="102"/>
      <c r="K12957" s="102"/>
      <c r="L12957" s="108"/>
      <c r="R12957" s="31"/>
      <c r="S12957" s="112"/>
    </row>
    <row r="12958">
      <c r="A12958" s="105"/>
      <c r="C12958" s="88"/>
      <c r="D12958" s="86"/>
      <c r="E12958" s="32"/>
      <c r="H12958" s="105"/>
      <c r="J12958" s="102"/>
      <c r="K12958" s="102"/>
      <c r="L12958" s="108"/>
      <c r="R12958" s="31"/>
      <c r="S12958" s="112"/>
    </row>
    <row r="12959">
      <c r="A12959" s="105"/>
      <c r="C12959" s="88"/>
      <c r="D12959" s="86"/>
      <c r="E12959" s="32"/>
      <c r="H12959" s="105"/>
      <c r="J12959" s="102"/>
      <c r="K12959" s="102"/>
      <c r="L12959" s="108"/>
      <c r="R12959" s="31"/>
      <c r="S12959" s="112"/>
    </row>
    <row r="12960">
      <c r="A12960" s="105"/>
      <c r="C12960" s="88"/>
      <c r="D12960" s="86"/>
      <c r="E12960" s="32"/>
      <c r="H12960" s="105"/>
      <c r="J12960" s="102"/>
      <c r="K12960" s="102"/>
      <c r="L12960" s="108"/>
      <c r="R12960" s="31"/>
      <c r="S12960" s="112"/>
    </row>
    <row r="12961">
      <c r="A12961" s="105"/>
      <c r="C12961" s="88"/>
      <c r="D12961" s="86"/>
      <c r="E12961" s="32"/>
      <c r="H12961" s="105"/>
      <c r="J12961" s="102"/>
      <c r="K12961" s="102"/>
      <c r="L12961" s="108"/>
      <c r="R12961" s="31"/>
      <c r="S12961" s="112"/>
    </row>
    <row r="12962">
      <c r="A12962" s="105"/>
      <c r="C12962" s="88"/>
      <c r="D12962" s="86"/>
      <c r="E12962" s="32"/>
      <c r="H12962" s="105"/>
      <c r="J12962" s="102"/>
      <c r="K12962" s="102"/>
      <c r="L12962" s="108"/>
      <c r="R12962" s="31"/>
      <c r="S12962" s="112"/>
    </row>
    <row r="12963">
      <c r="A12963" s="105"/>
      <c r="C12963" s="88"/>
      <c r="D12963" s="86"/>
      <c r="E12963" s="32"/>
      <c r="H12963" s="105"/>
      <c r="J12963" s="102"/>
      <c r="K12963" s="102"/>
      <c r="L12963" s="108"/>
      <c r="R12963" s="31"/>
      <c r="S12963" s="112"/>
    </row>
    <row r="12964">
      <c r="A12964" s="105"/>
      <c r="C12964" s="88"/>
      <c r="D12964" s="86"/>
      <c r="E12964" s="32"/>
      <c r="H12964" s="105"/>
      <c r="J12964" s="102"/>
      <c r="K12964" s="102"/>
      <c r="L12964" s="108"/>
      <c r="R12964" s="31"/>
      <c r="S12964" s="112"/>
    </row>
    <row r="12965">
      <c r="A12965" s="105"/>
      <c r="C12965" s="88"/>
      <c r="D12965" s="86"/>
      <c r="E12965" s="32"/>
      <c r="H12965" s="105"/>
      <c r="J12965" s="102"/>
      <c r="K12965" s="102"/>
      <c r="L12965" s="108"/>
      <c r="R12965" s="31"/>
      <c r="S12965" s="112"/>
    </row>
    <row r="12966">
      <c r="A12966" s="105"/>
      <c r="C12966" s="88"/>
      <c r="D12966" s="86"/>
      <c r="E12966" s="32"/>
      <c r="H12966" s="105"/>
      <c r="J12966" s="102"/>
      <c r="K12966" s="102"/>
      <c r="L12966" s="108"/>
      <c r="R12966" s="31"/>
      <c r="S12966" s="112"/>
    </row>
    <row r="12967">
      <c r="A12967" s="105"/>
      <c r="C12967" s="88"/>
      <c r="D12967" s="86"/>
      <c r="E12967" s="32"/>
      <c r="H12967" s="105"/>
      <c r="J12967" s="102"/>
      <c r="K12967" s="102"/>
      <c r="L12967" s="108"/>
      <c r="R12967" s="31"/>
      <c r="S12967" s="112"/>
    </row>
    <row r="12968">
      <c r="A12968" s="105"/>
      <c r="C12968" s="88"/>
      <c r="D12968" s="86"/>
      <c r="E12968" s="32"/>
      <c r="H12968" s="105"/>
      <c r="J12968" s="102"/>
      <c r="K12968" s="102"/>
      <c r="L12968" s="108"/>
      <c r="R12968" s="31"/>
      <c r="S12968" s="112"/>
    </row>
    <row r="12969">
      <c r="A12969" s="105"/>
      <c r="C12969" s="88"/>
      <c r="D12969" s="86"/>
      <c r="E12969" s="32"/>
      <c r="H12969" s="105"/>
      <c r="J12969" s="102"/>
      <c r="K12969" s="102"/>
      <c r="L12969" s="108"/>
      <c r="R12969" s="31"/>
      <c r="S12969" s="112"/>
    </row>
    <row r="12970">
      <c r="A12970" s="105"/>
      <c r="C12970" s="88"/>
      <c r="D12970" s="86"/>
      <c r="E12970" s="32"/>
      <c r="H12970" s="105"/>
      <c r="J12970" s="102"/>
      <c r="K12970" s="102"/>
      <c r="L12970" s="108"/>
      <c r="R12970" s="31"/>
      <c r="S12970" s="112"/>
    </row>
    <row r="12971">
      <c r="A12971" s="105"/>
      <c r="C12971" s="88"/>
      <c r="D12971" s="86"/>
      <c r="E12971" s="32"/>
      <c r="H12971" s="105"/>
      <c r="J12971" s="102"/>
      <c r="K12971" s="102"/>
      <c r="L12971" s="108"/>
      <c r="R12971" s="31"/>
      <c r="S12971" s="112"/>
    </row>
    <row r="12972">
      <c r="A12972" s="105"/>
      <c r="C12972" s="88"/>
      <c r="D12972" s="86"/>
      <c r="E12972" s="32"/>
      <c r="H12972" s="105"/>
      <c r="J12972" s="102"/>
      <c r="K12972" s="102"/>
      <c r="L12972" s="108"/>
      <c r="R12972" s="31"/>
      <c r="S12972" s="112"/>
    </row>
    <row r="12973">
      <c r="A12973" s="105"/>
      <c r="C12973" s="88"/>
      <c r="D12973" s="86"/>
      <c r="E12973" s="32"/>
      <c r="H12973" s="105"/>
      <c r="J12973" s="102"/>
      <c r="K12973" s="102"/>
      <c r="L12973" s="108"/>
      <c r="R12973" s="31"/>
      <c r="S12973" s="112"/>
    </row>
    <row r="12974">
      <c r="A12974" s="105"/>
      <c r="C12974" s="88"/>
      <c r="D12974" s="86"/>
      <c r="E12974" s="32"/>
      <c r="H12974" s="105"/>
      <c r="J12974" s="102"/>
      <c r="K12974" s="102"/>
      <c r="L12974" s="108"/>
      <c r="R12974" s="31"/>
      <c r="S12974" s="112"/>
    </row>
    <row r="12975">
      <c r="A12975" s="105"/>
      <c r="C12975" s="88"/>
      <c r="D12975" s="86"/>
      <c r="E12975" s="32"/>
      <c r="H12975" s="105"/>
      <c r="J12975" s="102"/>
      <c r="K12975" s="102"/>
      <c r="L12975" s="108"/>
      <c r="R12975" s="31"/>
      <c r="S12975" s="112"/>
    </row>
    <row r="12976">
      <c r="A12976" s="105"/>
      <c r="C12976" s="88"/>
      <c r="D12976" s="86"/>
      <c r="E12976" s="32"/>
      <c r="H12976" s="105"/>
      <c r="J12976" s="102"/>
      <c r="K12976" s="102"/>
      <c r="L12976" s="108"/>
      <c r="R12976" s="31"/>
      <c r="S12976" s="112"/>
    </row>
    <row r="12977">
      <c r="A12977" s="105"/>
      <c r="C12977" s="88"/>
      <c r="D12977" s="86"/>
      <c r="E12977" s="32"/>
      <c r="H12977" s="105"/>
      <c r="J12977" s="102"/>
      <c r="K12977" s="102"/>
      <c r="L12977" s="108"/>
      <c r="R12977" s="31"/>
      <c r="S12977" s="112"/>
    </row>
    <row r="12978">
      <c r="A12978" s="105"/>
      <c r="C12978" s="88"/>
      <c r="D12978" s="86"/>
      <c r="E12978" s="32"/>
      <c r="H12978" s="105"/>
      <c r="J12978" s="102"/>
      <c r="K12978" s="102"/>
      <c r="L12978" s="108"/>
      <c r="R12978" s="31"/>
      <c r="S12978" s="112"/>
    </row>
    <row r="12979">
      <c r="A12979" s="105"/>
      <c r="C12979" s="88"/>
      <c r="D12979" s="86"/>
      <c r="E12979" s="32"/>
      <c r="H12979" s="105"/>
      <c r="J12979" s="102"/>
      <c r="K12979" s="102"/>
      <c r="L12979" s="108"/>
      <c r="R12979" s="31"/>
      <c r="S12979" s="112"/>
    </row>
    <row r="12980">
      <c r="A12980" s="105"/>
      <c r="C12980" s="88"/>
      <c r="D12980" s="86"/>
      <c r="E12980" s="32"/>
      <c r="H12980" s="105"/>
      <c r="J12980" s="102"/>
      <c r="K12980" s="102"/>
      <c r="L12980" s="108"/>
      <c r="R12980" s="31"/>
      <c r="S12980" s="112"/>
    </row>
    <row r="12981">
      <c r="A12981" s="105"/>
      <c r="C12981" s="88"/>
      <c r="D12981" s="86"/>
      <c r="E12981" s="32"/>
      <c r="H12981" s="105"/>
      <c r="J12981" s="102"/>
      <c r="K12981" s="102"/>
      <c r="L12981" s="108"/>
      <c r="R12981" s="31"/>
      <c r="S12981" s="112"/>
    </row>
    <row r="12982">
      <c r="A12982" s="105"/>
      <c r="C12982" s="88"/>
      <c r="D12982" s="86"/>
      <c r="E12982" s="32"/>
      <c r="H12982" s="105"/>
      <c r="J12982" s="102"/>
      <c r="K12982" s="102"/>
      <c r="L12982" s="108"/>
      <c r="R12982" s="31"/>
      <c r="S12982" s="112"/>
    </row>
    <row r="12983">
      <c r="A12983" s="105"/>
      <c r="C12983" s="88"/>
      <c r="D12983" s="86"/>
      <c r="E12983" s="32"/>
      <c r="H12983" s="105"/>
      <c r="J12983" s="102"/>
      <c r="K12983" s="102"/>
      <c r="L12983" s="108"/>
      <c r="R12983" s="31"/>
      <c r="S12983" s="112"/>
    </row>
    <row r="12984">
      <c r="A12984" s="105"/>
      <c r="C12984" s="88"/>
      <c r="D12984" s="86"/>
      <c r="E12984" s="32"/>
      <c r="H12984" s="105"/>
      <c r="J12984" s="102"/>
      <c r="K12984" s="102"/>
      <c r="L12984" s="108"/>
      <c r="R12984" s="31"/>
      <c r="S12984" s="112"/>
    </row>
    <row r="12985">
      <c r="A12985" s="105"/>
      <c r="C12985" s="88"/>
      <c r="D12985" s="86"/>
      <c r="E12985" s="32"/>
      <c r="H12985" s="105"/>
      <c r="J12985" s="102"/>
      <c r="K12985" s="102"/>
      <c r="L12985" s="108"/>
      <c r="R12985" s="31"/>
      <c r="S12985" s="112"/>
    </row>
    <row r="12986">
      <c r="A12986" s="105"/>
      <c r="C12986" s="88"/>
      <c r="D12986" s="86"/>
      <c r="E12986" s="32"/>
      <c r="H12986" s="105"/>
      <c r="J12986" s="102"/>
      <c r="K12986" s="102"/>
      <c r="L12986" s="108"/>
      <c r="R12986" s="31"/>
      <c r="S12986" s="112"/>
    </row>
    <row r="12987">
      <c r="A12987" s="105"/>
      <c r="C12987" s="88"/>
      <c r="D12987" s="86"/>
      <c r="E12987" s="32"/>
      <c r="H12987" s="105"/>
      <c r="J12987" s="102"/>
      <c r="K12987" s="102"/>
      <c r="L12987" s="108"/>
      <c r="R12987" s="31"/>
      <c r="S12987" s="112"/>
    </row>
    <row r="12988">
      <c r="A12988" s="105"/>
      <c r="C12988" s="88"/>
      <c r="D12988" s="86"/>
      <c r="E12988" s="32"/>
      <c r="H12988" s="105"/>
      <c r="J12988" s="102"/>
      <c r="K12988" s="102"/>
      <c r="L12988" s="108"/>
      <c r="R12988" s="31"/>
      <c r="S12988" s="112"/>
    </row>
    <row r="12989">
      <c r="A12989" s="105"/>
      <c r="C12989" s="88"/>
      <c r="D12989" s="86"/>
      <c r="E12989" s="32"/>
      <c r="H12989" s="105"/>
      <c r="J12989" s="102"/>
      <c r="K12989" s="102"/>
      <c r="L12989" s="108"/>
      <c r="R12989" s="31"/>
      <c r="S12989" s="112"/>
    </row>
    <row r="12990">
      <c r="A12990" s="105"/>
      <c r="C12990" s="88"/>
      <c r="D12990" s="86"/>
      <c r="E12990" s="32"/>
      <c r="H12990" s="105"/>
      <c r="J12990" s="102"/>
      <c r="K12990" s="102"/>
      <c r="L12990" s="108"/>
      <c r="R12990" s="31"/>
      <c r="S12990" s="112"/>
    </row>
    <row r="12991">
      <c r="A12991" s="105"/>
      <c r="C12991" s="88"/>
      <c r="D12991" s="86"/>
      <c r="E12991" s="32"/>
      <c r="H12991" s="105"/>
      <c r="J12991" s="102"/>
      <c r="K12991" s="102"/>
      <c r="L12991" s="108"/>
      <c r="R12991" s="31"/>
      <c r="S12991" s="112"/>
    </row>
    <row r="12992">
      <c r="A12992" s="105"/>
      <c r="C12992" s="88"/>
      <c r="D12992" s="86"/>
      <c r="E12992" s="32"/>
      <c r="H12992" s="105"/>
      <c r="J12992" s="102"/>
      <c r="K12992" s="102"/>
      <c r="L12992" s="108"/>
      <c r="R12992" s="31"/>
      <c r="S12992" s="112"/>
    </row>
    <row r="12993">
      <c r="A12993" s="105"/>
      <c r="C12993" s="88"/>
      <c r="D12993" s="86"/>
      <c r="E12993" s="32"/>
      <c r="H12993" s="105"/>
      <c r="J12993" s="102"/>
      <c r="K12993" s="102"/>
      <c r="L12993" s="108"/>
      <c r="R12993" s="31"/>
      <c r="S12993" s="112"/>
    </row>
    <row r="12994">
      <c r="A12994" s="105"/>
      <c r="C12994" s="88"/>
      <c r="D12994" s="86"/>
      <c r="E12994" s="32"/>
      <c r="H12994" s="105"/>
      <c r="J12994" s="102"/>
      <c r="K12994" s="102"/>
      <c r="L12994" s="108"/>
      <c r="R12994" s="31"/>
      <c r="S12994" s="112"/>
    </row>
    <row r="12995">
      <c r="A12995" s="105"/>
      <c r="C12995" s="88"/>
      <c r="D12995" s="86"/>
      <c r="E12995" s="32"/>
      <c r="H12995" s="105"/>
      <c r="J12995" s="102"/>
      <c r="K12995" s="102"/>
      <c r="L12995" s="108"/>
      <c r="R12995" s="31"/>
      <c r="S12995" s="112"/>
    </row>
    <row r="12996">
      <c r="A12996" s="105"/>
      <c r="C12996" s="88"/>
      <c r="D12996" s="86"/>
      <c r="E12996" s="32"/>
      <c r="H12996" s="105"/>
      <c r="J12996" s="102"/>
      <c r="K12996" s="102"/>
      <c r="L12996" s="108"/>
      <c r="R12996" s="31"/>
      <c r="S12996" s="112"/>
    </row>
    <row r="12997">
      <c r="A12997" s="105"/>
      <c r="C12997" s="88"/>
      <c r="D12997" s="86"/>
      <c r="E12997" s="32"/>
      <c r="H12997" s="105"/>
      <c r="J12997" s="102"/>
      <c r="K12997" s="102"/>
      <c r="L12997" s="108"/>
      <c r="R12997" s="31"/>
      <c r="S12997" s="112"/>
    </row>
    <row r="12998">
      <c r="A12998" s="105"/>
      <c r="C12998" s="88"/>
      <c r="D12998" s="86"/>
      <c r="E12998" s="32"/>
      <c r="H12998" s="105"/>
      <c r="J12998" s="102"/>
      <c r="K12998" s="102"/>
      <c r="L12998" s="108"/>
      <c r="R12998" s="31"/>
      <c r="S12998" s="112"/>
    </row>
    <row r="12999">
      <c r="A12999" s="105"/>
      <c r="C12999" s="88"/>
      <c r="D12999" s="86"/>
      <c r="E12999" s="32"/>
      <c r="H12999" s="105"/>
      <c r="J12999" s="102"/>
      <c r="K12999" s="102"/>
      <c r="L12999" s="108"/>
      <c r="R12999" s="31"/>
      <c r="S12999" s="112"/>
    </row>
    <row r="13000">
      <c r="A13000" s="105"/>
      <c r="C13000" s="88"/>
      <c r="D13000" s="86"/>
      <c r="E13000" s="32"/>
      <c r="H13000" s="105"/>
      <c r="J13000" s="102"/>
      <c r="K13000" s="102"/>
      <c r="L13000" s="108"/>
      <c r="R13000" s="31"/>
      <c r="S13000" s="112"/>
    </row>
    <row r="13001">
      <c r="A13001" s="105"/>
      <c r="C13001" s="88"/>
      <c r="D13001" s="86"/>
      <c r="E13001" s="32"/>
      <c r="H13001" s="105"/>
      <c r="J13001" s="102"/>
      <c r="K13001" s="102"/>
      <c r="L13001" s="108"/>
      <c r="R13001" s="31"/>
      <c r="S13001" s="112"/>
    </row>
    <row r="13002">
      <c r="A13002" s="105"/>
      <c r="C13002" s="88"/>
      <c r="D13002" s="86"/>
      <c r="E13002" s="32"/>
      <c r="H13002" s="105"/>
      <c r="J13002" s="102"/>
      <c r="K13002" s="102"/>
      <c r="L13002" s="108"/>
      <c r="R13002" s="31"/>
      <c r="S13002" s="112"/>
    </row>
    <row r="13003">
      <c r="A13003" s="105"/>
      <c r="C13003" s="88"/>
      <c r="D13003" s="86"/>
      <c r="E13003" s="32"/>
      <c r="H13003" s="105"/>
      <c r="J13003" s="102"/>
      <c r="K13003" s="102"/>
      <c r="L13003" s="108"/>
      <c r="R13003" s="31"/>
      <c r="S13003" s="112"/>
    </row>
    <row r="13004">
      <c r="A13004" s="105"/>
      <c r="C13004" s="88"/>
      <c r="D13004" s="86"/>
      <c r="E13004" s="32"/>
      <c r="H13004" s="105"/>
      <c r="J13004" s="102"/>
      <c r="K13004" s="102"/>
      <c r="L13004" s="108"/>
      <c r="R13004" s="31"/>
      <c r="S13004" s="112"/>
    </row>
    <row r="13005">
      <c r="A13005" s="105"/>
      <c r="C13005" s="88"/>
      <c r="D13005" s="86"/>
      <c r="E13005" s="32"/>
      <c r="H13005" s="105"/>
      <c r="J13005" s="102"/>
      <c r="K13005" s="102"/>
      <c r="L13005" s="108"/>
      <c r="R13005" s="31"/>
      <c r="S13005" s="112"/>
    </row>
    <row r="13006">
      <c r="A13006" s="105"/>
      <c r="C13006" s="88"/>
      <c r="D13006" s="86"/>
      <c r="E13006" s="32"/>
      <c r="H13006" s="105"/>
      <c r="J13006" s="102"/>
      <c r="K13006" s="102"/>
      <c r="L13006" s="108"/>
      <c r="R13006" s="31"/>
      <c r="S13006" s="112"/>
    </row>
    <row r="13007">
      <c r="A13007" s="105"/>
      <c r="C13007" s="88"/>
      <c r="D13007" s="86"/>
      <c r="E13007" s="32"/>
      <c r="H13007" s="105"/>
      <c r="J13007" s="102"/>
      <c r="K13007" s="102"/>
      <c r="L13007" s="108"/>
      <c r="R13007" s="31"/>
      <c r="S13007" s="112"/>
    </row>
    <row r="13008">
      <c r="A13008" s="105"/>
      <c r="C13008" s="88"/>
      <c r="D13008" s="86"/>
      <c r="E13008" s="32"/>
      <c r="H13008" s="105"/>
      <c r="J13008" s="102"/>
      <c r="K13008" s="102"/>
      <c r="L13008" s="108"/>
      <c r="R13008" s="31"/>
      <c r="S13008" s="112"/>
    </row>
    <row r="13009">
      <c r="A13009" s="105"/>
      <c r="C13009" s="88"/>
      <c r="D13009" s="86"/>
      <c r="E13009" s="32"/>
      <c r="H13009" s="105"/>
      <c r="J13009" s="102"/>
      <c r="K13009" s="102"/>
      <c r="L13009" s="108"/>
      <c r="R13009" s="31"/>
      <c r="S13009" s="112"/>
    </row>
    <row r="13010">
      <c r="A13010" s="105"/>
      <c r="C13010" s="88"/>
      <c r="D13010" s="86"/>
      <c r="E13010" s="32"/>
      <c r="H13010" s="105"/>
      <c r="J13010" s="102"/>
      <c r="K13010" s="102"/>
      <c r="L13010" s="108"/>
      <c r="R13010" s="31"/>
      <c r="S13010" s="112"/>
    </row>
    <row r="13011">
      <c r="A13011" s="105"/>
      <c r="C13011" s="88"/>
      <c r="D13011" s="86"/>
      <c r="E13011" s="32"/>
      <c r="H13011" s="105"/>
      <c r="J13011" s="102"/>
      <c r="K13011" s="102"/>
      <c r="L13011" s="108"/>
      <c r="R13011" s="31"/>
      <c r="S13011" s="112"/>
    </row>
    <row r="13012">
      <c r="A13012" s="105"/>
      <c r="C13012" s="88"/>
      <c r="D13012" s="86"/>
      <c r="E13012" s="32"/>
      <c r="H13012" s="105"/>
      <c r="J13012" s="102"/>
      <c r="K13012" s="102"/>
      <c r="L13012" s="108"/>
      <c r="R13012" s="31"/>
      <c r="S13012" s="112"/>
    </row>
    <row r="13013">
      <c r="A13013" s="105"/>
      <c r="C13013" s="88"/>
      <c r="D13013" s="86"/>
      <c r="E13013" s="32"/>
      <c r="H13013" s="105"/>
      <c r="J13013" s="102"/>
      <c r="K13013" s="102"/>
      <c r="L13013" s="108"/>
      <c r="R13013" s="31"/>
      <c r="S13013" s="112"/>
    </row>
    <row r="13014">
      <c r="A13014" s="105"/>
      <c r="C13014" s="88"/>
      <c r="D13014" s="86"/>
      <c r="E13014" s="32"/>
      <c r="H13014" s="105"/>
      <c r="J13014" s="102"/>
      <c r="K13014" s="102"/>
      <c r="L13014" s="108"/>
      <c r="R13014" s="31"/>
      <c r="S13014" s="112"/>
    </row>
    <row r="13015">
      <c r="A13015" s="105"/>
      <c r="C13015" s="88"/>
      <c r="D13015" s="86"/>
      <c r="E13015" s="32"/>
      <c r="H13015" s="105"/>
      <c r="J13015" s="102"/>
      <c r="K13015" s="102"/>
      <c r="L13015" s="108"/>
      <c r="R13015" s="31"/>
      <c r="S13015" s="112"/>
    </row>
    <row r="13016">
      <c r="A13016" s="105"/>
      <c r="C13016" s="88"/>
      <c r="D13016" s="86"/>
      <c r="E13016" s="32"/>
      <c r="H13016" s="105"/>
      <c r="J13016" s="102"/>
      <c r="K13016" s="102"/>
      <c r="L13016" s="108"/>
      <c r="R13016" s="31"/>
      <c r="S13016" s="112"/>
    </row>
    <row r="13017">
      <c r="A13017" s="105"/>
      <c r="C13017" s="88"/>
      <c r="D13017" s="86"/>
      <c r="E13017" s="32"/>
      <c r="H13017" s="105"/>
      <c r="J13017" s="102"/>
      <c r="K13017" s="102"/>
      <c r="L13017" s="108"/>
      <c r="R13017" s="31"/>
      <c r="S13017" s="112"/>
    </row>
    <row r="13018">
      <c r="A13018" s="105"/>
      <c r="C13018" s="88"/>
      <c r="D13018" s="86"/>
      <c r="E13018" s="32"/>
      <c r="H13018" s="105"/>
      <c r="J13018" s="102"/>
      <c r="K13018" s="102"/>
      <c r="L13018" s="108"/>
      <c r="R13018" s="31"/>
      <c r="S13018" s="112"/>
    </row>
    <row r="13019">
      <c r="A13019" s="105"/>
      <c r="C13019" s="88"/>
      <c r="D13019" s="86"/>
      <c r="E13019" s="32"/>
      <c r="H13019" s="105"/>
      <c r="J13019" s="102"/>
      <c r="K13019" s="102"/>
      <c r="L13019" s="108"/>
      <c r="R13019" s="31"/>
      <c r="S13019" s="112"/>
    </row>
    <row r="13020">
      <c r="A13020" s="105"/>
      <c r="C13020" s="88"/>
      <c r="D13020" s="86"/>
      <c r="E13020" s="32"/>
      <c r="H13020" s="105"/>
      <c r="J13020" s="102"/>
      <c r="K13020" s="102"/>
      <c r="L13020" s="108"/>
      <c r="R13020" s="31"/>
      <c r="S13020" s="112"/>
    </row>
    <row r="13021">
      <c r="A13021" s="105"/>
      <c r="C13021" s="88"/>
      <c r="D13021" s="86"/>
      <c r="E13021" s="32"/>
      <c r="H13021" s="105"/>
      <c r="J13021" s="102"/>
      <c r="K13021" s="102"/>
      <c r="L13021" s="108"/>
      <c r="R13021" s="31"/>
      <c r="S13021" s="112"/>
    </row>
    <row r="13022">
      <c r="A13022" s="105"/>
      <c r="C13022" s="88"/>
      <c r="D13022" s="86"/>
      <c r="E13022" s="32"/>
      <c r="H13022" s="105"/>
      <c r="J13022" s="102"/>
      <c r="K13022" s="102"/>
      <c r="L13022" s="108"/>
      <c r="R13022" s="31"/>
      <c r="S13022" s="112"/>
    </row>
    <row r="13023">
      <c r="A13023" s="105"/>
      <c r="C13023" s="88"/>
      <c r="D13023" s="86"/>
      <c r="E13023" s="32"/>
      <c r="H13023" s="105"/>
      <c r="J13023" s="102"/>
      <c r="K13023" s="102"/>
      <c r="L13023" s="108"/>
      <c r="R13023" s="31"/>
      <c r="S13023" s="112"/>
    </row>
    <row r="13024">
      <c r="A13024" s="105"/>
      <c r="C13024" s="88"/>
      <c r="D13024" s="86"/>
      <c r="E13024" s="32"/>
      <c r="H13024" s="105"/>
      <c r="J13024" s="102"/>
      <c r="K13024" s="102"/>
      <c r="L13024" s="108"/>
      <c r="R13024" s="31"/>
      <c r="S13024" s="112"/>
    </row>
    <row r="13025">
      <c r="A13025" s="105"/>
      <c r="C13025" s="88"/>
      <c r="D13025" s="86"/>
      <c r="E13025" s="32"/>
      <c r="H13025" s="105"/>
      <c r="J13025" s="102"/>
      <c r="K13025" s="102"/>
      <c r="L13025" s="108"/>
      <c r="R13025" s="31"/>
      <c r="S13025" s="112"/>
    </row>
    <row r="13026">
      <c r="A13026" s="105"/>
      <c r="C13026" s="88"/>
      <c r="D13026" s="86"/>
      <c r="E13026" s="32"/>
      <c r="H13026" s="105"/>
      <c r="J13026" s="102"/>
      <c r="K13026" s="102"/>
      <c r="L13026" s="108"/>
      <c r="R13026" s="31"/>
      <c r="S13026" s="112"/>
    </row>
    <row r="13027">
      <c r="A13027" s="105"/>
      <c r="C13027" s="88"/>
      <c r="D13027" s="86"/>
      <c r="E13027" s="32"/>
      <c r="H13027" s="105"/>
      <c r="J13027" s="102"/>
      <c r="K13027" s="102"/>
      <c r="L13027" s="108"/>
      <c r="R13027" s="31"/>
      <c r="S13027" s="112"/>
    </row>
    <row r="13028">
      <c r="A13028" s="105"/>
      <c r="C13028" s="88"/>
      <c r="D13028" s="86"/>
      <c r="E13028" s="32"/>
      <c r="H13028" s="105"/>
      <c r="J13028" s="102"/>
      <c r="K13028" s="102"/>
      <c r="L13028" s="108"/>
      <c r="R13028" s="31"/>
      <c r="S13028" s="112"/>
    </row>
    <row r="13029">
      <c r="A13029" s="105"/>
      <c r="C13029" s="88"/>
      <c r="D13029" s="86"/>
      <c r="E13029" s="32"/>
      <c r="H13029" s="105"/>
      <c r="J13029" s="102"/>
      <c r="K13029" s="102"/>
      <c r="L13029" s="108"/>
      <c r="R13029" s="31"/>
      <c r="S13029" s="112"/>
    </row>
    <row r="13030">
      <c r="A13030" s="105"/>
      <c r="C13030" s="88"/>
      <c r="D13030" s="86"/>
      <c r="E13030" s="32"/>
      <c r="H13030" s="105"/>
      <c r="J13030" s="102"/>
      <c r="K13030" s="102"/>
      <c r="L13030" s="108"/>
      <c r="R13030" s="31"/>
      <c r="S13030" s="112"/>
    </row>
    <row r="13031">
      <c r="A13031" s="105"/>
      <c r="C13031" s="88"/>
      <c r="D13031" s="86"/>
      <c r="E13031" s="32"/>
      <c r="H13031" s="105"/>
      <c r="J13031" s="102"/>
      <c r="K13031" s="102"/>
      <c r="L13031" s="108"/>
      <c r="R13031" s="31"/>
      <c r="S13031" s="112"/>
    </row>
    <row r="13032">
      <c r="A13032" s="105"/>
      <c r="C13032" s="88"/>
      <c r="D13032" s="86"/>
      <c r="E13032" s="32"/>
      <c r="H13032" s="105"/>
      <c r="J13032" s="102"/>
      <c r="K13032" s="102"/>
      <c r="L13032" s="108"/>
      <c r="R13032" s="31"/>
      <c r="S13032" s="112"/>
    </row>
    <row r="13033">
      <c r="A13033" s="105"/>
      <c r="C13033" s="88"/>
      <c r="D13033" s="86"/>
      <c r="E13033" s="32"/>
      <c r="H13033" s="105"/>
      <c r="J13033" s="102"/>
      <c r="K13033" s="102"/>
      <c r="L13033" s="108"/>
      <c r="R13033" s="31"/>
      <c r="S13033" s="112"/>
    </row>
    <row r="13034">
      <c r="A13034" s="105"/>
      <c r="C13034" s="88"/>
      <c r="D13034" s="86"/>
      <c r="E13034" s="32"/>
      <c r="H13034" s="105"/>
      <c r="J13034" s="102"/>
      <c r="K13034" s="102"/>
      <c r="L13034" s="108"/>
      <c r="R13034" s="31"/>
      <c r="S13034" s="112"/>
    </row>
    <row r="13035">
      <c r="A13035" s="105"/>
      <c r="C13035" s="88"/>
      <c r="D13035" s="86"/>
      <c r="E13035" s="32"/>
      <c r="H13035" s="105"/>
      <c r="J13035" s="102"/>
      <c r="K13035" s="102"/>
      <c r="L13035" s="108"/>
      <c r="R13035" s="31"/>
      <c r="S13035" s="112"/>
    </row>
    <row r="13036">
      <c r="A13036" s="105"/>
      <c r="C13036" s="88"/>
      <c r="D13036" s="86"/>
      <c r="E13036" s="32"/>
      <c r="H13036" s="105"/>
      <c r="J13036" s="102"/>
      <c r="K13036" s="102"/>
      <c r="L13036" s="108"/>
      <c r="R13036" s="31"/>
      <c r="S13036" s="112"/>
    </row>
    <row r="13037">
      <c r="A13037" s="105"/>
      <c r="C13037" s="88"/>
      <c r="D13037" s="86"/>
      <c r="E13037" s="32"/>
      <c r="H13037" s="105"/>
      <c r="J13037" s="102"/>
      <c r="K13037" s="102"/>
      <c r="L13037" s="108"/>
      <c r="R13037" s="31"/>
      <c r="S13037" s="112"/>
    </row>
    <row r="13038">
      <c r="A13038" s="105"/>
      <c r="C13038" s="88"/>
      <c r="D13038" s="86"/>
      <c r="E13038" s="32"/>
      <c r="H13038" s="105"/>
      <c r="J13038" s="102"/>
      <c r="K13038" s="102"/>
      <c r="L13038" s="108"/>
      <c r="R13038" s="31"/>
      <c r="S13038" s="112"/>
    </row>
    <row r="13039">
      <c r="A13039" s="105"/>
      <c r="C13039" s="88"/>
      <c r="D13039" s="86"/>
      <c r="E13039" s="32"/>
      <c r="H13039" s="105"/>
      <c r="J13039" s="102"/>
      <c r="K13039" s="102"/>
      <c r="L13039" s="108"/>
      <c r="R13039" s="31"/>
      <c r="S13039" s="112"/>
    </row>
    <row r="13040">
      <c r="A13040" s="105"/>
      <c r="C13040" s="88"/>
      <c r="D13040" s="86"/>
      <c r="E13040" s="32"/>
      <c r="H13040" s="105"/>
      <c r="J13040" s="102"/>
      <c r="K13040" s="102"/>
      <c r="L13040" s="108"/>
      <c r="R13040" s="31"/>
      <c r="S13040" s="112"/>
    </row>
    <row r="13041">
      <c r="A13041" s="105"/>
      <c r="C13041" s="88"/>
      <c r="D13041" s="86"/>
      <c r="E13041" s="32"/>
      <c r="H13041" s="105"/>
      <c r="J13041" s="102"/>
      <c r="K13041" s="102"/>
      <c r="L13041" s="108"/>
      <c r="R13041" s="31"/>
      <c r="S13041" s="112"/>
    </row>
    <row r="13042">
      <c r="A13042" s="105"/>
      <c r="C13042" s="88"/>
      <c r="D13042" s="86"/>
      <c r="E13042" s="32"/>
      <c r="H13042" s="105"/>
      <c r="J13042" s="102"/>
      <c r="K13042" s="102"/>
      <c r="L13042" s="108"/>
      <c r="R13042" s="31"/>
      <c r="S13042" s="112"/>
    </row>
    <row r="13043">
      <c r="A13043" s="105"/>
      <c r="C13043" s="88"/>
      <c r="D13043" s="86"/>
      <c r="E13043" s="32"/>
      <c r="H13043" s="105"/>
      <c r="J13043" s="102"/>
      <c r="K13043" s="102"/>
      <c r="L13043" s="108"/>
      <c r="R13043" s="31"/>
      <c r="S13043" s="112"/>
    </row>
    <row r="13044">
      <c r="A13044" s="105"/>
      <c r="C13044" s="88"/>
      <c r="D13044" s="86"/>
      <c r="E13044" s="32"/>
      <c r="H13044" s="105"/>
      <c r="J13044" s="102"/>
      <c r="K13044" s="102"/>
      <c r="L13044" s="108"/>
      <c r="R13044" s="31"/>
      <c r="S13044" s="112"/>
    </row>
    <row r="13045">
      <c r="A13045" s="105"/>
      <c r="C13045" s="88"/>
      <c r="D13045" s="86"/>
      <c r="E13045" s="32"/>
      <c r="H13045" s="105"/>
      <c r="J13045" s="102"/>
      <c r="K13045" s="102"/>
      <c r="L13045" s="108"/>
      <c r="R13045" s="31"/>
      <c r="S13045" s="112"/>
    </row>
    <row r="13046">
      <c r="A13046" s="105"/>
      <c r="C13046" s="88"/>
      <c r="D13046" s="86"/>
      <c r="E13046" s="32"/>
      <c r="H13046" s="105"/>
      <c r="J13046" s="102"/>
      <c r="K13046" s="102"/>
      <c r="L13046" s="108"/>
      <c r="R13046" s="31"/>
      <c r="S13046" s="112"/>
    </row>
    <row r="13047">
      <c r="A13047" s="105"/>
      <c r="C13047" s="88"/>
      <c r="D13047" s="86"/>
      <c r="E13047" s="32"/>
      <c r="H13047" s="105"/>
      <c r="J13047" s="102"/>
      <c r="K13047" s="102"/>
      <c r="L13047" s="108"/>
      <c r="R13047" s="31"/>
      <c r="S13047" s="112"/>
    </row>
    <row r="13048">
      <c r="A13048" s="105"/>
      <c r="C13048" s="88"/>
      <c r="D13048" s="86"/>
      <c r="E13048" s="32"/>
      <c r="H13048" s="105"/>
      <c r="J13048" s="102"/>
      <c r="K13048" s="102"/>
      <c r="L13048" s="108"/>
      <c r="R13048" s="31"/>
      <c r="S13048" s="112"/>
    </row>
    <row r="13049">
      <c r="A13049" s="105"/>
      <c r="C13049" s="88"/>
      <c r="D13049" s="86"/>
      <c r="E13049" s="32"/>
      <c r="H13049" s="105"/>
      <c r="J13049" s="102"/>
      <c r="K13049" s="102"/>
      <c r="L13049" s="108"/>
      <c r="R13049" s="31"/>
      <c r="S13049" s="112"/>
    </row>
    <row r="13050">
      <c r="A13050" s="105"/>
      <c r="C13050" s="88"/>
      <c r="D13050" s="86"/>
      <c r="E13050" s="32"/>
      <c r="H13050" s="105"/>
      <c r="J13050" s="102"/>
      <c r="K13050" s="102"/>
      <c r="L13050" s="108"/>
      <c r="R13050" s="31"/>
      <c r="S13050" s="112"/>
    </row>
    <row r="13051">
      <c r="A13051" s="105"/>
      <c r="C13051" s="88"/>
      <c r="D13051" s="86"/>
      <c r="E13051" s="32"/>
      <c r="H13051" s="105"/>
      <c r="J13051" s="102"/>
      <c r="K13051" s="102"/>
      <c r="L13051" s="108"/>
      <c r="R13051" s="31"/>
      <c r="S13051" s="112"/>
    </row>
    <row r="13052">
      <c r="A13052" s="105"/>
      <c r="C13052" s="88"/>
      <c r="D13052" s="86"/>
      <c r="E13052" s="32"/>
      <c r="H13052" s="105"/>
      <c r="J13052" s="102"/>
      <c r="K13052" s="102"/>
      <c r="L13052" s="108"/>
      <c r="R13052" s="31"/>
      <c r="S13052" s="112"/>
    </row>
    <row r="13053">
      <c r="A13053" s="105"/>
      <c r="C13053" s="88"/>
      <c r="D13053" s="86"/>
      <c r="E13053" s="32"/>
      <c r="H13053" s="105"/>
      <c r="J13053" s="102"/>
      <c r="K13053" s="102"/>
      <c r="L13053" s="108"/>
      <c r="R13053" s="31"/>
      <c r="S13053" s="112"/>
    </row>
    <row r="13054">
      <c r="A13054" s="105"/>
      <c r="C13054" s="88"/>
      <c r="D13054" s="86"/>
      <c r="E13054" s="32"/>
      <c r="H13054" s="105"/>
      <c r="J13054" s="102"/>
      <c r="K13054" s="102"/>
      <c r="L13054" s="108"/>
      <c r="R13054" s="31"/>
      <c r="S13054" s="112"/>
    </row>
    <row r="13055">
      <c r="A13055" s="105"/>
      <c r="C13055" s="88"/>
      <c r="D13055" s="86"/>
      <c r="E13055" s="32"/>
      <c r="H13055" s="105"/>
      <c r="J13055" s="102"/>
      <c r="K13055" s="102"/>
      <c r="L13055" s="108"/>
      <c r="R13055" s="31"/>
      <c r="S13055" s="112"/>
    </row>
    <row r="13056">
      <c r="A13056" s="105"/>
      <c r="C13056" s="88"/>
      <c r="D13056" s="86"/>
      <c r="E13056" s="32"/>
      <c r="H13056" s="105"/>
      <c r="J13056" s="102"/>
      <c r="K13056" s="102"/>
      <c r="L13056" s="108"/>
      <c r="R13056" s="31"/>
      <c r="S13056" s="112"/>
    </row>
    <row r="13057">
      <c r="A13057" s="105"/>
      <c r="C13057" s="88"/>
      <c r="D13057" s="86"/>
      <c r="E13057" s="32"/>
      <c r="H13057" s="105"/>
      <c r="J13057" s="102"/>
      <c r="K13057" s="102"/>
      <c r="L13057" s="108"/>
      <c r="R13057" s="31"/>
      <c r="S13057" s="112"/>
    </row>
    <row r="13058">
      <c r="A13058" s="105"/>
      <c r="C13058" s="88"/>
      <c r="D13058" s="86"/>
      <c r="E13058" s="32"/>
      <c r="H13058" s="105"/>
      <c r="J13058" s="102"/>
      <c r="K13058" s="102"/>
      <c r="L13058" s="108"/>
      <c r="R13058" s="31"/>
      <c r="S13058" s="112"/>
    </row>
    <row r="13059">
      <c r="A13059" s="105"/>
      <c r="C13059" s="88"/>
      <c r="D13059" s="86"/>
      <c r="E13059" s="32"/>
      <c r="H13059" s="105"/>
      <c r="J13059" s="102"/>
      <c r="K13059" s="102"/>
      <c r="L13059" s="108"/>
      <c r="R13059" s="31"/>
      <c r="S13059" s="112"/>
    </row>
    <row r="13060">
      <c r="A13060" s="105"/>
      <c r="C13060" s="88"/>
      <c r="D13060" s="86"/>
      <c r="E13060" s="32"/>
      <c r="H13060" s="105"/>
      <c r="J13060" s="102"/>
      <c r="K13060" s="102"/>
      <c r="L13060" s="108"/>
      <c r="R13060" s="31"/>
      <c r="S13060" s="112"/>
    </row>
    <row r="13061">
      <c r="A13061" s="105"/>
      <c r="C13061" s="88"/>
      <c r="D13061" s="86"/>
      <c r="E13061" s="32"/>
      <c r="H13061" s="105"/>
      <c r="J13061" s="102"/>
      <c r="K13061" s="102"/>
      <c r="L13061" s="108"/>
      <c r="R13061" s="31"/>
      <c r="S13061" s="112"/>
    </row>
    <row r="13062">
      <c r="A13062" s="105"/>
      <c r="C13062" s="88"/>
      <c r="D13062" s="86"/>
      <c r="E13062" s="32"/>
      <c r="H13062" s="105"/>
      <c r="J13062" s="102"/>
      <c r="K13062" s="102"/>
      <c r="L13062" s="108"/>
      <c r="R13062" s="31"/>
      <c r="S13062" s="112"/>
    </row>
    <row r="13063">
      <c r="A13063" s="105"/>
      <c r="C13063" s="88"/>
      <c r="D13063" s="86"/>
      <c r="E13063" s="32"/>
      <c r="H13063" s="105"/>
      <c r="J13063" s="102"/>
      <c r="K13063" s="102"/>
      <c r="L13063" s="108"/>
      <c r="R13063" s="31"/>
      <c r="S13063" s="112"/>
    </row>
    <row r="13064">
      <c r="A13064" s="105"/>
      <c r="C13064" s="88"/>
      <c r="D13064" s="86"/>
      <c r="E13064" s="32"/>
      <c r="H13064" s="105"/>
      <c r="J13064" s="102"/>
      <c r="K13064" s="102"/>
      <c r="L13064" s="108"/>
      <c r="R13064" s="31"/>
      <c r="S13064" s="112"/>
    </row>
    <row r="13065">
      <c r="A13065" s="105"/>
      <c r="C13065" s="88"/>
      <c r="D13065" s="86"/>
      <c r="E13065" s="32"/>
      <c r="H13065" s="105"/>
      <c r="J13065" s="102"/>
      <c r="K13065" s="102"/>
      <c r="L13065" s="108"/>
      <c r="R13065" s="31"/>
      <c r="S13065" s="112"/>
    </row>
    <row r="13066">
      <c r="A13066" s="105"/>
      <c r="C13066" s="88"/>
      <c r="D13066" s="86"/>
      <c r="E13066" s="32"/>
      <c r="H13066" s="105"/>
      <c r="J13066" s="102"/>
      <c r="K13066" s="102"/>
      <c r="L13066" s="108"/>
      <c r="R13066" s="31"/>
      <c r="S13066" s="112"/>
    </row>
    <row r="13067">
      <c r="A13067" s="105"/>
      <c r="C13067" s="88"/>
      <c r="D13067" s="86"/>
      <c r="E13067" s="32"/>
      <c r="H13067" s="105"/>
      <c r="J13067" s="102"/>
      <c r="K13067" s="102"/>
      <c r="L13067" s="108"/>
      <c r="R13067" s="31"/>
      <c r="S13067" s="112"/>
    </row>
    <row r="13068">
      <c r="A13068" s="105"/>
      <c r="C13068" s="88"/>
      <c r="D13068" s="86"/>
      <c r="E13068" s="32"/>
      <c r="H13068" s="105"/>
      <c r="J13068" s="102"/>
      <c r="K13068" s="102"/>
      <c r="L13068" s="108"/>
      <c r="R13068" s="31"/>
      <c r="S13068" s="112"/>
    </row>
    <row r="13069">
      <c r="A13069" s="105"/>
      <c r="C13069" s="88"/>
      <c r="D13069" s="86"/>
      <c r="E13069" s="32"/>
      <c r="H13069" s="105"/>
      <c r="J13069" s="102"/>
      <c r="K13069" s="102"/>
      <c r="L13069" s="108"/>
      <c r="R13069" s="31"/>
      <c r="S13069" s="112"/>
    </row>
    <row r="13070">
      <c r="A13070" s="105"/>
      <c r="C13070" s="88"/>
      <c r="D13070" s="86"/>
      <c r="E13070" s="32"/>
      <c r="H13070" s="105"/>
      <c r="J13070" s="102"/>
      <c r="K13070" s="102"/>
      <c r="L13070" s="108"/>
      <c r="R13070" s="31"/>
      <c r="S13070" s="112"/>
    </row>
    <row r="13071">
      <c r="A13071" s="105"/>
      <c r="C13071" s="88"/>
      <c r="D13071" s="86"/>
      <c r="E13071" s="32"/>
      <c r="H13071" s="105"/>
      <c r="J13071" s="102"/>
      <c r="K13071" s="102"/>
      <c r="L13071" s="108"/>
      <c r="R13071" s="31"/>
      <c r="S13071" s="112"/>
    </row>
    <row r="13072">
      <c r="A13072" s="105"/>
      <c r="C13072" s="88"/>
      <c r="D13072" s="86"/>
      <c r="E13072" s="32"/>
      <c r="H13072" s="105"/>
      <c r="J13072" s="102"/>
      <c r="K13072" s="102"/>
      <c r="L13072" s="108"/>
      <c r="R13072" s="31"/>
      <c r="S13072" s="112"/>
    </row>
    <row r="13073">
      <c r="A13073" s="105"/>
      <c r="C13073" s="88"/>
      <c r="D13073" s="86"/>
      <c r="E13073" s="32"/>
      <c r="H13073" s="105"/>
      <c r="J13073" s="102"/>
      <c r="K13073" s="102"/>
      <c r="L13073" s="108"/>
      <c r="R13073" s="31"/>
      <c r="S13073" s="112"/>
    </row>
    <row r="13074">
      <c r="A13074" s="105"/>
      <c r="C13074" s="88"/>
      <c r="D13074" s="86"/>
      <c r="E13074" s="32"/>
      <c r="H13074" s="105"/>
      <c r="J13074" s="102"/>
      <c r="K13074" s="102"/>
      <c r="L13074" s="108"/>
      <c r="R13074" s="31"/>
      <c r="S13074" s="112"/>
    </row>
    <row r="13075">
      <c r="A13075" s="105"/>
      <c r="C13075" s="88"/>
      <c r="D13075" s="86"/>
      <c r="E13075" s="32"/>
      <c r="H13075" s="105"/>
      <c r="J13075" s="102"/>
      <c r="K13075" s="102"/>
      <c r="L13075" s="108"/>
      <c r="R13075" s="31"/>
      <c r="S13075" s="112"/>
    </row>
    <row r="13076">
      <c r="A13076" s="105"/>
      <c r="C13076" s="88"/>
      <c r="D13076" s="86"/>
      <c r="E13076" s="32"/>
      <c r="H13076" s="105"/>
      <c r="J13076" s="102"/>
      <c r="K13076" s="102"/>
      <c r="L13076" s="108"/>
      <c r="R13076" s="31"/>
      <c r="S13076" s="112"/>
    </row>
    <row r="13077">
      <c r="A13077" s="105"/>
      <c r="C13077" s="88"/>
      <c r="D13077" s="86"/>
      <c r="E13077" s="32"/>
      <c r="H13077" s="105"/>
      <c r="J13077" s="102"/>
      <c r="K13077" s="102"/>
      <c r="L13077" s="108"/>
      <c r="R13077" s="31"/>
      <c r="S13077" s="112"/>
    </row>
    <row r="13078">
      <c r="A13078" s="105"/>
      <c r="C13078" s="88"/>
      <c r="D13078" s="86"/>
      <c r="E13078" s="32"/>
      <c r="H13078" s="105"/>
      <c r="J13078" s="102"/>
      <c r="K13078" s="102"/>
      <c r="L13078" s="108"/>
      <c r="R13078" s="31"/>
      <c r="S13078" s="112"/>
    </row>
    <row r="13079">
      <c r="A13079" s="105"/>
      <c r="C13079" s="88"/>
      <c r="D13079" s="86"/>
      <c r="E13079" s="32"/>
      <c r="H13079" s="105"/>
      <c r="J13079" s="102"/>
      <c r="K13079" s="102"/>
      <c r="L13079" s="108"/>
      <c r="R13079" s="31"/>
      <c r="S13079" s="112"/>
    </row>
    <row r="13080">
      <c r="A13080" s="105"/>
      <c r="C13080" s="88"/>
      <c r="D13080" s="86"/>
      <c r="E13080" s="32"/>
      <c r="H13080" s="105"/>
      <c r="J13080" s="102"/>
      <c r="K13080" s="102"/>
      <c r="L13080" s="108"/>
      <c r="R13080" s="31"/>
      <c r="S13080" s="112"/>
    </row>
    <row r="13081">
      <c r="A13081" s="105"/>
      <c r="C13081" s="88"/>
      <c r="D13081" s="86"/>
      <c r="E13081" s="32"/>
      <c r="H13081" s="105"/>
      <c r="J13081" s="102"/>
      <c r="K13081" s="102"/>
      <c r="L13081" s="108"/>
      <c r="R13081" s="31"/>
      <c r="S13081" s="112"/>
    </row>
    <row r="13082">
      <c r="A13082" s="105"/>
      <c r="C13082" s="88"/>
      <c r="D13082" s="86"/>
      <c r="E13082" s="32"/>
      <c r="H13082" s="105"/>
      <c r="J13082" s="102"/>
      <c r="K13082" s="102"/>
      <c r="L13082" s="108"/>
      <c r="R13082" s="31"/>
      <c r="S13082" s="112"/>
    </row>
    <row r="13083">
      <c r="A13083" s="105"/>
      <c r="C13083" s="88"/>
      <c r="D13083" s="86"/>
      <c r="E13083" s="32"/>
      <c r="H13083" s="105"/>
      <c r="J13083" s="102"/>
      <c r="K13083" s="102"/>
      <c r="L13083" s="108"/>
      <c r="R13083" s="31"/>
      <c r="S13083" s="112"/>
    </row>
    <row r="13084">
      <c r="A13084" s="105"/>
      <c r="C13084" s="88"/>
      <c r="D13084" s="86"/>
      <c r="E13084" s="32"/>
      <c r="H13084" s="105"/>
      <c r="J13084" s="102"/>
      <c r="K13084" s="102"/>
      <c r="L13084" s="108"/>
      <c r="R13084" s="31"/>
      <c r="S13084" s="112"/>
    </row>
    <row r="13085">
      <c r="A13085" s="105"/>
      <c r="C13085" s="88"/>
      <c r="D13085" s="86"/>
      <c r="E13085" s="32"/>
      <c r="H13085" s="105"/>
      <c r="J13085" s="102"/>
      <c r="K13085" s="102"/>
      <c r="L13085" s="108"/>
      <c r="R13085" s="31"/>
      <c r="S13085" s="112"/>
    </row>
    <row r="13086">
      <c r="A13086" s="105"/>
      <c r="C13086" s="88"/>
      <c r="D13086" s="86"/>
      <c r="E13086" s="32"/>
      <c r="H13086" s="105"/>
      <c r="J13086" s="102"/>
      <c r="K13086" s="102"/>
      <c r="L13086" s="108"/>
      <c r="R13086" s="31"/>
      <c r="S13086" s="112"/>
    </row>
    <row r="13087">
      <c r="A13087" s="105"/>
      <c r="C13087" s="88"/>
      <c r="D13087" s="86"/>
      <c r="E13087" s="32"/>
      <c r="H13087" s="105"/>
      <c r="J13087" s="102"/>
      <c r="K13087" s="102"/>
      <c r="L13087" s="108"/>
      <c r="R13087" s="31"/>
      <c r="S13087" s="112"/>
    </row>
    <row r="13088">
      <c r="A13088" s="105"/>
      <c r="C13088" s="88"/>
      <c r="D13088" s="86"/>
      <c r="E13088" s="32"/>
      <c r="H13088" s="105"/>
      <c r="J13088" s="102"/>
      <c r="K13088" s="102"/>
      <c r="L13088" s="108"/>
      <c r="R13088" s="31"/>
      <c r="S13088" s="112"/>
    </row>
    <row r="13089">
      <c r="A13089" s="105"/>
      <c r="C13089" s="88"/>
      <c r="D13089" s="86"/>
      <c r="E13089" s="32"/>
      <c r="H13089" s="105"/>
      <c r="J13089" s="102"/>
      <c r="K13089" s="102"/>
      <c r="L13089" s="108"/>
      <c r="R13089" s="31"/>
      <c r="S13089" s="112"/>
    </row>
    <row r="13090">
      <c r="A13090" s="105"/>
      <c r="C13090" s="88"/>
      <c r="D13090" s="86"/>
      <c r="E13090" s="32"/>
      <c r="H13090" s="105"/>
      <c r="J13090" s="102"/>
      <c r="K13090" s="102"/>
      <c r="L13090" s="108"/>
      <c r="R13090" s="31"/>
      <c r="S13090" s="112"/>
    </row>
    <row r="13091">
      <c r="A13091" s="105"/>
      <c r="C13091" s="88"/>
      <c r="D13091" s="86"/>
      <c r="E13091" s="32"/>
      <c r="H13091" s="105"/>
      <c r="J13091" s="102"/>
      <c r="K13091" s="102"/>
      <c r="L13091" s="108"/>
      <c r="R13091" s="31"/>
      <c r="S13091" s="112"/>
    </row>
    <row r="13092">
      <c r="A13092" s="105"/>
      <c r="C13092" s="88"/>
      <c r="D13092" s="86"/>
      <c r="E13092" s="32"/>
      <c r="H13092" s="105"/>
      <c r="J13092" s="102"/>
      <c r="K13092" s="102"/>
      <c r="L13092" s="108"/>
      <c r="R13092" s="31"/>
      <c r="S13092" s="112"/>
    </row>
    <row r="13093">
      <c r="A13093" s="105"/>
      <c r="C13093" s="88"/>
      <c r="D13093" s="86"/>
      <c r="E13093" s="32"/>
      <c r="H13093" s="105"/>
      <c r="J13093" s="102"/>
      <c r="K13093" s="102"/>
      <c r="L13093" s="108"/>
      <c r="R13093" s="31"/>
      <c r="S13093" s="112"/>
    </row>
    <row r="13094">
      <c r="A13094" s="105"/>
      <c r="C13094" s="88"/>
      <c r="D13094" s="86"/>
      <c r="E13094" s="32"/>
      <c r="H13094" s="105"/>
      <c r="J13094" s="102"/>
      <c r="K13094" s="102"/>
      <c r="L13094" s="108"/>
      <c r="R13094" s="31"/>
      <c r="S13094" s="112"/>
    </row>
    <row r="13095">
      <c r="A13095" s="105"/>
      <c r="C13095" s="88"/>
      <c r="D13095" s="86"/>
      <c r="E13095" s="32"/>
      <c r="H13095" s="105"/>
      <c r="J13095" s="102"/>
      <c r="K13095" s="102"/>
      <c r="L13095" s="108"/>
      <c r="R13095" s="31"/>
      <c r="S13095" s="112"/>
    </row>
    <row r="13096">
      <c r="A13096" s="105"/>
      <c r="C13096" s="88"/>
      <c r="D13096" s="86"/>
      <c r="E13096" s="32"/>
      <c r="H13096" s="105"/>
      <c r="J13096" s="102"/>
      <c r="K13096" s="102"/>
      <c r="L13096" s="108"/>
      <c r="R13096" s="31"/>
      <c r="S13096" s="112"/>
    </row>
    <row r="13097">
      <c r="A13097" s="105"/>
      <c r="C13097" s="88"/>
      <c r="D13097" s="86"/>
      <c r="E13097" s="32"/>
      <c r="H13097" s="105"/>
      <c r="J13097" s="102"/>
      <c r="K13097" s="102"/>
      <c r="L13097" s="108"/>
      <c r="R13097" s="31"/>
      <c r="S13097" s="112"/>
    </row>
    <row r="13098">
      <c r="A13098" s="105"/>
      <c r="C13098" s="88"/>
      <c r="D13098" s="86"/>
      <c r="E13098" s="32"/>
      <c r="H13098" s="105"/>
      <c r="J13098" s="102"/>
      <c r="K13098" s="102"/>
      <c r="L13098" s="108"/>
      <c r="R13098" s="31"/>
      <c r="S13098" s="112"/>
    </row>
    <row r="13099">
      <c r="A13099" s="105"/>
      <c r="C13099" s="88"/>
      <c r="D13099" s="86"/>
      <c r="E13099" s="32"/>
      <c r="H13099" s="105"/>
      <c r="J13099" s="102"/>
      <c r="K13099" s="102"/>
      <c r="L13099" s="108"/>
      <c r="R13099" s="31"/>
      <c r="S13099" s="112"/>
    </row>
    <row r="13100">
      <c r="A13100" s="105"/>
      <c r="C13100" s="88"/>
      <c r="D13100" s="86"/>
      <c r="E13100" s="32"/>
      <c r="H13100" s="105"/>
      <c r="J13100" s="102"/>
      <c r="K13100" s="102"/>
      <c r="L13100" s="108"/>
      <c r="R13100" s="31"/>
      <c r="S13100" s="112"/>
    </row>
    <row r="13101">
      <c r="A13101" s="105"/>
      <c r="C13101" s="88"/>
      <c r="D13101" s="86"/>
      <c r="E13101" s="32"/>
      <c r="H13101" s="105"/>
      <c r="J13101" s="102"/>
      <c r="K13101" s="102"/>
      <c r="L13101" s="108"/>
      <c r="R13101" s="31"/>
      <c r="S13101" s="112"/>
    </row>
    <row r="13102">
      <c r="A13102" s="105"/>
      <c r="C13102" s="88"/>
      <c r="D13102" s="86"/>
      <c r="E13102" s="32"/>
      <c r="H13102" s="105"/>
      <c r="J13102" s="102"/>
      <c r="K13102" s="102"/>
      <c r="L13102" s="108"/>
      <c r="R13102" s="31"/>
      <c r="S13102" s="112"/>
    </row>
    <row r="13103">
      <c r="A13103" s="105"/>
      <c r="C13103" s="88"/>
      <c r="D13103" s="86"/>
      <c r="E13103" s="32"/>
      <c r="H13103" s="105"/>
      <c r="J13103" s="102"/>
      <c r="K13103" s="102"/>
      <c r="L13103" s="108"/>
      <c r="R13103" s="31"/>
      <c r="S13103" s="112"/>
    </row>
    <row r="13104">
      <c r="A13104" s="105"/>
      <c r="C13104" s="88"/>
      <c r="D13104" s="86"/>
      <c r="E13104" s="32"/>
      <c r="H13104" s="105"/>
      <c r="J13104" s="102"/>
      <c r="K13104" s="102"/>
      <c r="L13104" s="108"/>
      <c r="R13104" s="31"/>
      <c r="S13104" s="112"/>
    </row>
    <row r="13105">
      <c r="A13105" s="105"/>
      <c r="C13105" s="88"/>
      <c r="D13105" s="86"/>
      <c r="E13105" s="32"/>
      <c r="H13105" s="105"/>
      <c r="J13105" s="102"/>
      <c r="K13105" s="102"/>
      <c r="L13105" s="108"/>
      <c r="R13105" s="31"/>
      <c r="S13105" s="112"/>
    </row>
    <row r="13106">
      <c r="A13106" s="105"/>
      <c r="C13106" s="88"/>
      <c r="D13106" s="86"/>
      <c r="E13106" s="32"/>
      <c r="H13106" s="105"/>
      <c r="J13106" s="102"/>
      <c r="K13106" s="102"/>
      <c r="L13106" s="108"/>
      <c r="R13106" s="31"/>
      <c r="S13106" s="112"/>
    </row>
    <row r="13107">
      <c r="A13107" s="105"/>
      <c r="C13107" s="88"/>
      <c r="D13107" s="86"/>
      <c r="E13107" s="32"/>
      <c r="H13107" s="105"/>
      <c r="J13107" s="102"/>
      <c r="K13107" s="102"/>
      <c r="L13107" s="108"/>
      <c r="R13107" s="31"/>
      <c r="S13107" s="112"/>
    </row>
    <row r="13108">
      <c r="A13108" s="105"/>
      <c r="C13108" s="88"/>
      <c r="D13108" s="86"/>
      <c r="E13108" s="32"/>
      <c r="H13108" s="105"/>
      <c r="J13108" s="102"/>
      <c r="K13108" s="102"/>
      <c r="L13108" s="108"/>
      <c r="R13108" s="31"/>
      <c r="S13108" s="112"/>
    </row>
    <row r="13109">
      <c r="A13109" s="105"/>
      <c r="C13109" s="88"/>
      <c r="D13109" s="86"/>
      <c r="E13109" s="32"/>
      <c r="H13109" s="105"/>
      <c r="J13109" s="102"/>
      <c r="K13109" s="102"/>
      <c r="L13109" s="108"/>
      <c r="R13109" s="31"/>
      <c r="S13109" s="112"/>
    </row>
    <row r="13110">
      <c r="A13110" s="105"/>
      <c r="C13110" s="88"/>
      <c r="D13110" s="86"/>
      <c r="E13110" s="32"/>
      <c r="H13110" s="105"/>
      <c r="J13110" s="102"/>
      <c r="K13110" s="102"/>
      <c r="L13110" s="108"/>
      <c r="R13110" s="31"/>
      <c r="S13110" s="112"/>
    </row>
    <row r="13111">
      <c r="A13111" s="105"/>
      <c r="C13111" s="88"/>
      <c r="D13111" s="86"/>
      <c r="E13111" s="32"/>
      <c r="H13111" s="105"/>
      <c r="J13111" s="102"/>
      <c r="K13111" s="102"/>
      <c r="L13111" s="108"/>
      <c r="R13111" s="31"/>
      <c r="S13111" s="112"/>
    </row>
    <row r="13112">
      <c r="A13112" s="105"/>
      <c r="C13112" s="88"/>
      <c r="D13112" s="86"/>
      <c r="E13112" s="32"/>
      <c r="H13112" s="105"/>
      <c r="J13112" s="102"/>
      <c r="K13112" s="102"/>
      <c r="L13112" s="108"/>
      <c r="R13112" s="31"/>
      <c r="S13112" s="112"/>
    </row>
    <row r="13113">
      <c r="A13113" s="105"/>
      <c r="C13113" s="88"/>
      <c r="D13113" s="86"/>
      <c r="E13113" s="32"/>
      <c r="H13113" s="105"/>
      <c r="J13113" s="102"/>
      <c r="K13113" s="102"/>
      <c r="L13113" s="108"/>
      <c r="R13113" s="31"/>
      <c r="S13113" s="112"/>
    </row>
    <row r="13114">
      <c r="A13114" s="105"/>
      <c r="C13114" s="88"/>
      <c r="D13114" s="86"/>
      <c r="E13114" s="32"/>
      <c r="H13114" s="105"/>
      <c r="J13114" s="102"/>
      <c r="K13114" s="102"/>
      <c r="L13114" s="108"/>
      <c r="R13114" s="31"/>
      <c r="S13114" s="112"/>
    </row>
    <row r="13115">
      <c r="A13115" s="105"/>
      <c r="C13115" s="88"/>
      <c r="D13115" s="86"/>
      <c r="E13115" s="32"/>
      <c r="H13115" s="105"/>
      <c r="J13115" s="102"/>
      <c r="K13115" s="102"/>
      <c r="L13115" s="108"/>
      <c r="R13115" s="31"/>
      <c r="S13115" s="112"/>
    </row>
    <row r="13116">
      <c r="A13116" s="105"/>
      <c r="C13116" s="88"/>
      <c r="D13116" s="86"/>
      <c r="E13116" s="32"/>
      <c r="H13116" s="105"/>
      <c r="J13116" s="102"/>
      <c r="K13116" s="102"/>
      <c r="L13116" s="108"/>
      <c r="R13116" s="31"/>
      <c r="S13116" s="112"/>
    </row>
    <row r="13117">
      <c r="A13117" s="105"/>
      <c r="C13117" s="88"/>
      <c r="D13117" s="86"/>
      <c r="E13117" s="32"/>
      <c r="H13117" s="105"/>
      <c r="J13117" s="102"/>
      <c r="K13117" s="102"/>
      <c r="L13117" s="108"/>
      <c r="R13117" s="31"/>
      <c r="S13117" s="112"/>
    </row>
    <row r="13118">
      <c r="A13118" s="105"/>
      <c r="C13118" s="88"/>
      <c r="D13118" s="86"/>
      <c r="E13118" s="32"/>
      <c r="H13118" s="105"/>
      <c r="J13118" s="102"/>
      <c r="K13118" s="102"/>
      <c r="L13118" s="108"/>
      <c r="R13118" s="31"/>
      <c r="S13118" s="112"/>
    </row>
    <row r="13119">
      <c r="A13119" s="105"/>
      <c r="C13119" s="88"/>
      <c r="D13119" s="86"/>
      <c r="E13119" s="32"/>
      <c r="H13119" s="105"/>
      <c r="J13119" s="102"/>
      <c r="K13119" s="102"/>
      <c r="L13119" s="108"/>
      <c r="R13119" s="31"/>
      <c r="S13119" s="112"/>
    </row>
    <row r="13120">
      <c r="A13120" s="105"/>
      <c r="C13120" s="88"/>
      <c r="D13120" s="86"/>
      <c r="E13120" s="32"/>
      <c r="H13120" s="105"/>
      <c r="J13120" s="102"/>
      <c r="K13120" s="102"/>
      <c r="L13120" s="108"/>
      <c r="R13120" s="31"/>
      <c r="S13120" s="112"/>
    </row>
    <row r="13121">
      <c r="A13121" s="105"/>
      <c r="C13121" s="88"/>
      <c r="D13121" s="86"/>
      <c r="E13121" s="32"/>
      <c r="H13121" s="105"/>
      <c r="J13121" s="102"/>
      <c r="K13121" s="102"/>
      <c r="L13121" s="108"/>
      <c r="R13121" s="31"/>
      <c r="S13121" s="112"/>
    </row>
    <row r="13122">
      <c r="A13122" s="105"/>
      <c r="C13122" s="88"/>
      <c r="D13122" s="86"/>
      <c r="E13122" s="32"/>
      <c r="H13122" s="105"/>
      <c r="J13122" s="102"/>
      <c r="K13122" s="102"/>
      <c r="L13122" s="108"/>
      <c r="R13122" s="31"/>
      <c r="S13122" s="112"/>
    </row>
    <row r="13123">
      <c r="A13123" s="105"/>
      <c r="C13123" s="88"/>
      <c r="D13123" s="86"/>
      <c r="E13123" s="32"/>
      <c r="H13123" s="105"/>
      <c r="J13123" s="102"/>
      <c r="K13123" s="102"/>
      <c r="L13123" s="108"/>
      <c r="R13123" s="31"/>
      <c r="S13123" s="112"/>
    </row>
    <row r="13124">
      <c r="A13124" s="105"/>
      <c r="C13124" s="88"/>
      <c r="D13124" s="86"/>
      <c r="E13124" s="32"/>
      <c r="H13124" s="105"/>
      <c r="J13124" s="102"/>
      <c r="K13124" s="102"/>
      <c r="L13124" s="108"/>
      <c r="R13124" s="31"/>
      <c r="S13124" s="112"/>
    </row>
    <row r="13125">
      <c r="A13125" s="105"/>
      <c r="C13125" s="88"/>
      <c r="D13125" s="86"/>
      <c r="E13125" s="32"/>
      <c r="H13125" s="105"/>
      <c r="J13125" s="102"/>
      <c r="K13125" s="102"/>
      <c r="L13125" s="108"/>
      <c r="R13125" s="31"/>
      <c r="S13125" s="112"/>
    </row>
    <row r="13126">
      <c r="A13126" s="105"/>
      <c r="C13126" s="88"/>
      <c r="D13126" s="86"/>
      <c r="E13126" s="32"/>
      <c r="H13126" s="105"/>
      <c r="J13126" s="102"/>
      <c r="K13126" s="102"/>
      <c r="L13126" s="108"/>
      <c r="R13126" s="31"/>
      <c r="S13126" s="112"/>
    </row>
    <row r="13127">
      <c r="A13127" s="105"/>
      <c r="C13127" s="88"/>
      <c r="D13127" s="86"/>
      <c r="E13127" s="32"/>
      <c r="H13127" s="105"/>
      <c r="J13127" s="102"/>
      <c r="K13127" s="102"/>
      <c r="L13127" s="108"/>
      <c r="R13127" s="31"/>
      <c r="S13127" s="112"/>
    </row>
    <row r="13128">
      <c r="A13128" s="105"/>
      <c r="C13128" s="88"/>
      <c r="D13128" s="86"/>
      <c r="E13128" s="32"/>
      <c r="H13128" s="105"/>
      <c r="J13128" s="102"/>
      <c r="K13128" s="102"/>
      <c r="L13128" s="108"/>
      <c r="R13128" s="31"/>
      <c r="S13128" s="112"/>
    </row>
    <row r="13129">
      <c r="A13129" s="105"/>
      <c r="C13129" s="88"/>
      <c r="D13129" s="86"/>
      <c r="E13129" s="32"/>
      <c r="H13129" s="105"/>
      <c r="J13129" s="102"/>
      <c r="K13129" s="102"/>
      <c r="L13129" s="108"/>
      <c r="R13129" s="31"/>
      <c r="S13129" s="112"/>
    </row>
    <row r="13130">
      <c r="A13130" s="105"/>
      <c r="C13130" s="88"/>
      <c r="D13130" s="86"/>
      <c r="E13130" s="32"/>
      <c r="H13130" s="105"/>
      <c r="J13130" s="102"/>
      <c r="K13130" s="102"/>
      <c r="L13130" s="108"/>
      <c r="R13130" s="31"/>
      <c r="S13130" s="112"/>
    </row>
    <row r="13131">
      <c r="A13131" s="105"/>
      <c r="C13131" s="88"/>
      <c r="D13131" s="86"/>
      <c r="E13131" s="32"/>
      <c r="H13131" s="105"/>
      <c r="J13131" s="102"/>
      <c r="K13131" s="102"/>
      <c r="L13131" s="108"/>
      <c r="R13131" s="31"/>
      <c r="S13131" s="112"/>
    </row>
    <row r="13132">
      <c r="A13132" s="105"/>
      <c r="C13132" s="88"/>
      <c r="D13132" s="86"/>
      <c r="E13132" s="32"/>
      <c r="H13132" s="105"/>
      <c r="J13132" s="102"/>
      <c r="K13132" s="102"/>
      <c r="L13132" s="108"/>
      <c r="R13132" s="31"/>
      <c r="S13132" s="112"/>
    </row>
    <row r="13133">
      <c r="A13133" s="105"/>
      <c r="C13133" s="88"/>
      <c r="D13133" s="86"/>
      <c r="E13133" s="32"/>
      <c r="H13133" s="105"/>
      <c r="J13133" s="102"/>
      <c r="K13133" s="102"/>
      <c r="L13133" s="108"/>
      <c r="R13133" s="31"/>
      <c r="S13133" s="112"/>
    </row>
    <row r="13134">
      <c r="A13134" s="105"/>
      <c r="C13134" s="88"/>
      <c r="D13134" s="86"/>
      <c r="E13134" s="32"/>
      <c r="H13134" s="105"/>
      <c r="J13134" s="102"/>
      <c r="K13134" s="102"/>
      <c r="L13134" s="108"/>
      <c r="R13134" s="31"/>
      <c r="S13134" s="112"/>
    </row>
    <row r="13135">
      <c r="A13135" s="105"/>
      <c r="C13135" s="88"/>
      <c r="D13135" s="86"/>
      <c r="E13135" s="32"/>
      <c r="H13135" s="105"/>
      <c r="J13135" s="102"/>
      <c r="K13135" s="102"/>
      <c r="L13135" s="108"/>
      <c r="R13135" s="31"/>
      <c r="S13135" s="112"/>
    </row>
    <row r="13136">
      <c r="A13136" s="105"/>
      <c r="C13136" s="88"/>
      <c r="D13136" s="86"/>
      <c r="E13136" s="32"/>
      <c r="H13136" s="105"/>
      <c r="J13136" s="102"/>
      <c r="K13136" s="102"/>
      <c r="L13136" s="108"/>
      <c r="R13136" s="31"/>
      <c r="S13136" s="112"/>
    </row>
    <row r="13137">
      <c r="A13137" s="105"/>
      <c r="C13137" s="88"/>
      <c r="D13137" s="86"/>
      <c r="E13137" s="32"/>
      <c r="H13137" s="105"/>
      <c r="J13137" s="102"/>
      <c r="K13137" s="102"/>
      <c r="L13137" s="108"/>
      <c r="R13137" s="31"/>
      <c r="S13137" s="112"/>
    </row>
    <row r="13138">
      <c r="A13138" s="105"/>
      <c r="C13138" s="88"/>
      <c r="D13138" s="86"/>
      <c r="E13138" s="32"/>
      <c r="H13138" s="105"/>
      <c r="J13138" s="102"/>
      <c r="K13138" s="102"/>
      <c r="L13138" s="108"/>
      <c r="R13138" s="31"/>
      <c r="S13138" s="112"/>
    </row>
    <row r="13139">
      <c r="A13139" s="105"/>
      <c r="C13139" s="88"/>
      <c r="D13139" s="86"/>
      <c r="E13139" s="32"/>
      <c r="H13139" s="105"/>
      <c r="J13139" s="102"/>
      <c r="K13139" s="102"/>
      <c r="L13139" s="108"/>
      <c r="R13139" s="31"/>
      <c r="S13139" s="112"/>
    </row>
    <row r="13140">
      <c r="A13140" s="105"/>
      <c r="C13140" s="88"/>
      <c r="D13140" s="86"/>
      <c r="E13140" s="32"/>
      <c r="H13140" s="105"/>
      <c r="J13140" s="102"/>
      <c r="K13140" s="102"/>
      <c r="L13140" s="108"/>
      <c r="R13140" s="31"/>
      <c r="S13140" s="112"/>
    </row>
    <row r="13141">
      <c r="A13141" s="105"/>
      <c r="C13141" s="88"/>
      <c r="D13141" s="86"/>
      <c r="E13141" s="32"/>
      <c r="H13141" s="105"/>
      <c r="J13141" s="102"/>
      <c r="K13141" s="102"/>
      <c r="L13141" s="108"/>
      <c r="R13141" s="31"/>
      <c r="S13141" s="112"/>
    </row>
    <row r="13142">
      <c r="A13142" s="105"/>
      <c r="C13142" s="88"/>
      <c r="D13142" s="86"/>
      <c r="E13142" s="32"/>
      <c r="H13142" s="105"/>
      <c r="J13142" s="102"/>
      <c r="K13142" s="102"/>
      <c r="L13142" s="108"/>
      <c r="R13142" s="31"/>
      <c r="S13142" s="112"/>
    </row>
    <row r="13143">
      <c r="A13143" s="105"/>
      <c r="C13143" s="88"/>
      <c r="D13143" s="86"/>
      <c r="E13143" s="32"/>
      <c r="H13143" s="105"/>
      <c r="J13143" s="102"/>
      <c r="K13143" s="102"/>
      <c r="L13143" s="108"/>
      <c r="R13143" s="31"/>
      <c r="S13143" s="112"/>
    </row>
    <row r="13144">
      <c r="A13144" s="105"/>
      <c r="C13144" s="88"/>
      <c r="D13144" s="86"/>
      <c r="E13144" s="32"/>
      <c r="H13144" s="105"/>
      <c r="J13144" s="102"/>
      <c r="K13144" s="102"/>
      <c r="L13144" s="108"/>
      <c r="R13144" s="31"/>
      <c r="S13144" s="112"/>
    </row>
    <row r="13145">
      <c r="A13145" s="105"/>
      <c r="C13145" s="88"/>
      <c r="D13145" s="86"/>
      <c r="E13145" s="32"/>
      <c r="H13145" s="105"/>
      <c r="J13145" s="102"/>
      <c r="K13145" s="102"/>
      <c r="L13145" s="108"/>
      <c r="R13145" s="31"/>
      <c r="S13145" s="112"/>
    </row>
    <row r="13146">
      <c r="A13146" s="105"/>
      <c r="C13146" s="88"/>
      <c r="D13146" s="86"/>
      <c r="E13146" s="32"/>
      <c r="H13146" s="105"/>
      <c r="J13146" s="102"/>
      <c r="K13146" s="102"/>
      <c r="L13146" s="108"/>
      <c r="R13146" s="31"/>
      <c r="S13146" s="112"/>
    </row>
    <row r="13147">
      <c r="A13147" s="105"/>
      <c r="C13147" s="88"/>
      <c r="D13147" s="86"/>
      <c r="E13147" s="32"/>
      <c r="H13147" s="105"/>
      <c r="J13147" s="102"/>
      <c r="K13147" s="102"/>
      <c r="L13147" s="108"/>
      <c r="R13147" s="31"/>
      <c r="S13147" s="112"/>
    </row>
    <row r="13148">
      <c r="A13148" s="105"/>
      <c r="C13148" s="88"/>
      <c r="D13148" s="86"/>
      <c r="E13148" s="32"/>
      <c r="H13148" s="105"/>
      <c r="J13148" s="102"/>
      <c r="K13148" s="102"/>
      <c r="L13148" s="108"/>
      <c r="R13148" s="31"/>
      <c r="S13148" s="112"/>
    </row>
    <row r="13149">
      <c r="A13149" s="105"/>
      <c r="C13149" s="88"/>
      <c r="D13149" s="86"/>
      <c r="E13149" s="32"/>
      <c r="H13149" s="105"/>
      <c r="J13149" s="102"/>
      <c r="K13149" s="102"/>
      <c r="L13149" s="108"/>
      <c r="R13149" s="31"/>
      <c r="S13149" s="112"/>
    </row>
    <row r="13150">
      <c r="A13150" s="105"/>
      <c r="C13150" s="88"/>
      <c r="D13150" s="86"/>
      <c r="E13150" s="32"/>
      <c r="H13150" s="105"/>
      <c r="J13150" s="102"/>
      <c r="K13150" s="102"/>
      <c r="L13150" s="108"/>
      <c r="R13150" s="31"/>
      <c r="S13150" s="112"/>
    </row>
    <row r="13151">
      <c r="A13151" s="105"/>
      <c r="C13151" s="88"/>
      <c r="D13151" s="86"/>
      <c r="E13151" s="32"/>
      <c r="H13151" s="105"/>
      <c r="J13151" s="102"/>
      <c r="K13151" s="102"/>
      <c r="L13151" s="108"/>
      <c r="R13151" s="31"/>
      <c r="S13151" s="112"/>
    </row>
    <row r="13152">
      <c r="A13152" s="105"/>
      <c r="C13152" s="88"/>
      <c r="D13152" s="86"/>
      <c r="E13152" s="32"/>
      <c r="H13152" s="105"/>
      <c r="J13152" s="102"/>
      <c r="K13152" s="102"/>
      <c r="L13152" s="108"/>
      <c r="R13152" s="31"/>
      <c r="S13152" s="112"/>
    </row>
    <row r="13153">
      <c r="A13153" s="105"/>
      <c r="C13153" s="88"/>
      <c r="D13153" s="86"/>
      <c r="E13153" s="32"/>
      <c r="H13153" s="105"/>
      <c r="J13153" s="102"/>
      <c r="K13153" s="102"/>
      <c r="L13153" s="108"/>
      <c r="R13153" s="31"/>
      <c r="S13153" s="112"/>
    </row>
    <row r="13154">
      <c r="A13154" s="105"/>
      <c r="C13154" s="88"/>
      <c r="D13154" s="86"/>
      <c r="E13154" s="32"/>
      <c r="H13154" s="105"/>
      <c r="J13154" s="102"/>
      <c r="K13154" s="102"/>
      <c r="L13154" s="108"/>
      <c r="R13154" s="31"/>
      <c r="S13154" s="112"/>
    </row>
    <row r="13155">
      <c r="A13155" s="105"/>
      <c r="C13155" s="88"/>
      <c r="D13155" s="86"/>
      <c r="E13155" s="32"/>
      <c r="H13155" s="105"/>
      <c r="J13155" s="102"/>
      <c r="K13155" s="102"/>
      <c r="L13155" s="108"/>
      <c r="R13155" s="31"/>
      <c r="S13155" s="112"/>
    </row>
    <row r="13156">
      <c r="A13156" s="105"/>
      <c r="C13156" s="88"/>
      <c r="D13156" s="86"/>
      <c r="E13156" s="32"/>
      <c r="H13156" s="105"/>
      <c r="J13156" s="102"/>
      <c r="K13156" s="102"/>
      <c r="L13156" s="108"/>
      <c r="R13156" s="31"/>
      <c r="S13156" s="112"/>
    </row>
    <row r="13157">
      <c r="A13157" s="105"/>
      <c r="C13157" s="88"/>
      <c r="D13157" s="86"/>
      <c r="E13157" s="32"/>
      <c r="H13157" s="105"/>
      <c r="J13157" s="102"/>
      <c r="K13157" s="102"/>
      <c r="L13157" s="108"/>
      <c r="R13157" s="31"/>
      <c r="S13157" s="112"/>
    </row>
    <row r="13158">
      <c r="A13158" s="105"/>
      <c r="C13158" s="88"/>
      <c r="D13158" s="86"/>
      <c r="E13158" s="32"/>
      <c r="H13158" s="105"/>
      <c r="J13158" s="102"/>
      <c r="K13158" s="102"/>
      <c r="L13158" s="108"/>
      <c r="R13158" s="31"/>
      <c r="S13158" s="112"/>
    </row>
    <row r="13159">
      <c r="A13159" s="105"/>
      <c r="C13159" s="88"/>
      <c r="D13159" s="86"/>
      <c r="E13159" s="32"/>
      <c r="H13159" s="105"/>
      <c r="J13159" s="102"/>
      <c r="K13159" s="102"/>
      <c r="L13159" s="108"/>
      <c r="R13159" s="31"/>
      <c r="S13159" s="112"/>
    </row>
    <row r="13160">
      <c r="A13160" s="105"/>
      <c r="C13160" s="88"/>
      <c r="D13160" s="86"/>
      <c r="E13160" s="32"/>
      <c r="H13160" s="105"/>
      <c r="J13160" s="102"/>
      <c r="K13160" s="102"/>
      <c r="L13160" s="108"/>
      <c r="R13160" s="31"/>
      <c r="S13160" s="112"/>
    </row>
    <row r="13161">
      <c r="A13161" s="105"/>
      <c r="C13161" s="88"/>
      <c r="D13161" s="86"/>
      <c r="E13161" s="32"/>
      <c r="H13161" s="105"/>
      <c r="J13161" s="102"/>
      <c r="K13161" s="102"/>
      <c r="L13161" s="108"/>
      <c r="R13161" s="31"/>
      <c r="S13161" s="112"/>
    </row>
    <row r="13162">
      <c r="A13162" s="105"/>
      <c r="C13162" s="88"/>
      <c r="D13162" s="86"/>
      <c r="E13162" s="32"/>
      <c r="H13162" s="105"/>
      <c r="J13162" s="102"/>
      <c r="K13162" s="102"/>
      <c r="L13162" s="108"/>
      <c r="R13162" s="31"/>
      <c r="S13162" s="112"/>
    </row>
    <row r="13163">
      <c r="A13163" s="105"/>
      <c r="C13163" s="88"/>
      <c r="D13163" s="86"/>
      <c r="E13163" s="32"/>
      <c r="H13163" s="105"/>
      <c r="J13163" s="102"/>
      <c r="K13163" s="102"/>
      <c r="L13163" s="108"/>
      <c r="R13163" s="31"/>
      <c r="S13163" s="112"/>
    </row>
    <row r="13164">
      <c r="A13164" s="105"/>
      <c r="C13164" s="88"/>
      <c r="D13164" s="86"/>
      <c r="E13164" s="32"/>
      <c r="H13164" s="105"/>
      <c r="J13164" s="102"/>
      <c r="K13164" s="102"/>
      <c r="L13164" s="108"/>
      <c r="R13164" s="31"/>
      <c r="S13164" s="112"/>
    </row>
    <row r="13165">
      <c r="A13165" s="105"/>
      <c r="C13165" s="88"/>
      <c r="D13165" s="86"/>
      <c r="E13165" s="32"/>
      <c r="H13165" s="105"/>
      <c r="J13165" s="102"/>
      <c r="K13165" s="102"/>
      <c r="L13165" s="108"/>
      <c r="R13165" s="31"/>
      <c r="S13165" s="112"/>
    </row>
    <row r="13166">
      <c r="A13166" s="105"/>
      <c r="C13166" s="88"/>
      <c r="D13166" s="86"/>
      <c r="E13166" s="32"/>
      <c r="H13166" s="105"/>
      <c r="J13166" s="102"/>
      <c r="K13166" s="102"/>
      <c r="L13166" s="108"/>
      <c r="R13166" s="31"/>
      <c r="S13166" s="112"/>
    </row>
    <row r="13167">
      <c r="A13167" s="105"/>
      <c r="C13167" s="88"/>
      <c r="D13167" s="86"/>
      <c r="E13167" s="32"/>
      <c r="H13167" s="105"/>
      <c r="J13167" s="102"/>
      <c r="K13167" s="102"/>
      <c r="L13167" s="108"/>
      <c r="R13167" s="31"/>
      <c r="S13167" s="112"/>
    </row>
    <row r="13168">
      <c r="A13168" s="105"/>
      <c r="C13168" s="88"/>
      <c r="D13168" s="86"/>
      <c r="E13168" s="32"/>
      <c r="H13168" s="105"/>
      <c r="J13168" s="102"/>
      <c r="K13168" s="102"/>
      <c r="L13168" s="108"/>
      <c r="R13168" s="31"/>
      <c r="S13168" s="112"/>
    </row>
    <row r="13169">
      <c r="A13169" s="105"/>
      <c r="C13169" s="88"/>
      <c r="D13169" s="86"/>
      <c r="E13169" s="32"/>
      <c r="H13169" s="105"/>
      <c r="J13169" s="102"/>
      <c r="K13169" s="102"/>
      <c r="L13169" s="108"/>
      <c r="R13169" s="31"/>
      <c r="S13169" s="112"/>
    </row>
    <row r="13170">
      <c r="A13170" s="105"/>
      <c r="C13170" s="88"/>
      <c r="D13170" s="86"/>
      <c r="E13170" s="32"/>
      <c r="H13170" s="105"/>
      <c r="J13170" s="102"/>
      <c r="K13170" s="102"/>
      <c r="L13170" s="108"/>
      <c r="R13170" s="31"/>
      <c r="S13170" s="112"/>
    </row>
    <row r="13171">
      <c r="A13171" s="105"/>
      <c r="C13171" s="88"/>
      <c r="D13171" s="86"/>
      <c r="E13171" s="32"/>
      <c r="H13171" s="105"/>
      <c r="J13171" s="102"/>
      <c r="K13171" s="102"/>
      <c r="L13171" s="108"/>
      <c r="R13171" s="31"/>
      <c r="S13171" s="112"/>
    </row>
    <row r="13172">
      <c r="A13172" s="105"/>
      <c r="C13172" s="88"/>
      <c r="D13172" s="86"/>
      <c r="E13172" s="32"/>
      <c r="H13172" s="105"/>
      <c r="J13172" s="102"/>
      <c r="K13172" s="102"/>
      <c r="L13172" s="108"/>
      <c r="R13172" s="31"/>
      <c r="S13172" s="112"/>
    </row>
    <row r="13173">
      <c r="A13173" s="105"/>
      <c r="C13173" s="88"/>
      <c r="D13173" s="86"/>
      <c r="E13173" s="32"/>
      <c r="H13173" s="105"/>
      <c r="J13173" s="102"/>
      <c r="K13173" s="102"/>
      <c r="L13173" s="108"/>
      <c r="R13173" s="31"/>
      <c r="S13173" s="112"/>
    </row>
    <row r="13174">
      <c r="A13174" s="105"/>
      <c r="C13174" s="88"/>
      <c r="D13174" s="86"/>
      <c r="E13174" s="32"/>
      <c r="H13174" s="105"/>
      <c r="J13174" s="102"/>
      <c r="K13174" s="102"/>
      <c r="L13174" s="108"/>
      <c r="R13174" s="31"/>
      <c r="S13174" s="112"/>
    </row>
    <row r="13175">
      <c r="A13175" s="105"/>
      <c r="C13175" s="88"/>
      <c r="D13175" s="86"/>
      <c r="E13175" s="32"/>
      <c r="H13175" s="105"/>
      <c r="J13175" s="102"/>
      <c r="K13175" s="102"/>
      <c r="L13175" s="108"/>
      <c r="R13175" s="31"/>
      <c r="S13175" s="112"/>
    </row>
    <row r="13176">
      <c r="A13176" s="105"/>
      <c r="C13176" s="88"/>
      <c r="D13176" s="86"/>
      <c r="E13176" s="32"/>
      <c r="H13176" s="105"/>
      <c r="J13176" s="102"/>
      <c r="K13176" s="102"/>
      <c r="L13176" s="108"/>
      <c r="R13176" s="31"/>
      <c r="S13176" s="112"/>
    </row>
    <row r="13177">
      <c r="A13177" s="105"/>
      <c r="C13177" s="88"/>
      <c r="D13177" s="86"/>
      <c r="E13177" s="32"/>
      <c r="H13177" s="105"/>
      <c r="J13177" s="102"/>
      <c r="K13177" s="102"/>
      <c r="L13177" s="108"/>
      <c r="R13177" s="31"/>
      <c r="S13177" s="112"/>
    </row>
    <row r="13178">
      <c r="A13178" s="105"/>
      <c r="C13178" s="88"/>
      <c r="D13178" s="86"/>
      <c r="E13178" s="32"/>
      <c r="H13178" s="105"/>
      <c r="J13178" s="102"/>
      <c r="K13178" s="102"/>
      <c r="L13178" s="108"/>
      <c r="R13178" s="31"/>
      <c r="S13178" s="112"/>
    </row>
    <row r="13179">
      <c r="A13179" s="105"/>
      <c r="C13179" s="88"/>
      <c r="D13179" s="86"/>
      <c r="E13179" s="32"/>
      <c r="H13179" s="105"/>
      <c r="J13179" s="102"/>
      <c r="K13179" s="102"/>
      <c r="L13179" s="108"/>
      <c r="R13179" s="31"/>
      <c r="S13179" s="112"/>
    </row>
    <row r="13180">
      <c r="A13180" s="105"/>
      <c r="C13180" s="88"/>
      <c r="D13180" s="86"/>
      <c r="E13180" s="32"/>
      <c r="H13180" s="105"/>
      <c r="J13180" s="102"/>
      <c r="K13180" s="102"/>
      <c r="L13180" s="108"/>
      <c r="R13180" s="31"/>
      <c r="S13180" s="112"/>
    </row>
    <row r="13181">
      <c r="A13181" s="105"/>
      <c r="C13181" s="88"/>
      <c r="D13181" s="86"/>
      <c r="E13181" s="32"/>
      <c r="H13181" s="105"/>
      <c r="J13181" s="102"/>
      <c r="K13181" s="102"/>
      <c r="L13181" s="108"/>
      <c r="R13181" s="31"/>
      <c r="S13181" s="112"/>
    </row>
    <row r="13182">
      <c r="A13182" s="105"/>
      <c r="C13182" s="88"/>
      <c r="D13182" s="86"/>
      <c r="E13182" s="32"/>
      <c r="H13182" s="105"/>
      <c r="J13182" s="102"/>
      <c r="K13182" s="102"/>
      <c r="L13182" s="108"/>
      <c r="R13182" s="31"/>
      <c r="S13182" s="112"/>
    </row>
    <row r="13183">
      <c r="A13183" s="105"/>
      <c r="C13183" s="88"/>
      <c r="D13183" s="86"/>
      <c r="E13183" s="32"/>
      <c r="H13183" s="105"/>
      <c r="J13183" s="102"/>
      <c r="K13183" s="102"/>
      <c r="L13183" s="108"/>
      <c r="R13183" s="31"/>
      <c r="S13183" s="112"/>
    </row>
    <row r="13184">
      <c r="A13184" s="105"/>
      <c r="C13184" s="88"/>
      <c r="D13184" s="86"/>
      <c r="E13184" s="32"/>
      <c r="H13184" s="105"/>
      <c r="J13184" s="102"/>
      <c r="K13184" s="102"/>
      <c r="L13184" s="108"/>
      <c r="R13184" s="31"/>
      <c r="S13184" s="112"/>
    </row>
    <row r="13185">
      <c r="A13185" s="105"/>
      <c r="C13185" s="88"/>
      <c r="D13185" s="86"/>
      <c r="E13185" s="32"/>
      <c r="H13185" s="105"/>
      <c r="J13185" s="102"/>
      <c r="K13185" s="102"/>
      <c r="L13185" s="108"/>
      <c r="R13185" s="31"/>
      <c r="S13185" s="112"/>
    </row>
    <row r="13186">
      <c r="A13186" s="105"/>
      <c r="C13186" s="88"/>
      <c r="D13186" s="86"/>
      <c r="E13186" s="32"/>
      <c r="H13186" s="105"/>
      <c r="J13186" s="102"/>
      <c r="K13186" s="102"/>
      <c r="L13186" s="108"/>
      <c r="R13186" s="31"/>
      <c r="S13186" s="112"/>
    </row>
    <row r="13187">
      <c r="A13187" s="105"/>
      <c r="C13187" s="88"/>
      <c r="D13187" s="86"/>
      <c r="E13187" s="32"/>
      <c r="H13187" s="105"/>
      <c r="J13187" s="102"/>
      <c r="K13187" s="102"/>
      <c r="L13187" s="108"/>
      <c r="R13187" s="31"/>
      <c r="S13187" s="112"/>
    </row>
    <row r="13188">
      <c r="A13188" s="105"/>
      <c r="C13188" s="88"/>
      <c r="D13188" s="86"/>
      <c r="E13188" s="32"/>
      <c r="H13188" s="105"/>
      <c r="J13188" s="102"/>
      <c r="K13188" s="102"/>
      <c r="L13188" s="108"/>
      <c r="R13188" s="31"/>
      <c r="S13188" s="112"/>
    </row>
    <row r="13189">
      <c r="A13189" s="105"/>
      <c r="C13189" s="88"/>
      <c r="D13189" s="86"/>
      <c r="E13189" s="32"/>
      <c r="H13189" s="105"/>
      <c r="J13189" s="102"/>
      <c r="K13189" s="102"/>
      <c r="L13189" s="108"/>
      <c r="R13189" s="31"/>
      <c r="S13189" s="112"/>
    </row>
    <row r="13190">
      <c r="A13190" s="105"/>
      <c r="C13190" s="88"/>
      <c r="D13190" s="86"/>
      <c r="E13190" s="32"/>
      <c r="H13190" s="105"/>
      <c r="J13190" s="102"/>
      <c r="K13190" s="102"/>
      <c r="L13190" s="108"/>
      <c r="R13190" s="31"/>
      <c r="S13190" s="112"/>
    </row>
    <row r="13191">
      <c r="A13191" s="105"/>
      <c r="C13191" s="88"/>
      <c r="D13191" s="86"/>
      <c r="E13191" s="32"/>
      <c r="H13191" s="105"/>
      <c r="J13191" s="102"/>
      <c r="K13191" s="102"/>
      <c r="L13191" s="108"/>
      <c r="R13191" s="31"/>
      <c r="S13191" s="112"/>
    </row>
    <row r="13192">
      <c r="A13192" s="105"/>
      <c r="C13192" s="88"/>
      <c r="D13192" s="86"/>
      <c r="E13192" s="32"/>
      <c r="H13192" s="105"/>
      <c r="J13192" s="102"/>
      <c r="K13192" s="102"/>
      <c r="L13192" s="108"/>
      <c r="R13192" s="31"/>
      <c r="S13192" s="112"/>
    </row>
    <row r="13193">
      <c r="A13193" s="105"/>
      <c r="C13193" s="88"/>
      <c r="D13193" s="86"/>
      <c r="E13193" s="32"/>
      <c r="H13193" s="105"/>
      <c r="J13193" s="102"/>
      <c r="K13193" s="102"/>
      <c r="L13193" s="108"/>
      <c r="R13193" s="31"/>
      <c r="S13193" s="112"/>
    </row>
    <row r="13194">
      <c r="A13194" s="105"/>
      <c r="C13194" s="88"/>
      <c r="D13194" s="86"/>
      <c r="E13194" s="32"/>
      <c r="H13194" s="105"/>
      <c r="J13194" s="102"/>
      <c r="K13194" s="102"/>
      <c r="L13194" s="108"/>
      <c r="R13194" s="31"/>
      <c r="S13194" s="112"/>
    </row>
    <row r="13195">
      <c r="A13195" s="105"/>
      <c r="C13195" s="88"/>
      <c r="D13195" s="86"/>
      <c r="E13195" s="32"/>
      <c r="H13195" s="105"/>
      <c r="J13195" s="102"/>
      <c r="K13195" s="102"/>
      <c r="L13195" s="108"/>
      <c r="R13195" s="31"/>
      <c r="S13195" s="112"/>
    </row>
    <row r="13196">
      <c r="A13196" s="105"/>
      <c r="C13196" s="88"/>
      <c r="D13196" s="86"/>
      <c r="E13196" s="32"/>
      <c r="H13196" s="105"/>
      <c r="J13196" s="102"/>
      <c r="K13196" s="102"/>
      <c r="L13196" s="108"/>
      <c r="R13196" s="31"/>
      <c r="S13196" s="112"/>
    </row>
    <row r="13197">
      <c r="A13197" s="105"/>
      <c r="C13197" s="88"/>
      <c r="D13197" s="86"/>
      <c r="E13197" s="32"/>
      <c r="H13197" s="105"/>
      <c r="J13197" s="102"/>
      <c r="K13197" s="102"/>
      <c r="L13197" s="108"/>
      <c r="R13197" s="31"/>
      <c r="S13197" s="112"/>
    </row>
    <row r="13198">
      <c r="A13198" s="105"/>
      <c r="C13198" s="88"/>
      <c r="D13198" s="86"/>
      <c r="E13198" s="32"/>
      <c r="H13198" s="105"/>
      <c r="J13198" s="102"/>
      <c r="K13198" s="102"/>
      <c r="L13198" s="108"/>
      <c r="R13198" s="31"/>
      <c r="S13198" s="112"/>
    </row>
    <row r="13199">
      <c r="A13199" s="105"/>
      <c r="C13199" s="88"/>
      <c r="D13199" s="86"/>
      <c r="E13199" s="32"/>
      <c r="H13199" s="105"/>
      <c r="J13199" s="102"/>
      <c r="K13199" s="102"/>
      <c r="L13199" s="108"/>
      <c r="R13199" s="31"/>
      <c r="S13199" s="112"/>
    </row>
    <row r="13200">
      <c r="A13200" s="105"/>
      <c r="C13200" s="88"/>
      <c r="D13200" s="86"/>
      <c r="E13200" s="32"/>
      <c r="H13200" s="105"/>
      <c r="J13200" s="102"/>
      <c r="K13200" s="102"/>
      <c r="L13200" s="108"/>
      <c r="R13200" s="31"/>
      <c r="S13200" s="112"/>
    </row>
    <row r="13201">
      <c r="A13201" s="105"/>
      <c r="C13201" s="88"/>
      <c r="D13201" s="86"/>
      <c r="E13201" s="32"/>
      <c r="H13201" s="105"/>
      <c r="J13201" s="102"/>
      <c r="K13201" s="102"/>
      <c r="L13201" s="108"/>
      <c r="R13201" s="31"/>
      <c r="S13201" s="112"/>
    </row>
    <row r="13202">
      <c r="A13202" s="105"/>
      <c r="C13202" s="88"/>
      <c r="D13202" s="86"/>
      <c r="E13202" s="32"/>
      <c r="H13202" s="105"/>
      <c r="J13202" s="102"/>
      <c r="K13202" s="102"/>
      <c r="L13202" s="108"/>
      <c r="R13202" s="31"/>
      <c r="S13202" s="112"/>
    </row>
    <row r="13203">
      <c r="A13203" s="105"/>
      <c r="C13203" s="88"/>
      <c r="D13203" s="86"/>
      <c r="E13203" s="32"/>
      <c r="H13203" s="105"/>
      <c r="J13203" s="102"/>
      <c r="K13203" s="102"/>
      <c r="L13203" s="108"/>
      <c r="R13203" s="31"/>
      <c r="S13203" s="112"/>
    </row>
    <row r="13204">
      <c r="A13204" s="105"/>
      <c r="C13204" s="88"/>
      <c r="D13204" s="86"/>
      <c r="E13204" s="32"/>
      <c r="H13204" s="105"/>
      <c r="J13204" s="102"/>
      <c r="K13204" s="102"/>
      <c r="L13204" s="108"/>
      <c r="R13204" s="31"/>
      <c r="S13204" s="112"/>
    </row>
    <row r="13205">
      <c r="A13205" s="105"/>
      <c r="C13205" s="88"/>
      <c r="D13205" s="86"/>
      <c r="E13205" s="32"/>
      <c r="H13205" s="105"/>
      <c r="J13205" s="102"/>
      <c r="K13205" s="102"/>
      <c r="L13205" s="108"/>
      <c r="R13205" s="31"/>
      <c r="S13205" s="112"/>
    </row>
    <row r="13206">
      <c r="A13206" s="105"/>
      <c r="C13206" s="88"/>
      <c r="D13206" s="86"/>
      <c r="E13206" s="32"/>
      <c r="H13206" s="105"/>
      <c r="J13206" s="102"/>
      <c r="K13206" s="102"/>
      <c r="L13206" s="108"/>
      <c r="R13206" s="31"/>
      <c r="S13206" s="112"/>
    </row>
    <row r="13207">
      <c r="A13207" s="105"/>
      <c r="C13207" s="88"/>
      <c r="D13207" s="86"/>
      <c r="E13207" s="32"/>
      <c r="H13207" s="105"/>
      <c r="J13207" s="102"/>
      <c r="K13207" s="102"/>
      <c r="L13207" s="108"/>
      <c r="R13207" s="31"/>
      <c r="S13207" s="112"/>
    </row>
    <row r="13208">
      <c r="A13208" s="105"/>
      <c r="C13208" s="88"/>
      <c r="D13208" s="86"/>
      <c r="E13208" s="32"/>
      <c r="H13208" s="105"/>
      <c r="J13208" s="102"/>
      <c r="K13208" s="102"/>
      <c r="L13208" s="108"/>
      <c r="R13208" s="31"/>
      <c r="S13208" s="112"/>
    </row>
    <row r="13209">
      <c r="A13209" s="105"/>
      <c r="C13209" s="88"/>
      <c r="D13209" s="86"/>
      <c r="E13209" s="32"/>
      <c r="H13209" s="105"/>
      <c r="J13209" s="102"/>
      <c r="K13209" s="102"/>
      <c r="L13209" s="108"/>
      <c r="R13209" s="31"/>
      <c r="S13209" s="112"/>
    </row>
    <row r="13210">
      <c r="A13210" s="105"/>
      <c r="C13210" s="88"/>
      <c r="D13210" s="86"/>
      <c r="E13210" s="32"/>
      <c r="H13210" s="105"/>
      <c r="J13210" s="102"/>
      <c r="K13210" s="102"/>
      <c r="L13210" s="108"/>
      <c r="R13210" s="31"/>
      <c r="S13210" s="112"/>
    </row>
    <row r="13211">
      <c r="A13211" s="105"/>
      <c r="C13211" s="88"/>
      <c r="D13211" s="86"/>
      <c r="E13211" s="32"/>
      <c r="H13211" s="105"/>
      <c r="J13211" s="102"/>
      <c r="K13211" s="102"/>
      <c r="L13211" s="108"/>
      <c r="R13211" s="31"/>
      <c r="S13211" s="112"/>
    </row>
    <row r="13212">
      <c r="A13212" s="105"/>
      <c r="C13212" s="88"/>
      <c r="D13212" s="86"/>
      <c r="E13212" s="32"/>
      <c r="H13212" s="105"/>
      <c r="J13212" s="102"/>
      <c r="K13212" s="102"/>
      <c r="L13212" s="108"/>
      <c r="R13212" s="31"/>
      <c r="S13212" s="112"/>
    </row>
    <row r="13213">
      <c r="A13213" s="105"/>
      <c r="C13213" s="88"/>
      <c r="D13213" s="86"/>
      <c r="E13213" s="32"/>
      <c r="H13213" s="105"/>
      <c r="J13213" s="102"/>
      <c r="K13213" s="102"/>
      <c r="L13213" s="108"/>
      <c r="R13213" s="31"/>
      <c r="S13213" s="112"/>
    </row>
    <row r="13214">
      <c r="A13214" s="105"/>
      <c r="C13214" s="88"/>
      <c r="D13214" s="86"/>
      <c r="E13214" s="32"/>
      <c r="H13214" s="105"/>
      <c r="J13214" s="102"/>
      <c r="K13214" s="102"/>
      <c r="L13214" s="108"/>
      <c r="R13214" s="31"/>
      <c r="S13214" s="112"/>
    </row>
    <row r="13215">
      <c r="A13215" s="105"/>
      <c r="C13215" s="88"/>
      <c r="D13215" s="86"/>
      <c r="E13215" s="32"/>
      <c r="H13215" s="105"/>
      <c r="J13215" s="102"/>
      <c r="K13215" s="102"/>
      <c r="L13215" s="108"/>
      <c r="R13215" s="31"/>
      <c r="S13215" s="112"/>
    </row>
    <row r="13216">
      <c r="A13216" s="105"/>
      <c r="C13216" s="88"/>
      <c r="D13216" s="86"/>
      <c r="E13216" s="32"/>
      <c r="H13216" s="105"/>
      <c r="J13216" s="102"/>
      <c r="K13216" s="102"/>
      <c r="L13216" s="108"/>
      <c r="R13216" s="31"/>
      <c r="S13216" s="112"/>
    </row>
    <row r="13217">
      <c r="A13217" s="105"/>
      <c r="C13217" s="88"/>
      <c r="D13217" s="86"/>
      <c r="E13217" s="32"/>
      <c r="H13217" s="105"/>
      <c r="J13217" s="102"/>
      <c r="K13217" s="102"/>
      <c r="L13217" s="108"/>
      <c r="R13217" s="31"/>
      <c r="S13217" s="112"/>
    </row>
    <row r="13218">
      <c r="A13218" s="105"/>
      <c r="C13218" s="88"/>
      <c r="D13218" s="86"/>
      <c r="E13218" s="32"/>
      <c r="H13218" s="105"/>
      <c r="J13218" s="102"/>
      <c r="K13218" s="102"/>
      <c r="L13218" s="108"/>
      <c r="R13218" s="31"/>
      <c r="S13218" s="112"/>
    </row>
    <row r="13219">
      <c r="A13219" s="105"/>
      <c r="C13219" s="88"/>
      <c r="D13219" s="86"/>
      <c r="E13219" s="32"/>
      <c r="H13219" s="105"/>
      <c r="J13219" s="102"/>
      <c r="K13219" s="102"/>
      <c r="L13219" s="108"/>
      <c r="R13219" s="31"/>
      <c r="S13219" s="112"/>
    </row>
    <row r="13220">
      <c r="A13220" s="105"/>
      <c r="C13220" s="88"/>
      <c r="D13220" s="86"/>
      <c r="E13220" s="32"/>
      <c r="H13220" s="105"/>
      <c r="J13220" s="102"/>
      <c r="K13220" s="102"/>
      <c r="L13220" s="108"/>
      <c r="R13220" s="31"/>
      <c r="S13220" s="112"/>
    </row>
    <row r="13221">
      <c r="A13221" s="105"/>
      <c r="C13221" s="88"/>
      <c r="D13221" s="86"/>
      <c r="E13221" s="32"/>
      <c r="H13221" s="105"/>
      <c r="J13221" s="102"/>
      <c r="K13221" s="102"/>
      <c r="L13221" s="108"/>
      <c r="R13221" s="31"/>
      <c r="S13221" s="112"/>
    </row>
    <row r="13222">
      <c r="A13222" s="105"/>
      <c r="C13222" s="88"/>
      <c r="D13222" s="86"/>
      <c r="E13222" s="32"/>
      <c r="H13222" s="105"/>
      <c r="J13222" s="102"/>
      <c r="K13222" s="102"/>
      <c r="L13222" s="108"/>
      <c r="R13222" s="31"/>
      <c r="S13222" s="112"/>
    </row>
    <row r="13223">
      <c r="A13223" s="105"/>
      <c r="C13223" s="88"/>
      <c r="D13223" s="86"/>
      <c r="E13223" s="32"/>
      <c r="H13223" s="105"/>
      <c r="J13223" s="102"/>
      <c r="K13223" s="102"/>
      <c r="L13223" s="108"/>
      <c r="R13223" s="31"/>
      <c r="S13223" s="112"/>
    </row>
    <row r="13224">
      <c r="A13224" s="105"/>
      <c r="C13224" s="88"/>
      <c r="D13224" s="86"/>
      <c r="E13224" s="32"/>
      <c r="H13224" s="105"/>
      <c r="J13224" s="102"/>
      <c r="K13224" s="102"/>
      <c r="L13224" s="108"/>
      <c r="R13224" s="31"/>
      <c r="S13224" s="112"/>
    </row>
    <row r="13225">
      <c r="A13225" s="105"/>
      <c r="C13225" s="88"/>
      <c r="D13225" s="86"/>
      <c r="E13225" s="32"/>
      <c r="H13225" s="105"/>
      <c r="J13225" s="102"/>
      <c r="K13225" s="102"/>
      <c r="L13225" s="108"/>
      <c r="R13225" s="31"/>
      <c r="S13225" s="112"/>
    </row>
    <row r="13226">
      <c r="A13226" s="105"/>
      <c r="C13226" s="88"/>
      <c r="D13226" s="86"/>
      <c r="E13226" s="32"/>
      <c r="H13226" s="105"/>
      <c r="J13226" s="102"/>
      <c r="K13226" s="102"/>
      <c r="L13226" s="108"/>
      <c r="R13226" s="31"/>
      <c r="S13226" s="112"/>
    </row>
    <row r="13227">
      <c r="A13227" s="105"/>
      <c r="C13227" s="88"/>
      <c r="D13227" s="86"/>
      <c r="E13227" s="32"/>
      <c r="H13227" s="105"/>
      <c r="J13227" s="102"/>
      <c r="K13227" s="102"/>
      <c r="L13227" s="108"/>
      <c r="R13227" s="31"/>
      <c r="S13227" s="112"/>
    </row>
    <row r="13228">
      <c r="A13228" s="105"/>
      <c r="C13228" s="88"/>
      <c r="D13228" s="86"/>
      <c r="E13228" s="32"/>
      <c r="H13228" s="105"/>
      <c r="J13228" s="102"/>
      <c r="K13228" s="102"/>
      <c r="L13228" s="108"/>
      <c r="R13228" s="31"/>
      <c r="S13228" s="112"/>
    </row>
    <row r="13229">
      <c r="A13229" s="105"/>
      <c r="C13229" s="88"/>
      <c r="D13229" s="86"/>
      <c r="E13229" s="32"/>
      <c r="H13229" s="105"/>
      <c r="J13229" s="102"/>
      <c r="K13229" s="102"/>
      <c r="L13229" s="108"/>
      <c r="R13229" s="31"/>
      <c r="S13229" s="112"/>
    </row>
    <row r="13230">
      <c r="A13230" s="105"/>
      <c r="C13230" s="88"/>
      <c r="D13230" s="86"/>
      <c r="E13230" s="32"/>
      <c r="H13230" s="105"/>
      <c r="J13230" s="102"/>
      <c r="K13230" s="102"/>
      <c r="L13230" s="108"/>
      <c r="R13230" s="31"/>
      <c r="S13230" s="112"/>
    </row>
    <row r="13231">
      <c r="A13231" s="105"/>
      <c r="C13231" s="88"/>
      <c r="D13231" s="86"/>
      <c r="E13231" s="32"/>
      <c r="H13231" s="105"/>
      <c r="J13231" s="102"/>
      <c r="K13231" s="102"/>
      <c r="L13231" s="108"/>
      <c r="R13231" s="31"/>
      <c r="S13231" s="112"/>
    </row>
    <row r="13232">
      <c r="A13232" s="105"/>
      <c r="C13232" s="88"/>
      <c r="D13232" s="86"/>
      <c r="E13232" s="32"/>
      <c r="H13232" s="105"/>
      <c r="J13232" s="102"/>
      <c r="K13232" s="102"/>
      <c r="L13232" s="108"/>
      <c r="R13232" s="31"/>
      <c r="S13232" s="112"/>
    </row>
    <row r="13233">
      <c r="A13233" s="105"/>
      <c r="C13233" s="88"/>
      <c r="D13233" s="86"/>
      <c r="E13233" s="32"/>
      <c r="H13233" s="105"/>
      <c r="J13233" s="102"/>
      <c r="K13233" s="102"/>
      <c r="L13233" s="108"/>
      <c r="R13233" s="31"/>
      <c r="S13233" s="112"/>
    </row>
    <row r="13234">
      <c r="A13234" s="105"/>
      <c r="C13234" s="88"/>
      <c r="D13234" s="86"/>
      <c r="E13234" s="32"/>
      <c r="H13234" s="105"/>
      <c r="J13234" s="102"/>
      <c r="K13234" s="102"/>
      <c r="L13234" s="108"/>
      <c r="R13234" s="31"/>
      <c r="S13234" s="112"/>
    </row>
    <row r="13235">
      <c r="A13235" s="105"/>
      <c r="C13235" s="88"/>
      <c r="D13235" s="86"/>
      <c r="E13235" s="32"/>
      <c r="H13235" s="105"/>
      <c r="J13235" s="102"/>
      <c r="K13235" s="102"/>
      <c r="L13235" s="108"/>
      <c r="R13235" s="31"/>
      <c r="S13235" s="112"/>
    </row>
    <row r="13236">
      <c r="A13236" s="105"/>
      <c r="C13236" s="88"/>
      <c r="D13236" s="86"/>
      <c r="E13236" s="32"/>
      <c r="H13236" s="105"/>
      <c r="J13236" s="102"/>
      <c r="K13236" s="102"/>
      <c r="L13236" s="108"/>
      <c r="R13236" s="31"/>
      <c r="S13236" s="112"/>
    </row>
    <row r="13237">
      <c r="A13237" s="105"/>
      <c r="C13237" s="88"/>
      <c r="D13237" s="86"/>
      <c r="E13237" s="32"/>
      <c r="H13237" s="105"/>
      <c r="J13237" s="102"/>
      <c r="K13237" s="102"/>
      <c r="L13237" s="108"/>
      <c r="R13237" s="31"/>
      <c r="S13237" s="112"/>
    </row>
    <row r="13238">
      <c r="A13238" s="105"/>
      <c r="C13238" s="88"/>
      <c r="D13238" s="86"/>
      <c r="E13238" s="32"/>
      <c r="H13238" s="105"/>
      <c r="J13238" s="102"/>
      <c r="K13238" s="102"/>
      <c r="L13238" s="108"/>
      <c r="R13238" s="31"/>
      <c r="S13238" s="112"/>
    </row>
    <row r="13239">
      <c r="A13239" s="105"/>
      <c r="C13239" s="88"/>
      <c r="D13239" s="86"/>
      <c r="E13239" s="32"/>
      <c r="H13239" s="105"/>
      <c r="J13239" s="102"/>
      <c r="K13239" s="102"/>
      <c r="L13239" s="108"/>
      <c r="R13239" s="31"/>
      <c r="S13239" s="112"/>
    </row>
    <row r="13240">
      <c r="A13240" s="105"/>
      <c r="C13240" s="88"/>
      <c r="D13240" s="86"/>
      <c r="E13240" s="32"/>
      <c r="H13240" s="105"/>
      <c r="J13240" s="102"/>
      <c r="K13240" s="102"/>
      <c r="L13240" s="108"/>
      <c r="R13240" s="31"/>
      <c r="S13240" s="112"/>
    </row>
    <row r="13241">
      <c r="A13241" s="105"/>
      <c r="C13241" s="88"/>
      <c r="D13241" s="86"/>
      <c r="E13241" s="32"/>
      <c r="H13241" s="105"/>
      <c r="J13241" s="102"/>
      <c r="K13241" s="102"/>
      <c r="L13241" s="108"/>
      <c r="R13241" s="31"/>
      <c r="S13241" s="112"/>
    </row>
    <row r="13242">
      <c r="A13242" s="105"/>
      <c r="C13242" s="88"/>
      <c r="D13242" s="86"/>
      <c r="E13242" s="32"/>
      <c r="H13242" s="105"/>
      <c r="J13242" s="102"/>
      <c r="K13242" s="102"/>
      <c r="L13242" s="108"/>
      <c r="R13242" s="31"/>
      <c r="S13242" s="112"/>
    </row>
    <row r="13243">
      <c r="A13243" s="105"/>
      <c r="C13243" s="88"/>
      <c r="D13243" s="86"/>
      <c r="E13243" s="32"/>
      <c r="H13243" s="105"/>
      <c r="J13243" s="102"/>
      <c r="K13243" s="102"/>
      <c r="L13243" s="108"/>
      <c r="R13243" s="31"/>
      <c r="S13243" s="112"/>
    </row>
    <row r="13244">
      <c r="A13244" s="105"/>
      <c r="C13244" s="88"/>
      <c r="D13244" s="86"/>
      <c r="E13244" s="32"/>
      <c r="H13244" s="105"/>
      <c r="J13244" s="102"/>
      <c r="K13244" s="102"/>
      <c r="L13244" s="108"/>
      <c r="R13244" s="31"/>
      <c r="S13244" s="112"/>
    </row>
    <row r="13245">
      <c r="A13245" s="105"/>
      <c r="C13245" s="88"/>
      <c r="D13245" s="86"/>
      <c r="E13245" s="32"/>
      <c r="H13245" s="105"/>
      <c r="J13245" s="102"/>
      <c r="K13245" s="102"/>
      <c r="L13245" s="108"/>
      <c r="R13245" s="31"/>
      <c r="S13245" s="112"/>
    </row>
    <row r="13246">
      <c r="A13246" s="105"/>
      <c r="C13246" s="88"/>
      <c r="D13246" s="86"/>
      <c r="E13246" s="32"/>
      <c r="H13246" s="105"/>
      <c r="J13246" s="102"/>
      <c r="K13246" s="102"/>
      <c r="L13246" s="108"/>
      <c r="R13246" s="31"/>
      <c r="S13246" s="112"/>
    </row>
    <row r="13247">
      <c r="A13247" s="105"/>
      <c r="C13247" s="88"/>
      <c r="D13247" s="86"/>
      <c r="E13247" s="32"/>
      <c r="H13247" s="105"/>
      <c r="J13247" s="102"/>
      <c r="K13247" s="102"/>
      <c r="L13247" s="108"/>
      <c r="R13247" s="31"/>
      <c r="S13247" s="112"/>
    </row>
    <row r="13248">
      <c r="A13248" s="105"/>
      <c r="C13248" s="88"/>
      <c r="D13248" s="86"/>
      <c r="E13248" s="32"/>
      <c r="H13248" s="105"/>
      <c r="J13248" s="102"/>
      <c r="K13248" s="102"/>
      <c r="L13248" s="108"/>
      <c r="R13248" s="31"/>
      <c r="S13248" s="112"/>
    </row>
    <row r="13249">
      <c r="A13249" s="105"/>
      <c r="C13249" s="88"/>
      <c r="D13249" s="86"/>
      <c r="E13249" s="32"/>
      <c r="H13249" s="105"/>
      <c r="J13249" s="102"/>
      <c r="K13249" s="102"/>
      <c r="L13249" s="108"/>
      <c r="R13249" s="31"/>
      <c r="S13249" s="112"/>
    </row>
    <row r="13250">
      <c r="A13250" s="105"/>
      <c r="C13250" s="88"/>
      <c r="D13250" s="86"/>
      <c r="E13250" s="32"/>
      <c r="H13250" s="105"/>
      <c r="J13250" s="102"/>
      <c r="K13250" s="102"/>
      <c r="L13250" s="108"/>
      <c r="R13250" s="31"/>
      <c r="S13250" s="112"/>
    </row>
    <row r="13251">
      <c r="A13251" s="105"/>
      <c r="C13251" s="88"/>
      <c r="D13251" s="86"/>
      <c r="E13251" s="32"/>
      <c r="H13251" s="105"/>
      <c r="J13251" s="102"/>
      <c r="K13251" s="102"/>
      <c r="L13251" s="108"/>
      <c r="R13251" s="31"/>
      <c r="S13251" s="112"/>
    </row>
    <row r="13252">
      <c r="A13252" s="105"/>
      <c r="C13252" s="88"/>
      <c r="D13252" s="86"/>
      <c r="E13252" s="32"/>
      <c r="H13252" s="105"/>
      <c r="J13252" s="102"/>
      <c r="K13252" s="102"/>
      <c r="L13252" s="108"/>
      <c r="R13252" s="31"/>
      <c r="S13252" s="112"/>
    </row>
    <row r="13253">
      <c r="A13253" s="105"/>
      <c r="C13253" s="88"/>
      <c r="D13253" s="86"/>
      <c r="E13253" s="32"/>
      <c r="H13253" s="105"/>
      <c r="J13253" s="102"/>
      <c r="K13253" s="102"/>
      <c r="L13253" s="108"/>
      <c r="R13253" s="31"/>
      <c r="S13253" s="112"/>
    </row>
    <row r="13254">
      <c r="A13254" s="105"/>
      <c r="C13254" s="88"/>
      <c r="D13254" s="86"/>
      <c r="E13254" s="32"/>
      <c r="H13254" s="105"/>
      <c r="J13254" s="102"/>
      <c r="K13254" s="102"/>
      <c r="L13254" s="108"/>
      <c r="R13254" s="31"/>
      <c r="S13254" s="112"/>
    </row>
    <row r="13255">
      <c r="A13255" s="105"/>
      <c r="C13255" s="88"/>
      <c r="D13255" s="86"/>
      <c r="E13255" s="32"/>
      <c r="H13255" s="105"/>
      <c r="J13255" s="102"/>
      <c r="K13255" s="102"/>
      <c r="L13255" s="108"/>
      <c r="R13255" s="31"/>
      <c r="S13255" s="112"/>
    </row>
    <row r="13256">
      <c r="A13256" s="105"/>
      <c r="C13256" s="88"/>
      <c r="D13256" s="86"/>
      <c r="E13256" s="32"/>
      <c r="H13256" s="105"/>
      <c r="J13256" s="102"/>
      <c r="K13256" s="102"/>
      <c r="L13256" s="108"/>
      <c r="R13256" s="31"/>
      <c r="S13256" s="112"/>
    </row>
    <row r="13257">
      <c r="A13257" s="105"/>
      <c r="C13257" s="88"/>
      <c r="D13257" s="86"/>
      <c r="E13257" s="32"/>
      <c r="H13257" s="105"/>
      <c r="J13257" s="102"/>
      <c r="K13257" s="102"/>
      <c r="L13257" s="108"/>
      <c r="R13257" s="31"/>
      <c r="S13257" s="112"/>
    </row>
    <row r="13258">
      <c r="A13258" s="105"/>
      <c r="C13258" s="88"/>
      <c r="D13258" s="86"/>
      <c r="E13258" s="32"/>
      <c r="H13258" s="105"/>
      <c r="J13258" s="102"/>
      <c r="K13258" s="102"/>
      <c r="L13258" s="108"/>
      <c r="R13258" s="31"/>
      <c r="S13258" s="112"/>
    </row>
    <row r="13259">
      <c r="A13259" s="105"/>
      <c r="C13259" s="88"/>
      <c r="D13259" s="86"/>
      <c r="E13259" s="32"/>
      <c r="H13259" s="105"/>
      <c r="J13259" s="102"/>
      <c r="K13259" s="102"/>
      <c r="L13259" s="108"/>
      <c r="R13259" s="31"/>
      <c r="S13259" s="112"/>
    </row>
    <row r="13260">
      <c r="A13260" s="105"/>
      <c r="C13260" s="88"/>
      <c r="D13260" s="86"/>
      <c r="E13260" s="32"/>
      <c r="H13260" s="105"/>
      <c r="J13260" s="102"/>
      <c r="K13260" s="102"/>
      <c r="L13260" s="108"/>
      <c r="R13260" s="31"/>
      <c r="S13260" s="112"/>
    </row>
    <row r="13261">
      <c r="A13261" s="105"/>
      <c r="C13261" s="88"/>
      <c r="D13261" s="86"/>
      <c r="E13261" s="32"/>
      <c r="H13261" s="105"/>
      <c r="J13261" s="102"/>
      <c r="K13261" s="102"/>
      <c r="L13261" s="108"/>
      <c r="R13261" s="31"/>
      <c r="S13261" s="112"/>
    </row>
    <row r="13262">
      <c r="A13262" s="105"/>
      <c r="C13262" s="88"/>
      <c r="D13262" s="86"/>
      <c r="E13262" s="32"/>
      <c r="H13262" s="105"/>
      <c r="J13262" s="102"/>
      <c r="K13262" s="102"/>
      <c r="L13262" s="108"/>
      <c r="R13262" s="31"/>
      <c r="S13262" s="112"/>
    </row>
    <row r="13263">
      <c r="A13263" s="105"/>
      <c r="C13263" s="88"/>
      <c r="D13263" s="86"/>
      <c r="E13263" s="32"/>
      <c r="H13263" s="105"/>
      <c r="J13263" s="102"/>
      <c r="K13263" s="102"/>
      <c r="L13263" s="108"/>
      <c r="R13263" s="31"/>
      <c r="S13263" s="112"/>
    </row>
    <row r="13264">
      <c r="A13264" s="105"/>
      <c r="C13264" s="88"/>
      <c r="D13264" s="86"/>
      <c r="E13264" s="32"/>
      <c r="H13264" s="105"/>
      <c r="J13264" s="102"/>
      <c r="K13264" s="102"/>
      <c r="L13264" s="108"/>
      <c r="R13264" s="31"/>
      <c r="S13264" s="112"/>
    </row>
    <row r="13265">
      <c r="A13265" s="105"/>
      <c r="C13265" s="88"/>
      <c r="D13265" s="86"/>
      <c r="E13265" s="32"/>
      <c r="H13265" s="105"/>
      <c r="J13265" s="102"/>
      <c r="K13265" s="102"/>
      <c r="L13265" s="108"/>
      <c r="R13265" s="31"/>
      <c r="S13265" s="112"/>
    </row>
    <row r="13266">
      <c r="A13266" s="105"/>
      <c r="C13266" s="88"/>
      <c r="D13266" s="86"/>
      <c r="E13266" s="32"/>
      <c r="H13266" s="105"/>
      <c r="J13266" s="102"/>
      <c r="K13266" s="102"/>
      <c r="L13266" s="108"/>
      <c r="R13266" s="31"/>
      <c r="S13266" s="112"/>
    </row>
    <row r="13267">
      <c r="A13267" s="105"/>
      <c r="C13267" s="88"/>
      <c r="D13267" s="86"/>
      <c r="E13267" s="32"/>
      <c r="H13267" s="105"/>
      <c r="J13267" s="102"/>
      <c r="K13267" s="102"/>
      <c r="L13267" s="108"/>
      <c r="R13267" s="31"/>
      <c r="S13267" s="112"/>
    </row>
    <row r="13268">
      <c r="A13268" s="105"/>
      <c r="C13268" s="88"/>
      <c r="D13268" s="86"/>
      <c r="E13268" s="32"/>
      <c r="H13268" s="105"/>
      <c r="J13268" s="102"/>
      <c r="K13268" s="102"/>
      <c r="L13268" s="108"/>
      <c r="R13268" s="31"/>
      <c r="S13268" s="112"/>
    </row>
    <row r="13269">
      <c r="A13269" s="105"/>
      <c r="C13269" s="88"/>
      <c r="D13269" s="86"/>
      <c r="E13269" s="32"/>
      <c r="H13269" s="105"/>
      <c r="J13269" s="102"/>
      <c r="K13269" s="102"/>
      <c r="L13269" s="108"/>
      <c r="R13269" s="31"/>
      <c r="S13269" s="112"/>
    </row>
    <row r="13270">
      <c r="A13270" s="105"/>
      <c r="C13270" s="88"/>
      <c r="D13270" s="86"/>
      <c r="E13270" s="32"/>
      <c r="H13270" s="105"/>
      <c r="J13270" s="102"/>
      <c r="K13270" s="102"/>
      <c r="L13270" s="108"/>
      <c r="R13270" s="31"/>
      <c r="S13270" s="112"/>
    </row>
    <row r="13271">
      <c r="A13271" s="105"/>
      <c r="C13271" s="88"/>
      <c r="D13271" s="86"/>
      <c r="E13271" s="32"/>
      <c r="H13271" s="105"/>
      <c r="J13271" s="102"/>
      <c r="K13271" s="102"/>
      <c r="L13271" s="108"/>
      <c r="R13271" s="31"/>
      <c r="S13271" s="112"/>
    </row>
    <row r="13272">
      <c r="A13272" s="105"/>
      <c r="C13272" s="88"/>
      <c r="D13272" s="86"/>
      <c r="E13272" s="32"/>
      <c r="H13272" s="105"/>
      <c r="J13272" s="102"/>
      <c r="K13272" s="102"/>
      <c r="L13272" s="108"/>
      <c r="R13272" s="31"/>
      <c r="S13272" s="112"/>
    </row>
    <row r="13273">
      <c r="A13273" s="105"/>
      <c r="C13273" s="88"/>
      <c r="D13273" s="86"/>
      <c r="E13273" s="32"/>
      <c r="H13273" s="105"/>
      <c r="J13273" s="102"/>
      <c r="K13273" s="102"/>
      <c r="L13273" s="108"/>
      <c r="R13273" s="31"/>
      <c r="S13273" s="112"/>
    </row>
    <row r="13274">
      <c r="A13274" s="105"/>
      <c r="C13274" s="88"/>
      <c r="D13274" s="86"/>
      <c r="E13274" s="32"/>
      <c r="H13274" s="105"/>
      <c r="J13274" s="102"/>
      <c r="K13274" s="102"/>
      <c r="L13274" s="108"/>
      <c r="R13274" s="31"/>
      <c r="S13274" s="112"/>
    </row>
    <row r="13275">
      <c r="A13275" s="105"/>
      <c r="C13275" s="88"/>
      <c r="D13275" s="86"/>
      <c r="E13275" s="32"/>
      <c r="H13275" s="105"/>
      <c r="J13275" s="102"/>
      <c r="K13275" s="102"/>
      <c r="L13275" s="108"/>
      <c r="R13275" s="31"/>
      <c r="S13275" s="112"/>
    </row>
    <row r="13276">
      <c r="A13276" s="105"/>
      <c r="C13276" s="88"/>
      <c r="D13276" s="86"/>
      <c r="E13276" s="32"/>
      <c r="H13276" s="105"/>
      <c r="J13276" s="102"/>
      <c r="K13276" s="102"/>
      <c r="L13276" s="108"/>
      <c r="R13276" s="31"/>
      <c r="S13276" s="112"/>
    </row>
    <row r="13277">
      <c r="A13277" s="105"/>
      <c r="C13277" s="88"/>
      <c r="D13277" s="86"/>
      <c r="E13277" s="32"/>
      <c r="H13277" s="105"/>
      <c r="J13277" s="102"/>
      <c r="K13277" s="102"/>
      <c r="L13277" s="108"/>
      <c r="R13277" s="31"/>
      <c r="S13277" s="112"/>
    </row>
    <row r="13278">
      <c r="A13278" s="105"/>
      <c r="C13278" s="88"/>
      <c r="D13278" s="86"/>
      <c r="E13278" s="32"/>
      <c r="H13278" s="105"/>
      <c r="J13278" s="102"/>
      <c r="K13278" s="102"/>
      <c r="L13278" s="108"/>
      <c r="R13278" s="31"/>
      <c r="S13278" s="112"/>
    </row>
    <row r="13279">
      <c r="A13279" s="105"/>
      <c r="C13279" s="88"/>
      <c r="D13279" s="86"/>
      <c r="E13279" s="32"/>
      <c r="H13279" s="105"/>
      <c r="J13279" s="102"/>
      <c r="K13279" s="102"/>
      <c r="L13279" s="108"/>
      <c r="R13279" s="31"/>
      <c r="S13279" s="112"/>
    </row>
    <row r="13280">
      <c r="A13280" s="105"/>
      <c r="C13280" s="88"/>
      <c r="D13280" s="86"/>
      <c r="E13280" s="32"/>
      <c r="H13280" s="105"/>
      <c r="J13280" s="102"/>
      <c r="K13280" s="102"/>
      <c r="L13280" s="108"/>
      <c r="R13280" s="31"/>
      <c r="S13280" s="112"/>
    </row>
    <row r="13281">
      <c r="A13281" s="105"/>
      <c r="C13281" s="88"/>
      <c r="D13281" s="86"/>
      <c r="E13281" s="32"/>
      <c r="H13281" s="105"/>
      <c r="J13281" s="102"/>
      <c r="K13281" s="102"/>
      <c r="L13281" s="108"/>
      <c r="R13281" s="31"/>
      <c r="S13281" s="112"/>
    </row>
    <row r="13282">
      <c r="A13282" s="105"/>
      <c r="C13282" s="88"/>
      <c r="D13282" s="86"/>
      <c r="E13282" s="32"/>
      <c r="H13282" s="105"/>
      <c r="J13282" s="102"/>
      <c r="K13282" s="102"/>
      <c r="L13282" s="108"/>
      <c r="R13282" s="31"/>
      <c r="S13282" s="112"/>
    </row>
    <row r="13283">
      <c r="A13283" s="105"/>
      <c r="C13283" s="88"/>
      <c r="D13283" s="86"/>
      <c r="E13283" s="32"/>
      <c r="H13283" s="105"/>
      <c r="J13283" s="102"/>
      <c r="K13283" s="102"/>
      <c r="L13283" s="108"/>
      <c r="R13283" s="31"/>
      <c r="S13283" s="112"/>
    </row>
    <row r="13284">
      <c r="A13284" s="105"/>
      <c r="C13284" s="88"/>
      <c r="D13284" s="86"/>
      <c r="E13284" s="32"/>
      <c r="H13284" s="105"/>
      <c r="J13284" s="102"/>
      <c r="K13284" s="102"/>
      <c r="L13284" s="108"/>
      <c r="R13284" s="31"/>
      <c r="S13284" s="112"/>
    </row>
    <row r="13285">
      <c r="A13285" s="105"/>
      <c r="C13285" s="88"/>
      <c r="D13285" s="86"/>
      <c r="E13285" s="32"/>
      <c r="H13285" s="105"/>
      <c r="J13285" s="102"/>
      <c r="K13285" s="102"/>
      <c r="L13285" s="108"/>
      <c r="R13285" s="31"/>
      <c r="S13285" s="112"/>
    </row>
    <row r="13286">
      <c r="A13286" s="105"/>
      <c r="C13286" s="88"/>
      <c r="D13286" s="86"/>
      <c r="E13286" s="32"/>
      <c r="H13286" s="105"/>
      <c r="J13286" s="102"/>
      <c r="K13286" s="102"/>
      <c r="L13286" s="108"/>
      <c r="R13286" s="31"/>
      <c r="S13286" s="112"/>
    </row>
    <row r="13287">
      <c r="A13287" s="105"/>
      <c r="C13287" s="88"/>
      <c r="D13287" s="86"/>
      <c r="E13287" s="32"/>
      <c r="H13287" s="105"/>
      <c r="J13287" s="102"/>
      <c r="K13287" s="102"/>
      <c r="L13287" s="108"/>
      <c r="R13287" s="31"/>
      <c r="S13287" s="112"/>
    </row>
    <row r="13288">
      <c r="A13288" s="105"/>
      <c r="C13288" s="88"/>
      <c r="D13288" s="86"/>
      <c r="E13288" s="32"/>
      <c r="H13288" s="105"/>
      <c r="J13288" s="102"/>
      <c r="K13288" s="102"/>
      <c r="L13288" s="108"/>
      <c r="R13288" s="31"/>
      <c r="S13288" s="112"/>
    </row>
    <row r="13289">
      <c r="A13289" s="105"/>
      <c r="C13289" s="88"/>
      <c r="D13289" s="86"/>
      <c r="E13289" s="32"/>
      <c r="H13289" s="105"/>
      <c r="J13289" s="102"/>
      <c r="K13289" s="102"/>
      <c r="L13289" s="108"/>
      <c r="R13289" s="31"/>
      <c r="S13289" s="112"/>
    </row>
    <row r="13290">
      <c r="A13290" s="105"/>
      <c r="C13290" s="88"/>
      <c r="D13290" s="86"/>
      <c r="E13290" s="32"/>
      <c r="H13290" s="105"/>
      <c r="J13290" s="102"/>
      <c r="K13290" s="102"/>
      <c r="L13290" s="108"/>
      <c r="R13290" s="31"/>
      <c r="S13290" s="112"/>
    </row>
    <row r="13291">
      <c r="A13291" s="105"/>
      <c r="C13291" s="88"/>
      <c r="D13291" s="86"/>
      <c r="E13291" s="32"/>
      <c r="H13291" s="105"/>
      <c r="J13291" s="102"/>
      <c r="K13291" s="102"/>
      <c r="L13291" s="108"/>
      <c r="R13291" s="31"/>
      <c r="S13291" s="112"/>
    </row>
    <row r="13292">
      <c r="A13292" s="105"/>
      <c r="C13292" s="88"/>
      <c r="D13292" s="86"/>
      <c r="E13292" s="32"/>
      <c r="H13292" s="105"/>
      <c r="J13292" s="102"/>
      <c r="K13292" s="102"/>
      <c r="L13292" s="108"/>
      <c r="R13292" s="31"/>
      <c r="S13292" s="112"/>
    </row>
    <row r="13293">
      <c r="A13293" s="105"/>
      <c r="C13293" s="88"/>
      <c r="D13293" s="86"/>
      <c r="E13293" s="32"/>
      <c r="H13293" s="105"/>
      <c r="J13293" s="102"/>
      <c r="K13293" s="102"/>
      <c r="L13293" s="108"/>
      <c r="R13293" s="31"/>
      <c r="S13293" s="112"/>
    </row>
    <row r="13294">
      <c r="A13294" s="105"/>
      <c r="C13294" s="88"/>
      <c r="D13294" s="86"/>
      <c r="E13294" s="32"/>
      <c r="H13294" s="105"/>
      <c r="J13294" s="102"/>
      <c r="K13294" s="102"/>
      <c r="L13294" s="108"/>
      <c r="R13294" s="31"/>
      <c r="S13294" s="112"/>
    </row>
    <row r="13295">
      <c r="A13295" s="105"/>
      <c r="C13295" s="88"/>
      <c r="D13295" s="86"/>
      <c r="E13295" s="32"/>
      <c r="H13295" s="105"/>
      <c r="J13295" s="102"/>
      <c r="K13295" s="102"/>
      <c r="L13295" s="108"/>
      <c r="R13295" s="31"/>
      <c r="S13295" s="112"/>
    </row>
    <row r="13296">
      <c r="A13296" s="105"/>
      <c r="C13296" s="88"/>
      <c r="D13296" s="86"/>
      <c r="E13296" s="32"/>
      <c r="H13296" s="105"/>
      <c r="J13296" s="102"/>
      <c r="K13296" s="102"/>
      <c r="L13296" s="108"/>
      <c r="R13296" s="31"/>
      <c r="S13296" s="112"/>
    </row>
    <row r="13297">
      <c r="A13297" s="105"/>
      <c r="C13297" s="88"/>
      <c r="D13297" s="86"/>
      <c r="E13297" s="32"/>
      <c r="H13297" s="105"/>
      <c r="J13297" s="102"/>
      <c r="K13297" s="102"/>
      <c r="L13297" s="108"/>
      <c r="R13297" s="31"/>
      <c r="S13297" s="112"/>
    </row>
    <row r="13298">
      <c r="A13298" s="105"/>
      <c r="C13298" s="88"/>
      <c r="D13298" s="86"/>
      <c r="E13298" s="32"/>
      <c r="H13298" s="105"/>
      <c r="J13298" s="102"/>
      <c r="K13298" s="102"/>
      <c r="L13298" s="108"/>
      <c r="R13298" s="31"/>
      <c r="S13298" s="112"/>
    </row>
    <row r="13299">
      <c r="A13299" s="105"/>
      <c r="C13299" s="88"/>
      <c r="D13299" s="86"/>
      <c r="E13299" s="32"/>
      <c r="H13299" s="105"/>
      <c r="J13299" s="102"/>
      <c r="K13299" s="102"/>
      <c r="L13299" s="108"/>
      <c r="R13299" s="31"/>
      <c r="S13299" s="112"/>
    </row>
    <row r="13300">
      <c r="A13300" s="105"/>
      <c r="C13300" s="88"/>
      <c r="D13300" s="86"/>
      <c r="E13300" s="32"/>
      <c r="H13300" s="105"/>
      <c r="J13300" s="102"/>
      <c r="K13300" s="102"/>
      <c r="L13300" s="108"/>
      <c r="R13300" s="31"/>
      <c r="S13300" s="112"/>
    </row>
    <row r="13301">
      <c r="A13301" s="105"/>
      <c r="C13301" s="88"/>
      <c r="D13301" s="86"/>
      <c r="E13301" s="32"/>
      <c r="H13301" s="105"/>
      <c r="J13301" s="102"/>
      <c r="K13301" s="102"/>
      <c r="L13301" s="108"/>
      <c r="R13301" s="31"/>
      <c r="S13301" s="112"/>
    </row>
    <row r="13302">
      <c r="A13302" s="105"/>
      <c r="C13302" s="88"/>
      <c r="D13302" s="86"/>
      <c r="E13302" s="32"/>
      <c r="H13302" s="105"/>
      <c r="J13302" s="102"/>
      <c r="K13302" s="102"/>
      <c r="L13302" s="108"/>
      <c r="R13302" s="31"/>
      <c r="S13302" s="112"/>
    </row>
    <row r="13303">
      <c r="A13303" s="105"/>
      <c r="C13303" s="88"/>
      <c r="D13303" s="86"/>
      <c r="E13303" s="32"/>
      <c r="H13303" s="105"/>
      <c r="J13303" s="102"/>
      <c r="K13303" s="102"/>
      <c r="L13303" s="108"/>
      <c r="R13303" s="31"/>
      <c r="S13303" s="112"/>
    </row>
    <row r="13304">
      <c r="A13304" s="105"/>
      <c r="C13304" s="88"/>
      <c r="D13304" s="86"/>
      <c r="E13304" s="32"/>
      <c r="H13304" s="105"/>
      <c r="J13304" s="102"/>
      <c r="K13304" s="102"/>
      <c r="L13304" s="108"/>
      <c r="R13304" s="31"/>
      <c r="S13304" s="112"/>
    </row>
    <row r="13305">
      <c r="A13305" s="105"/>
      <c r="C13305" s="88"/>
      <c r="D13305" s="86"/>
      <c r="E13305" s="32"/>
      <c r="H13305" s="105"/>
      <c r="J13305" s="102"/>
      <c r="K13305" s="102"/>
      <c r="L13305" s="108"/>
      <c r="R13305" s="31"/>
      <c r="S13305" s="112"/>
    </row>
    <row r="13306">
      <c r="A13306" s="105"/>
      <c r="C13306" s="88"/>
      <c r="D13306" s="86"/>
      <c r="E13306" s="32"/>
      <c r="H13306" s="105"/>
      <c r="J13306" s="102"/>
      <c r="K13306" s="102"/>
      <c r="L13306" s="108"/>
      <c r="R13306" s="31"/>
      <c r="S13306" s="112"/>
    </row>
    <row r="13307">
      <c r="A13307" s="105"/>
      <c r="C13307" s="88"/>
      <c r="D13307" s="86"/>
      <c r="E13307" s="32"/>
      <c r="H13307" s="105"/>
      <c r="J13307" s="102"/>
      <c r="K13307" s="102"/>
      <c r="L13307" s="108"/>
      <c r="R13307" s="31"/>
      <c r="S13307" s="112"/>
    </row>
    <row r="13308">
      <c r="A13308" s="105"/>
      <c r="C13308" s="88"/>
      <c r="D13308" s="86"/>
      <c r="E13308" s="32"/>
      <c r="H13308" s="105"/>
      <c r="J13308" s="102"/>
      <c r="K13308" s="102"/>
      <c r="L13308" s="108"/>
      <c r="R13308" s="31"/>
      <c r="S13308" s="112"/>
    </row>
    <row r="13309">
      <c r="A13309" s="105"/>
      <c r="C13309" s="88"/>
      <c r="D13309" s="86"/>
      <c r="E13309" s="32"/>
      <c r="H13309" s="105"/>
      <c r="J13309" s="102"/>
      <c r="K13309" s="102"/>
      <c r="L13309" s="108"/>
      <c r="R13309" s="31"/>
      <c r="S13309" s="112"/>
    </row>
    <row r="13310">
      <c r="A13310" s="105"/>
      <c r="C13310" s="88"/>
      <c r="D13310" s="86"/>
      <c r="E13310" s="32"/>
      <c r="H13310" s="105"/>
      <c r="J13310" s="102"/>
      <c r="K13310" s="102"/>
      <c r="L13310" s="108"/>
      <c r="R13310" s="31"/>
      <c r="S13310" s="112"/>
    </row>
    <row r="13311">
      <c r="A13311" s="105"/>
      <c r="C13311" s="88"/>
      <c r="D13311" s="86"/>
      <c r="E13311" s="32"/>
      <c r="H13311" s="105"/>
      <c r="J13311" s="102"/>
      <c r="K13311" s="102"/>
      <c r="L13311" s="108"/>
      <c r="R13311" s="31"/>
      <c r="S13311" s="112"/>
    </row>
    <row r="13312">
      <c r="A13312" s="105"/>
      <c r="C13312" s="88"/>
      <c r="D13312" s="86"/>
      <c r="E13312" s="32"/>
      <c r="H13312" s="105"/>
      <c r="J13312" s="102"/>
      <c r="K13312" s="102"/>
      <c r="L13312" s="108"/>
      <c r="R13312" s="31"/>
      <c r="S13312" s="112"/>
    </row>
    <row r="13313">
      <c r="A13313" s="105"/>
      <c r="C13313" s="88"/>
      <c r="D13313" s="86"/>
      <c r="E13313" s="32"/>
      <c r="H13313" s="105"/>
      <c r="J13313" s="102"/>
      <c r="K13313" s="102"/>
      <c r="L13313" s="108"/>
      <c r="R13313" s="31"/>
      <c r="S13313" s="112"/>
    </row>
    <row r="13314">
      <c r="A13314" s="105"/>
      <c r="C13314" s="88"/>
      <c r="D13314" s="86"/>
      <c r="E13314" s="32"/>
      <c r="H13314" s="105"/>
      <c r="J13314" s="102"/>
      <c r="K13314" s="102"/>
      <c r="L13314" s="108"/>
      <c r="R13314" s="31"/>
      <c r="S13314" s="112"/>
    </row>
    <row r="13315">
      <c r="A13315" s="105"/>
      <c r="C13315" s="88"/>
      <c r="D13315" s="86"/>
      <c r="E13315" s="32"/>
      <c r="H13315" s="105"/>
      <c r="J13315" s="102"/>
      <c r="K13315" s="102"/>
      <c r="L13315" s="108"/>
      <c r="R13315" s="31"/>
      <c r="S13315" s="112"/>
    </row>
    <row r="13316">
      <c r="A13316" s="105"/>
      <c r="C13316" s="88"/>
      <c r="D13316" s="86"/>
      <c r="E13316" s="32"/>
      <c r="H13316" s="105"/>
      <c r="J13316" s="102"/>
      <c r="K13316" s="102"/>
      <c r="L13316" s="108"/>
      <c r="R13316" s="31"/>
      <c r="S13316" s="112"/>
    </row>
    <row r="13317">
      <c r="A13317" s="105"/>
      <c r="C13317" s="88"/>
      <c r="D13317" s="86"/>
      <c r="E13317" s="32"/>
      <c r="H13317" s="105"/>
      <c r="J13317" s="102"/>
      <c r="K13317" s="102"/>
      <c r="L13317" s="108"/>
      <c r="R13317" s="31"/>
      <c r="S13317" s="112"/>
    </row>
    <row r="13318">
      <c r="A13318" s="105"/>
      <c r="C13318" s="88"/>
      <c r="D13318" s="86"/>
      <c r="E13318" s="32"/>
      <c r="H13318" s="105"/>
      <c r="J13318" s="102"/>
      <c r="K13318" s="102"/>
      <c r="L13318" s="108"/>
      <c r="R13318" s="31"/>
      <c r="S13318" s="112"/>
    </row>
    <row r="13319">
      <c r="A13319" s="105"/>
      <c r="C13319" s="88"/>
      <c r="D13319" s="86"/>
      <c r="E13319" s="32"/>
      <c r="H13319" s="105"/>
      <c r="J13319" s="102"/>
      <c r="K13319" s="102"/>
      <c r="L13319" s="108"/>
      <c r="R13319" s="31"/>
      <c r="S13319" s="112"/>
    </row>
    <row r="13320">
      <c r="A13320" s="105"/>
      <c r="C13320" s="88"/>
      <c r="D13320" s="86"/>
      <c r="E13320" s="32"/>
      <c r="H13320" s="105"/>
      <c r="J13320" s="102"/>
      <c r="K13320" s="102"/>
      <c r="L13320" s="108"/>
      <c r="R13320" s="31"/>
      <c r="S13320" s="112"/>
    </row>
    <row r="13321">
      <c r="A13321" s="105"/>
      <c r="C13321" s="88"/>
      <c r="D13321" s="86"/>
      <c r="E13321" s="32"/>
      <c r="H13321" s="105"/>
      <c r="J13321" s="102"/>
      <c r="K13321" s="102"/>
      <c r="L13321" s="108"/>
      <c r="R13321" s="31"/>
      <c r="S13321" s="112"/>
    </row>
    <row r="13322">
      <c r="A13322" s="105"/>
      <c r="C13322" s="88"/>
      <c r="D13322" s="86"/>
      <c r="E13322" s="32"/>
      <c r="H13322" s="105"/>
      <c r="J13322" s="102"/>
      <c r="K13322" s="102"/>
      <c r="L13322" s="108"/>
      <c r="R13322" s="31"/>
      <c r="S13322" s="112"/>
    </row>
    <row r="13323">
      <c r="A13323" s="105"/>
      <c r="C13323" s="88"/>
      <c r="D13323" s="86"/>
      <c r="E13323" s="32"/>
      <c r="H13323" s="105"/>
      <c r="J13323" s="102"/>
      <c r="K13323" s="102"/>
      <c r="L13323" s="108"/>
      <c r="R13323" s="31"/>
      <c r="S13323" s="112"/>
    </row>
    <row r="13324">
      <c r="A13324" s="105"/>
      <c r="C13324" s="88"/>
      <c r="D13324" s="86"/>
      <c r="E13324" s="32"/>
      <c r="H13324" s="105"/>
      <c r="J13324" s="102"/>
      <c r="K13324" s="102"/>
      <c r="L13324" s="108"/>
      <c r="R13324" s="31"/>
      <c r="S13324" s="112"/>
    </row>
    <row r="13325">
      <c r="A13325" s="105"/>
      <c r="C13325" s="88"/>
      <c r="D13325" s="86"/>
      <c r="E13325" s="32"/>
      <c r="H13325" s="105"/>
      <c r="J13325" s="102"/>
      <c r="K13325" s="102"/>
      <c r="L13325" s="108"/>
      <c r="R13325" s="31"/>
      <c r="S13325" s="112"/>
    </row>
    <row r="13326">
      <c r="A13326" s="105"/>
      <c r="C13326" s="88"/>
      <c r="D13326" s="86"/>
      <c r="E13326" s="32"/>
      <c r="H13326" s="105"/>
      <c r="J13326" s="102"/>
      <c r="K13326" s="102"/>
      <c r="L13326" s="108"/>
      <c r="R13326" s="31"/>
      <c r="S13326" s="112"/>
    </row>
    <row r="13327">
      <c r="A13327" s="105"/>
      <c r="C13327" s="88"/>
      <c r="D13327" s="86"/>
      <c r="E13327" s="32"/>
      <c r="H13327" s="105"/>
      <c r="J13327" s="102"/>
      <c r="K13327" s="102"/>
      <c r="L13327" s="108"/>
      <c r="R13327" s="31"/>
      <c r="S13327" s="112"/>
    </row>
    <row r="13328">
      <c r="A13328" s="105"/>
      <c r="C13328" s="88"/>
      <c r="D13328" s="86"/>
      <c r="E13328" s="32"/>
      <c r="H13328" s="105"/>
      <c r="J13328" s="102"/>
      <c r="K13328" s="102"/>
      <c r="L13328" s="108"/>
      <c r="R13328" s="31"/>
      <c r="S13328" s="112"/>
    </row>
    <row r="13329">
      <c r="A13329" s="105"/>
      <c r="C13329" s="88"/>
      <c r="D13329" s="86"/>
      <c r="E13329" s="32"/>
      <c r="H13329" s="105"/>
      <c r="J13329" s="102"/>
      <c r="K13329" s="102"/>
      <c r="L13329" s="108"/>
      <c r="R13329" s="31"/>
      <c r="S13329" s="112"/>
    </row>
    <row r="13330">
      <c r="A13330" s="105"/>
      <c r="C13330" s="88"/>
      <c r="D13330" s="86"/>
      <c r="E13330" s="32"/>
      <c r="H13330" s="105"/>
      <c r="J13330" s="102"/>
      <c r="K13330" s="102"/>
      <c r="L13330" s="108"/>
      <c r="R13330" s="31"/>
      <c r="S13330" s="112"/>
    </row>
    <row r="13331">
      <c r="A13331" s="105"/>
      <c r="C13331" s="88"/>
      <c r="D13331" s="86"/>
      <c r="E13331" s="32"/>
      <c r="H13331" s="105"/>
      <c r="J13331" s="102"/>
      <c r="K13331" s="102"/>
      <c r="L13331" s="108"/>
      <c r="R13331" s="31"/>
      <c r="S13331" s="112"/>
    </row>
    <row r="13332">
      <c r="A13332" s="105"/>
      <c r="C13332" s="88"/>
      <c r="D13332" s="86"/>
      <c r="E13332" s="32"/>
      <c r="H13332" s="105"/>
      <c r="J13332" s="102"/>
      <c r="K13332" s="102"/>
      <c r="L13332" s="108"/>
      <c r="R13332" s="31"/>
      <c r="S13332" s="112"/>
    </row>
    <row r="13333">
      <c r="A13333" s="105"/>
      <c r="C13333" s="88"/>
      <c r="D13333" s="86"/>
      <c r="E13333" s="32"/>
      <c r="H13333" s="105"/>
      <c r="J13333" s="102"/>
      <c r="K13333" s="102"/>
      <c r="L13333" s="108"/>
      <c r="R13333" s="31"/>
      <c r="S13333" s="112"/>
    </row>
    <row r="13334">
      <c r="A13334" s="105"/>
      <c r="C13334" s="88"/>
      <c r="D13334" s="86"/>
      <c r="E13334" s="32"/>
      <c r="H13334" s="105"/>
      <c r="J13334" s="102"/>
      <c r="K13334" s="102"/>
      <c r="L13334" s="108"/>
      <c r="R13334" s="31"/>
      <c r="S13334" s="112"/>
    </row>
    <row r="13335">
      <c r="A13335" s="105"/>
      <c r="C13335" s="88"/>
      <c r="D13335" s="86"/>
      <c r="E13335" s="32"/>
      <c r="H13335" s="105"/>
      <c r="J13335" s="102"/>
      <c r="K13335" s="102"/>
      <c r="L13335" s="108"/>
      <c r="R13335" s="31"/>
      <c r="S13335" s="112"/>
    </row>
    <row r="13336">
      <c r="A13336" s="105"/>
      <c r="C13336" s="88"/>
      <c r="D13336" s="86"/>
      <c r="E13336" s="32"/>
      <c r="H13336" s="105"/>
      <c r="J13336" s="102"/>
      <c r="K13336" s="102"/>
      <c r="L13336" s="108"/>
      <c r="R13336" s="31"/>
      <c r="S13336" s="112"/>
    </row>
    <row r="13337">
      <c r="A13337" s="105"/>
      <c r="C13337" s="88"/>
      <c r="D13337" s="86"/>
      <c r="E13337" s="32"/>
      <c r="H13337" s="105"/>
      <c r="J13337" s="102"/>
      <c r="K13337" s="102"/>
      <c r="L13337" s="108"/>
      <c r="R13337" s="31"/>
      <c r="S13337" s="112"/>
    </row>
    <row r="13338">
      <c r="A13338" s="105"/>
      <c r="C13338" s="88"/>
      <c r="D13338" s="86"/>
      <c r="E13338" s="32"/>
      <c r="H13338" s="105"/>
      <c r="J13338" s="102"/>
      <c r="K13338" s="102"/>
      <c r="L13338" s="108"/>
      <c r="R13338" s="31"/>
      <c r="S13338" s="112"/>
    </row>
    <row r="13339">
      <c r="A13339" s="105"/>
      <c r="C13339" s="88"/>
      <c r="D13339" s="86"/>
      <c r="E13339" s="32"/>
      <c r="H13339" s="105"/>
      <c r="J13339" s="102"/>
      <c r="K13339" s="102"/>
      <c r="L13339" s="108"/>
      <c r="R13339" s="31"/>
      <c r="S13339" s="112"/>
    </row>
    <row r="13340">
      <c r="A13340" s="105"/>
      <c r="C13340" s="88"/>
      <c r="D13340" s="86"/>
      <c r="E13340" s="32"/>
      <c r="H13340" s="105"/>
      <c r="J13340" s="102"/>
      <c r="K13340" s="102"/>
      <c r="L13340" s="108"/>
      <c r="R13340" s="31"/>
      <c r="S13340" s="112"/>
    </row>
    <row r="13341">
      <c r="A13341" s="105"/>
      <c r="C13341" s="88"/>
      <c r="D13341" s="86"/>
      <c r="E13341" s="32"/>
      <c r="H13341" s="105"/>
      <c r="J13341" s="102"/>
      <c r="K13341" s="102"/>
      <c r="L13341" s="108"/>
      <c r="R13341" s="31"/>
      <c r="S13341" s="112"/>
    </row>
    <row r="13342">
      <c r="A13342" s="105"/>
      <c r="C13342" s="88"/>
      <c r="D13342" s="86"/>
      <c r="E13342" s="32"/>
      <c r="H13342" s="105"/>
      <c r="J13342" s="102"/>
      <c r="K13342" s="102"/>
      <c r="L13342" s="108"/>
      <c r="R13342" s="31"/>
      <c r="S13342" s="112"/>
    </row>
    <row r="13343">
      <c r="A13343" s="105"/>
      <c r="C13343" s="88"/>
      <c r="D13343" s="86"/>
      <c r="E13343" s="32"/>
      <c r="H13343" s="105"/>
      <c r="J13343" s="102"/>
      <c r="K13343" s="102"/>
      <c r="L13343" s="108"/>
      <c r="R13343" s="31"/>
      <c r="S13343" s="112"/>
    </row>
    <row r="13344">
      <c r="A13344" s="105"/>
      <c r="C13344" s="88"/>
      <c r="D13344" s="86"/>
      <c r="E13344" s="32"/>
      <c r="H13344" s="105"/>
      <c r="J13344" s="102"/>
      <c r="K13344" s="102"/>
      <c r="L13344" s="108"/>
      <c r="R13344" s="31"/>
      <c r="S13344" s="112"/>
    </row>
    <row r="13345">
      <c r="A13345" s="105"/>
      <c r="C13345" s="88"/>
      <c r="D13345" s="86"/>
      <c r="E13345" s="32"/>
      <c r="H13345" s="105"/>
      <c r="J13345" s="102"/>
      <c r="K13345" s="102"/>
      <c r="L13345" s="108"/>
      <c r="R13345" s="31"/>
      <c r="S13345" s="112"/>
    </row>
    <row r="13346">
      <c r="A13346" s="105"/>
      <c r="C13346" s="88"/>
      <c r="D13346" s="86"/>
      <c r="E13346" s="32"/>
      <c r="H13346" s="105"/>
      <c r="J13346" s="102"/>
      <c r="K13346" s="102"/>
      <c r="L13346" s="108"/>
      <c r="R13346" s="31"/>
      <c r="S13346" s="112"/>
    </row>
    <row r="13347">
      <c r="A13347" s="105"/>
      <c r="C13347" s="88"/>
      <c r="D13347" s="86"/>
      <c r="E13347" s="32"/>
      <c r="H13347" s="105"/>
      <c r="J13347" s="102"/>
      <c r="K13347" s="102"/>
      <c r="L13347" s="108"/>
      <c r="R13347" s="31"/>
      <c r="S13347" s="112"/>
    </row>
    <row r="13348">
      <c r="A13348" s="105"/>
      <c r="C13348" s="88"/>
      <c r="D13348" s="86"/>
      <c r="E13348" s="32"/>
      <c r="H13348" s="105"/>
      <c r="J13348" s="102"/>
      <c r="K13348" s="102"/>
      <c r="L13348" s="108"/>
      <c r="R13348" s="31"/>
      <c r="S13348" s="112"/>
    </row>
    <row r="13349">
      <c r="A13349" s="105"/>
      <c r="C13349" s="88"/>
      <c r="D13349" s="86"/>
      <c r="E13349" s="32"/>
      <c r="H13349" s="105"/>
      <c r="J13349" s="102"/>
      <c r="K13349" s="102"/>
      <c r="L13349" s="108"/>
      <c r="R13349" s="31"/>
      <c r="S13349" s="112"/>
    </row>
    <row r="13350">
      <c r="A13350" s="105"/>
      <c r="C13350" s="88"/>
      <c r="D13350" s="86"/>
      <c r="E13350" s="32"/>
      <c r="H13350" s="105"/>
      <c r="J13350" s="102"/>
      <c r="K13350" s="102"/>
      <c r="L13350" s="108"/>
      <c r="R13350" s="31"/>
      <c r="S13350" s="112"/>
    </row>
    <row r="13351">
      <c r="A13351" s="105"/>
      <c r="C13351" s="88"/>
      <c r="D13351" s="86"/>
      <c r="E13351" s="32"/>
      <c r="H13351" s="105"/>
      <c r="J13351" s="102"/>
      <c r="K13351" s="102"/>
      <c r="L13351" s="108"/>
      <c r="R13351" s="31"/>
      <c r="S13351" s="112"/>
    </row>
    <row r="13352">
      <c r="A13352" s="105"/>
      <c r="C13352" s="88"/>
      <c r="D13352" s="86"/>
      <c r="E13352" s="32"/>
      <c r="H13352" s="105"/>
      <c r="J13352" s="102"/>
      <c r="K13352" s="102"/>
      <c r="L13352" s="108"/>
      <c r="R13352" s="31"/>
      <c r="S13352" s="112"/>
    </row>
    <row r="13353">
      <c r="A13353" s="105"/>
      <c r="C13353" s="88"/>
      <c r="D13353" s="86"/>
      <c r="E13353" s="32"/>
      <c r="H13353" s="105"/>
      <c r="J13353" s="102"/>
      <c r="K13353" s="102"/>
      <c r="L13353" s="108"/>
      <c r="R13353" s="31"/>
      <c r="S13353" s="112"/>
    </row>
    <row r="13354">
      <c r="A13354" s="105"/>
      <c r="C13354" s="88"/>
      <c r="D13354" s="86"/>
      <c r="E13354" s="32"/>
      <c r="H13354" s="105"/>
      <c r="J13354" s="102"/>
      <c r="K13354" s="102"/>
      <c r="L13354" s="108"/>
      <c r="R13354" s="31"/>
      <c r="S13354" s="112"/>
    </row>
    <row r="13355">
      <c r="A13355" s="105"/>
      <c r="C13355" s="88"/>
      <c r="D13355" s="86"/>
      <c r="E13355" s="32"/>
      <c r="H13355" s="105"/>
      <c r="J13355" s="102"/>
      <c r="K13355" s="102"/>
      <c r="L13355" s="108"/>
      <c r="R13355" s="31"/>
      <c r="S13355" s="112"/>
    </row>
    <row r="13356">
      <c r="A13356" s="105"/>
      <c r="C13356" s="88"/>
      <c r="D13356" s="86"/>
      <c r="E13356" s="32"/>
      <c r="H13356" s="105"/>
      <c r="J13356" s="102"/>
      <c r="K13356" s="102"/>
      <c r="L13356" s="108"/>
      <c r="R13356" s="31"/>
      <c r="S13356" s="112"/>
    </row>
    <row r="13357">
      <c r="A13357" s="105"/>
      <c r="C13357" s="88"/>
      <c r="D13357" s="86"/>
      <c r="E13357" s="32"/>
      <c r="H13357" s="105"/>
      <c r="J13357" s="102"/>
      <c r="K13357" s="102"/>
      <c r="L13357" s="108"/>
      <c r="R13357" s="31"/>
      <c r="S13357" s="112"/>
    </row>
    <row r="13358">
      <c r="A13358" s="105"/>
      <c r="C13358" s="88"/>
      <c r="D13358" s="86"/>
      <c r="E13358" s="32"/>
      <c r="H13358" s="105"/>
      <c r="J13358" s="102"/>
      <c r="K13358" s="102"/>
      <c r="L13358" s="108"/>
      <c r="R13358" s="31"/>
      <c r="S13358" s="112"/>
    </row>
    <row r="13359">
      <c r="A13359" s="105"/>
      <c r="C13359" s="88"/>
      <c r="D13359" s="86"/>
      <c r="E13359" s="32"/>
      <c r="H13359" s="105"/>
      <c r="J13359" s="102"/>
      <c r="K13359" s="102"/>
      <c r="L13359" s="108"/>
      <c r="R13359" s="31"/>
      <c r="S13359" s="112"/>
    </row>
    <row r="13360">
      <c r="A13360" s="105"/>
      <c r="C13360" s="88"/>
      <c r="D13360" s="86"/>
      <c r="E13360" s="32"/>
      <c r="H13360" s="105"/>
      <c r="J13360" s="102"/>
      <c r="K13360" s="102"/>
      <c r="L13360" s="108"/>
      <c r="R13360" s="31"/>
      <c r="S13360" s="112"/>
    </row>
    <row r="13361">
      <c r="A13361" s="105"/>
      <c r="C13361" s="88"/>
      <c r="D13361" s="86"/>
      <c r="E13361" s="32"/>
      <c r="H13361" s="105"/>
      <c r="J13361" s="102"/>
      <c r="K13361" s="102"/>
      <c r="L13361" s="108"/>
      <c r="R13361" s="31"/>
      <c r="S13361" s="112"/>
    </row>
    <row r="13362">
      <c r="A13362" s="105"/>
      <c r="C13362" s="88"/>
      <c r="D13362" s="86"/>
      <c r="E13362" s="32"/>
      <c r="H13362" s="105"/>
      <c r="J13362" s="102"/>
      <c r="K13362" s="102"/>
      <c r="L13362" s="108"/>
      <c r="R13362" s="31"/>
      <c r="S13362" s="112"/>
    </row>
    <row r="13363">
      <c r="A13363" s="105"/>
      <c r="C13363" s="88"/>
      <c r="D13363" s="86"/>
      <c r="E13363" s="32"/>
      <c r="H13363" s="105"/>
      <c r="J13363" s="102"/>
      <c r="K13363" s="102"/>
      <c r="L13363" s="108"/>
      <c r="R13363" s="31"/>
      <c r="S13363" s="112"/>
    </row>
    <row r="13364">
      <c r="A13364" s="105"/>
      <c r="C13364" s="88"/>
      <c r="D13364" s="86"/>
      <c r="E13364" s="32"/>
      <c r="H13364" s="105"/>
      <c r="J13364" s="102"/>
      <c r="K13364" s="102"/>
      <c r="L13364" s="108"/>
      <c r="R13364" s="31"/>
      <c r="S13364" s="112"/>
    </row>
    <row r="13365">
      <c r="A13365" s="105"/>
      <c r="C13365" s="88"/>
      <c r="D13365" s="86"/>
      <c r="E13365" s="32"/>
      <c r="H13365" s="105"/>
      <c r="J13365" s="102"/>
      <c r="K13365" s="102"/>
      <c r="L13365" s="108"/>
      <c r="R13365" s="31"/>
      <c r="S13365" s="112"/>
    </row>
    <row r="13366">
      <c r="A13366" s="105"/>
      <c r="C13366" s="88"/>
      <c r="D13366" s="86"/>
      <c r="E13366" s="32"/>
      <c r="H13366" s="105"/>
      <c r="J13366" s="102"/>
      <c r="K13366" s="102"/>
      <c r="L13366" s="108"/>
      <c r="R13366" s="31"/>
      <c r="S13366" s="112"/>
    </row>
    <row r="13367">
      <c r="A13367" s="105"/>
      <c r="C13367" s="88"/>
      <c r="D13367" s="86"/>
      <c r="E13367" s="32"/>
      <c r="H13367" s="105"/>
      <c r="J13367" s="102"/>
      <c r="K13367" s="102"/>
      <c r="L13367" s="108"/>
      <c r="R13367" s="31"/>
      <c r="S13367" s="112"/>
    </row>
    <row r="13368">
      <c r="A13368" s="105"/>
      <c r="C13368" s="88"/>
      <c r="D13368" s="86"/>
      <c r="E13368" s="32"/>
      <c r="H13368" s="105"/>
      <c r="J13368" s="102"/>
      <c r="K13368" s="102"/>
      <c r="L13368" s="108"/>
      <c r="R13368" s="31"/>
      <c r="S13368" s="112"/>
    </row>
    <row r="13369">
      <c r="A13369" s="105"/>
      <c r="C13369" s="88"/>
      <c r="D13369" s="86"/>
      <c r="E13369" s="32"/>
      <c r="H13369" s="105"/>
      <c r="J13369" s="102"/>
      <c r="K13369" s="102"/>
      <c r="L13369" s="108"/>
      <c r="R13369" s="31"/>
      <c r="S13369" s="112"/>
    </row>
    <row r="13370">
      <c r="A13370" s="105"/>
      <c r="C13370" s="88"/>
      <c r="D13370" s="86"/>
      <c r="E13370" s="32"/>
      <c r="H13370" s="105"/>
      <c r="J13370" s="102"/>
      <c r="K13370" s="102"/>
      <c r="L13370" s="108"/>
      <c r="R13370" s="31"/>
      <c r="S13370" s="112"/>
    </row>
    <row r="13371">
      <c r="A13371" s="105"/>
      <c r="C13371" s="88"/>
      <c r="D13371" s="86"/>
      <c r="E13371" s="32"/>
      <c r="H13371" s="105"/>
      <c r="J13371" s="102"/>
      <c r="K13371" s="102"/>
      <c r="L13371" s="108"/>
      <c r="R13371" s="31"/>
      <c r="S13371" s="112"/>
    </row>
    <row r="13372">
      <c r="A13372" s="105"/>
      <c r="C13372" s="88"/>
      <c r="D13372" s="86"/>
      <c r="E13372" s="32"/>
      <c r="H13372" s="105"/>
      <c r="J13372" s="102"/>
      <c r="K13372" s="102"/>
      <c r="L13372" s="108"/>
      <c r="R13372" s="31"/>
      <c r="S13372" s="112"/>
    </row>
    <row r="13373">
      <c r="A13373" s="105"/>
      <c r="C13373" s="88"/>
      <c r="D13373" s="86"/>
      <c r="E13373" s="32"/>
      <c r="H13373" s="105"/>
      <c r="J13373" s="102"/>
      <c r="K13373" s="102"/>
      <c r="L13373" s="108"/>
      <c r="R13373" s="31"/>
      <c r="S13373" s="112"/>
    </row>
    <row r="13374">
      <c r="A13374" s="105"/>
      <c r="C13374" s="88"/>
      <c r="D13374" s="86"/>
      <c r="E13374" s="32"/>
      <c r="H13374" s="105"/>
      <c r="J13374" s="102"/>
      <c r="K13374" s="102"/>
      <c r="L13374" s="108"/>
      <c r="R13374" s="31"/>
      <c r="S13374" s="112"/>
    </row>
    <row r="13375">
      <c r="A13375" s="105"/>
      <c r="C13375" s="88"/>
      <c r="D13375" s="86"/>
      <c r="E13375" s="32"/>
      <c r="H13375" s="105"/>
      <c r="J13375" s="102"/>
      <c r="K13375" s="102"/>
      <c r="L13375" s="108"/>
      <c r="R13375" s="31"/>
      <c r="S13375" s="112"/>
    </row>
    <row r="13376">
      <c r="A13376" s="105"/>
      <c r="C13376" s="88"/>
      <c r="D13376" s="86"/>
      <c r="E13376" s="32"/>
      <c r="H13376" s="105"/>
      <c r="J13376" s="102"/>
      <c r="K13376" s="102"/>
      <c r="L13376" s="108"/>
      <c r="R13376" s="31"/>
      <c r="S13376" s="112"/>
    </row>
    <row r="13377">
      <c r="A13377" s="105"/>
      <c r="C13377" s="88"/>
      <c r="D13377" s="86"/>
      <c r="E13377" s="32"/>
      <c r="H13377" s="105"/>
      <c r="J13377" s="102"/>
      <c r="K13377" s="102"/>
      <c r="L13377" s="108"/>
      <c r="R13377" s="31"/>
      <c r="S13377" s="112"/>
    </row>
    <row r="13378">
      <c r="A13378" s="105"/>
      <c r="C13378" s="88"/>
      <c r="D13378" s="86"/>
      <c r="E13378" s="32"/>
      <c r="H13378" s="105"/>
      <c r="J13378" s="102"/>
      <c r="K13378" s="102"/>
      <c r="L13378" s="108"/>
      <c r="R13378" s="31"/>
      <c r="S13378" s="112"/>
    </row>
    <row r="13379">
      <c r="A13379" s="105"/>
      <c r="C13379" s="88"/>
      <c r="D13379" s="86"/>
      <c r="E13379" s="32"/>
      <c r="H13379" s="105"/>
      <c r="J13379" s="102"/>
      <c r="K13379" s="102"/>
      <c r="L13379" s="108"/>
      <c r="R13379" s="31"/>
      <c r="S13379" s="112"/>
    </row>
    <row r="13380">
      <c r="A13380" s="105"/>
      <c r="C13380" s="88"/>
      <c r="D13380" s="86"/>
      <c r="E13380" s="32"/>
      <c r="H13380" s="105"/>
      <c r="J13380" s="102"/>
      <c r="K13380" s="102"/>
      <c r="L13380" s="108"/>
      <c r="R13380" s="31"/>
      <c r="S13380" s="112"/>
    </row>
    <row r="13381">
      <c r="A13381" s="105"/>
      <c r="C13381" s="88"/>
      <c r="D13381" s="86"/>
      <c r="E13381" s="32"/>
      <c r="H13381" s="105"/>
      <c r="J13381" s="102"/>
      <c r="K13381" s="102"/>
      <c r="L13381" s="108"/>
      <c r="R13381" s="31"/>
      <c r="S13381" s="112"/>
    </row>
    <row r="13382">
      <c r="A13382" s="105"/>
      <c r="C13382" s="88"/>
      <c r="D13382" s="86"/>
      <c r="E13382" s="32"/>
      <c r="H13382" s="105"/>
      <c r="J13382" s="102"/>
      <c r="K13382" s="102"/>
      <c r="L13382" s="108"/>
      <c r="R13382" s="31"/>
      <c r="S13382" s="112"/>
    </row>
    <row r="13383">
      <c r="A13383" s="105"/>
      <c r="C13383" s="88"/>
      <c r="D13383" s="86"/>
      <c r="E13383" s="32"/>
      <c r="H13383" s="105"/>
      <c r="J13383" s="102"/>
      <c r="K13383" s="102"/>
      <c r="L13383" s="108"/>
      <c r="R13383" s="31"/>
      <c r="S13383" s="112"/>
    </row>
    <row r="13384">
      <c r="A13384" s="105"/>
      <c r="C13384" s="88"/>
      <c r="D13384" s="86"/>
      <c r="E13384" s="32"/>
      <c r="H13384" s="105"/>
      <c r="J13384" s="102"/>
      <c r="K13384" s="102"/>
      <c r="L13384" s="108"/>
      <c r="R13384" s="31"/>
      <c r="S13384" s="112"/>
    </row>
    <row r="13385">
      <c r="A13385" s="105"/>
      <c r="C13385" s="88"/>
      <c r="D13385" s="86"/>
      <c r="E13385" s="32"/>
      <c r="H13385" s="105"/>
      <c r="J13385" s="102"/>
      <c r="K13385" s="102"/>
      <c r="L13385" s="108"/>
      <c r="R13385" s="31"/>
      <c r="S13385" s="112"/>
    </row>
    <row r="13386">
      <c r="A13386" s="105"/>
      <c r="C13386" s="88"/>
      <c r="D13386" s="86"/>
      <c r="E13386" s="32"/>
      <c r="H13386" s="105"/>
      <c r="J13386" s="102"/>
      <c r="K13386" s="102"/>
      <c r="L13386" s="108"/>
      <c r="R13386" s="31"/>
      <c r="S13386" s="112"/>
    </row>
    <row r="13387">
      <c r="A13387" s="105"/>
      <c r="C13387" s="88"/>
      <c r="D13387" s="86"/>
      <c r="E13387" s="32"/>
      <c r="H13387" s="105"/>
      <c r="J13387" s="102"/>
      <c r="K13387" s="102"/>
      <c r="L13387" s="108"/>
      <c r="R13387" s="31"/>
      <c r="S13387" s="112"/>
    </row>
    <row r="13388">
      <c r="A13388" s="105"/>
      <c r="C13388" s="88"/>
      <c r="D13388" s="86"/>
      <c r="E13388" s="32"/>
      <c r="H13388" s="105"/>
      <c r="J13388" s="102"/>
      <c r="K13388" s="102"/>
      <c r="L13388" s="108"/>
      <c r="R13388" s="31"/>
      <c r="S13388" s="112"/>
    </row>
    <row r="13389">
      <c r="A13389" s="105"/>
      <c r="C13389" s="88"/>
      <c r="D13389" s="86"/>
      <c r="E13389" s="32"/>
      <c r="H13389" s="105"/>
      <c r="J13389" s="102"/>
      <c r="K13389" s="102"/>
      <c r="L13389" s="108"/>
      <c r="R13389" s="31"/>
      <c r="S13389" s="112"/>
    </row>
    <row r="13390">
      <c r="A13390" s="105"/>
      <c r="C13390" s="88"/>
      <c r="D13390" s="86"/>
      <c r="E13390" s="32"/>
      <c r="H13390" s="105"/>
      <c r="J13390" s="102"/>
      <c r="K13390" s="102"/>
      <c r="L13390" s="108"/>
      <c r="R13390" s="31"/>
      <c r="S13390" s="112"/>
    </row>
    <row r="13391">
      <c r="A13391" s="105"/>
      <c r="C13391" s="88"/>
      <c r="D13391" s="86"/>
      <c r="E13391" s="32"/>
      <c r="H13391" s="105"/>
      <c r="J13391" s="102"/>
      <c r="K13391" s="102"/>
      <c r="L13391" s="108"/>
      <c r="R13391" s="31"/>
      <c r="S13391" s="112"/>
    </row>
    <row r="13392">
      <c r="A13392" s="105"/>
      <c r="C13392" s="88"/>
      <c r="D13392" s="86"/>
      <c r="E13392" s="32"/>
      <c r="H13392" s="105"/>
      <c r="J13392" s="102"/>
      <c r="K13392" s="102"/>
      <c r="L13392" s="108"/>
      <c r="R13392" s="31"/>
      <c r="S13392" s="112"/>
    </row>
    <row r="13393">
      <c r="A13393" s="105"/>
      <c r="C13393" s="88"/>
      <c r="D13393" s="86"/>
      <c r="E13393" s="32"/>
      <c r="H13393" s="105"/>
      <c r="J13393" s="102"/>
      <c r="K13393" s="102"/>
      <c r="L13393" s="108"/>
      <c r="R13393" s="31"/>
      <c r="S13393" s="112"/>
    </row>
    <row r="13394">
      <c r="A13394" s="105"/>
      <c r="C13394" s="88"/>
      <c r="D13394" s="86"/>
      <c r="E13394" s="32"/>
      <c r="H13394" s="105"/>
      <c r="J13394" s="102"/>
      <c r="K13394" s="102"/>
      <c r="L13394" s="108"/>
      <c r="R13394" s="31"/>
      <c r="S13394" s="112"/>
    </row>
    <row r="13395">
      <c r="A13395" s="105"/>
      <c r="C13395" s="88"/>
      <c r="D13395" s="86"/>
      <c r="E13395" s="32"/>
      <c r="H13395" s="105"/>
      <c r="J13395" s="102"/>
      <c r="K13395" s="102"/>
      <c r="L13395" s="108"/>
      <c r="R13395" s="31"/>
      <c r="S13395" s="112"/>
    </row>
    <row r="13396">
      <c r="A13396" s="105"/>
      <c r="C13396" s="88"/>
      <c r="D13396" s="86"/>
      <c r="E13396" s="32"/>
      <c r="H13396" s="105"/>
      <c r="J13396" s="102"/>
      <c r="K13396" s="102"/>
      <c r="L13396" s="108"/>
      <c r="R13396" s="31"/>
      <c r="S13396" s="112"/>
    </row>
    <row r="13397">
      <c r="A13397" s="105"/>
      <c r="C13397" s="88"/>
      <c r="D13397" s="86"/>
      <c r="E13397" s="32"/>
      <c r="H13397" s="105"/>
      <c r="J13397" s="102"/>
      <c r="K13397" s="102"/>
      <c r="L13397" s="108"/>
      <c r="R13397" s="31"/>
      <c r="S13397" s="112"/>
    </row>
    <row r="13398">
      <c r="A13398" s="105"/>
      <c r="C13398" s="88"/>
      <c r="D13398" s="86"/>
      <c r="E13398" s="32"/>
      <c r="H13398" s="105"/>
      <c r="J13398" s="102"/>
      <c r="K13398" s="102"/>
      <c r="L13398" s="108"/>
      <c r="R13398" s="31"/>
      <c r="S13398" s="112"/>
    </row>
    <row r="13399">
      <c r="A13399" s="105"/>
      <c r="C13399" s="88"/>
      <c r="D13399" s="86"/>
      <c r="E13399" s="32"/>
      <c r="H13399" s="105"/>
      <c r="J13399" s="102"/>
      <c r="K13399" s="102"/>
      <c r="L13399" s="108"/>
      <c r="R13399" s="31"/>
      <c r="S13399" s="112"/>
    </row>
    <row r="13400">
      <c r="A13400" s="105"/>
      <c r="C13400" s="88"/>
      <c r="D13400" s="86"/>
      <c r="E13400" s="32"/>
      <c r="H13400" s="105"/>
      <c r="J13400" s="102"/>
      <c r="K13400" s="102"/>
      <c r="L13400" s="108"/>
      <c r="R13400" s="31"/>
      <c r="S13400" s="112"/>
    </row>
    <row r="13401">
      <c r="A13401" s="105"/>
      <c r="C13401" s="88"/>
      <c r="D13401" s="86"/>
      <c r="E13401" s="32"/>
      <c r="H13401" s="105"/>
      <c r="J13401" s="102"/>
      <c r="K13401" s="102"/>
      <c r="L13401" s="108"/>
      <c r="R13401" s="31"/>
      <c r="S13401" s="112"/>
    </row>
    <row r="13402">
      <c r="A13402" s="105"/>
      <c r="C13402" s="88"/>
      <c r="D13402" s="86"/>
      <c r="E13402" s="32"/>
      <c r="H13402" s="105"/>
      <c r="J13402" s="102"/>
      <c r="K13402" s="102"/>
      <c r="L13402" s="108"/>
      <c r="R13402" s="31"/>
      <c r="S13402" s="112"/>
    </row>
    <row r="13403">
      <c r="A13403" s="105"/>
      <c r="C13403" s="88"/>
      <c r="D13403" s="86"/>
      <c r="E13403" s="32"/>
      <c r="H13403" s="105"/>
      <c r="J13403" s="102"/>
      <c r="K13403" s="102"/>
      <c r="L13403" s="108"/>
      <c r="R13403" s="31"/>
      <c r="S13403" s="112"/>
    </row>
    <row r="13404">
      <c r="A13404" s="105"/>
      <c r="C13404" s="88"/>
      <c r="D13404" s="86"/>
      <c r="E13404" s="32"/>
      <c r="H13404" s="105"/>
      <c r="J13404" s="102"/>
      <c r="K13404" s="102"/>
      <c r="L13404" s="108"/>
      <c r="R13404" s="31"/>
      <c r="S13404" s="112"/>
    </row>
    <row r="13405">
      <c r="A13405" s="105"/>
      <c r="C13405" s="88"/>
      <c r="D13405" s="86"/>
      <c r="E13405" s="32"/>
      <c r="H13405" s="105"/>
      <c r="J13405" s="102"/>
      <c r="K13405" s="102"/>
      <c r="L13405" s="108"/>
      <c r="R13405" s="31"/>
      <c r="S13405" s="112"/>
    </row>
    <row r="13406">
      <c r="A13406" s="105"/>
      <c r="C13406" s="88"/>
      <c r="D13406" s="86"/>
      <c r="E13406" s="32"/>
      <c r="H13406" s="105"/>
      <c r="J13406" s="102"/>
      <c r="K13406" s="102"/>
      <c r="L13406" s="108"/>
      <c r="R13406" s="31"/>
      <c r="S13406" s="112"/>
    </row>
    <row r="13407">
      <c r="A13407" s="105"/>
      <c r="C13407" s="88"/>
      <c r="D13407" s="86"/>
      <c r="E13407" s="32"/>
      <c r="H13407" s="105"/>
      <c r="J13407" s="102"/>
      <c r="K13407" s="102"/>
      <c r="L13407" s="108"/>
      <c r="R13407" s="31"/>
      <c r="S13407" s="112"/>
    </row>
    <row r="13408">
      <c r="A13408" s="105"/>
      <c r="C13408" s="88"/>
      <c r="D13408" s="86"/>
      <c r="E13408" s="32"/>
      <c r="H13408" s="105"/>
      <c r="J13408" s="102"/>
      <c r="K13408" s="102"/>
      <c r="L13408" s="108"/>
      <c r="R13408" s="31"/>
      <c r="S13408" s="112"/>
    </row>
    <row r="13409">
      <c r="A13409" s="105"/>
      <c r="C13409" s="88"/>
      <c r="D13409" s="86"/>
      <c r="E13409" s="32"/>
      <c r="H13409" s="105"/>
      <c r="J13409" s="102"/>
      <c r="K13409" s="102"/>
      <c r="L13409" s="108"/>
      <c r="R13409" s="31"/>
      <c r="S13409" s="112"/>
    </row>
    <row r="13410">
      <c r="A13410" s="105"/>
      <c r="C13410" s="88"/>
      <c r="D13410" s="86"/>
      <c r="E13410" s="32"/>
      <c r="H13410" s="105"/>
      <c r="J13410" s="102"/>
      <c r="K13410" s="102"/>
      <c r="L13410" s="108"/>
      <c r="R13410" s="31"/>
      <c r="S13410" s="112"/>
    </row>
    <row r="13411">
      <c r="A13411" s="105"/>
      <c r="C13411" s="88"/>
      <c r="D13411" s="86"/>
      <c r="E13411" s="32"/>
      <c r="H13411" s="105"/>
      <c r="J13411" s="102"/>
      <c r="K13411" s="102"/>
      <c r="L13411" s="108"/>
      <c r="R13411" s="31"/>
      <c r="S13411" s="112"/>
    </row>
    <row r="13412">
      <c r="A13412" s="105"/>
      <c r="C13412" s="88"/>
      <c r="D13412" s="86"/>
      <c r="E13412" s="32"/>
      <c r="H13412" s="105"/>
      <c r="J13412" s="102"/>
      <c r="K13412" s="102"/>
      <c r="L13412" s="108"/>
      <c r="R13412" s="31"/>
      <c r="S13412" s="112"/>
    </row>
    <row r="13413">
      <c r="A13413" s="105"/>
      <c r="C13413" s="88"/>
      <c r="D13413" s="86"/>
      <c r="E13413" s="32"/>
      <c r="H13413" s="105"/>
      <c r="J13413" s="102"/>
      <c r="K13413" s="102"/>
      <c r="L13413" s="108"/>
      <c r="R13413" s="31"/>
      <c r="S13413" s="112"/>
    </row>
    <row r="13414">
      <c r="A13414" s="105"/>
      <c r="C13414" s="88"/>
      <c r="D13414" s="86"/>
      <c r="E13414" s="32"/>
      <c r="H13414" s="105"/>
      <c r="J13414" s="102"/>
      <c r="K13414" s="102"/>
      <c r="L13414" s="108"/>
      <c r="R13414" s="31"/>
      <c r="S13414" s="112"/>
    </row>
    <row r="13415">
      <c r="A13415" s="105"/>
      <c r="C13415" s="88"/>
      <c r="D13415" s="86"/>
      <c r="E13415" s="32"/>
      <c r="H13415" s="105"/>
      <c r="J13415" s="102"/>
      <c r="K13415" s="102"/>
      <c r="L13415" s="108"/>
      <c r="R13415" s="31"/>
      <c r="S13415" s="112"/>
    </row>
    <row r="13416">
      <c r="A13416" s="105"/>
      <c r="C13416" s="88"/>
      <c r="D13416" s="86"/>
      <c r="E13416" s="32"/>
      <c r="H13416" s="105"/>
      <c r="J13416" s="102"/>
      <c r="K13416" s="102"/>
      <c r="L13416" s="108"/>
      <c r="R13416" s="31"/>
      <c r="S13416" s="112"/>
    </row>
    <row r="13417">
      <c r="A13417" s="105"/>
      <c r="C13417" s="88"/>
      <c r="D13417" s="86"/>
      <c r="E13417" s="32"/>
      <c r="H13417" s="105"/>
      <c r="J13417" s="102"/>
      <c r="K13417" s="102"/>
      <c r="L13417" s="108"/>
      <c r="R13417" s="31"/>
      <c r="S13417" s="112"/>
    </row>
    <row r="13418">
      <c r="A13418" s="105"/>
      <c r="C13418" s="88"/>
      <c r="D13418" s="86"/>
      <c r="E13418" s="32"/>
      <c r="H13418" s="105"/>
      <c r="J13418" s="102"/>
      <c r="K13418" s="102"/>
      <c r="L13418" s="108"/>
      <c r="R13418" s="31"/>
      <c r="S13418" s="112"/>
    </row>
    <row r="13419">
      <c r="A13419" s="105"/>
      <c r="C13419" s="88"/>
      <c r="D13419" s="86"/>
      <c r="E13419" s="32"/>
      <c r="H13419" s="105"/>
      <c r="J13419" s="102"/>
      <c r="K13419" s="102"/>
      <c r="L13419" s="108"/>
      <c r="R13419" s="31"/>
      <c r="S13419" s="112"/>
    </row>
    <row r="13420">
      <c r="A13420" s="105"/>
      <c r="C13420" s="88"/>
      <c r="D13420" s="86"/>
      <c r="E13420" s="32"/>
      <c r="H13420" s="105"/>
      <c r="J13420" s="102"/>
      <c r="K13420" s="102"/>
      <c r="L13420" s="108"/>
      <c r="R13420" s="31"/>
      <c r="S13420" s="112"/>
    </row>
    <row r="13421">
      <c r="A13421" s="105"/>
      <c r="C13421" s="88"/>
      <c r="D13421" s="86"/>
      <c r="E13421" s="32"/>
      <c r="H13421" s="105"/>
      <c r="J13421" s="102"/>
      <c r="K13421" s="102"/>
      <c r="L13421" s="108"/>
      <c r="R13421" s="31"/>
      <c r="S13421" s="112"/>
    </row>
    <row r="13422">
      <c r="A13422" s="105"/>
      <c r="C13422" s="88"/>
      <c r="D13422" s="86"/>
      <c r="E13422" s="32"/>
      <c r="H13422" s="105"/>
      <c r="J13422" s="102"/>
      <c r="K13422" s="102"/>
      <c r="L13422" s="108"/>
      <c r="R13422" s="31"/>
      <c r="S13422" s="112"/>
    </row>
    <row r="13423">
      <c r="A13423" s="105"/>
      <c r="C13423" s="88"/>
      <c r="D13423" s="86"/>
      <c r="E13423" s="32"/>
      <c r="H13423" s="105"/>
      <c r="J13423" s="102"/>
      <c r="K13423" s="102"/>
      <c r="L13423" s="108"/>
      <c r="R13423" s="31"/>
      <c r="S13423" s="112"/>
    </row>
    <row r="13424">
      <c r="A13424" s="105"/>
      <c r="C13424" s="88"/>
      <c r="D13424" s="86"/>
      <c r="E13424" s="32"/>
      <c r="H13424" s="105"/>
      <c r="J13424" s="102"/>
      <c r="K13424" s="102"/>
      <c r="L13424" s="108"/>
      <c r="R13424" s="31"/>
      <c r="S13424" s="112"/>
    </row>
    <row r="13425">
      <c r="A13425" s="105"/>
      <c r="C13425" s="88"/>
      <c r="D13425" s="86"/>
      <c r="E13425" s="32"/>
      <c r="H13425" s="105"/>
      <c r="J13425" s="102"/>
      <c r="K13425" s="102"/>
      <c r="L13425" s="108"/>
      <c r="R13425" s="31"/>
      <c r="S13425" s="112"/>
    </row>
    <row r="13426">
      <c r="A13426" s="105"/>
      <c r="C13426" s="88"/>
      <c r="D13426" s="86"/>
      <c r="E13426" s="32"/>
      <c r="H13426" s="105"/>
      <c r="J13426" s="102"/>
      <c r="K13426" s="102"/>
      <c r="L13426" s="108"/>
      <c r="R13426" s="31"/>
      <c r="S13426" s="112"/>
    </row>
    <row r="13427">
      <c r="A13427" s="105"/>
      <c r="C13427" s="88"/>
      <c r="D13427" s="86"/>
      <c r="E13427" s="32"/>
      <c r="H13427" s="105"/>
      <c r="J13427" s="102"/>
      <c r="K13427" s="102"/>
      <c r="L13427" s="108"/>
      <c r="R13427" s="31"/>
      <c r="S13427" s="112"/>
    </row>
    <row r="13428">
      <c r="A13428" s="105"/>
      <c r="C13428" s="88"/>
      <c r="D13428" s="86"/>
      <c r="E13428" s="32"/>
      <c r="H13428" s="105"/>
      <c r="J13428" s="102"/>
      <c r="K13428" s="102"/>
      <c r="L13428" s="108"/>
      <c r="R13428" s="31"/>
      <c r="S13428" s="112"/>
    </row>
    <row r="13429">
      <c r="A13429" s="105"/>
      <c r="C13429" s="88"/>
      <c r="D13429" s="86"/>
      <c r="E13429" s="32"/>
      <c r="H13429" s="105"/>
      <c r="J13429" s="102"/>
      <c r="K13429" s="102"/>
      <c r="L13429" s="108"/>
      <c r="R13429" s="31"/>
      <c r="S13429" s="112"/>
    </row>
    <row r="13430">
      <c r="A13430" s="105"/>
      <c r="C13430" s="88"/>
      <c r="D13430" s="86"/>
      <c r="E13430" s="32"/>
      <c r="H13430" s="105"/>
      <c r="J13430" s="102"/>
      <c r="K13430" s="102"/>
      <c r="L13430" s="108"/>
      <c r="R13430" s="31"/>
      <c r="S13430" s="112"/>
    </row>
    <row r="13431">
      <c r="A13431" s="105"/>
      <c r="C13431" s="88"/>
      <c r="D13431" s="86"/>
      <c r="E13431" s="32"/>
      <c r="H13431" s="105"/>
      <c r="J13431" s="102"/>
      <c r="K13431" s="102"/>
      <c r="L13431" s="108"/>
      <c r="R13431" s="31"/>
      <c r="S13431" s="112"/>
    </row>
    <row r="13432">
      <c r="A13432" s="105"/>
      <c r="C13432" s="88"/>
      <c r="D13432" s="86"/>
      <c r="E13432" s="32"/>
      <c r="H13432" s="105"/>
      <c r="J13432" s="102"/>
      <c r="K13432" s="102"/>
      <c r="L13432" s="108"/>
      <c r="R13432" s="31"/>
      <c r="S13432" s="112"/>
    </row>
    <row r="13433">
      <c r="A13433" s="105"/>
      <c r="C13433" s="88"/>
      <c r="D13433" s="86"/>
      <c r="E13433" s="32"/>
      <c r="H13433" s="105"/>
      <c r="J13433" s="102"/>
      <c r="K13433" s="102"/>
      <c r="L13433" s="108"/>
      <c r="R13433" s="31"/>
      <c r="S13433" s="112"/>
    </row>
    <row r="13434">
      <c r="A13434" s="105"/>
      <c r="C13434" s="88"/>
      <c r="D13434" s="86"/>
      <c r="E13434" s="32"/>
      <c r="H13434" s="105"/>
      <c r="J13434" s="102"/>
      <c r="K13434" s="102"/>
      <c r="L13434" s="108"/>
      <c r="R13434" s="31"/>
      <c r="S13434" s="112"/>
    </row>
    <row r="13435">
      <c r="A13435" s="105"/>
      <c r="C13435" s="88"/>
      <c r="D13435" s="86"/>
      <c r="E13435" s="32"/>
      <c r="H13435" s="105"/>
      <c r="J13435" s="102"/>
      <c r="K13435" s="102"/>
      <c r="L13435" s="108"/>
      <c r="R13435" s="31"/>
      <c r="S13435" s="112"/>
    </row>
    <row r="13436">
      <c r="A13436" s="105"/>
      <c r="C13436" s="88"/>
      <c r="D13436" s="86"/>
      <c r="E13436" s="32"/>
      <c r="H13436" s="105"/>
      <c r="J13436" s="102"/>
      <c r="K13436" s="102"/>
      <c r="L13436" s="108"/>
      <c r="R13436" s="31"/>
      <c r="S13436" s="112"/>
    </row>
    <row r="13437">
      <c r="A13437" s="105"/>
      <c r="C13437" s="88"/>
      <c r="D13437" s="86"/>
      <c r="E13437" s="32"/>
      <c r="H13437" s="105"/>
      <c r="J13437" s="102"/>
      <c r="K13437" s="102"/>
      <c r="L13437" s="108"/>
      <c r="R13437" s="31"/>
      <c r="S13437" s="112"/>
    </row>
    <row r="13438">
      <c r="A13438" s="105"/>
      <c r="C13438" s="88"/>
      <c r="D13438" s="86"/>
      <c r="E13438" s="32"/>
      <c r="H13438" s="105"/>
      <c r="J13438" s="102"/>
      <c r="K13438" s="102"/>
      <c r="L13438" s="108"/>
      <c r="R13438" s="31"/>
      <c r="S13438" s="112"/>
    </row>
    <row r="13439">
      <c r="A13439" s="105"/>
      <c r="C13439" s="88"/>
      <c r="D13439" s="86"/>
      <c r="E13439" s="32"/>
      <c r="H13439" s="105"/>
      <c r="J13439" s="102"/>
      <c r="K13439" s="102"/>
      <c r="L13439" s="108"/>
      <c r="R13439" s="31"/>
      <c r="S13439" s="112"/>
    </row>
    <row r="13440">
      <c r="A13440" s="105"/>
      <c r="C13440" s="88"/>
      <c r="D13440" s="86"/>
      <c r="E13440" s="32"/>
      <c r="H13440" s="105"/>
      <c r="J13440" s="102"/>
      <c r="K13440" s="102"/>
      <c r="L13440" s="108"/>
      <c r="R13440" s="31"/>
      <c r="S13440" s="112"/>
    </row>
    <row r="13441">
      <c r="A13441" s="105"/>
      <c r="C13441" s="88"/>
      <c r="D13441" s="86"/>
      <c r="E13441" s="32"/>
      <c r="H13441" s="105"/>
      <c r="J13441" s="102"/>
      <c r="K13441" s="102"/>
      <c r="L13441" s="108"/>
      <c r="R13441" s="31"/>
      <c r="S13441" s="112"/>
    </row>
    <row r="13442">
      <c r="A13442" s="105"/>
      <c r="C13442" s="88"/>
      <c r="D13442" s="86"/>
      <c r="E13442" s="32"/>
      <c r="H13442" s="105"/>
      <c r="J13442" s="102"/>
      <c r="K13442" s="102"/>
      <c r="L13442" s="108"/>
      <c r="R13442" s="31"/>
      <c r="S13442" s="112"/>
    </row>
    <row r="13443">
      <c r="A13443" s="105"/>
      <c r="C13443" s="88"/>
      <c r="D13443" s="86"/>
      <c r="E13443" s="32"/>
      <c r="H13443" s="105"/>
      <c r="J13443" s="102"/>
      <c r="K13443" s="102"/>
      <c r="L13443" s="108"/>
      <c r="R13443" s="31"/>
      <c r="S13443" s="112"/>
    </row>
    <row r="13444">
      <c r="A13444" s="105"/>
      <c r="C13444" s="88"/>
      <c r="D13444" s="86"/>
      <c r="E13444" s="32"/>
      <c r="H13444" s="105"/>
      <c r="J13444" s="102"/>
      <c r="K13444" s="102"/>
      <c r="L13444" s="108"/>
      <c r="R13444" s="31"/>
      <c r="S13444" s="112"/>
    </row>
    <row r="13445">
      <c r="A13445" s="105"/>
      <c r="C13445" s="88"/>
      <c r="D13445" s="86"/>
      <c r="E13445" s="32"/>
      <c r="H13445" s="105"/>
      <c r="J13445" s="102"/>
      <c r="K13445" s="102"/>
      <c r="L13445" s="108"/>
      <c r="R13445" s="31"/>
      <c r="S13445" s="112"/>
    </row>
    <row r="13446">
      <c r="A13446" s="105"/>
      <c r="C13446" s="88"/>
      <c r="D13446" s="86"/>
      <c r="E13446" s="32"/>
      <c r="H13446" s="105"/>
      <c r="J13446" s="102"/>
      <c r="K13446" s="102"/>
      <c r="L13446" s="108"/>
      <c r="R13446" s="31"/>
      <c r="S13446" s="112"/>
    </row>
    <row r="13447">
      <c r="A13447" s="105"/>
      <c r="C13447" s="88"/>
      <c r="D13447" s="86"/>
      <c r="E13447" s="32"/>
      <c r="H13447" s="105"/>
      <c r="J13447" s="102"/>
      <c r="K13447" s="102"/>
      <c r="L13447" s="108"/>
      <c r="R13447" s="31"/>
      <c r="S13447" s="112"/>
    </row>
    <row r="13448">
      <c r="A13448" s="105"/>
      <c r="C13448" s="88"/>
      <c r="D13448" s="86"/>
      <c r="E13448" s="32"/>
      <c r="H13448" s="105"/>
      <c r="J13448" s="102"/>
      <c r="K13448" s="102"/>
      <c r="L13448" s="108"/>
      <c r="R13448" s="31"/>
      <c r="S13448" s="112"/>
    </row>
    <row r="13449">
      <c r="A13449" s="105"/>
      <c r="C13449" s="88"/>
      <c r="D13449" s="86"/>
      <c r="E13449" s="32"/>
      <c r="H13449" s="105"/>
      <c r="J13449" s="102"/>
      <c r="K13449" s="102"/>
      <c r="L13449" s="108"/>
      <c r="R13449" s="31"/>
      <c r="S13449" s="112"/>
    </row>
    <row r="13450">
      <c r="A13450" s="105"/>
      <c r="C13450" s="88"/>
      <c r="D13450" s="86"/>
      <c r="E13450" s="32"/>
      <c r="H13450" s="105"/>
      <c r="J13450" s="102"/>
      <c r="K13450" s="102"/>
      <c r="L13450" s="108"/>
      <c r="R13450" s="31"/>
      <c r="S13450" s="112"/>
    </row>
    <row r="13451">
      <c r="A13451" s="105"/>
      <c r="C13451" s="88"/>
      <c r="D13451" s="86"/>
      <c r="E13451" s="32"/>
      <c r="H13451" s="105"/>
      <c r="J13451" s="102"/>
      <c r="K13451" s="102"/>
      <c r="L13451" s="108"/>
      <c r="R13451" s="31"/>
      <c r="S13451" s="112"/>
    </row>
    <row r="13452">
      <c r="A13452" s="105"/>
      <c r="C13452" s="88"/>
      <c r="D13452" s="86"/>
      <c r="E13452" s="32"/>
      <c r="H13452" s="105"/>
      <c r="J13452" s="102"/>
      <c r="K13452" s="102"/>
      <c r="L13452" s="108"/>
      <c r="R13452" s="31"/>
      <c r="S13452" s="112"/>
    </row>
    <row r="13453">
      <c r="A13453" s="105"/>
      <c r="C13453" s="88"/>
      <c r="D13453" s="86"/>
      <c r="E13453" s="32"/>
      <c r="H13453" s="105"/>
      <c r="J13453" s="102"/>
      <c r="K13453" s="102"/>
      <c r="L13453" s="108"/>
      <c r="R13453" s="31"/>
      <c r="S13453" s="112"/>
    </row>
    <row r="13454">
      <c r="A13454" s="105"/>
      <c r="C13454" s="88"/>
      <c r="D13454" s="86"/>
      <c r="E13454" s="32"/>
      <c r="H13454" s="105"/>
      <c r="J13454" s="102"/>
      <c r="K13454" s="102"/>
      <c r="L13454" s="108"/>
      <c r="R13454" s="31"/>
      <c r="S13454" s="112"/>
    </row>
    <row r="13455">
      <c r="A13455" s="105"/>
      <c r="C13455" s="88"/>
      <c r="D13455" s="86"/>
      <c r="E13455" s="32"/>
      <c r="H13455" s="105"/>
      <c r="J13455" s="102"/>
      <c r="K13455" s="102"/>
      <c r="L13455" s="108"/>
      <c r="R13455" s="31"/>
      <c r="S13455" s="112"/>
    </row>
    <row r="13456">
      <c r="A13456" s="105"/>
      <c r="C13456" s="88"/>
      <c r="D13456" s="86"/>
      <c r="E13456" s="32"/>
      <c r="H13456" s="105"/>
      <c r="J13456" s="102"/>
      <c r="K13456" s="102"/>
      <c r="L13456" s="108"/>
      <c r="R13456" s="31"/>
      <c r="S13456" s="112"/>
    </row>
    <row r="13457">
      <c r="A13457" s="105"/>
      <c r="C13457" s="88"/>
      <c r="D13457" s="86"/>
      <c r="E13457" s="32"/>
      <c r="H13457" s="105"/>
      <c r="J13457" s="102"/>
      <c r="K13457" s="102"/>
      <c r="L13457" s="108"/>
      <c r="R13457" s="31"/>
      <c r="S13457" s="112"/>
    </row>
    <row r="13458">
      <c r="A13458" s="105"/>
      <c r="C13458" s="88"/>
      <c r="D13458" s="86"/>
      <c r="E13458" s="32"/>
      <c r="H13458" s="105"/>
      <c r="J13458" s="102"/>
      <c r="K13458" s="102"/>
      <c r="L13458" s="108"/>
      <c r="R13458" s="31"/>
      <c r="S13458" s="112"/>
    </row>
    <row r="13459">
      <c r="A13459" s="105"/>
      <c r="C13459" s="88"/>
      <c r="D13459" s="86"/>
      <c r="E13459" s="32"/>
      <c r="H13459" s="105"/>
      <c r="J13459" s="102"/>
      <c r="K13459" s="102"/>
      <c r="L13459" s="108"/>
      <c r="R13459" s="31"/>
      <c r="S13459" s="112"/>
    </row>
    <row r="13460">
      <c r="A13460" s="105"/>
      <c r="C13460" s="88"/>
      <c r="D13460" s="86"/>
      <c r="E13460" s="32"/>
      <c r="H13460" s="105"/>
      <c r="J13460" s="102"/>
      <c r="K13460" s="102"/>
      <c r="L13460" s="108"/>
      <c r="R13460" s="31"/>
      <c r="S13460" s="112"/>
    </row>
    <row r="13461">
      <c r="A13461" s="105"/>
      <c r="C13461" s="88"/>
      <c r="D13461" s="86"/>
      <c r="E13461" s="32"/>
      <c r="H13461" s="105"/>
      <c r="J13461" s="102"/>
      <c r="K13461" s="102"/>
      <c r="L13461" s="108"/>
      <c r="R13461" s="31"/>
      <c r="S13461" s="112"/>
    </row>
    <row r="13462">
      <c r="A13462" s="105"/>
      <c r="C13462" s="88"/>
      <c r="D13462" s="86"/>
      <c r="E13462" s="32"/>
      <c r="H13462" s="105"/>
      <c r="J13462" s="102"/>
      <c r="K13462" s="102"/>
      <c r="L13462" s="108"/>
      <c r="R13462" s="31"/>
      <c r="S13462" s="112"/>
    </row>
    <row r="13463">
      <c r="A13463" s="105"/>
      <c r="C13463" s="88"/>
      <c r="D13463" s="86"/>
      <c r="E13463" s="32"/>
      <c r="H13463" s="105"/>
      <c r="J13463" s="102"/>
      <c r="K13463" s="102"/>
      <c r="L13463" s="108"/>
      <c r="R13463" s="31"/>
      <c r="S13463" s="112"/>
    </row>
    <row r="13464">
      <c r="A13464" s="105"/>
      <c r="C13464" s="88"/>
      <c r="D13464" s="86"/>
      <c r="E13464" s="32"/>
      <c r="H13464" s="105"/>
      <c r="J13464" s="102"/>
      <c r="K13464" s="102"/>
      <c r="L13464" s="108"/>
      <c r="R13464" s="31"/>
      <c r="S13464" s="112"/>
    </row>
    <row r="13465">
      <c r="A13465" s="105"/>
      <c r="C13465" s="88"/>
      <c r="D13465" s="86"/>
      <c r="E13465" s="32"/>
      <c r="H13465" s="105"/>
      <c r="J13465" s="102"/>
      <c r="K13465" s="102"/>
      <c r="L13465" s="108"/>
      <c r="R13465" s="31"/>
      <c r="S13465" s="112"/>
    </row>
    <row r="13466">
      <c r="A13466" s="105"/>
      <c r="C13466" s="88"/>
      <c r="D13466" s="86"/>
      <c r="E13466" s="32"/>
      <c r="H13466" s="105"/>
      <c r="J13466" s="102"/>
      <c r="K13466" s="102"/>
      <c r="L13466" s="108"/>
      <c r="R13466" s="31"/>
      <c r="S13466" s="112"/>
    </row>
    <row r="13467">
      <c r="A13467" s="105"/>
      <c r="C13467" s="88"/>
      <c r="D13467" s="86"/>
      <c r="E13467" s="32"/>
      <c r="H13467" s="105"/>
      <c r="J13467" s="102"/>
      <c r="K13467" s="102"/>
      <c r="L13467" s="108"/>
      <c r="R13467" s="31"/>
      <c r="S13467" s="112"/>
    </row>
    <row r="13468">
      <c r="A13468" s="105"/>
      <c r="C13468" s="88"/>
      <c r="D13468" s="86"/>
      <c r="E13468" s="32"/>
      <c r="H13468" s="105"/>
      <c r="J13468" s="102"/>
      <c r="K13468" s="102"/>
      <c r="L13468" s="108"/>
      <c r="R13468" s="31"/>
      <c r="S13468" s="112"/>
    </row>
    <row r="13469">
      <c r="A13469" s="105"/>
      <c r="C13469" s="88"/>
      <c r="D13469" s="86"/>
      <c r="E13469" s="32"/>
      <c r="H13469" s="105"/>
      <c r="J13469" s="102"/>
      <c r="K13469" s="102"/>
      <c r="L13469" s="108"/>
      <c r="R13469" s="31"/>
      <c r="S13469" s="112"/>
    </row>
    <row r="13470">
      <c r="A13470" s="105"/>
      <c r="C13470" s="88"/>
      <c r="D13470" s="86"/>
      <c r="E13470" s="32"/>
      <c r="H13470" s="105"/>
      <c r="J13470" s="102"/>
      <c r="K13470" s="102"/>
      <c r="L13470" s="108"/>
      <c r="R13470" s="31"/>
      <c r="S13470" s="112"/>
    </row>
    <row r="13471">
      <c r="A13471" s="105"/>
      <c r="C13471" s="88"/>
      <c r="D13471" s="86"/>
      <c r="E13471" s="32"/>
      <c r="H13471" s="105"/>
      <c r="J13471" s="102"/>
      <c r="K13471" s="102"/>
      <c r="L13471" s="108"/>
      <c r="R13471" s="31"/>
      <c r="S13471" s="112"/>
    </row>
    <row r="13472">
      <c r="A13472" s="105"/>
      <c r="C13472" s="88"/>
      <c r="D13472" s="86"/>
      <c r="E13472" s="32"/>
      <c r="H13472" s="105"/>
      <c r="J13472" s="102"/>
      <c r="K13472" s="102"/>
      <c r="L13472" s="108"/>
      <c r="R13472" s="31"/>
      <c r="S13472" s="112"/>
    </row>
    <row r="13473">
      <c r="A13473" s="105"/>
      <c r="C13473" s="88"/>
      <c r="D13473" s="86"/>
      <c r="E13473" s="32"/>
      <c r="H13473" s="105"/>
      <c r="J13473" s="102"/>
      <c r="K13473" s="102"/>
      <c r="L13473" s="108"/>
      <c r="R13473" s="31"/>
      <c r="S13473" s="112"/>
    </row>
    <row r="13474">
      <c r="A13474" s="105"/>
      <c r="C13474" s="88"/>
      <c r="D13474" s="86"/>
      <c r="E13474" s="32"/>
      <c r="H13474" s="105"/>
      <c r="J13474" s="102"/>
      <c r="K13474" s="102"/>
      <c r="L13474" s="108"/>
      <c r="R13474" s="31"/>
      <c r="S13474" s="112"/>
    </row>
    <row r="13475">
      <c r="A13475" s="105"/>
      <c r="C13475" s="88"/>
      <c r="D13475" s="86"/>
      <c r="E13475" s="32"/>
      <c r="H13475" s="105"/>
      <c r="J13475" s="102"/>
      <c r="K13475" s="102"/>
      <c r="L13475" s="108"/>
      <c r="R13475" s="31"/>
      <c r="S13475" s="112"/>
    </row>
    <row r="13476">
      <c r="A13476" s="105"/>
      <c r="C13476" s="88"/>
      <c r="D13476" s="86"/>
      <c r="E13476" s="32"/>
      <c r="H13476" s="105"/>
      <c r="J13476" s="102"/>
      <c r="K13476" s="102"/>
      <c r="L13476" s="108"/>
      <c r="R13476" s="31"/>
      <c r="S13476" s="112"/>
    </row>
    <row r="13477">
      <c r="A13477" s="105"/>
      <c r="C13477" s="88"/>
      <c r="D13477" s="86"/>
      <c r="E13477" s="32"/>
      <c r="H13477" s="105"/>
      <c r="J13477" s="102"/>
      <c r="K13477" s="102"/>
      <c r="L13477" s="108"/>
      <c r="R13477" s="31"/>
      <c r="S13477" s="112"/>
    </row>
    <row r="13478">
      <c r="A13478" s="105"/>
      <c r="C13478" s="88"/>
      <c r="D13478" s="86"/>
      <c r="E13478" s="32"/>
      <c r="H13478" s="105"/>
      <c r="J13478" s="102"/>
      <c r="K13478" s="102"/>
      <c r="L13478" s="108"/>
      <c r="R13478" s="31"/>
      <c r="S13478" s="112"/>
    </row>
    <row r="13479">
      <c r="A13479" s="105"/>
      <c r="C13479" s="88"/>
      <c r="D13479" s="86"/>
      <c r="E13479" s="32"/>
      <c r="H13479" s="105"/>
      <c r="J13479" s="102"/>
      <c r="K13479" s="102"/>
      <c r="L13479" s="108"/>
      <c r="R13479" s="31"/>
      <c r="S13479" s="112"/>
    </row>
    <row r="13480">
      <c r="A13480" s="105"/>
      <c r="C13480" s="88"/>
      <c r="D13480" s="86"/>
      <c r="E13480" s="32"/>
      <c r="H13480" s="105"/>
      <c r="J13480" s="102"/>
      <c r="K13480" s="102"/>
      <c r="L13480" s="108"/>
      <c r="R13480" s="31"/>
      <c r="S13480" s="112"/>
    </row>
    <row r="13481">
      <c r="A13481" s="105"/>
      <c r="C13481" s="88"/>
      <c r="D13481" s="86"/>
      <c r="E13481" s="32"/>
      <c r="H13481" s="105"/>
      <c r="J13481" s="102"/>
      <c r="K13481" s="102"/>
      <c r="L13481" s="108"/>
      <c r="R13481" s="31"/>
      <c r="S13481" s="112"/>
    </row>
    <row r="13482">
      <c r="A13482" s="105"/>
      <c r="C13482" s="88"/>
      <c r="D13482" s="86"/>
      <c r="E13482" s="32"/>
      <c r="H13482" s="105"/>
      <c r="J13482" s="102"/>
      <c r="K13482" s="102"/>
      <c r="L13482" s="108"/>
      <c r="R13482" s="31"/>
      <c r="S13482" s="112"/>
    </row>
    <row r="13483">
      <c r="A13483" s="105"/>
      <c r="C13483" s="88"/>
      <c r="D13483" s="86"/>
      <c r="E13483" s="32"/>
      <c r="H13483" s="105"/>
      <c r="J13483" s="102"/>
      <c r="K13483" s="102"/>
      <c r="L13483" s="108"/>
      <c r="R13483" s="31"/>
      <c r="S13483" s="112"/>
    </row>
    <row r="13484">
      <c r="A13484" s="105"/>
      <c r="C13484" s="88"/>
      <c r="D13484" s="86"/>
      <c r="E13484" s="32"/>
      <c r="H13484" s="105"/>
      <c r="J13484" s="102"/>
      <c r="K13484" s="102"/>
      <c r="L13484" s="108"/>
      <c r="R13484" s="31"/>
      <c r="S13484" s="112"/>
    </row>
    <row r="13485">
      <c r="A13485" s="105"/>
      <c r="C13485" s="88"/>
      <c r="D13485" s="86"/>
      <c r="E13485" s="32"/>
      <c r="H13485" s="105"/>
      <c r="J13485" s="102"/>
      <c r="K13485" s="102"/>
      <c r="L13485" s="108"/>
      <c r="R13485" s="31"/>
      <c r="S13485" s="112"/>
    </row>
    <row r="13486">
      <c r="A13486" s="105"/>
      <c r="C13486" s="88"/>
      <c r="D13486" s="86"/>
      <c r="E13486" s="32"/>
      <c r="H13486" s="105"/>
      <c r="J13486" s="102"/>
      <c r="K13486" s="102"/>
      <c r="L13486" s="108"/>
      <c r="R13486" s="31"/>
      <c r="S13486" s="112"/>
    </row>
    <row r="13487">
      <c r="A13487" s="105"/>
      <c r="C13487" s="88"/>
      <c r="D13487" s="86"/>
      <c r="E13487" s="32"/>
      <c r="H13487" s="105"/>
      <c r="J13487" s="102"/>
      <c r="K13487" s="102"/>
      <c r="L13487" s="108"/>
      <c r="R13487" s="31"/>
      <c r="S13487" s="112"/>
    </row>
    <row r="13488">
      <c r="A13488" s="105"/>
      <c r="C13488" s="88"/>
      <c r="D13488" s="86"/>
      <c r="E13488" s="32"/>
      <c r="H13488" s="105"/>
      <c r="J13488" s="102"/>
      <c r="K13488" s="102"/>
      <c r="L13488" s="108"/>
      <c r="R13488" s="31"/>
      <c r="S13488" s="112"/>
    </row>
    <row r="13489">
      <c r="A13489" s="105"/>
      <c r="C13489" s="88"/>
      <c r="D13489" s="86"/>
      <c r="E13489" s="32"/>
      <c r="H13489" s="105"/>
      <c r="J13489" s="102"/>
      <c r="K13489" s="102"/>
      <c r="L13489" s="108"/>
      <c r="R13489" s="31"/>
      <c r="S13489" s="112"/>
    </row>
    <row r="13490">
      <c r="A13490" s="105"/>
      <c r="C13490" s="88"/>
      <c r="D13490" s="86"/>
      <c r="E13490" s="32"/>
      <c r="H13490" s="105"/>
      <c r="J13490" s="102"/>
      <c r="K13490" s="102"/>
      <c r="L13490" s="108"/>
      <c r="R13490" s="31"/>
      <c r="S13490" s="112"/>
    </row>
    <row r="13491">
      <c r="A13491" s="105"/>
      <c r="C13491" s="88"/>
      <c r="D13491" s="86"/>
      <c r="E13491" s="32"/>
      <c r="H13491" s="105"/>
      <c r="J13491" s="102"/>
      <c r="K13491" s="102"/>
      <c r="L13491" s="108"/>
      <c r="R13491" s="31"/>
      <c r="S13491" s="112"/>
    </row>
    <row r="13492">
      <c r="A13492" s="105"/>
      <c r="C13492" s="88"/>
      <c r="D13492" s="86"/>
      <c r="E13492" s="32"/>
      <c r="H13492" s="105"/>
      <c r="J13492" s="102"/>
      <c r="K13492" s="102"/>
      <c r="L13492" s="108"/>
      <c r="R13492" s="31"/>
      <c r="S13492" s="112"/>
    </row>
    <row r="13493">
      <c r="A13493" s="105"/>
      <c r="C13493" s="88"/>
      <c r="D13493" s="86"/>
      <c r="E13493" s="32"/>
      <c r="H13493" s="105"/>
      <c r="J13493" s="102"/>
      <c r="K13493" s="102"/>
      <c r="L13493" s="108"/>
      <c r="R13493" s="31"/>
      <c r="S13493" s="112"/>
    </row>
    <row r="13494">
      <c r="A13494" s="105"/>
      <c r="C13494" s="88"/>
      <c r="D13494" s="86"/>
      <c r="E13494" s="32"/>
      <c r="H13494" s="105"/>
      <c r="J13494" s="102"/>
      <c r="K13494" s="102"/>
      <c r="L13494" s="108"/>
      <c r="R13494" s="31"/>
      <c r="S13494" s="112"/>
    </row>
    <row r="13495">
      <c r="A13495" s="105"/>
      <c r="C13495" s="88"/>
      <c r="D13495" s="86"/>
      <c r="E13495" s="32"/>
      <c r="H13495" s="105"/>
      <c r="J13495" s="102"/>
      <c r="K13495" s="102"/>
      <c r="L13495" s="108"/>
      <c r="R13495" s="31"/>
      <c r="S13495" s="112"/>
    </row>
    <row r="13496">
      <c r="A13496" s="105"/>
      <c r="C13496" s="88"/>
      <c r="D13496" s="86"/>
      <c r="E13496" s="32"/>
      <c r="H13496" s="105"/>
      <c r="J13496" s="102"/>
      <c r="K13496" s="102"/>
      <c r="L13496" s="108"/>
      <c r="R13496" s="31"/>
      <c r="S13496" s="112"/>
    </row>
    <row r="13497">
      <c r="A13497" s="105"/>
      <c r="C13497" s="88"/>
      <c r="D13497" s="86"/>
      <c r="E13497" s="32"/>
      <c r="H13497" s="105"/>
      <c r="J13497" s="102"/>
      <c r="K13497" s="102"/>
      <c r="L13497" s="108"/>
      <c r="R13497" s="31"/>
      <c r="S13497" s="112"/>
    </row>
    <row r="13498">
      <c r="A13498" s="105"/>
      <c r="C13498" s="88"/>
      <c r="D13498" s="86"/>
      <c r="E13498" s="32"/>
      <c r="H13498" s="105"/>
      <c r="J13498" s="102"/>
      <c r="K13498" s="102"/>
      <c r="L13498" s="108"/>
      <c r="R13498" s="31"/>
      <c r="S13498" s="112"/>
    </row>
    <row r="13499">
      <c r="A13499" s="105"/>
      <c r="C13499" s="88"/>
      <c r="D13499" s="86"/>
      <c r="E13499" s="32"/>
      <c r="H13499" s="105"/>
      <c r="J13499" s="102"/>
      <c r="K13499" s="102"/>
      <c r="L13499" s="108"/>
      <c r="R13499" s="31"/>
      <c r="S13499" s="112"/>
    </row>
    <row r="13500">
      <c r="A13500" s="105"/>
      <c r="C13500" s="88"/>
      <c r="D13500" s="86"/>
      <c r="E13500" s="32"/>
      <c r="H13500" s="105"/>
      <c r="J13500" s="102"/>
      <c r="K13500" s="102"/>
      <c r="L13500" s="108"/>
      <c r="R13500" s="31"/>
      <c r="S13500" s="112"/>
    </row>
    <row r="13501">
      <c r="A13501" s="105"/>
      <c r="C13501" s="88"/>
      <c r="D13501" s="86"/>
      <c r="E13501" s="32"/>
      <c r="H13501" s="105"/>
      <c r="J13501" s="102"/>
      <c r="K13501" s="102"/>
      <c r="L13501" s="108"/>
      <c r="R13501" s="31"/>
      <c r="S13501" s="112"/>
    </row>
    <row r="13502">
      <c r="A13502" s="105"/>
      <c r="C13502" s="88"/>
      <c r="D13502" s="86"/>
      <c r="E13502" s="32"/>
      <c r="H13502" s="105"/>
      <c r="J13502" s="102"/>
      <c r="K13502" s="102"/>
      <c r="L13502" s="108"/>
      <c r="R13502" s="31"/>
      <c r="S13502" s="112"/>
    </row>
    <row r="13503">
      <c r="A13503" s="105"/>
      <c r="C13503" s="88"/>
      <c r="D13503" s="86"/>
      <c r="E13503" s="32"/>
      <c r="H13503" s="105"/>
      <c r="J13503" s="102"/>
      <c r="K13503" s="102"/>
      <c r="L13503" s="108"/>
      <c r="R13503" s="31"/>
      <c r="S13503" s="112"/>
    </row>
    <row r="13504">
      <c r="A13504" s="105"/>
      <c r="C13504" s="88"/>
      <c r="D13504" s="86"/>
      <c r="E13504" s="32"/>
      <c r="H13504" s="105"/>
      <c r="J13504" s="102"/>
      <c r="K13504" s="102"/>
      <c r="L13504" s="108"/>
      <c r="R13504" s="31"/>
      <c r="S13504" s="112"/>
    </row>
    <row r="13505">
      <c r="A13505" s="105"/>
      <c r="C13505" s="88"/>
      <c r="D13505" s="86"/>
      <c r="E13505" s="32"/>
      <c r="H13505" s="105"/>
      <c r="J13505" s="102"/>
      <c r="K13505" s="102"/>
      <c r="L13505" s="108"/>
      <c r="R13505" s="31"/>
      <c r="S13505" s="112"/>
    </row>
    <row r="13506">
      <c r="A13506" s="105"/>
      <c r="C13506" s="88"/>
      <c r="D13506" s="86"/>
      <c r="E13506" s="32"/>
      <c r="H13506" s="105"/>
      <c r="J13506" s="102"/>
      <c r="K13506" s="102"/>
      <c r="L13506" s="108"/>
      <c r="R13506" s="31"/>
      <c r="S13506" s="112"/>
    </row>
    <row r="13507">
      <c r="A13507" s="105"/>
      <c r="C13507" s="88"/>
      <c r="D13507" s="86"/>
      <c r="E13507" s="32"/>
      <c r="H13507" s="105"/>
      <c r="J13507" s="102"/>
      <c r="K13507" s="102"/>
      <c r="L13507" s="108"/>
      <c r="R13507" s="31"/>
      <c r="S13507" s="112"/>
    </row>
    <row r="13508">
      <c r="A13508" s="105"/>
      <c r="C13508" s="88"/>
      <c r="D13508" s="86"/>
      <c r="E13508" s="32"/>
      <c r="H13508" s="105"/>
      <c r="J13508" s="102"/>
      <c r="K13508" s="102"/>
      <c r="L13508" s="108"/>
      <c r="R13508" s="31"/>
      <c r="S13508" s="112"/>
    </row>
    <row r="13509">
      <c r="A13509" s="105"/>
      <c r="C13509" s="88"/>
      <c r="D13509" s="86"/>
      <c r="E13509" s="32"/>
      <c r="H13509" s="105"/>
      <c r="J13509" s="102"/>
      <c r="K13509" s="102"/>
      <c r="L13509" s="108"/>
      <c r="R13509" s="31"/>
      <c r="S13509" s="112"/>
    </row>
    <row r="13510">
      <c r="A13510" s="105"/>
      <c r="C13510" s="88"/>
      <c r="D13510" s="86"/>
      <c r="E13510" s="32"/>
      <c r="H13510" s="105"/>
      <c r="J13510" s="102"/>
      <c r="K13510" s="102"/>
      <c r="L13510" s="108"/>
      <c r="R13510" s="31"/>
      <c r="S13510" s="112"/>
    </row>
    <row r="13511">
      <c r="A13511" s="105"/>
      <c r="C13511" s="88"/>
      <c r="D13511" s="86"/>
      <c r="E13511" s="32"/>
      <c r="H13511" s="105"/>
      <c r="J13511" s="102"/>
      <c r="K13511" s="102"/>
      <c r="L13511" s="108"/>
      <c r="R13511" s="31"/>
      <c r="S13511" s="112"/>
    </row>
    <row r="13512">
      <c r="A13512" s="105"/>
      <c r="C13512" s="88"/>
      <c r="D13512" s="86"/>
      <c r="E13512" s="32"/>
      <c r="H13512" s="105"/>
      <c r="J13512" s="102"/>
      <c r="K13512" s="102"/>
      <c r="L13512" s="108"/>
      <c r="R13512" s="31"/>
      <c r="S13512" s="112"/>
    </row>
    <row r="13513">
      <c r="A13513" s="105"/>
      <c r="C13513" s="88"/>
      <c r="D13513" s="86"/>
      <c r="E13513" s="32"/>
      <c r="H13513" s="105"/>
      <c r="J13513" s="102"/>
      <c r="K13513" s="102"/>
      <c r="L13513" s="108"/>
      <c r="R13513" s="31"/>
      <c r="S13513" s="112"/>
    </row>
    <row r="13514">
      <c r="A13514" s="105"/>
      <c r="C13514" s="88"/>
      <c r="D13514" s="86"/>
      <c r="E13514" s="32"/>
      <c r="H13514" s="105"/>
      <c r="J13514" s="102"/>
      <c r="K13514" s="102"/>
      <c r="L13514" s="108"/>
      <c r="R13514" s="31"/>
      <c r="S13514" s="112"/>
    </row>
    <row r="13515">
      <c r="A13515" s="105"/>
      <c r="C13515" s="88"/>
      <c r="D13515" s="86"/>
      <c r="E13515" s="32"/>
      <c r="H13515" s="105"/>
      <c r="J13515" s="102"/>
      <c r="K13515" s="102"/>
      <c r="L13515" s="108"/>
      <c r="R13515" s="31"/>
      <c r="S13515" s="112"/>
    </row>
    <row r="13516">
      <c r="A13516" s="105"/>
      <c r="C13516" s="88"/>
      <c r="D13516" s="86"/>
      <c r="E13516" s="32"/>
      <c r="H13516" s="105"/>
      <c r="J13516" s="102"/>
      <c r="K13516" s="102"/>
      <c r="L13516" s="108"/>
      <c r="R13516" s="31"/>
      <c r="S13516" s="112"/>
    </row>
    <row r="13517">
      <c r="A13517" s="105"/>
      <c r="C13517" s="88"/>
      <c r="D13517" s="86"/>
      <c r="E13517" s="32"/>
      <c r="H13517" s="105"/>
      <c r="J13517" s="102"/>
      <c r="K13517" s="102"/>
      <c r="L13517" s="108"/>
      <c r="R13517" s="31"/>
      <c r="S13517" s="112"/>
    </row>
    <row r="13518">
      <c r="A13518" s="105"/>
      <c r="C13518" s="88"/>
      <c r="D13518" s="86"/>
      <c r="E13518" s="32"/>
      <c r="H13518" s="105"/>
      <c r="J13518" s="102"/>
      <c r="K13518" s="102"/>
      <c r="L13518" s="108"/>
      <c r="R13518" s="31"/>
      <c r="S13518" s="112"/>
    </row>
    <row r="13519">
      <c r="A13519" s="105"/>
      <c r="C13519" s="88"/>
      <c r="D13519" s="86"/>
      <c r="E13519" s="32"/>
      <c r="H13519" s="105"/>
      <c r="J13519" s="102"/>
      <c r="K13519" s="102"/>
      <c r="L13519" s="108"/>
      <c r="R13519" s="31"/>
      <c r="S13519" s="112"/>
    </row>
    <row r="13520">
      <c r="A13520" s="105"/>
      <c r="C13520" s="88"/>
      <c r="D13520" s="86"/>
      <c r="E13520" s="32"/>
      <c r="H13520" s="105"/>
      <c r="J13520" s="102"/>
      <c r="K13520" s="102"/>
      <c r="L13520" s="108"/>
      <c r="R13520" s="31"/>
      <c r="S13520" s="112"/>
    </row>
    <row r="13521">
      <c r="A13521" s="105"/>
      <c r="C13521" s="88"/>
      <c r="D13521" s="86"/>
      <c r="E13521" s="32"/>
      <c r="H13521" s="105"/>
      <c r="J13521" s="102"/>
      <c r="K13521" s="102"/>
      <c r="L13521" s="108"/>
      <c r="R13521" s="31"/>
      <c r="S13521" s="112"/>
    </row>
    <row r="13522">
      <c r="A13522" s="105"/>
      <c r="C13522" s="88"/>
      <c r="D13522" s="86"/>
      <c r="E13522" s="32"/>
      <c r="H13522" s="105"/>
      <c r="J13522" s="102"/>
      <c r="K13522" s="102"/>
      <c r="L13522" s="108"/>
      <c r="R13522" s="31"/>
      <c r="S13522" s="112"/>
    </row>
    <row r="13523">
      <c r="A13523" s="105"/>
      <c r="C13523" s="88"/>
      <c r="D13523" s="86"/>
      <c r="E13523" s="32"/>
      <c r="H13523" s="105"/>
      <c r="J13523" s="102"/>
      <c r="K13523" s="102"/>
      <c r="L13523" s="108"/>
      <c r="R13523" s="31"/>
      <c r="S13523" s="112"/>
    </row>
    <row r="13524">
      <c r="A13524" s="105"/>
      <c r="C13524" s="88"/>
      <c r="D13524" s="86"/>
      <c r="E13524" s="32"/>
      <c r="H13524" s="105"/>
      <c r="J13524" s="102"/>
      <c r="K13524" s="102"/>
      <c r="L13524" s="108"/>
      <c r="R13524" s="31"/>
      <c r="S13524" s="112"/>
    </row>
    <row r="13525">
      <c r="A13525" s="105"/>
      <c r="C13525" s="88"/>
      <c r="D13525" s="86"/>
      <c r="E13525" s="32"/>
      <c r="H13525" s="105"/>
      <c r="J13525" s="102"/>
      <c r="K13525" s="102"/>
      <c r="L13525" s="108"/>
      <c r="R13525" s="31"/>
      <c r="S13525" s="112"/>
    </row>
    <row r="13526">
      <c r="A13526" s="105"/>
      <c r="C13526" s="88"/>
      <c r="D13526" s="86"/>
      <c r="E13526" s="32"/>
      <c r="H13526" s="105"/>
      <c r="J13526" s="102"/>
      <c r="K13526" s="102"/>
      <c r="L13526" s="108"/>
      <c r="R13526" s="31"/>
      <c r="S13526" s="112"/>
    </row>
    <row r="13527">
      <c r="A13527" s="105"/>
      <c r="C13527" s="88"/>
      <c r="D13527" s="86"/>
      <c r="E13527" s="32"/>
      <c r="H13527" s="105"/>
      <c r="J13527" s="102"/>
      <c r="K13527" s="102"/>
      <c r="L13527" s="108"/>
      <c r="R13527" s="31"/>
      <c r="S13527" s="112"/>
    </row>
    <row r="13528">
      <c r="A13528" s="105"/>
      <c r="C13528" s="88"/>
      <c r="D13528" s="86"/>
      <c r="E13528" s="32"/>
      <c r="H13528" s="105"/>
      <c r="J13528" s="102"/>
      <c r="K13528" s="102"/>
      <c r="L13528" s="108"/>
      <c r="R13528" s="31"/>
      <c r="S13528" s="112"/>
    </row>
    <row r="13529">
      <c r="A13529" s="105"/>
      <c r="C13529" s="88"/>
      <c r="D13529" s="86"/>
      <c r="E13529" s="32"/>
      <c r="H13529" s="105"/>
      <c r="J13529" s="102"/>
      <c r="K13529" s="102"/>
      <c r="L13529" s="108"/>
      <c r="R13529" s="31"/>
      <c r="S13529" s="112"/>
    </row>
    <row r="13530">
      <c r="A13530" s="105"/>
      <c r="C13530" s="88"/>
      <c r="D13530" s="86"/>
      <c r="E13530" s="32"/>
      <c r="H13530" s="105"/>
      <c r="J13530" s="102"/>
      <c r="K13530" s="102"/>
      <c r="L13530" s="108"/>
      <c r="R13530" s="31"/>
      <c r="S13530" s="112"/>
    </row>
    <row r="13531">
      <c r="A13531" s="105"/>
      <c r="C13531" s="88"/>
      <c r="D13531" s="86"/>
      <c r="E13531" s="32"/>
      <c r="H13531" s="105"/>
      <c r="J13531" s="102"/>
      <c r="K13531" s="102"/>
      <c r="L13531" s="108"/>
      <c r="R13531" s="31"/>
      <c r="S13531" s="112"/>
    </row>
    <row r="13532">
      <c r="A13532" s="105"/>
      <c r="C13532" s="88"/>
      <c r="D13532" s="86"/>
      <c r="E13532" s="32"/>
      <c r="H13532" s="105"/>
      <c r="J13532" s="102"/>
      <c r="K13532" s="102"/>
      <c r="L13532" s="108"/>
      <c r="R13532" s="31"/>
      <c r="S13532" s="112"/>
    </row>
    <row r="13533">
      <c r="A13533" s="105"/>
      <c r="C13533" s="88"/>
      <c r="D13533" s="86"/>
      <c r="E13533" s="32"/>
      <c r="H13533" s="105"/>
      <c r="J13533" s="102"/>
      <c r="K13533" s="102"/>
      <c r="L13533" s="108"/>
      <c r="R13533" s="31"/>
      <c r="S13533" s="112"/>
    </row>
    <row r="13534">
      <c r="A13534" s="105"/>
      <c r="C13534" s="88"/>
      <c r="D13534" s="86"/>
      <c r="E13534" s="32"/>
      <c r="H13534" s="105"/>
      <c r="J13534" s="102"/>
      <c r="K13534" s="102"/>
      <c r="L13534" s="108"/>
      <c r="R13534" s="31"/>
      <c r="S13534" s="112"/>
    </row>
    <row r="13535">
      <c r="A13535" s="105"/>
      <c r="C13535" s="88"/>
      <c r="D13535" s="86"/>
      <c r="E13535" s="32"/>
      <c r="H13535" s="105"/>
      <c r="J13535" s="102"/>
      <c r="K13535" s="102"/>
      <c r="L13535" s="108"/>
      <c r="R13535" s="31"/>
      <c r="S13535" s="112"/>
    </row>
    <row r="13536">
      <c r="A13536" s="105"/>
      <c r="C13536" s="88"/>
      <c r="D13536" s="86"/>
      <c r="E13536" s="32"/>
      <c r="H13536" s="105"/>
      <c r="J13536" s="102"/>
      <c r="K13536" s="102"/>
      <c r="L13536" s="108"/>
      <c r="R13536" s="31"/>
      <c r="S13536" s="112"/>
    </row>
    <row r="13537">
      <c r="A13537" s="105"/>
      <c r="C13537" s="88"/>
      <c r="D13537" s="86"/>
      <c r="E13537" s="32"/>
      <c r="H13537" s="105"/>
      <c r="J13537" s="102"/>
      <c r="K13537" s="102"/>
      <c r="L13537" s="108"/>
      <c r="R13537" s="31"/>
      <c r="S13537" s="112"/>
    </row>
    <row r="13538">
      <c r="A13538" s="105"/>
      <c r="C13538" s="88"/>
      <c r="D13538" s="86"/>
      <c r="E13538" s="32"/>
      <c r="H13538" s="105"/>
      <c r="J13538" s="102"/>
      <c r="K13538" s="102"/>
      <c r="L13538" s="108"/>
      <c r="R13538" s="31"/>
      <c r="S13538" s="112"/>
    </row>
    <row r="13539">
      <c r="A13539" s="105"/>
      <c r="C13539" s="88"/>
      <c r="D13539" s="86"/>
      <c r="E13539" s="32"/>
      <c r="H13539" s="105"/>
      <c r="J13539" s="102"/>
      <c r="K13539" s="102"/>
      <c r="L13539" s="108"/>
      <c r="R13539" s="31"/>
      <c r="S13539" s="112"/>
    </row>
    <row r="13540">
      <c r="A13540" s="105"/>
      <c r="C13540" s="88"/>
      <c r="D13540" s="86"/>
      <c r="E13540" s="32"/>
      <c r="H13540" s="105"/>
      <c r="J13540" s="102"/>
      <c r="K13540" s="102"/>
      <c r="L13540" s="108"/>
      <c r="R13540" s="31"/>
      <c r="S13540" s="112"/>
    </row>
    <row r="13541">
      <c r="A13541" s="105"/>
      <c r="C13541" s="88"/>
      <c r="D13541" s="86"/>
      <c r="E13541" s="32"/>
      <c r="H13541" s="105"/>
      <c r="J13541" s="102"/>
      <c r="K13541" s="102"/>
      <c r="L13541" s="108"/>
      <c r="R13541" s="31"/>
      <c r="S13541" s="112"/>
    </row>
    <row r="13542">
      <c r="A13542" s="105"/>
      <c r="C13542" s="88"/>
      <c r="D13542" s="86"/>
      <c r="E13542" s="32"/>
      <c r="H13542" s="105"/>
      <c r="J13542" s="102"/>
      <c r="K13542" s="102"/>
      <c r="L13542" s="108"/>
      <c r="R13542" s="31"/>
      <c r="S13542" s="112"/>
    </row>
    <row r="13543">
      <c r="A13543" s="105"/>
      <c r="C13543" s="88"/>
      <c r="D13543" s="86"/>
      <c r="E13543" s="32"/>
      <c r="H13543" s="105"/>
      <c r="J13543" s="102"/>
      <c r="K13543" s="102"/>
      <c r="L13543" s="108"/>
      <c r="R13543" s="31"/>
      <c r="S13543" s="112"/>
    </row>
    <row r="13544">
      <c r="A13544" s="105"/>
      <c r="C13544" s="88"/>
      <c r="D13544" s="86"/>
      <c r="E13544" s="32"/>
      <c r="H13544" s="105"/>
      <c r="J13544" s="102"/>
      <c r="K13544" s="102"/>
      <c r="L13544" s="108"/>
      <c r="R13544" s="31"/>
      <c r="S13544" s="112"/>
    </row>
    <row r="13545">
      <c r="A13545" s="105"/>
      <c r="C13545" s="88"/>
      <c r="D13545" s="86"/>
      <c r="E13545" s="32"/>
      <c r="H13545" s="105"/>
      <c r="J13545" s="102"/>
      <c r="K13545" s="102"/>
      <c r="L13545" s="108"/>
      <c r="R13545" s="31"/>
      <c r="S13545" s="112"/>
    </row>
    <row r="13546">
      <c r="A13546" s="105"/>
      <c r="C13546" s="88"/>
      <c r="D13546" s="86"/>
      <c r="E13546" s="32"/>
      <c r="H13546" s="105"/>
      <c r="J13546" s="102"/>
      <c r="K13546" s="102"/>
      <c r="L13546" s="108"/>
      <c r="R13546" s="31"/>
      <c r="S13546" s="112"/>
    </row>
    <row r="13547">
      <c r="A13547" s="105"/>
      <c r="C13547" s="88"/>
      <c r="D13547" s="86"/>
      <c r="E13547" s="32"/>
      <c r="H13547" s="105"/>
      <c r="J13547" s="102"/>
      <c r="K13547" s="102"/>
      <c r="L13547" s="108"/>
      <c r="R13547" s="31"/>
      <c r="S13547" s="112"/>
    </row>
    <row r="13548">
      <c r="A13548" s="105"/>
      <c r="C13548" s="88"/>
      <c r="D13548" s="86"/>
      <c r="E13548" s="32"/>
      <c r="H13548" s="105"/>
      <c r="J13548" s="102"/>
      <c r="K13548" s="102"/>
      <c r="L13548" s="108"/>
      <c r="R13548" s="31"/>
      <c r="S13548" s="112"/>
    </row>
    <row r="13549">
      <c r="A13549" s="105"/>
      <c r="C13549" s="88"/>
      <c r="D13549" s="86"/>
      <c r="E13549" s="32"/>
      <c r="H13549" s="105"/>
      <c r="J13549" s="102"/>
      <c r="K13549" s="102"/>
      <c r="L13549" s="108"/>
      <c r="R13549" s="31"/>
      <c r="S13549" s="112"/>
    </row>
    <row r="13550">
      <c r="A13550" s="105"/>
      <c r="C13550" s="88"/>
      <c r="D13550" s="86"/>
      <c r="E13550" s="32"/>
      <c r="H13550" s="105"/>
      <c r="J13550" s="102"/>
      <c r="K13550" s="102"/>
      <c r="L13550" s="108"/>
      <c r="R13550" s="31"/>
      <c r="S13550" s="112"/>
    </row>
    <row r="13551">
      <c r="A13551" s="105"/>
      <c r="C13551" s="88"/>
      <c r="D13551" s="86"/>
      <c r="E13551" s="32"/>
      <c r="H13551" s="105"/>
      <c r="J13551" s="102"/>
      <c r="K13551" s="102"/>
      <c r="L13551" s="108"/>
      <c r="R13551" s="31"/>
      <c r="S13551" s="112"/>
    </row>
    <row r="13552">
      <c r="A13552" s="105"/>
      <c r="C13552" s="88"/>
      <c r="D13552" s="86"/>
      <c r="E13552" s="32"/>
      <c r="H13552" s="105"/>
      <c r="J13552" s="102"/>
      <c r="K13552" s="102"/>
      <c r="L13552" s="108"/>
      <c r="R13552" s="31"/>
      <c r="S13552" s="112"/>
    </row>
    <row r="13553">
      <c r="A13553" s="105"/>
      <c r="C13553" s="88"/>
      <c r="D13553" s="86"/>
      <c r="E13553" s="32"/>
      <c r="H13553" s="105"/>
      <c r="J13553" s="102"/>
      <c r="K13553" s="102"/>
      <c r="L13553" s="108"/>
      <c r="R13553" s="31"/>
      <c r="S13553" s="112"/>
    </row>
    <row r="13554">
      <c r="A13554" s="105"/>
      <c r="C13554" s="88"/>
      <c r="D13554" s="86"/>
      <c r="E13554" s="32"/>
      <c r="H13554" s="105"/>
      <c r="J13554" s="102"/>
      <c r="K13554" s="102"/>
      <c r="L13554" s="108"/>
      <c r="R13554" s="31"/>
      <c r="S13554" s="112"/>
    </row>
    <row r="13555">
      <c r="A13555" s="105"/>
      <c r="C13555" s="88"/>
      <c r="D13555" s="86"/>
      <c r="E13555" s="32"/>
      <c r="H13555" s="105"/>
      <c r="J13555" s="102"/>
      <c r="K13555" s="102"/>
      <c r="L13555" s="108"/>
      <c r="R13555" s="31"/>
      <c r="S13555" s="112"/>
    </row>
    <row r="13556">
      <c r="A13556" s="105"/>
      <c r="C13556" s="88"/>
      <c r="D13556" s="86"/>
      <c r="E13556" s="32"/>
      <c r="H13556" s="105"/>
      <c r="J13556" s="102"/>
      <c r="K13556" s="102"/>
      <c r="L13556" s="108"/>
      <c r="R13556" s="31"/>
      <c r="S13556" s="112"/>
    </row>
    <row r="13557">
      <c r="A13557" s="105"/>
      <c r="C13557" s="88"/>
      <c r="D13557" s="86"/>
      <c r="E13557" s="32"/>
      <c r="H13557" s="105"/>
      <c r="J13557" s="102"/>
      <c r="K13557" s="102"/>
      <c r="L13557" s="108"/>
      <c r="R13557" s="31"/>
      <c r="S13557" s="112"/>
    </row>
    <row r="13558">
      <c r="A13558" s="105"/>
      <c r="C13558" s="88"/>
      <c r="D13558" s="86"/>
      <c r="E13558" s="32"/>
      <c r="H13558" s="105"/>
      <c r="J13558" s="102"/>
      <c r="K13558" s="102"/>
      <c r="L13558" s="108"/>
      <c r="R13558" s="31"/>
      <c r="S13558" s="112"/>
    </row>
    <row r="13559">
      <c r="A13559" s="105"/>
      <c r="C13559" s="88"/>
      <c r="D13559" s="86"/>
      <c r="E13559" s="32"/>
      <c r="H13559" s="105"/>
      <c r="J13559" s="102"/>
      <c r="K13559" s="102"/>
      <c r="L13559" s="108"/>
      <c r="R13559" s="31"/>
      <c r="S13559" s="112"/>
    </row>
    <row r="13560">
      <c r="A13560" s="105"/>
      <c r="C13560" s="88"/>
      <c r="D13560" s="86"/>
      <c r="E13560" s="32"/>
      <c r="H13560" s="105"/>
      <c r="J13560" s="102"/>
      <c r="K13560" s="102"/>
      <c r="L13560" s="108"/>
      <c r="R13560" s="31"/>
      <c r="S13560" s="112"/>
    </row>
    <row r="13561">
      <c r="A13561" s="105"/>
      <c r="C13561" s="88"/>
      <c r="D13561" s="86"/>
      <c r="E13561" s="32"/>
      <c r="H13561" s="105"/>
      <c r="J13561" s="102"/>
      <c r="K13561" s="102"/>
      <c r="L13561" s="108"/>
      <c r="R13561" s="31"/>
      <c r="S13561" s="112"/>
    </row>
    <row r="13562">
      <c r="A13562" s="105"/>
      <c r="C13562" s="88"/>
      <c r="D13562" s="86"/>
      <c r="E13562" s="32"/>
      <c r="H13562" s="105"/>
      <c r="J13562" s="102"/>
      <c r="K13562" s="102"/>
      <c r="L13562" s="108"/>
      <c r="R13562" s="31"/>
      <c r="S13562" s="112"/>
    </row>
    <row r="13563">
      <c r="A13563" s="105"/>
      <c r="C13563" s="88"/>
      <c r="D13563" s="86"/>
      <c r="E13563" s="32"/>
      <c r="H13563" s="105"/>
      <c r="J13563" s="102"/>
      <c r="K13563" s="102"/>
      <c r="L13563" s="108"/>
      <c r="R13563" s="31"/>
      <c r="S13563" s="112"/>
    </row>
    <row r="13564">
      <c r="A13564" s="105"/>
      <c r="C13564" s="88"/>
      <c r="D13564" s="86"/>
      <c r="E13564" s="32"/>
      <c r="H13564" s="105"/>
      <c r="J13564" s="102"/>
      <c r="K13564" s="102"/>
      <c r="L13564" s="108"/>
      <c r="R13564" s="31"/>
      <c r="S13564" s="112"/>
    </row>
    <row r="13565">
      <c r="A13565" s="105"/>
      <c r="C13565" s="88"/>
      <c r="D13565" s="86"/>
      <c r="E13565" s="32"/>
      <c r="H13565" s="105"/>
      <c r="J13565" s="102"/>
      <c r="K13565" s="102"/>
      <c r="L13565" s="108"/>
      <c r="R13565" s="31"/>
      <c r="S13565" s="112"/>
    </row>
    <row r="13566">
      <c r="A13566" s="105"/>
      <c r="C13566" s="88"/>
      <c r="D13566" s="86"/>
      <c r="E13566" s="32"/>
      <c r="H13566" s="105"/>
      <c r="J13566" s="102"/>
      <c r="K13566" s="102"/>
      <c r="L13566" s="108"/>
      <c r="R13566" s="31"/>
      <c r="S13566" s="112"/>
    </row>
    <row r="13567">
      <c r="A13567" s="105"/>
      <c r="C13567" s="88"/>
      <c r="D13567" s="86"/>
      <c r="E13567" s="32"/>
      <c r="H13567" s="105"/>
      <c r="J13567" s="102"/>
      <c r="K13567" s="102"/>
      <c r="L13567" s="108"/>
      <c r="R13567" s="31"/>
      <c r="S13567" s="112"/>
    </row>
    <row r="13568">
      <c r="A13568" s="105"/>
      <c r="C13568" s="88"/>
      <c r="D13568" s="86"/>
      <c r="E13568" s="32"/>
      <c r="H13568" s="105"/>
      <c r="J13568" s="102"/>
      <c r="K13568" s="102"/>
      <c r="L13568" s="108"/>
      <c r="R13568" s="31"/>
      <c r="S13568" s="112"/>
    </row>
    <row r="13569">
      <c r="A13569" s="105"/>
      <c r="C13569" s="88"/>
      <c r="D13569" s="86"/>
      <c r="E13569" s="32"/>
      <c r="H13569" s="105"/>
      <c r="J13569" s="102"/>
      <c r="K13569" s="102"/>
      <c r="L13569" s="108"/>
      <c r="R13569" s="31"/>
      <c r="S13569" s="112"/>
    </row>
    <row r="13570">
      <c r="A13570" s="105"/>
      <c r="C13570" s="88"/>
      <c r="D13570" s="86"/>
      <c r="E13570" s="32"/>
      <c r="H13570" s="105"/>
      <c r="J13570" s="102"/>
      <c r="K13570" s="102"/>
      <c r="L13570" s="108"/>
      <c r="R13570" s="31"/>
      <c r="S13570" s="112"/>
    </row>
    <row r="13571">
      <c r="A13571" s="105"/>
      <c r="C13571" s="88"/>
      <c r="D13571" s="86"/>
      <c r="E13571" s="32"/>
      <c r="H13571" s="105"/>
      <c r="J13571" s="102"/>
      <c r="K13571" s="102"/>
      <c r="L13571" s="108"/>
      <c r="R13571" s="31"/>
      <c r="S13571" s="112"/>
    </row>
    <row r="13572">
      <c r="A13572" s="105"/>
      <c r="C13572" s="88"/>
      <c r="D13572" s="86"/>
      <c r="E13572" s="32"/>
      <c r="H13572" s="105"/>
      <c r="J13572" s="102"/>
      <c r="K13572" s="102"/>
      <c r="L13572" s="108"/>
      <c r="R13572" s="31"/>
      <c r="S13572" s="112"/>
    </row>
    <row r="13573">
      <c r="A13573" s="105"/>
      <c r="C13573" s="88"/>
      <c r="D13573" s="86"/>
      <c r="E13573" s="32"/>
      <c r="H13573" s="105"/>
      <c r="J13573" s="102"/>
      <c r="K13573" s="102"/>
      <c r="L13573" s="108"/>
      <c r="R13573" s="31"/>
      <c r="S13573" s="112"/>
    </row>
    <row r="13574">
      <c r="A13574" s="105"/>
      <c r="C13574" s="88"/>
      <c r="D13574" s="86"/>
      <c r="E13574" s="32"/>
      <c r="H13574" s="105"/>
      <c r="J13574" s="102"/>
      <c r="K13574" s="102"/>
      <c r="L13574" s="108"/>
      <c r="R13574" s="31"/>
      <c r="S13574" s="112"/>
    </row>
    <row r="13575">
      <c r="A13575" s="105"/>
      <c r="C13575" s="88"/>
      <c r="D13575" s="86"/>
      <c r="E13575" s="32"/>
      <c r="H13575" s="105"/>
      <c r="J13575" s="102"/>
      <c r="K13575" s="102"/>
      <c r="L13575" s="108"/>
      <c r="R13575" s="31"/>
      <c r="S13575" s="112"/>
    </row>
    <row r="13576">
      <c r="A13576" s="105"/>
      <c r="C13576" s="88"/>
      <c r="D13576" s="86"/>
      <c r="E13576" s="32"/>
      <c r="H13576" s="105"/>
      <c r="J13576" s="102"/>
      <c r="K13576" s="102"/>
      <c r="L13576" s="108"/>
      <c r="R13576" s="31"/>
      <c r="S13576" s="112"/>
    </row>
    <row r="13577">
      <c r="A13577" s="105"/>
      <c r="C13577" s="88"/>
      <c r="D13577" s="86"/>
      <c r="E13577" s="32"/>
      <c r="H13577" s="105"/>
      <c r="J13577" s="102"/>
      <c r="K13577" s="102"/>
      <c r="L13577" s="108"/>
      <c r="R13577" s="31"/>
      <c r="S13577" s="112"/>
    </row>
    <row r="13578">
      <c r="A13578" s="105"/>
      <c r="C13578" s="88"/>
      <c r="D13578" s="86"/>
      <c r="E13578" s="32"/>
      <c r="H13578" s="105"/>
      <c r="J13578" s="102"/>
      <c r="K13578" s="102"/>
      <c r="L13578" s="108"/>
      <c r="R13578" s="31"/>
      <c r="S13578" s="112"/>
    </row>
    <row r="13579">
      <c r="A13579" s="105"/>
      <c r="C13579" s="88"/>
      <c r="D13579" s="86"/>
      <c r="E13579" s="32"/>
      <c r="H13579" s="105"/>
      <c r="J13579" s="102"/>
      <c r="K13579" s="102"/>
      <c r="L13579" s="108"/>
      <c r="R13579" s="31"/>
      <c r="S13579" s="112"/>
    </row>
    <row r="13580">
      <c r="A13580" s="105"/>
      <c r="C13580" s="88"/>
      <c r="D13580" s="86"/>
      <c r="E13580" s="32"/>
      <c r="H13580" s="105"/>
      <c r="J13580" s="102"/>
      <c r="K13580" s="102"/>
      <c r="L13580" s="108"/>
      <c r="R13580" s="31"/>
      <c r="S13580" s="112"/>
    </row>
    <row r="13581">
      <c r="A13581" s="105"/>
      <c r="C13581" s="88"/>
      <c r="D13581" s="86"/>
      <c r="E13581" s="32"/>
      <c r="H13581" s="105"/>
      <c r="J13581" s="102"/>
      <c r="K13581" s="102"/>
      <c r="L13581" s="108"/>
      <c r="R13581" s="31"/>
      <c r="S13581" s="112"/>
    </row>
    <row r="13582">
      <c r="A13582" s="105"/>
      <c r="C13582" s="88"/>
      <c r="D13582" s="86"/>
      <c r="E13582" s="32"/>
      <c r="H13582" s="105"/>
      <c r="J13582" s="102"/>
      <c r="K13582" s="102"/>
      <c r="L13582" s="108"/>
      <c r="R13582" s="31"/>
      <c r="S13582" s="112"/>
    </row>
    <row r="13583">
      <c r="A13583" s="105"/>
      <c r="C13583" s="88"/>
      <c r="D13583" s="86"/>
      <c r="E13583" s="32"/>
      <c r="H13583" s="105"/>
      <c r="J13583" s="102"/>
      <c r="K13583" s="102"/>
      <c r="L13583" s="108"/>
      <c r="R13583" s="31"/>
      <c r="S13583" s="112"/>
    </row>
    <row r="13584">
      <c r="A13584" s="105"/>
      <c r="C13584" s="88"/>
      <c r="D13584" s="86"/>
      <c r="E13584" s="32"/>
      <c r="H13584" s="105"/>
      <c r="J13584" s="102"/>
      <c r="K13584" s="102"/>
      <c r="L13584" s="108"/>
      <c r="R13584" s="31"/>
      <c r="S13584" s="112"/>
    </row>
    <row r="13585">
      <c r="A13585" s="105"/>
      <c r="C13585" s="88"/>
      <c r="D13585" s="86"/>
      <c r="E13585" s="32"/>
      <c r="H13585" s="105"/>
      <c r="J13585" s="102"/>
      <c r="K13585" s="102"/>
      <c r="L13585" s="108"/>
      <c r="R13585" s="31"/>
      <c r="S13585" s="112"/>
    </row>
    <row r="13586">
      <c r="A13586" s="105"/>
      <c r="C13586" s="88"/>
      <c r="D13586" s="86"/>
      <c r="E13586" s="32"/>
      <c r="H13586" s="105"/>
      <c r="J13586" s="102"/>
      <c r="K13586" s="102"/>
      <c r="L13586" s="108"/>
      <c r="R13586" s="31"/>
      <c r="S13586" s="112"/>
    </row>
    <row r="13587">
      <c r="A13587" s="105"/>
      <c r="C13587" s="88"/>
      <c r="D13587" s="86"/>
      <c r="E13587" s="32"/>
      <c r="H13587" s="105"/>
      <c r="J13587" s="102"/>
      <c r="K13587" s="102"/>
      <c r="L13587" s="108"/>
      <c r="R13587" s="31"/>
      <c r="S13587" s="112"/>
    </row>
    <row r="13588">
      <c r="A13588" s="105"/>
      <c r="C13588" s="88"/>
      <c r="D13588" s="86"/>
      <c r="E13588" s="32"/>
      <c r="H13588" s="105"/>
      <c r="J13588" s="102"/>
      <c r="K13588" s="102"/>
      <c r="L13588" s="108"/>
      <c r="R13588" s="31"/>
      <c r="S13588" s="112"/>
    </row>
    <row r="13589">
      <c r="A13589" s="105"/>
      <c r="C13589" s="88"/>
      <c r="D13589" s="86"/>
      <c r="E13589" s="32"/>
      <c r="H13589" s="105"/>
      <c r="J13589" s="102"/>
      <c r="K13589" s="102"/>
      <c r="L13589" s="108"/>
      <c r="R13589" s="31"/>
      <c r="S13589" s="112"/>
    </row>
    <row r="13590">
      <c r="A13590" s="105"/>
      <c r="C13590" s="88"/>
      <c r="D13590" s="86"/>
      <c r="E13590" s="32"/>
      <c r="H13590" s="105"/>
      <c r="J13590" s="102"/>
      <c r="K13590" s="102"/>
      <c r="L13590" s="108"/>
      <c r="R13590" s="31"/>
      <c r="S13590" s="112"/>
    </row>
    <row r="13591">
      <c r="A13591" s="105"/>
      <c r="C13591" s="88"/>
      <c r="D13591" s="86"/>
      <c r="E13591" s="32"/>
      <c r="H13591" s="105"/>
      <c r="J13591" s="102"/>
      <c r="K13591" s="102"/>
      <c r="L13591" s="108"/>
      <c r="R13591" s="31"/>
      <c r="S13591" s="112"/>
    </row>
    <row r="13592">
      <c r="A13592" s="105"/>
      <c r="C13592" s="88"/>
      <c r="D13592" s="86"/>
      <c r="E13592" s="32"/>
      <c r="H13592" s="105"/>
      <c r="J13592" s="102"/>
      <c r="K13592" s="102"/>
      <c r="L13592" s="108"/>
      <c r="R13592" s="31"/>
      <c r="S13592" s="112"/>
    </row>
    <row r="13593">
      <c r="A13593" s="105"/>
      <c r="C13593" s="88"/>
      <c r="D13593" s="86"/>
      <c r="E13593" s="32"/>
      <c r="H13593" s="105"/>
      <c r="J13593" s="102"/>
      <c r="K13593" s="102"/>
      <c r="L13593" s="108"/>
      <c r="R13593" s="31"/>
      <c r="S13593" s="112"/>
    </row>
    <row r="13594">
      <c r="A13594" s="105"/>
      <c r="C13594" s="88"/>
      <c r="D13594" s="86"/>
      <c r="E13594" s="32"/>
      <c r="H13594" s="105"/>
      <c r="J13594" s="102"/>
      <c r="K13594" s="102"/>
      <c r="L13594" s="108"/>
      <c r="R13594" s="31"/>
      <c r="S13594" s="112"/>
    </row>
    <row r="13595">
      <c r="A13595" s="105"/>
      <c r="C13595" s="88"/>
      <c r="D13595" s="86"/>
      <c r="E13595" s="32"/>
      <c r="H13595" s="105"/>
      <c r="J13595" s="102"/>
      <c r="K13595" s="102"/>
      <c r="L13595" s="108"/>
      <c r="R13595" s="31"/>
      <c r="S13595" s="112"/>
    </row>
    <row r="13596">
      <c r="A13596" s="105"/>
      <c r="C13596" s="88"/>
      <c r="D13596" s="86"/>
      <c r="E13596" s="32"/>
      <c r="H13596" s="105"/>
      <c r="J13596" s="102"/>
      <c r="K13596" s="102"/>
      <c r="L13596" s="108"/>
      <c r="R13596" s="31"/>
      <c r="S13596" s="112"/>
    </row>
    <row r="13597">
      <c r="A13597" s="105"/>
      <c r="C13597" s="88"/>
      <c r="D13597" s="86"/>
      <c r="E13597" s="32"/>
      <c r="H13597" s="105"/>
      <c r="J13597" s="102"/>
      <c r="K13597" s="102"/>
      <c r="L13597" s="108"/>
      <c r="R13597" s="31"/>
      <c r="S13597" s="112"/>
    </row>
    <row r="13598">
      <c r="A13598" s="105"/>
      <c r="C13598" s="88"/>
      <c r="D13598" s="86"/>
      <c r="E13598" s="32"/>
      <c r="H13598" s="105"/>
      <c r="J13598" s="102"/>
      <c r="K13598" s="102"/>
      <c r="L13598" s="108"/>
      <c r="R13598" s="31"/>
      <c r="S13598" s="112"/>
    </row>
    <row r="13599">
      <c r="A13599" s="105"/>
      <c r="C13599" s="88"/>
      <c r="D13599" s="86"/>
      <c r="E13599" s="32"/>
      <c r="H13599" s="105"/>
      <c r="J13599" s="102"/>
      <c r="K13599" s="102"/>
      <c r="L13599" s="108"/>
      <c r="R13599" s="31"/>
      <c r="S13599" s="112"/>
    </row>
    <row r="13600">
      <c r="A13600" s="105"/>
      <c r="C13600" s="88"/>
      <c r="D13600" s="86"/>
      <c r="E13600" s="32"/>
      <c r="H13600" s="105"/>
      <c r="J13600" s="102"/>
      <c r="K13600" s="102"/>
      <c r="L13600" s="108"/>
      <c r="R13600" s="31"/>
      <c r="S13600" s="112"/>
    </row>
    <row r="13601">
      <c r="A13601" s="105"/>
      <c r="C13601" s="88"/>
      <c r="D13601" s="86"/>
      <c r="E13601" s="32"/>
      <c r="H13601" s="105"/>
      <c r="J13601" s="102"/>
      <c r="K13601" s="102"/>
      <c r="L13601" s="108"/>
      <c r="R13601" s="31"/>
      <c r="S13601" s="112"/>
    </row>
    <row r="13602">
      <c r="A13602" s="105"/>
      <c r="C13602" s="88"/>
      <c r="D13602" s="86"/>
      <c r="E13602" s="32"/>
      <c r="H13602" s="105"/>
      <c r="J13602" s="102"/>
      <c r="K13602" s="102"/>
      <c r="L13602" s="108"/>
      <c r="R13602" s="31"/>
      <c r="S13602" s="112"/>
    </row>
    <row r="13603">
      <c r="A13603" s="105"/>
      <c r="C13603" s="88"/>
      <c r="D13603" s="86"/>
      <c r="E13603" s="32"/>
      <c r="H13603" s="105"/>
      <c r="J13603" s="102"/>
      <c r="K13603" s="102"/>
      <c r="L13603" s="108"/>
      <c r="R13603" s="31"/>
      <c r="S13603" s="112"/>
    </row>
    <row r="13604">
      <c r="A13604" s="105"/>
      <c r="C13604" s="88"/>
      <c r="D13604" s="86"/>
      <c r="E13604" s="32"/>
      <c r="H13604" s="105"/>
      <c r="J13604" s="102"/>
      <c r="K13604" s="102"/>
      <c r="L13604" s="108"/>
      <c r="R13604" s="31"/>
      <c r="S13604" s="112"/>
    </row>
    <row r="13605">
      <c r="A13605" s="105"/>
      <c r="C13605" s="88"/>
      <c r="D13605" s="86"/>
      <c r="E13605" s="32"/>
      <c r="H13605" s="105"/>
      <c r="J13605" s="102"/>
      <c r="K13605" s="102"/>
      <c r="L13605" s="108"/>
      <c r="R13605" s="31"/>
      <c r="S13605" s="112"/>
    </row>
    <row r="13606">
      <c r="A13606" s="105"/>
      <c r="C13606" s="88"/>
      <c r="D13606" s="86"/>
      <c r="E13606" s="32"/>
      <c r="H13606" s="105"/>
      <c r="J13606" s="102"/>
      <c r="K13606" s="102"/>
      <c r="L13606" s="108"/>
      <c r="R13606" s="31"/>
      <c r="S13606" s="112"/>
    </row>
    <row r="13607">
      <c r="A13607" s="105"/>
      <c r="C13607" s="88"/>
      <c r="D13607" s="86"/>
      <c r="E13607" s="32"/>
      <c r="H13607" s="105"/>
      <c r="J13607" s="102"/>
      <c r="K13607" s="102"/>
      <c r="L13607" s="108"/>
      <c r="R13607" s="31"/>
      <c r="S13607" s="112"/>
    </row>
    <row r="13608">
      <c r="A13608" s="105"/>
      <c r="C13608" s="88"/>
      <c r="D13608" s="86"/>
      <c r="E13608" s="32"/>
      <c r="H13608" s="105"/>
      <c r="J13608" s="102"/>
      <c r="K13608" s="102"/>
      <c r="L13608" s="108"/>
      <c r="R13608" s="31"/>
      <c r="S13608" s="112"/>
    </row>
    <row r="13609">
      <c r="A13609" s="105"/>
      <c r="C13609" s="88"/>
      <c r="D13609" s="86"/>
      <c r="E13609" s="32"/>
      <c r="H13609" s="105"/>
      <c r="J13609" s="102"/>
      <c r="K13609" s="102"/>
      <c r="L13609" s="108"/>
      <c r="R13609" s="31"/>
      <c r="S13609" s="112"/>
    </row>
    <row r="13610">
      <c r="A13610" s="105"/>
      <c r="C13610" s="88"/>
      <c r="D13610" s="86"/>
      <c r="E13610" s="32"/>
      <c r="H13610" s="105"/>
      <c r="J13610" s="102"/>
      <c r="K13610" s="102"/>
      <c r="L13610" s="108"/>
      <c r="R13610" s="31"/>
      <c r="S13610" s="112"/>
    </row>
    <row r="13611">
      <c r="A13611" s="105"/>
      <c r="C13611" s="88"/>
      <c r="D13611" s="86"/>
      <c r="E13611" s="32"/>
      <c r="H13611" s="105"/>
      <c r="J13611" s="102"/>
      <c r="K13611" s="102"/>
      <c r="L13611" s="108"/>
      <c r="R13611" s="31"/>
      <c r="S13611" s="112"/>
    </row>
    <row r="13612">
      <c r="A13612" s="105"/>
      <c r="C13612" s="88"/>
      <c r="D13612" s="86"/>
      <c r="E13612" s="32"/>
      <c r="H13612" s="105"/>
      <c r="J13612" s="102"/>
      <c r="K13612" s="102"/>
      <c r="L13612" s="108"/>
      <c r="R13612" s="31"/>
      <c r="S13612" s="112"/>
    </row>
    <row r="13613">
      <c r="A13613" s="105"/>
      <c r="C13613" s="88"/>
      <c r="D13613" s="86"/>
      <c r="E13613" s="32"/>
      <c r="H13613" s="105"/>
      <c r="J13613" s="102"/>
      <c r="K13613" s="102"/>
      <c r="L13613" s="108"/>
      <c r="R13613" s="31"/>
      <c r="S13613" s="112"/>
    </row>
    <row r="13614">
      <c r="A13614" s="105"/>
      <c r="C13614" s="88"/>
      <c r="D13614" s="86"/>
      <c r="E13614" s="32"/>
      <c r="H13614" s="105"/>
      <c r="J13614" s="102"/>
      <c r="K13614" s="102"/>
      <c r="L13614" s="108"/>
      <c r="R13614" s="31"/>
      <c r="S13614" s="112"/>
    </row>
    <row r="13615">
      <c r="A13615" s="105"/>
      <c r="C13615" s="88"/>
      <c r="D13615" s="86"/>
      <c r="E13615" s="32"/>
      <c r="H13615" s="105"/>
      <c r="J13615" s="102"/>
      <c r="K13615" s="102"/>
      <c r="L13615" s="108"/>
      <c r="R13615" s="31"/>
      <c r="S13615" s="112"/>
    </row>
    <row r="13616">
      <c r="A13616" s="105"/>
      <c r="C13616" s="88"/>
      <c r="D13616" s="86"/>
      <c r="E13616" s="32"/>
      <c r="H13616" s="105"/>
      <c r="J13616" s="102"/>
      <c r="K13616" s="102"/>
      <c r="L13616" s="108"/>
      <c r="R13616" s="31"/>
      <c r="S13616" s="112"/>
    </row>
    <row r="13617">
      <c r="A13617" s="105"/>
      <c r="C13617" s="88"/>
      <c r="D13617" s="86"/>
      <c r="E13617" s="32"/>
      <c r="H13617" s="105"/>
      <c r="J13617" s="102"/>
      <c r="K13617" s="102"/>
      <c r="L13617" s="108"/>
      <c r="R13617" s="31"/>
      <c r="S13617" s="112"/>
    </row>
    <row r="13618">
      <c r="A13618" s="105"/>
      <c r="C13618" s="88"/>
      <c r="D13618" s="86"/>
      <c r="E13618" s="32"/>
      <c r="H13618" s="105"/>
      <c r="J13618" s="102"/>
      <c r="K13618" s="102"/>
      <c r="L13618" s="108"/>
      <c r="R13618" s="31"/>
      <c r="S13618" s="112"/>
    </row>
    <row r="13619">
      <c r="A13619" s="105"/>
      <c r="C13619" s="88"/>
      <c r="D13619" s="86"/>
      <c r="E13619" s="32"/>
      <c r="H13619" s="105"/>
      <c r="J13619" s="102"/>
      <c r="K13619" s="102"/>
      <c r="L13619" s="108"/>
      <c r="R13619" s="31"/>
      <c r="S13619" s="112"/>
    </row>
    <row r="13620">
      <c r="A13620" s="105"/>
      <c r="C13620" s="88"/>
      <c r="D13620" s="86"/>
      <c r="E13620" s="32"/>
      <c r="H13620" s="105"/>
      <c r="J13620" s="102"/>
      <c r="K13620" s="102"/>
      <c r="L13620" s="108"/>
      <c r="R13620" s="31"/>
      <c r="S13620" s="112"/>
    </row>
    <row r="13621">
      <c r="A13621" s="105"/>
      <c r="C13621" s="88"/>
      <c r="D13621" s="86"/>
      <c r="E13621" s="32"/>
      <c r="H13621" s="105"/>
      <c r="J13621" s="102"/>
      <c r="K13621" s="102"/>
      <c r="L13621" s="108"/>
      <c r="R13621" s="31"/>
      <c r="S13621" s="112"/>
    </row>
    <row r="13622">
      <c r="A13622" s="105"/>
      <c r="C13622" s="88"/>
      <c r="D13622" s="86"/>
      <c r="E13622" s="32"/>
      <c r="H13622" s="105"/>
      <c r="J13622" s="102"/>
      <c r="K13622" s="102"/>
      <c r="L13622" s="108"/>
      <c r="R13622" s="31"/>
      <c r="S13622" s="112"/>
    </row>
    <row r="13623">
      <c r="A13623" s="105"/>
      <c r="C13623" s="88"/>
      <c r="D13623" s="86"/>
      <c r="E13623" s="32"/>
      <c r="H13623" s="105"/>
      <c r="J13623" s="102"/>
      <c r="K13623" s="102"/>
      <c r="L13623" s="108"/>
      <c r="R13623" s="31"/>
      <c r="S13623" s="112"/>
    </row>
    <row r="13624">
      <c r="A13624" s="105"/>
      <c r="C13624" s="88"/>
      <c r="D13624" s="86"/>
      <c r="E13624" s="32"/>
      <c r="H13624" s="105"/>
      <c r="J13624" s="102"/>
      <c r="K13624" s="102"/>
      <c r="L13624" s="108"/>
      <c r="R13624" s="31"/>
      <c r="S13624" s="112"/>
    </row>
    <row r="13625">
      <c r="A13625" s="105"/>
      <c r="C13625" s="88"/>
      <c r="D13625" s="86"/>
      <c r="E13625" s="32"/>
      <c r="H13625" s="105"/>
      <c r="J13625" s="102"/>
      <c r="K13625" s="102"/>
      <c r="L13625" s="108"/>
      <c r="R13625" s="31"/>
      <c r="S13625" s="112"/>
    </row>
    <row r="13626">
      <c r="A13626" s="105"/>
      <c r="C13626" s="88"/>
      <c r="D13626" s="86"/>
      <c r="E13626" s="32"/>
      <c r="H13626" s="105"/>
      <c r="J13626" s="102"/>
      <c r="K13626" s="102"/>
      <c r="L13626" s="108"/>
      <c r="R13626" s="31"/>
      <c r="S13626" s="112"/>
    </row>
    <row r="13627">
      <c r="A13627" s="105"/>
      <c r="C13627" s="88"/>
      <c r="D13627" s="86"/>
      <c r="E13627" s="32"/>
      <c r="H13627" s="105"/>
      <c r="J13627" s="102"/>
      <c r="K13627" s="102"/>
      <c r="L13627" s="108"/>
      <c r="R13627" s="31"/>
      <c r="S13627" s="112"/>
    </row>
    <row r="13628">
      <c r="A13628" s="105"/>
      <c r="C13628" s="88"/>
      <c r="D13628" s="86"/>
      <c r="E13628" s="32"/>
      <c r="H13628" s="105"/>
      <c r="J13628" s="102"/>
      <c r="K13628" s="102"/>
      <c r="L13628" s="108"/>
      <c r="R13628" s="31"/>
      <c r="S13628" s="112"/>
    </row>
    <row r="13629">
      <c r="A13629" s="105"/>
      <c r="C13629" s="88"/>
      <c r="D13629" s="86"/>
      <c r="E13629" s="32"/>
      <c r="H13629" s="105"/>
      <c r="J13629" s="102"/>
      <c r="K13629" s="102"/>
      <c r="L13629" s="108"/>
      <c r="R13629" s="31"/>
      <c r="S13629" s="112"/>
    </row>
    <row r="13630">
      <c r="A13630" s="105"/>
      <c r="C13630" s="88"/>
      <c r="D13630" s="86"/>
      <c r="E13630" s="32"/>
      <c r="H13630" s="105"/>
      <c r="J13630" s="102"/>
      <c r="K13630" s="102"/>
      <c r="L13630" s="108"/>
      <c r="R13630" s="31"/>
      <c r="S13630" s="112"/>
    </row>
    <row r="13631">
      <c r="A13631" s="105"/>
      <c r="C13631" s="88"/>
      <c r="D13631" s="86"/>
      <c r="E13631" s="32"/>
      <c r="H13631" s="105"/>
      <c r="J13631" s="102"/>
      <c r="K13631" s="102"/>
      <c r="L13631" s="108"/>
      <c r="R13631" s="31"/>
      <c r="S13631" s="112"/>
    </row>
    <row r="13632">
      <c r="A13632" s="105"/>
      <c r="C13632" s="88"/>
      <c r="D13632" s="86"/>
      <c r="E13632" s="32"/>
      <c r="H13632" s="105"/>
      <c r="J13632" s="102"/>
      <c r="K13632" s="102"/>
      <c r="L13632" s="108"/>
      <c r="R13632" s="31"/>
      <c r="S13632" s="112"/>
    </row>
    <row r="13633">
      <c r="A13633" s="105"/>
      <c r="C13633" s="88"/>
      <c r="D13633" s="86"/>
      <c r="E13633" s="32"/>
      <c r="H13633" s="105"/>
      <c r="J13633" s="102"/>
      <c r="K13633" s="102"/>
      <c r="L13633" s="108"/>
      <c r="R13633" s="31"/>
      <c r="S13633" s="112"/>
    </row>
    <row r="13634">
      <c r="A13634" s="105"/>
      <c r="C13634" s="88"/>
      <c r="D13634" s="86"/>
      <c r="E13634" s="32"/>
      <c r="H13634" s="105"/>
      <c r="J13634" s="102"/>
      <c r="K13634" s="102"/>
      <c r="L13634" s="108"/>
      <c r="R13634" s="31"/>
      <c r="S13634" s="112"/>
    </row>
    <row r="13635">
      <c r="A13635" s="105"/>
      <c r="C13635" s="88"/>
      <c r="D13635" s="86"/>
      <c r="E13635" s="32"/>
      <c r="H13635" s="105"/>
      <c r="J13635" s="102"/>
      <c r="K13635" s="102"/>
      <c r="L13635" s="108"/>
      <c r="R13635" s="31"/>
      <c r="S13635" s="112"/>
    </row>
    <row r="13636">
      <c r="A13636" s="105"/>
      <c r="C13636" s="88"/>
      <c r="D13636" s="86"/>
      <c r="E13636" s="32"/>
      <c r="H13636" s="105"/>
      <c r="J13636" s="102"/>
      <c r="K13636" s="102"/>
      <c r="L13636" s="108"/>
      <c r="R13636" s="31"/>
      <c r="S13636" s="112"/>
    </row>
    <row r="13637">
      <c r="A13637" s="105"/>
      <c r="C13637" s="88"/>
      <c r="D13637" s="86"/>
      <c r="E13637" s="32"/>
      <c r="H13637" s="105"/>
      <c r="J13637" s="102"/>
      <c r="K13637" s="102"/>
      <c r="L13637" s="108"/>
      <c r="R13637" s="31"/>
      <c r="S13637" s="112"/>
    </row>
    <row r="13638">
      <c r="A13638" s="105"/>
      <c r="C13638" s="88"/>
      <c r="D13638" s="86"/>
      <c r="E13638" s="32"/>
      <c r="H13638" s="105"/>
      <c r="J13638" s="102"/>
      <c r="K13638" s="102"/>
      <c r="L13638" s="108"/>
      <c r="R13638" s="31"/>
      <c r="S13638" s="112"/>
    </row>
    <row r="13639">
      <c r="A13639" s="105"/>
      <c r="C13639" s="88"/>
      <c r="D13639" s="86"/>
      <c r="E13639" s="32"/>
      <c r="H13639" s="105"/>
      <c r="J13639" s="102"/>
      <c r="K13639" s="102"/>
      <c r="L13639" s="108"/>
      <c r="R13639" s="31"/>
      <c r="S13639" s="112"/>
    </row>
    <row r="13640">
      <c r="A13640" s="105"/>
      <c r="C13640" s="88"/>
      <c r="D13640" s="86"/>
      <c r="E13640" s="32"/>
      <c r="H13640" s="105"/>
      <c r="J13640" s="102"/>
      <c r="K13640" s="102"/>
      <c r="L13640" s="108"/>
      <c r="R13640" s="31"/>
      <c r="S13640" s="112"/>
    </row>
    <row r="13641">
      <c r="A13641" s="105"/>
      <c r="C13641" s="88"/>
      <c r="D13641" s="86"/>
      <c r="E13641" s="32"/>
      <c r="H13641" s="105"/>
      <c r="J13641" s="102"/>
      <c r="K13641" s="102"/>
      <c r="L13641" s="108"/>
      <c r="R13641" s="31"/>
      <c r="S13641" s="112"/>
    </row>
    <row r="13642">
      <c r="A13642" s="105"/>
      <c r="C13642" s="88"/>
      <c r="D13642" s="86"/>
      <c r="E13642" s="32"/>
      <c r="H13642" s="105"/>
      <c r="J13642" s="102"/>
      <c r="K13642" s="102"/>
      <c r="L13642" s="108"/>
      <c r="R13642" s="31"/>
      <c r="S13642" s="112"/>
    </row>
    <row r="13643">
      <c r="A13643" s="105"/>
      <c r="C13643" s="88"/>
      <c r="D13643" s="86"/>
      <c r="E13643" s="32"/>
      <c r="H13643" s="105"/>
      <c r="J13643" s="102"/>
      <c r="K13643" s="102"/>
      <c r="L13643" s="108"/>
      <c r="R13643" s="31"/>
      <c r="S13643" s="112"/>
    </row>
    <row r="13644">
      <c r="A13644" s="105"/>
      <c r="C13644" s="88"/>
      <c r="D13644" s="86"/>
      <c r="E13644" s="32"/>
      <c r="H13644" s="105"/>
      <c r="J13644" s="102"/>
      <c r="K13644" s="102"/>
      <c r="L13644" s="108"/>
      <c r="R13644" s="31"/>
      <c r="S13644" s="112"/>
    </row>
    <row r="13645">
      <c r="A13645" s="105"/>
      <c r="C13645" s="88"/>
      <c r="D13645" s="86"/>
      <c r="E13645" s="32"/>
      <c r="H13645" s="105"/>
      <c r="J13645" s="102"/>
      <c r="K13645" s="102"/>
      <c r="L13645" s="108"/>
      <c r="R13645" s="31"/>
      <c r="S13645" s="112"/>
    </row>
    <row r="13646">
      <c r="A13646" s="105"/>
      <c r="C13646" s="88"/>
      <c r="D13646" s="86"/>
      <c r="E13646" s="32"/>
      <c r="H13646" s="105"/>
      <c r="J13646" s="102"/>
      <c r="K13646" s="102"/>
      <c r="L13646" s="108"/>
      <c r="R13646" s="31"/>
      <c r="S13646" s="112"/>
    </row>
    <row r="13647">
      <c r="A13647" s="105"/>
      <c r="C13647" s="88"/>
      <c r="D13647" s="86"/>
      <c r="E13647" s="32"/>
      <c r="H13647" s="105"/>
      <c r="J13647" s="102"/>
      <c r="K13647" s="102"/>
      <c r="L13647" s="108"/>
      <c r="R13647" s="31"/>
      <c r="S13647" s="112"/>
    </row>
    <row r="13648">
      <c r="A13648" s="105"/>
      <c r="C13648" s="88"/>
      <c r="D13648" s="86"/>
      <c r="E13648" s="32"/>
      <c r="H13648" s="105"/>
      <c r="J13648" s="102"/>
      <c r="K13648" s="102"/>
      <c r="L13648" s="108"/>
      <c r="R13648" s="31"/>
      <c r="S13648" s="112"/>
    </row>
    <row r="13649">
      <c r="A13649" s="105"/>
      <c r="C13649" s="88"/>
      <c r="D13649" s="86"/>
      <c r="E13649" s="32"/>
      <c r="H13649" s="105"/>
      <c r="J13649" s="102"/>
      <c r="K13649" s="102"/>
      <c r="L13649" s="108"/>
      <c r="R13649" s="31"/>
      <c r="S13649" s="112"/>
    </row>
    <row r="13650">
      <c r="A13650" s="105"/>
      <c r="C13650" s="88"/>
      <c r="D13650" s="86"/>
      <c r="E13650" s="32"/>
      <c r="H13650" s="105"/>
      <c r="J13650" s="102"/>
      <c r="K13650" s="102"/>
      <c r="L13650" s="108"/>
      <c r="R13650" s="31"/>
      <c r="S13650" s="112"/>
    </row>
    <row r="13651">
      <c r="A13651" s="105"/>
      <c r="C13651" s="88"/>
      <c r="D13651" s="86"/>
      <c r="E13651" s="32"/>
      <c r="H13651" s="105"/>
      <c r="J13651" s="102"/>
      <c r="K13651" s="102"/>
      <c r="L13651" s="108"/>
      <c r="R13651" s="31"/>
      <c r="S13651" s="112"/>
    </row>
    <row r="13652">
      <c r="A13652" s="105"/>
      <c r="C13652" s="88"/>
      <c r="D13652" s="86"/>
      <c r="E13652" s="32"/>
      <c r="H13652" s="105"/>
      <c r="J13652" s="102"/>
      <c r="K13652" s="102"/>
      <c r="L13652" s="108"/>
      <c r="R13652" s="31"/>
      <c r="S13652" s="112"/>
    </row>
    <row r="13653">
      <c r="A13653" s="105"/>
      <c r="C13653" s="88"/>
      <c r="D13653" s="86"/>
      <c r="E13653" s="32"/>
      <c r="H13653" s="105"/>
      <c r="J13653" s="102"/>
      <c r="K13653" s="102"/>
      <c r="L13653" s="108"/>
      <c r="R13653" s="31"/>
      <c r="S13653" s="112"/>
    </row>
    <row r="13654">
      <c r="A13654" s="105"/>
      <c r="C13654" s="88"/>
      <c r="D13654" s="86"/>
      <c r="E13654" s="32"/>
      <c r="H13654" s="105"/>
      <c r="J13654" s="102"/>
      <c r="K13654" s="102"/>
      <c r="L13654" s="108"/>
      <c r="R13654" s="31"/>
      <c r="S13654" s="112"/>
    </row>
    <row r="13655">
      <c r="A13655" s="105"/>
      <c r="C13655" s="88"/>
      <c r="D13655" s="86"/>
      <c r="E13655" s="32"/>
      <c r="H13655" s="105"/>
      <c r="J13655" s="102"/>
      <c r="K13655" s="102"/>
      <c r="L13655" s="108"/>
      <c r="R13655" s="31"/>
      <c r="S13655" s="112"/>
    </row>
    <row r="13656">
      <c r="A13656" s="105"/>
      <c r="C13656" s="88"/>
      <c r="D13656" s="86"/>
      <c r="E13656" s="32"/>
      <c r="H13656" s="105"/>
      <c r="J13656" s="102"/>
      <c r="K13656" s="102"/>
      <c r="L13656" s="108"/>
      <c r="R13656" s="31"/>
      <c r="S13656" s="112"/>
    </row>
    <row r="13657">
      <c r="A13657" s="105"/>
      <c r="C13657" s="88"/>
      <c r="D13657" s="86"/>
      <c r="E13657" s="32"/>
      <c r="H13657" s="105"/>
      <c r="J13657" s="102"/>
      <c r="K13657" s="102"/>
      <c r="L13657" s="108"/>
      <c r="R13657" s="31"/>
      <c r="S13657" s="112"/>
    </row>
    <row r="13658">
      <c r="A13658" s="105"/>
      <c r="C13658" s="88"/>
      <c r="D13658" s="86"/>
      <c r="E13658" s="32"/>
      <c r="H13658" s="105"/>
      <c r="J13658" s="102"/>
      <c r="K13658" s="102"/>
      <c r="L13658" s="108"/>
      <c r="R13658" s="31"/>
      <c r="S13658" s="112"/>
    </row>
    <row r="13659">
      <c r="A13659" s="105"/>
      <c r="C13659" s="88"/>
      <c r="D13659" s="86"/>
      <c r="E13659" s="32"/>
      <c r="H13659" s="105"/>
      <c r="J13659" s="102"/>
      <c r="K13659" s="102"/>
      <c r="L13659" s="108"/>
      <c r="R13659" s="31"/>
      <c r="S13659" s="112"/>
    </row>
    <row r="13660">
      <c r="A13660" s="105"/>
      <c r="C13660" s="88"/>
      <c r="D13660" s="86"/>
      <c r="E13660" s="32"/>
      <c r="H13660" s="105"/>
      <c r="J13660" s="102"/>
      <c r="K13660" s="102"/>
      <c r="L13660" s="108"/>
      <c r="R13660" s="31"/>
      <c r="S13660" s="112"/>
    </row>
    <row r="13661">
      <c r="A13661" s="105"/>
      <c r="C13661" s="88"/>
      <c r="D13661" s="86"/>
      <c r="E13661" s="32"/>
      <c r="H13661" s="105"/>
      <c r="J13661" s="102"/>
      <c r="K13661" s="102"/>
      <c r="L13661" s="108"/>
      <c r="R13661" s="31"/>
      <c r="S13661" s="112"/>
    </row>
    <row r="13662">
      <c r="A13662" s="105"/>
      <c r="C13662" s="88"/>
      <c r="D13662" s="86"/>
      <c r="E13662" s="32"/>
      <c r="H13662" s="105"/>
      <c r="J13662" s="102"/>
      <c r="K13662" s="102"/>
      <c r="L13662" s="108"/>
      <c r="R13662" s="31"/>
      <c r="S13662" s="112"/>
    </row>
    <row r="13663">
      <c r="A13663" s="105"/>
      <c r="C13663" s="88"/>
      <c r="D13663" s="86"/>
      <c r="E13663" s="32"/>
      <c r="H13663" s="105"/>
      <c r="J13663" s="102"/>
      <c r="K13663" s="102"/>
      <c r="L13663" s="108"/>
      <c r="R13663" s="31"/>
      <c r="S13663" s="112"/>
    </row>
    <row r="13664">
      <c r="A13664" s="105"/>
      <c r="C13664" s="88"/>
      <c r="D13664" s="86"/>
      <c r="E13664" s="32"/>
      <c r="H13664" s="105"/>
      <c r="J13664" s="102"/>
      <c r="K13664" s="102"/>
      <c r="L13664" s="108"/>
      <c r="R13664" s="31"/>
      <c r="S13664" s="112"/>
    </row>
    <row r="13665">
      <c r="A13665" s="105"/>
      <c r="C13665" s="88"/>
      <c r="D13665" s="86"/>
      <c r="E13665" s="32"/>
      <c r="H13665" s="105"/>
      <c r="J13665" s="102"/>
      <c r="K13665" s="102"/>
      <c r="L13665" s="108"/>
      <c r="R13665" s="31"/>
      <c r="S13665" s="112"/>
    </row>
    <row r="13666">
      <c r="A13666" s="105"/>
      <c r="C13666" s="88"/>
      <c r="D13666" s="86"/>
      <c r="E13666" s="32"/>
      <c r="H13666" s="105"/>
      <c r="J13666" s="102"/>
      <c r="K13666" s="102"/>
      <c r="L13666" s="108"/>
      <c r="R13666" s="31"/>
      <c r="S13666" s="112"/>
    </row>
    <row r="13667">
      <c r="A13667" s="105"/>
      <c r="C13667" s="88"/>
      <c r="D13667" s="86"/>
      <c r="E13667" s="32"/>
      <c r="H13667" s="105"/>
      <c r="J13667" s="102"/>
      <c r="K13667" s="102"/>
      <c r="L13667" s="108"/>
      <c r="R13667" s="31"/>
      <c r="S13667" s="112"/>
    </row>
    <row r="13668">
      <c r="A13668" s="105"/>
      <c r="C13668" s="88"/>
      <c r="D13668" s="86"/>
      <c r="E13668" s="32"/>
      <c r="H13668" s="105"/>
      <c r="J13668" s="102"/>
      <c r="K13668" s="102"/>
      <c r="L13668" s="108"/>
      <c r="R13668" s="31"/>
      <c r="S13668" s="112"/>
    </row>
    <row r="13669">
      <c r="A13669" s="105"/>
      <c r="C13669" s="88"/>
      <c r="D13669" s="86"/>
      <c r="E13669" s="32"/>
      <c r="H13669" s="105"/>
      <c r="J13669" s="102"/>
      <c r="K13669" s="102"/>
      <c r="L13669" s="108"/>
      <c r="R13669" s="31"/>
      <c r="S13669" s="112"/>
    </row>
    <row r="13670">
      <c r="A13670" s="105"/>
      <c r="C13670" s="88"/>
      <c r="D13670" s="86"/>
      <c r="E13670" s="32"/>
      <c r="H13670" s="105"/>
      <c r="J13670" s="102"/>
      <c r="K13670" s="102"/>
      <c r="L13670" s="108"/>
      <c r="R13670" s="31"/>
      <c r="S13670" s="112"/>
    </row>
    <row r="13671">
      <c r="A13671" s="105"/>
      <c r="C13671" s="88"/>
      <c r="D13671" s="86"/>
      <c r="E13671" s="32"/>
      <c r="H13671" s="105"/>
      <c r="J13671" s="102"/>
      <c r="K13671" s="102"/>
      <c r="L13671" s="108"/>
      <c r="R13671" s="31"/>
      <c r="S13671" s="112"/>
    </row>
    <row r="13672">
      <c r="A13672" s="105"/>
      <c r="C13672" s="88"/>
      <c r="D13672" s="86"/>
      <c r="E13672" s="32"/>
      <c r="H13672" s="105"/>
      <c r="J13672" s="102"/>
      <c r="K13672" s="102"/>
      <c r="L13672" s="108"/>
      <c r="R13672" s="31"/>
      <c r="S13672" s="112"/>
    </row>
    <row r="13673">
      <c r="A13673" s="105"/>
      <c r="C13673" s="88"/>
      <c r="D13673" s="86"/>
      <c r="E13673" s="32"/>
      <c r="H13673" s="105"/>
      <c r="J13673" s="102"/>
      <c r="K13673" s="102"/>
      <c r="L13673" s="108"/>
      <c r="R13673" s="31"/>
      <c r="S13673" s="112"/>
    </row>
    <row r="13674">
      <c r="A13674" s="105"/>
      <c r="C13674" s="88"/>
      <c r="D13674" s="86"/>
      <c r="E13674" s="32"/>
      <c r="H13674" s="105"/>
      <c r="J13674" s="102"/>
      <c r="K13674" s="102"/>
      <c r="L13674" s="108"/>
      <c r="R13674" s="31"/>
      <c r="S13674" s="112"/>
    </row>
    <row r="13675">
      <c r="A13675" s="105"/>
      <c r="C13675" s="88"/>
      <c r="D13675" s="86"/>
      <c r="E13675" s="32"/>
      <c r="H13675" s="105"/>
      <c r="J13675" s="102"/>
      <c r="K13675" s="102"/>
      <c r="L13675" s="108"/>
      <c r="R13675" s="31"/>
      <c r="S13675" s="112"/>
    </row>
    <row r="13676">
      <c r="A13676" s="105"/>
      <c r="C13676" s="88"/>
      <c r="D13676" s="86"/>
      <c r="E13676" s="32"/>
      <c r="H13676" s="105"/>
      <c r="J13676" s="102"/>
      <c r="K13676" s="102"/>
      <c r="L13676" s="108"/>
      <c r="R13676" s="31"/>
      <c r="S13676" s="112"/>
    </row>
    <row r="13677">
      <c r="A13677" s="105"/>
      <c r="C13677" s="88"/>
      <c r="D13677" s="86"/>
      <c r="E13677" s="32"/>
      <c r="H13677" s="105"/>
      <c r="J13677" s="102"/>
      <c r="K13677" s="102"/>
      <c r="L13677" s="108"/>
      <c r="R13677" s="31"/>
      <c r="S13677" s="112"/>
    </row>
    <row r="13678">
      <c r="A13678" s="105"/>
      <c r="C13678" s="88"/>
      <c r="D13678" s="86"/>
      <c r="E13678" s="32"/>
      <c r="H13678" s="105"/>
      <c r="J13678" s="102"/>
      <c r="K13678" s="102"/>
      <c r="L13678" s="108"/>
      <c r="R13678" s="31"/>
      <c r="S13678" s="112"/>
    </row>
    <row r="13679">
      <c r="A13679" s="105"/>
      <c r="C13679" s="88"/>
      <c r="D13679" s="86"/>
      <c r="E13679" s="32"/>
      <c r="H13679" s="105"/>
      <c r="J13679" s="102"/>
      <c r="K13679" s="102"/>
      <c r="L13679" s="108"/>
      <c r="R13679" s="31"/>
      <c r="S13679" s="112"/>
    </row>
    <row r="13680">
      <c r="A13680" s="105"/>
      <c r="C13680" s="88"/>
      <c r="D13680" s="86"/>
      <c r="E13680" s="32"/>
      <c r="H13680" s="105"/>
      <c r="J13680" s="102"/>
      <c r="K13680" s="102"/>
      <c r="L13680" s="108"/>
      <c r="R13680" s="31"/>
      <c r="S13680" s="112"/>
    </row>
    <row r="13681">
      <c r="A13681" s="105"/>
      <c r="C13681" s="88"/>
      <c r="D13681" s="86"/>
      <c r="E13681" s="32"/>
      <c r="H13681" s="105"/>
      <c r="J13681" s="102"/>
      <c r="K13681" s="102"/>
      <c r="L13681" s="108"/>
      <c r="R13681" s="31"/>
      <c r="S13681" s="112"/>
    </row>
    <row r="13682">
      <c r="A13682" s="105"/>
      <c r="C13682" s="88"/>
      <c r="D13682" s="86"/>
      <c r="E13682" s="32"/>
      <c r="H13682" s="105"/>
      <c r="J13682" s="102"/>
      <c r="K13682" s="102"/>
      <c r="L13682" s="108"/>
      <c r="R13682" s="31"/>
      <c r="S13682" s="112"/>
    </row>
    <row r="13683">
      <c r="A13683" s="105"/>
      <c r="C13683" s="88"/>
      <c r="D13683" s="86"/>
      <c r="E13683" s="32"/>
      <c r="H13683" s="105"/>
      <c r="J13683" s="102"/>
      <c r="K13683" s="102"/>
      <c r="L13683" s="108"/>
      <c r="R13683" s="31"/>
      <c r="S13683" s="112"/>
    </row>
    <row r="13684">
      <c r="A13684" s="105"/>
      <c r="C13684" s="88"/>
      <c r="D13684" s="86"/>
      <c r="E13684" s="32"/>
      <c r="H13684" s="105"/>
      <c r="J13684" s="102"/>
      <c r="K13684" s="102"/>
      <c r="L13684" s="108"/>
      <c r="R13684" s="31"/>
      <c r="S13684" s="112"/>
    </row>
    <row r="13685">
      <c r="A13685" s="105"/>
      <c r="C13685" s="88"/>
      <c r="D13685" s="86"/>
      <c r="E13685" s="32"/>
      <c r="H13685" s="105"/>
      <c r="J13685" s="102"/>
      <c r="K13685" s="102"/>
      <c r="L13685" s="108"/>
      <c r="R13685" s="31"/>
      <c r="S13685" s="112"/>
    </row>
    <row r="13686">
      <c r="A13686" s="105"/>
      <c r="C13686" s="88"/>
      <c r="D13686" s="86"/>
      <c r="E13686" s="32"/>
      <c r="H13686" s="105"/>
      <c r="J13686" s="102"/>
      <c r="K13686" s="102"/>
      <c r="L13686" s="108"/>
      <c r="R13686" s="31"/>
      <c r="S13686" s="112"/>
    </row>
    <row r="13687">
      <c r="A13687" s="105"/>
      <c r="C13687" s="88"/>
      <c r="D13687" s="86"/>
      <c r="E13687" s="32"/>
      <c r="H13687" s="105"/>
      <c r="J13687" s="102"/>
      <c r="K13687" s="102"/>
      <c r="L13687" s="108"/>
      <c r="R13687" s="31"/>
      <c r="S13687" s="112"/>
    </row>
    <row r="13688">
      <c r="A13688" s="105"/>
      <c r="C13688" s="88"/>
      <c r="D13688" s="86"/>
      <c r="E13688" s="32"/>
      <c r="H13688" s="105"/>
      <c r="J13688" s="102"/>
      <c r="K13688" s="102"/>
      <c r="L13688" s="108"/>
      <c r="R13688" s="31"/>
      <c r="S13688" s="112"/>
    </row>
    <row r="13689">
      <c r="A13689" s="105"/>
      <c r="C13689" s="88"/>
      <c r="D13689" s="86"/>
      <c r="E13689" s="32"/>
      <c r="H13689" s="105"/>
      <c r="J13689" s="102"/>
      <c r="K13689" s="102"/>
      <c r="L13689" s="108"/>
      <c r="R13689" s="31"/>
      <c r="S13689" s="112"/>
    </row>
    <row r="13690">
      <c r="A13690" s="105"/>
      <c r="C13690" s="88"/>
      <c r="D13690" s="86"/>
      <c r="E13690" s="32"/>
      <c r="H13690" s="105"/>
      <c r="J13690" s="102"/>
      <c r="K13690" s="102"/>
      <c r="L13690" s="108"/>
      <c r="R13690" s="31"/>
      <c r="S13690" s="112"/>
    </row>
    <row r="13691">
      <c r="A13691" s="105"/>
      <c r="C13691" s="88"/>
      <c r="D13691" s="86"/>
      <c r="E13691" s="32"/>
      <c r="H13691" s="105"/>
      <c r="J13691" s="102"/>
      <c r="K13691" s="102"/>
      <c r="L13691" s="108"/>
      <c r="R13691" s="31"/>
      <c r="S13691" s="112"/>
    </row>
    <row r="13692">
      <c r="A13692" s="105"/>
      <c r="C13692" s="88"/>
      <c r="D13692" s="86"/>
      <c r="E13692" s="32"/>
      <c r="H13692" s="105"/>
      <c r="J13692" s="102"/>
      <c r="K13692" s="102"/>
      <c r="L13692" s="108"/>
      <c r="R13692" s="31"/>
      <c r="S13692" s="112"/>
    </row>
    <row r="13693">
      <c r="A13693" s="105"/>
      <c r="C13693" s="88"/>
      <c r="D13693" s="86"/>
      <c r="E13693" s="32"/>
      <c r="H13693" s="105"/>
      <c r="J13693" s="102"/>
      <c r="K13693" s="102"/>
      <c r="L13693" s="108"/>
      <c r="R13693" s="31"/>
      <c r="S13693" s="112"/>
    </row>
    <row r="13694">
      <c r="A13694" s="105"/>
      <c r="C13694" s="88"/>
      <c r="D13694" s="86"/>
      <c r="E13694" s="32"/>
      <c r="H13694" s="105"/>
      <c r="J13694" s="102"/>
      <c r="K13694" s="102"/>
      <c r="L13694" s="108"/>
      <c r="R13694" s="31"/>
      <c r="S13694" s="112"/>
    </row>
    <row r="13695">
      <c r="A13695" s="105"/>
      <c r="C13695" s="88"/>
      <c r="D13695" s="86"/>
      <c r="E13695" s="32"/>
      <c r="H13695" s="105"/>
      <c r="J13695" s="102"/>
      <c r="K13695" s="102"/>
      <c r="L13695" s="108"/>
      <c r="R13695" s="31"/>
      <c r="S13695" s="112"/>
    </row>
    <row r="13696">
      <c r="A13696" s="105"/>
      <c r="C13696" s="88"/>
      <c r="D13696" s="86"/>
      <c r="E13696" s="32"/>
      <c r="H13696" s="105"/>
      <c r="J13696" s="102"/>
      <c r="K13696" s="102"/>
      <c r="L13696" s="108"/>
      <c r="R13696" s="31"/>
      <c r="S13696" s="112"/>
    </row>
    <row r="13697">
      <c r="A13697" s="105"/>
      <c r="C13697" s="88"/>
      <c r="D13697" s="86"/>
      <c r="E13697" s="32"/>
      <c r="H13697" s="105"/>
      <c r="J13697" s="102"/>
      <c r="K13697" s="102"/>
      <c r="L13697" s="108"/>
      <c r="R13697" s="31"/>
      <c r="S13697" s="112"/>
    </row>
    <row r="13698">
      <c r="A13698" s="105"/>
      <c r="C13698" s="88"/>
      <c r="D13698" s="86"/>
      <c r="E13698" s="32"/>
      <c r="H13698" s="105"/>
      <c r="J13698" s="102"/>
      <c r="K13698" s="102"/>
      <c r="L13698" s="108"/>
      <c r="R13698" s="31"/>
      <c r="S13698" s="112"/>
    </row>
    <row r="13699">
      <c r="A13699" s="105"/>
      <c r="C13699" s="88"/>
      <c r="D13699" s="86"/>
      <c r="E13699" s="32"/>
      <c r="H13699" s="105"/>
      <c r="J13699" s="102"/>
      <c r="K13699" s="102"/>
      <c r="L13699" s="108"/>
      <c r="R13699" s="31"/>
      <c r="S13699" s="112"/>
    </row>
    <row r="13700">
      <c r="A13700" s="105"/>
      <c r="C13700" s="88"/>
      <c r="D13700" s="86"/>
      <c r="E13700" s="32"/>
      <c r="H13700" s="105"/>
      <c r="J13700" s="102"/>
      <c r="K13700" s="102"/>
      <c r="L13700" s="108"/>
      <c r="R13700" s="31"/>
      <c r="S13700" s="112"/>
    </row>
    <row r="13701">
      <c r="A13701" s="105"/>
      <c r="C13701" s="88"/>
      <c r="D13701" s="86"/>
      <c r="E13701" s="32"/>
      <c r="H13701" s="105"/>
      <c r="J13701" s="102"/>
      <c r="K13701" s="102"/>
      <c r="L13701" s="108"/>
      <c r="R13701" s="31"/>
      <c r="S13701" s="112"/>
    </row>
    <row r="13702">
      <c r="A13702" s="105"/>
      <c r="C13702" s="88"/>
      <c r="D13702" s="86"/>
      <c r="E13702" s="32"/>
      <c r="H13702" s="105"/>
      <c r="J13702" s="102"/>
      <c r="K13702" s="102"/>
      <c r="L13702" s="108"/>
      <c r="R13702" s="31"/>
      <c r="S13702" s="112"/>
    </row>
    <row r="13703">
      <c r="A13703" s="105"/>
      <c r="C13703" s="88"/>
      <c r="D13703" s="86"/>
      <c r="E13703" s="32"/>
      <c r="H13703" s="105"/>
      <c r="J13703" s="102"/>
      <c r="K13703" s="102"/>
      <c r="L13703" s="108"/>
      <c r="R13703" s="31"/>
      <c r="S13703" s="112"/>
    </row>
    <row r="13704">
      <c r="A13704" s="105"/>
      <c r="C13704" s="88"/>
      <c r="D13704" s="86"/>
      <c r="E13704" s="32"/>
      <c r="H13704" s="105"/>
      <c r="J13704" s="102"/>
      <c r="K13704" s="102"/>
      <c r="L13704" s="108"/>
      <c r="R13704" s="31"/>
      <c r="S13704" s="112"/>
    </row>
    <row r="13705">
      <c r="A13705" s="105"/>
      <c r="C13705" s="88"/>
      <c r="D13705" s="86"/>
      <c r="E13705" s="32"/>
      <c r="H13705" s="105"/>
      <c r="J13705" s="102"/>
      <c r="K13705" s="102"/>
      <c r="L13705" s="108"/>
      <c r="R13705" s="31"/>
      <c r="S13705" s="112"/>
    </row>
    <row r="13706">
      <c r="A13706" s="105"/>
      <c r="C13706" s="88"/>
      <c r="D13706" s="86"/>
      <c r="E13706" s="32"/>
      <c r="H13706" s="105"/>
      <c r="J13706" s="102"/>
      <c r="K13706" s="102"/>
      <c r="L13706" s="108"/>
      <c r="R13706" s="31"/>
      <c r="S13706" s="112"/>
    </row>
    <row r="13707">
      <c r="A13707" s="105"/>
      <c r="C13707" s="88"/>
      <c r="D13707" s="86"/>
      <c r="E13707" s="32"/>
      <c r="H13707" s="105"/>
      <c r="J13707" s="102"/>
      <c r="K13707" s="102"/>
      <c r="L13707" s="108"/>
      <c r="R13707" s="31"/>
      <c r="S13707" s="112"/>
    </row>
    <row r="13708">
      <c r="A13708" s="105"/>
      <c r="C13708" s="88"/>
      <c r="D13708" s="86"/>
      <c r="E13708" s="32"/>
      <c r="H13708" s="105"/>
      <c r="J13708" s="102"/>
      <c r="K13708" s="102"/>
      <c r="L13708" s="108"/>
      <c r="R13708" s="31"/>
      <c r="S13708" s="112"/>
    </row>
    <row r="13709">
      <c r="A13709" s="105"/>
      <c r="C13709" s="88"/>
      <c r="D13709" s="86"/>
      <c r="E13709" s="32"/>
      <c r="H13709" s="105"/>
      <c r="J13709" s="102"/>
      <c r="K13709" s="102"/>
      <c r="L13709" s="108"/>
      <c r="R13709" s="31"/>
      <c r="S13709" s="112"/>
    </row>
    <row r="13710">
      <c r="A13710" s="105"/>
      <c r="C13710" s="88"/>
      <c r="D13710" s="86"/>
      <c r="E13710" s="32"/>
      <c r="H13710" s="105"/>
      <c r="J13710" s="102"/>
      <c r="K13710" s="102"/>
      <c r="L13710" s="108"/>
      <c r="R13710" s="31"/>
      <c r="S13710" s="112"/>
    </row>
    <row r="13711">
      <c r="A13711" s="105"/>
      <c r="C13711" s="88"/>
      <c r="D13711" s="86"/>
      <c r="E13711" s="32"/>
      <c r="H13711" s="105"/>
      <c r="J13711" s="102"/>
      <c r="K13711" s="102"/>
      <c r="L13711" s="108"/>
      <c r="R13711" s="31"/>
      <c r="S13711" s="112"/>
    </row>
    <row r="13712">
      <c r="A13712" s="105"/>
      <c r="C13712" s="88"/>
      <c r="D13712" s="86"/>
      <c r="E13712" s="32"/>
      <c r="H13712" s="105"/>
      <c r="J13712" s="102"/>
      <c r="K13712" s="102"/>
      <c r="L13712" s="108"/>
      <c r="R13712" s="31"/>
      <c r="S13712" s="112"/>
    </row>
    <row r="13713">
      <c r="A13713" s="105"/>
      <c r="C13713" s="88"/>
      <c r="D13713" s="86"/>
      <c r="E13713" s="32"/>
      <c r="H13713" s="105"/>
      <c r="J13713" s="102"/>
      <c r="K13713" s="102"/>
      <c r="L13713" s="108"/>
      <c r="R13713" s="31"/>
      <c r="S13713" s="112"/>
    </row>
    <row r="13714">
      <c r="A13714" s="105"/>
      <c r="C13714" s="88"/>
      <c r="D13714" s="86"/>
      <c r="E13714" s="32"/>
      <c r="H13714" s="105"/>
      <c r="J13714" s="102"/>
      <c r="K13714" s="102"/>
      <c r="L13714" s="108"/>
      <c r="R13714" s="31"/>
      <c r="S13714" s="112"/>
    </row>
    <row r="13715">
      <c r="A13715" s="105"/>
      <c r="C13715" s="88"/>
      <c r="D13715" s="86"/>
      <c r="E13715" s="32"/>
      <c r="H13715" s="105"/>
      <c r="J13715" s="102"/>
      <c r="K13715" s="102"/>
      <c r="L13715" s="108"/>
      <c r="R13715" s="31"/>
      <c r="S13715" s="112"/>
    </row>
    <row r="13716">
      <c r="A13716" s="105"/>
      <c r="C13716" s="88"/>
      <c r="D13716" s="86"/>
      <c r="E13716" s="32"/>
      <c r="H13716" s="105"/>
      <c r="J13716" s="102"/>
      <c r="K13716" s="102"/>
      <c r="L13716" s="108"/>
      <c r="R13716" s="31"/>
      <c r="S13716" s="112"/>
    </row>
    <row r="13717">
      <c r="A13717" s="105"/>
      <c r="C13717" s="88"/>
      <c r="D13717" s="86"/>
      <c r="E13717" s="32"/>
      <c r="H13717" s="105"/>
      <c r="J13717" s="102"/>
      <c r="K13717" s="102"/>
      <c r="L13717" s="108"/>
      <c r="R13717" s="31"/>
      <c r="S13717" s="112"/>
    </row>
    <row r="13718">
      <c r="A13718" s="105"/>
      <c r="C13718" s="88"/>
      <c r="D13718" s="86"/>
      <c r="E13718" s="32"/>
      <c r="H13718" s="105"/>
      <c r="J13718" s="102"/>
      <c r="K13718" s="102"/>
      <c r="L13718" s="108"/>
      <c r="R13718" s="31"/>
      <c r="S13718" s="112"/>
    </row>
    <row r="13719">
      <c r="A13719" s="105"/>
      <c r="C13719" s="88"/>
      <c r="D13719" s="86"/>
      <c r="E13719" s="32"/>
      <c r="H13719" s="105"/>
      <c r="J13719" s="102"/>
      <c r="K13719" s="102"/>
      <c r="L13719" s="108"/>
      <c r="R13719" s="31"/>
      <c r="S13719" s="112"/>
    </row>
    <row r="13720">
      <c r="A13720" s="105"/>
      <c r="C13720" s="88"/>
      <c r="D13720" s="86"/>
      <c r="E13720" s="32"/>
      <c r="H13720" s="105"/>
      <c r="J13720" s="102"/>
      <c r="K13720" s="102"/>
      <c r="L13720" s="108"/>
      <c r="R13720" s="31"/>
      <c r="S13720" s="112"/>
    </row>
    <row r="13721">
      <c r="A13721" s="105"/>
      <c r="C13721" s="88"/>
      <c r="D13721" s="86"/>
      <c r="E13721" s="32"/>
      <c r="H13721" s="105"/>
      <c r="J13721" s="102"/>
      <c r="K13721" s="102"/>
      <c r="L13721" s="108"/>
      <c r="R13721" s="31"/>
      <c r="S13721" s="112"/>
    </row>
    <row r="13722">
      <c r="A13722" s="105"/>
      <c r="C13722" s="88"/>
      <c r="D13722" s="86"/>
      <c r="E13722" s="32"/>
      <c r="H13722" s="105"/>
      <c r="J13722" s="102"/>
      <c r="K13722" s="102"/>
      <c r="L13722" s="108"/>
      <c r="R13722" s="31"/>
      <c r="S13722" s="112"/>
    </row>
    <row r="13723">
      <c r="A13723" s="105"/>
      <c r="C13723" s="88"/>
      <c r="D13723" s="86"/>
      <c r="E13723" s="32"/>
      <c r="H13723" s="105"/>
      <c r="J13723" s="102"/>
      <c r="K13723" s="102"/>
      <c r="L13723" s="108"/>
      <c r="R13723" s="31"/>
      <c r="S13723" s="112"/>
    </row>
    <row r="13724">
      <c r="A13724" s="105"/>
      <c r="C13724" s="88"/>
      <c r="D13724" s="86"/>
      <c r="E13724" s="32"/>
      <c r="H13724" s="105"/>
      <c r="J13724" s="102"/>
      <c r="K13724" s="102"/>
      <c r="L13724" s="108"/>
      <c r="R13724" s="31"/>
      <c r="S13724" s="112"/>
    </row>
    <row r="13725">
      <c r="A13725" s="105"/>
      <c r="C13725" s="88"/>
      <c r="D13725" s="86"/>
      <c r="E13725" s="32"/>
      <c r="H13725" s="105"/>
      <c r="J13725" s="102"/>
      <c r="K13725" s="102"/>
      <c r="L13725" s="108"/>
      <c r="R13725" s="31"/>
      <c r="S13725" s="112"/>
    </row>
    <row r="13726">
      <c r="A13726" s="105"/>
      <c r="C13726" s="88"/>
      <c r="D13726" s="86"/>
      <c r="E13726" s="32"/>
      <c r="H13726" s="105"/>
      <c r="J13726" s="102"/>
      <c r="K13726" s="102"/>
      <c r="L13726" s="108"/>
      <c r="R13726" s="31"/>
      <c r="S13726" s="112"/>
    </row>
    <row r="13727">
      <c r="A13727" s="105"/>
      <c r="C13727" s="88"/>
      <c r="D13727" s="86"/>
      <c r="E13727" s="32"/>
      <c r="H13727" s="105"/>
      <c r="J13727" s="102"/>
      <c r="K13727" s="102"/>
      <c r="L13727" s="108"/>
      <c r="R13727" s="31"/>
      <c r="S13727" s="112"/>
    </row>
    <row r="13728">
      <c r="A13728" s="105"/>
      <c r="C13728" s="88"/>
      <c r="D13728" s="86"/>
      <c r="E13728" s="32"/>
      <c r="H13728" s="105"/>
      <c r="J13728" s="102"/>
      <c r="K13728" s="102"/>
      <c r="L13728" s="108"/>
      <c r="R13728" s="31"/>
      <c r="S13728" s="112"/>
    </row>
    <row r="13729">
      <c r="A13729" s="105"/>
      <c r="C13729" s="88"/>
      <c r="D13729" s="86"/>
      <c r="E13729" s="32"/>
      <c r="H13729" s="105"/>
      <c r="J13729" s="102"/>
      <c r="K13729" s="102"/>
      <c r="L13729" s="108"/>
      <c r="R13729" s="31"/>
      <c r="S13729" s="112"/>
    </row>
    <row r="13730">
      <c r="A13730" s="105"/>
      <c r="C13730" s="88"/>
      <c r="D13730" s="86"/>
      <c r="E13730" s="32"/>
      <c r="H13730" s="105"/>
      <c r="J13730" s="102"/>
      <c r="K13730" s="102"/>
      <c r="L13730" s="108"/>
      <c r="R13730" s="31"/>
      <c r="S13730" s="112"/>
    </row>
    <row r="13731">
      <c r="A13731" s="105"/>
      <c r="C13731" s="88"/>
      <c r="D13731" s="86"/>
      <c r="E13731" s="32"/>
      <c r="H13731" s="105"/>
      <c r="J13731" s="102"/>
      <c r="K13731" s="102"/>
      <c r="L13731" s="108"/>
      <c r="R13731" s="31"/>
      <c r="S13731" s="112"/>
    </row>
    <row r="13732">
      <c r="A13732" s="105"/>
      <c r="C13732" s="88"/>
      <c r="D13732" s="86"/>
      <c r="E13732" s="32"/>
      <c r="H13732" s="105"/>
      <c r="J13732" s="102"/>
      <c r="K13732" s="102"/>
      <c r="L13732" s="108"/>
      <c r="R13732" s="31"/>
      <c r="S13732" s="112"/>
    </row>
    <row r="13733">
      <c r="A13733" s="105"/>
      <c r="C13733" s="88"/>
      <c r="D13733" s="86"/>
      <c r="E13733" s="32"/>
      <c r="H13733" s="105"/>
      <c r="J13733" s="102"/>
      <c r="K13733" s="102"/>
      <c r="L13733" s="108"/>
      <c r="R13733" s="31"/>
      <c r="S13733" s="112"/>
    </row>
    <row r="13734">
      <c r="A13734" s="105"/>
      <c r="C13734" s="88"/>
      <c r="D13734" s="86"/>
      <c r="E13734" s="32"/>
      <c r="H13734" s="105"/>
      <c r="J13734" s="102"/>
      <c r="K13734" s="102"/>
      <c r="L13734" s="108"/>
      <c r="R13734" s="31"/>
      <c r="S13734" s="112"/>
    </row>
    <row r="13735">
      <c r="A13735" s="105"/>
      <c r="C13735" s="88"/>
      <c r="D13735" s="86"/>
      <c r="E13735" s="32"/>
      <c r="H13735" s="105"/>
      <c r="J13735" s="102"/>
      <c r="K13735" s="102"/>
      <c r="L13735" s="108"/>
      <c r="R13735" s="31"/>
      <c r="S13735" s="112"/>
    </row>
    <row r="13736">
      <c r="A13736" s="105"/>
      <c r="C13736" s="88"/>
      <c r="D13736" s="86"/>
      <c r="E13736" s="32"/>
      <c r="H13736" s="105"/>
      <c r="J13736" s="102"/>
      <c r="K13736" s="102"/>
      <c r="L13736" s="108"/>
      <c r="R13736" s="31"/>
      <c r="S13736" s="112"/>
    </row>
    <row r="13737">
      <c r="A13737" s="105"/>
      <c r="C13737" s="88"/>
      <c r="D13737" s="86"/>
      <c r="E13737" s="32"/>
      <c r="H13737" s="105"/>
      <c r="J13737" s="102"/>
      <c r="K13737" s="102"/>
      <c r="L13737" s="108"/>
      <c r="R13737" s="31"/>
      <c r="S13737" s="112"/>
    </row>
    <row r="13738">
      <c r="A13738" s="105"/>
      <c r="C13738" s="88"/>
      <c r="D13738" s="86"/>
      <c r="E13738" s="32"/>
      <c r="H13738" s="105"/>
      <c r="J13738" s="102"/>
      <c r="K13738" s="102"/>
      <c r="L13738" s="108"/>
      <c r="R13738" s="31"/>
      <c r="S13738" s="112"/>
    </row>
    <row r="13739">
      <c r="A13739" s="105"/>
      <c r="C13739" s="88"/>
      <c r="D13739" s="86"/>
      <c r="E13739" s="32"/>
      <c r="H13739" s="105"/>
      <c r="J13739" s="102"/>
      <c r="K13739" s="102"/>
      <c r="L13739" s="108"/>
      <c r="R13739" s="31"/>
      <c r="S13739" s="112"/>
    </row>
    <row r="13740">
      <c r="A13740" s="105"/>
      <c r="C13740" s="88"/>
      <c r="D13740" s="86"/>
      <c r="E13740" s="32"/>
      <c r="H13740" s="105"/>
      <c r="J13740" s="102"/>
      <c r="K13740" s="102"/>
      <c r="L13740" s="108"/>
      <c r="R13740" s="31"/>
      <c r="S13740" s="112"/>
    </row>
    <row r="13741">
      <c r="A13741" s="105"/>
      <c r="C13741" s="88"/>
      <c r="D13741" s="86"/>
      <c r="E13741" s="32"/>
      <c r="H13741" s="105"/>
      <c r="J13741" s="102"/>
      <c r="K13741" s="102"/>
      <c r="L13741" s="108"/>
      <c r="R13741" s="31"/>
      <c r="S13741" s="112"/>
    </row>
    <row r="13742">
      <c r="A13742" s="105"/>
      <c r="C13742" s="88"/>
      <c r="D13742" s="86"/>
      <c r="E13742" s="32"/>
      <c r="H13742" s="105"/>
      <c r="J13742" s="102"/>
      <c r="K13742" s="102"/>
      <c r="L13742" s="108"/>
      <c r="R13742" s="31"/>
      <c r="S13742" s="112"/>
    </row>
    <row r="13743">
      <c r="A13743" s="105"/>
      <c r="C13743" s="88"/>
      <c r="D13743" s="86"/>
      <c r="E13743" s="32"/>
      <c r="H13743" s="105"/>
      <c r="J13743" s="102"/>
      <c r="K13743" s="102"/>
      <c r="L13743" s="108"/>
      <c r="R13743" s="31"/>
      <c r="S13743" s="112"/>
    </row>
    <row r="13744">
      <c r="A13744" s="105"/>
      <c r="C13744" s="88"/>
      <c r="D13744" s="86"/>
      <c r="E13744" s="32"/>
      <c r="H13744" s="105"/>
      <c r="J13744" s="102"/>
      <c r="K13744" s="102"/>
      <c r="L13744" s="108"/>
      <c r="R13744" s="31"/>
      <c r="S13744" s="112"/>
    </row>
    <row r="13745">
      <c r="A13745" s="105"/>
      <c r="C13745" s="88"/>
      <c r="D13745" s="86"/>
      <c r="E13745" s="32"/>
      <c r="H13745" s="105"/>
      <c r="J13745" s="102"/>
      <c r="K13745" s="102"/>
      <c r="L13745" s="108"/>
      <c r="R13745" s="31"/>
      <c r="S13745" s="112"/>
    </row>
    <row r="13746">
      <c r="A13746" s="105"/>
      <c r="C13746" s="88"/>
      <c r="D13746" s="86"/>
      <c r="E13746" s="32"/>
      <c r="H13746" s="105"/>
      <c r="J13746" s="102"/>
      <c r="K13746" s="102"/>
      <c r="L13746" s="108"/>
      <c r="R13746" s="31"/>
      <c r="S13746" s="112"/>
    </row>
    <row r="13747">
      <c r="A13747" s="105"/>
      <c r="C13747" s="88"/>
      <c r="D13747" s="86"/>
      <c r="E13747" s="32"/>
      <c r="H13747" s="105"/>
      <c r="J13747" s="102"/>
      <c r="K13747" s="102"/>
      <c r="L13747" s="108"/>
      <c r="R13747" s="31"/>
      <c r="S13747" s="112"/>
    </row>
    <row r="13748">
      <c r="A13748" s="105"/>
      <c r="C13748" s="88"/>
      <c r="D13748" s="86"/>
      <c r="E13748" s="32"/>
      <c r="H13748" s="105"/>
      <c r="J13748" s="102"/>
      <c r="K13748" s="102"/>
      <c r="L13748" s="108"/>
      <c r="R13748" s="31"/>
      <c r="S13748" s="112"/>
    </row>
    <row r="13749">
      <c r="A13749" s="105"/>
      <c r="C13749" s="88"/>
      <c r="D13749" s="86"/>
      <c r="E13749" s="32"/>
      <c r="H13749" s="105"/>
      <c r="J13749" s="102"/>
      <c r="K13749" s="102"/>
      <c r="L13749" s="108"/>
      <c r="R13749" s="31"/>
      <c r="S13749" s="112"/>
    </row>
    <row r="13750">
      <c r="A13750" s="105"/>
      <c r="C13750" s="88"/>
      <c r="D13750" s="86"/>
      <c r="E13750" s="32"/>
      <c r="H13750" s="105"/>
      <c r="J13750" s="102"/>
      <c r="K13750" s="102"/>
      <c r="L13750" s="108"/>
      <c r="R13750" s="31"/>
      <c r="S13750" s="112"/>
    </row>
    <row r="13751">
      <c r="A13751" s="105"/>
      <c r="C13751" s="88"/>
      <c r="D13751" s="86"/>
      <c r="E13751" s="32"/>
      <c r="H13751" s="105"/>
      <c r="J13751" s="102"/>
      <c r="K13751" s="102"/>
      <c r="L13751" s="108"/>
      <c r="R13751" s="31"/>
      <c r="S13751" s="112"/>
    </row>
    <row r="13752">
      <c r="A13752" s="105"/>
      <c r="C13752" s="88"/>
      <c r="D13752" s="86"/>
      <c r="E13752" s="32"/>
      <c r="H13752" s="105"/>
      <c r="J13752" s="102"/>
      <c r="K13752" s="102"/>
      <c r="L13752" s="108"/>
      <c r="R13752" s="31"/>
      <c r="S13752" s="112"/>
    </row>
    <row r="13753">
      <c r="A13753" s="105"/>
      <c r="C13753" s="88"/>
      <c r="D13753" s="86"/>
      <c r="E13753" s="32"/>
      <c r="H13753" s="105"/>
      <c r="J13753" s="102"/>
      <c r="K13753" s="102"/>
      <c r="L13753" s="108"/>
      <c r="R13753" s="31"/>
      <c r="S13753" s="112"/>
    </row>
    <row r="13754">
      <c r="A13754" s="105"/>
      <c r="C13754" s="88"/>
      <c r="D13754" s="86"/>
      <c r="E13754" s="32"/>
      <c r="H13754" s="105"/>
      <c r="J13754" s="102"/>
      <c r="K13754" s="102"/>
      <c r="L13754" s="108"/>
      <c r="R13754" s="31"/>
      <c r="S13754" s="112"/>
    </row>
    <row r="13755">
      <c r="A13755" s="105"/>
      <c r="C13755" s="88"/>
      <c r="D13755" s="86"/>
      <c r="E13755" s="32"/>
      <c r="H13755" s="105"/>
      <c r="J13755" s="102"/>
      <c r="K13755" s="102"/>
      <c r="L13755" s="108"/>
      <c r="R13755" s="31"/>
      <c r="S13755" s="112"/>
    </row>
    <row r="13756">
      <c r="A13756" s="105"/>
      <c r="C13756" s="88"/>
      <c r="D13756" s="86"/>
      <c r="E13756" s="32"/>
      <c r="H13756" s="105"/>
      <c r="J13756" s="102"/>
      <c r="K13756" s="102"/>
      <c r="L13756" s="108"/>
      <c r="R13756" s="31"/>
      <c r="S13756" s="112"/>
    </row>
    <row r="13757">
      <c r="A13757" s="105"/>
      <c r="C13757" s="88"/>
      <c r="D13757" s="86"/>
      <c r="E13757" s="32"/>
      <c r="H13757" s="105"/>
      <c r="J13757" s="102"/>
      <c r="K13757" s="102"/>
      <c r="L13757" s="108"/>
      <c r="R13757" s="31"/>
      <c r="S13757" s="112"/>
    </row>
    <row r="13758">
      <c r="A13758" s="105"/>
      <c r="C13758" s="88"/>
      <c r="D13758" s="86"/>
      <c r="E13758" s="32"/>
      <c r="H13758" s="105"/>
      <c r="J13758" s="102"/>
      <c r="K13758" s="102"/>
      <c r="L13758" s="108"/>
      <c r="R13758" s="31"/>
      <c r="S13758" s="112"/>
    </row>
    <row r="13759">
      <c r="A13759" s="105"/>
      <c r="C13759" s="88"/>
      <c r="D13759" s="86"/>
      <c r="E13759" s="32"/>
      <c r="H13759" s="105"/>
      <c r="J13759" s="102"/>
      <c r="K13759" s="102"/>
      <c r="L13759" s="108"/>
      <c r="R13759" s="31"/>
      <c r="S13759" s="112"/>
    </row>
    <row r="13760">
      <c r="A13760" s="105"/>
      <c r="C13760" s="88"/>
      <c r="D13760" s="86"/>
      <c r="E13760" s="32"/>
      <c r="H13760" s="105"/>
      <c r="J13760" s="102"/>
      <c r="K13760" s="102"/>
      <c r="L13760" s="108"/>
      <c r="R13760" s="31"/>
      <c r="S13760" s="112"/>
    </row>
    <row r="13761">
      <c r="A13761" s="105"/>
      <c r="C13761" s="88"/>
      <c r="D13761" s="86"/>
      <c r="E13761" s="32"/>
      <c r="H13761" s="105"/>
      <c r="J13761" s="102"/>
      <c r="K13761" s="102"/>
      <c r="L13761" s="108"/>
      <c r="R13761" s="31"/>
      <c r="S13761" s="112"/>
    </row>
    <row r="13762">
      <c r="A13762" s="105"/>
      <c r="C13762" s="88"/>
      <c r="D13762" s="86"/>
      <c r="E13762" s="32"/>
      <c r="H13762" s="105"/>
      <c r="J13762" s="102"/>
      <c r="K13762" s="102"/>
      <c r="L13762" s="108"/>
      <c r="R13762" s="31"/>
      <c r="S13762" s="112"/>
    </row>
    <row r="13763">
      <c r="A13763" s="105"/>
      <c r="C13763" s="88"/>
      <c r="D13763" s="86"/>
      <c r="E13763" s="32"/>
      <c r="H13763" s="105"/>
      <c r="J13763" s="102"/>
      <c r="K13763" s="102"/>
      <c r="L13763" s="108"/>
      <c r="R13763" s="31"/>
      <c r="S13763" s="112"/>
    </row>
    <row r="13764">
      <c r="A13764" s="105"/>
      <c r="C13764" s="88"/>
      <c r="D13764" s="86"/>
      <c r="E13764" s="32"/>
      <c r="H13764" s="105"/>
      <c r="J13764" s="102"/>
      <c r="K13764" s="102"/>
      <c r="L13764" s="108"/>
      <c r="R13764" s="31"/>
      <c r="S13764" s="112"/>
    </row>
    <row r="13765">
      <c r="A13765" s="105"/>
      <c r="C13765" s="88"/>
      <c r="D13765" s="86"/>
      <c r="E13765" s="32"/>
      <c r="H13765" s="105"/>
      <c r="J13765" s="102"/>
      <c r="K13765" s="102"/>
      <c r="L13765" s="108"/>
      <c r="R13765" s="31"/>
      <c r="S13765" s="112"/>
    </row>
    <row r="13766">
      <c r="A13766" s="105"/>
      <c r="C13766" s="88"/>
      <c r="D13766" s="86"/>
      <c r="E13766" s="32"/>
      <c r="H13766" s="105"/>
      <c r="J13766" s="102"/>
      <c r="K13766" s="102"/>
      <c r="L13766" s="108"/>
      <c r="R13766" s="31"/>
      <c r="S13766" s="112"/>
    </row>
    <row r="13767">
      <c r="A13767" s="105"/>
      <c r="C13767" s="88"/>
      <c r="D13767" s="86"/>
      <c r="E13767" s="32"/>
      <c r="H13767" s="105"/>
      <c r="J13767" s="102"/>
      <c r="K13767" s="102"/>
      <c r="L13767" s="108"/>
      <c r="R13767" s="31"/>
      <c r="S13767" s="112"/>
    </row>
    <row r="13768">
      <c r="A13768" s="105"/>
      <c r="C13768" s="88"/>
      <c r="D13768" s="86"/>
      <c r="E13768" s="32"/>
      <c r="H13768" s="105"/>
      <c r="J13768" s="102"/>
      <c r="K13768" s="102"/>
      <c r="L13768" s="108"/>
      <c r="R13768" s="31"/>
      <c r="S13768" s="112"/>
    </row>
    <row r="13769">
      <c r="A13769" s="105"/>
      <c r="C13769" s="88"/>
      <c r="D13769" s="86"/>
      <c r="E13769" s="32"/>
      <c r="H13769" s="105"/>
      <c r="J13769" s="102"/>
      <c r="K13769" s="102"/>
      <c r="L13769" s="108"/>
      <c r="R13769" s="31"/>
      <c r="S13769" s="112"/>
    </row>
    <row r="13770">
      <c r="A13770" s="105"/>
      <c r="C13770" s="88"/>
      <c r="D13770" s="86"/>
      <c r="E13770" s="32"/>
      <c r="H13770" s="105"/>
      <c r="J13770" s="102"/>
      <c r="K13770" s="102"/>
      <c r="L13770" s="108"/>
      <c r="R13770" s="31"/>
      <c r="S13770" s="112"/>
    </row>
    <row r="13771">
      <c r="A13771" s="105"/>
      <c r="C13771" s="88"/>
      <c r="D13771" s="86"/>
      <c r="E13771" s="32"/>
      <c r="H13771" s="105"/>
      <c r="J13771" s="102"/>
      <c r="K13771" s="102"/>
      <c r="L13771" s="108"/>
      <c r="R13771" s="31"/>
      <c r="S13771" s="112"/>
    </row>
    <row r="13772">
      <c r="A13772" s="105"/>
      <c r="C13772" s="88"/>
      <c r="D13772" s="86"/>
      <c r="E13772" s="32"/>
      <c r="H13772" s="105"/>
      <c r="J13772" s="102"/>
      <c r="K13772" s="102"/>
      <c r="L13772" s="108"/>
      <c r="R13772" s="31"/>
      <c r="S13772" s="112"/>
    </row>
    <row r="13773">
      <c r="A13773" s="105"/>
      <c r="C13773" s="88"/>
      <c r="D13773" s="86"/>
      <c r="E13773" s="32"/>
      <c r="H13773" s="105"/>
      <c r="J13773" s="102"/>
      <c r="K13773" s="102"/>
      <c r="L13773" s="108"/>
      <c r="R13773" s="31"/>
      <c r="S13773" s="112"/>
    </row>
    <row r="13774">
      <c r="A13774" s="105"/>
      <c r="C13774" s="88"/>
      <c r="D13774" s="86"/>
      <c r="E13774" s="32"/>
      <c r="H13774" s="105"/>
      <c r="J13774" s="102"/>
      <c r="K13774" s="102"/>
      <c r="L13774" s="108"/>
      <c r="R13774" s="31"/>
      <c r="S13774" s="112"/>
    </row>
    <row r="13775">
      <c r="A13775" s="105"/>
      <c r="C13775" s="88"/>
      <c r="D13775" s="86"/>
      <c r="E13775" s="32"/>
      <c r="H13775" s="105"/>
      <c r="J13775" s="102"/>
      <c r="K13775" s="102"/>
      <c r="L13775" s="108"/>
      <c r="R13775" s="31"/>
      <c r="S13775" s="112"/>
    </row>
    <row r="13776">
      <c r="A13776" s="105"/>
      <c r="C13776" s="88"/>
      <c r="D13776" s="86"/>
      <c r="E13776" s="32"/>
      <c r="H13776" s="105"/>
      <c r="J13776" s="102"/>
      <c r="K13776" s="102"/>
      <c r="L13776" s="108"/>
      <c r="R13776" s="31"/>
      <c r="S13776" s="112"/>
    </row>
    <row r="13777">
      <c r="A13777" s="105"/>
      <c r="C13777" s="88"/>
      <c r="D13777" s="86"/>
      <c r="E13777" s="32"/>
      <c r="H13777" s="105"/>
      <c r="J13777" s="102"/>
      <c r="K13777" s="102"/>
      <c r="L13777" s="108"/>
      <c r="R13777" s="31"/>
      <c r="S13777" s="112"/>
    </row>
    <row r="13778">
      <c r="A13778" s="105"/>
      <c r="C13778" s="88"/>
      <c r="D13778" s="86"/>
      <c r="E13778" s="32"/>
      <c r="H13778" s="105"/>
      <c r="J13778" s="102"/>
      <c r="K13778" s="102"/>
      <c r="L13778" s="108"/>
      <c r="R13778" s="31"/>
      <c r="S13778" s="112"/>
    </row>
    <row r="13779">
      <c r="A13779" s="105"/>
      <c r="C13779" s="88"/>
      <c r="D13779" s="86"/>
      <c r="E13779" s="32"/>
      <c r="H13779" s="105"/>
      <c r="J13779" s="102"/>
      <c r="K13779" s="102"/>
      <c r="L13779" s="108"/>
      <c r="R13779" s="31"/>
      <c r="S13779" s="112"/>
    </row>
    <row r="13780">
      <c r="A13780" s="105"/>
      <c r="C13780" s="88"/>
      <c r="D13780" s="86"/>
      <c r="E13780" s="32"/>
      <c r="H13780" s="105"/>
      <c r="J13780" s="102"/>
      <c r="K13780" s="102"/>
      <c r="L13780" s="108"/>
      <c r="R13780" s="31"/>
      <c r="S13780" s="112"/>
    </row>
    <row r="13781">
      <c r="A13781" s="105"/>
      <c r="C13781" s="88"/>
      <c r="D13781" s="86"/>
      <c r="E13781" s="32"/>
      <c r="H13781" s="105"/>
      <c r="J13781" s="102"/>
      <c r="K13781" s="102"/>
      <c r="L13781" s="108"/>
      <c r="R13781" s="31"/>
      <c r="S13781" s="112"/>
    </row>
    <row r="13782">
      <c r="A13782" s="105"/>
      <c r="C13782" s="88"/>
      <c r="D13782" s="86"/>
      <c r="E13782" s="32"/>
      <c r="H13782" s="105"/>
      <c r="J13782" s="102"/>
      <c r="K13782" s="102"/>
      <c r="L13782" s="108"/>
      <c r="R13782" s="31"/>
      <c r="S13782" s="112"/>
    </row>
    <row r="13783">
      <c r="A13783" s="105"/>
      <c r="C13783" s="88"/>
      <c r="D13783" s="86"/>
      <c r="E13783" s="32"/>
      <c r="H13783" s="105"/>
      <c r="J13783" s="102"/>
      <c r="K13783" s="102"/>
      <c r="L13783" s="108"/>
      <c r="R13783" s="31"/>
      <c r="S13783" s="112"/>
    </row>
    <row r="13784">
      <c r="A13784" s="105"/>
      <c r="C13784" s="88"/>
      <c r="D13784" s="86"/>
      <c r="E13784" s="32"/>
      <c r="H13784" s="105"/>
      <c r="J13784" s="102"/>
      <c r="K13784" s="102"/>
      <c r="L13784" s="108"/>
      <c r="R13784" s="31"/>
      <c r="S13784" s="112"/>
    </row>
    <row r="13785">
      <c r="A13785" s="105"/>
      <c r="C13785" s="88"/>
      <c r="D13785" s="86"/>
      <c r="E13785" s="32"/>
      <c r="H13785" s="105"/>
      <c r="J13785" s="102"/>
      <c r="K13785" s="102"/>
      <c r="L13785" s="108"/>
      <c r="R13785" s="31"/>
      <c r="S13785" s="112"/>
    </row>
    <row r="13786">
      <c r="A13786" s="105"/>
      <c r="C13786" s="88"/>
      <c r="D13786" s="86"/>
      <c r="E13786" s="32"/>
      <c r="H13786" s="105"/>
      <c r="J13786" s="102"/>
      <c r="K13786" s="102"/>
      <c r="L13786" s="108"/>
      <c r="R13786" s="31"/>
      <c r="S13786" s="112"/>
    </row>
    <row r="13787">
      <c r="A13787" s="105"/>
      <c r="C13787" s="88"/>
      <c r="D13787" s="86"/>
      <c r="E13787" s="32"/>
      <c r="H13787" s="105"/>
      <c r="J13787" s="102"/>
      <c r="K13787" s="102"/>
      <c r="L13787" s="108"/>
      <c r="R13787" s="31"/>
      <c r="S13787" s="112"/>
    </row>
    <row r="13788">
      <c r="A13788" s="105"/>
      <c r="C13788" s="88"/>
      <c r="D13788" s="86"/>
      <c r="E13788" s="32"/>
      <c r="H13788" s="105"/>
      <c r="J13788" s="102"/>
      <c r="K13788" s="102"/>
      <c r="L13788" s="108"/>
      <c r="R13788" s="31"/>
      <c r="S13788" s="112"/>
    </row>
    <row r="13789">
      <c r="A13789" s="105"/>
      <c r="C13789" s="88"/>
      <c r="D13789" s="86"/>
      <c r="E13789" s="32"/>
      <c r="H13789" s="105"/>
      <c r="J13789" s="102"/>
      <c r="K13789" s="102"/>
      <c r="L13789" s="108"/>
      <c r="R13789" s="31"/>
      <c r="S13789" s="112"/>
    </row>
    <row r="13790">
      <c r="A13790" s="105"/>
      <c r="C13790" s="88"/>
      <c r="D13790" s="86"/>
      <c r="E13790" s="32"/>
      <c r="H13790" s="105"/>
      <c r="J13790" s="102"/>
      <c r="K13790" s="102"/>
      <c r="L13790" s="108"/>
      <c r="R13790" s="31"/>
      <c r="S13790" s="112"/>
    </row>
    <row r="13791">
      <c r="A13791" s="105"/>
      <c r="C13791" s="88"/>
      <c r="D13791" s="86"/>
      <c r="E13791" s="32"/>
      <c r="H13791" s="105"/>
      <c r="J13791" s="102"/>
      <c r="K13791" s="102"/>
      <c r="L13791" s="108"/>
      <c r="R13791" s="31"/>
      <c r="S13791" s="112"/>
    </row>
    <row r="13792">
      <c r="A13792" s="105"/>
      <c r="C13792" s="88"/>
      <c r="D13792" s="86"/>
      <c r="E13792" s="32"/>
      <c r="H13792" s="105"/>
      <c r="J13792" s="102"/>
      <c r="K13792" s="102"/>
      <c r="L13792" s="108"/>
      <c r="R13792" s="31"/>
      <c r="S13792" s="112"/>
    </row>
    <row r="13793">
      <c r="A13793" s="105"/>
      <c r="C13793" s="88"/>
      <c r="D13793" s="86"/>
      <c r="E13793" s="32"/>
      <c r="H13793" s="105"/>
      <c r="J13793" s="102"/>
      <c r="K13793" s="102"/>
      <c r="L13793" s="108"/>
      <c r="R13793" s="31"/>
      <c r="S13793" s="112"/>
    </row>
    <row r="13794">
      <c r="A13794" s="105"/>
      <c r="C13794" s="88"/>
      <c r="D13794" s="86"/>
      <c r="E13794" s="32"/>
      <c r="H13794" s="105"/>
      <c r="J13794" s="102"/>
      <c r="K13794" s="102"/>
      <c r="L13794" s="108"/>
      <c r="R13794" s="31"/>
      <c r="S13794" s="112"/>
    </row>
    <row r="13795">
      <c r="A13795" s="105"/>
      <c r="C13795" s="88"/>
      <c r="D13795" s="86"/>
      <c r="E13795" s="32"/>
      <c r="H13795" s="105"/>
      <c r="J13795" s="102"/>
      <c r="K13795" s="102"/>
      <c r="L13795" s="108"/>
      <c r="R13795" s="31"/>
      <c r="S13795" s="112"/>
    </row>
    <row r="13796">
      <c r="A13796" s="105"/>
      <c r="C13796" s="88"/>
      <c r="D13796" s="86"/>
      <c r="E13796" s="32"/>
      <c r="H13796" s="105"/>
      <c r="J13796" s="102"/>
      <c r="K13796" s="102"/>
      <c r="L13796" s="108"/>
      <c r="R13796" s="31"/>
      <c r="S13796" s="112"/>
    </row>
    <row r="13797">
      <c r="A13797" s="105"/>
      <c r="C13797" s="88"/>
      <c r="D13797" s="86"/>
      <c r="E13797" s="32"/>
      <c r="H13797" s="105"/>
      <c r="J13797" s="102"/>
      <c r="K13797" s="102"/>
      <c r="L13797" s="108"/>
      <c r="R13797" s="31"/>
      <c r="S13797" s="112"/>
    </row>
    <row r="13798">
      <c r="A13798" s="105"/>
      <c r="C13798" s="88"/>
      <c r="D13798" s="86"/>
      <c r="E13798" s="32"/>
      <c r="H13798" s="105"/>
      <c r="J13798" s="102"/>
      <c r="K13798" s="102"/>
      <c r="L13798" s="108"/>
      <c r="R13798" s="31"/>
      <c r="S13798" s="112"/>
    </row>
    <row r="13799">
      <c r="A13799" s="105"/>
      <c r="C13799" s="88"/>
      <c r="D13799" s="86"/>
      <c r="E13799" s="32"/>
      <c r="H13799" s="105"/>
      <c r="J13799" s="102"/>
      <c r="K13799" s="102"/>
      <c r="L13799" s="108"/>
      <c r="R13799" s="31"/>
      <c r="S13799" s="112"/>
    </row>
    <row r="13800">
      <c r="A13800" s="105"/>
      <c r="C13800" s="88"/>
      <c r="D13800" s="86"/>
      <c r="E13800" s="32"/>
      <c r="H13800" s="105"/>
      <c r="J13800" s="102"/>
      <c r="K13800" s="102"/>
      <c r="L13800" s="108"/>
      <c r="R13800" s="31"/>
      <c r="S13800" s="112"/>
    </row>
    <row r="13801">
      <c r="A13801" s="105"/>
      <c r="C13801" s="88"/>
      <c r="D13801" s="86"/>
      <c r="E13801" s="32"/>
      <c r="H13801" s="105"/>
      <c r="J13801" s="102"/>
      <c r="K13801" s="102"/>
      <c r="L13801" s="108"/>
      <c r="R13801" s="31"/>
      <c r="S13801" s="112"/>
    </row>
    <row r="13802">
      <c r="A13802" s="105"/>
      <c r="C13802" s="88"/>
      <c r="D13802" s="86"/>
      <c r="E13802" s="32"/>
      <c r="H13802" s="105"/>
      <c r="J13802" s="102"/>
      <c r="K13802" s="102"/>
      <c r="L13802" s="108"/>
      <c r="R13802" s="31"/>
      <c r="S13802" s="112"/>
    </row>
    <row r="13803">
      <c r="A13803" s="105"/>
      <c r="C13803" s="88"/>
      <c r="D13803" s="86"/>
      <c r="E13803" s="32"/>
      <c r="H13803" s="105"/>
      <c r="J13803" s="102"/>
      <c r="K13803" s="102"/>
      <c r="L13803" s="108"/>
      <c r="R13803" s="31"/>
      <c r="S13803" s="112"/>
    </row>
    <row r="13804">
      <c r="A13804" s="105"/>
      <c r="C13804" s="88"/>
      <c r="D13804" s="86"/>
      <c r="E13804" s="32"/>
      <c r="H13804" s="105"/>
      <c r="J13804" s="102"/>
      <c r="K13804" s="102"/>
      <c r="L13804" s="108"/>
      <c r="R13804" s="31"/>
      <c r="S13804" s="112"/>
    </row>
    <row r="13805">
      <c r="A13805" s="105"/>
      <c r="C13805" s="88"/>
      <c r="D13805" s="86"/>
      <c r="E13805" s="32"/>
      <c r="H13805" s="105"/>
      <c r="J13805" s="102"/>
      <c r="K13805" s="102"/>
      <c r="L13805" s="108"/>
      <c r="R13805" s="31"/>
      <c r="S13805" s="112"/>
    </row>
    <row r="13806">
      <c r="A13806" s="105"/>
      <c r="C13806" s="88"/>
      <c r="D13806" s="86"/>
      <c r="E13806" s="32"/>
      <c r="H13806" s="105"/>
      <c r="J13806" s="102"/>
      <c r="K13806" s="102"/>
      <c r="L13806" s="108"/>
      <c r="R13806" s="31"/>
      <c r="S13806" s="112"/>
    </row>
    <row r="13807">
      <c r="A13807" s="105"/>
      <c r="C13807" s="88"/>
      <c r="D13807" s="86"/>
      <c r="E13807" s="32"/>
      <c r="H13807" s="105"/>
      <c r="J13807" s="102"/>
      <c r="K13807" s="102"/>
      <c r="L13807" s="108"/>
      <c r="R13807" s="31"/>
      <c r="S13807" s="112"/>
    </row>
    <row r="13808">
      <c r="A13808" s="105"/>
      <c r="C13808" s="88"/>
      <c r="D13808" s="86"/>
      <c r="E13808" s="32"/>
      <c r="H13808" s="105"/>
      <c r="J13808" s="102"/>
      <c r="K13808" s="102"/>
      <c r="L13808" s="108"/>
      <c r="R13808" s="31"/>
      <c r="S13808" s="112"/>
    </row>
    <row r="13809">
      <c r="A13809" s="105"/>
      <c r="C13809" s="88"/>
      <c r="D13809" s="86"/>
      <c r="E13809" s="32"/>
      <c r="H13809" s="105"/>
      <c r="J13809" s="102"/>
      <c r="K13809" s="102"/>
      <c r="L13809" s="108"/>
      <c r="R13809" s="31"/>
      <c r="S13809" s="112"/>
    </row>
    <row r="13810">
      <c r="A13810" s="105"/>
      <c r="C13810" s="88"/>
      <c r="D13810" s="86"/>
      <c r="E13810" s="32"/>
      <c r="H13810" s="105"/>
      <c r="J13810" s="102"/>
      <c r="K13810" s="102"/>
      <c r="L13810" s="108"/>
      <c r="R13810" s="31"/>
      <c r="S13810" s="112"/>
    </row>
    <row r="13811">
      <c r="A13811" s="105"/>
      <c r="C13811" s="88"/>
      <c r="D13811" s="86"/>
      <c r="E13811" s="32"/>
      <c r="H13811" s="105"/>
      <c r="J13811" s="102"/>
      <c r="K13811" s="102"/>
      <c r="L13811" s="108"/>
      <c r="R13811" s="31"/>
      <c r="S13811" s="112"/>
    </row>
    <row r="13812">
      <c r="A13812" s="105"/>
      <c r="C13812" s="88"/>
      <c r="D13812" s="86"/>
      <c r="E13812" s="32"/>
      <c r="H13812" s="105"/>
      <c r="J13812" s="102"/>
      <c r="K13812" s="102"/>
      <c r="L13812" s="108"/>
      <c r="R13812" s="31"/>
      <c r="S13812" s="112"/>
    </row>
    <row r="13813">
      <c r="A13813" s="105"/>
      <c r="C13813" s="88"/>
      <c r="D13813" s="86"/>
      <c r="E13813" s="32"/>
      <c r="H13813" s="105"/>
      <c r="J13813" s="102"/>
      <c r="K13813" s="102"/>
      <c r="L13813" s="108"/>
      <c r="R13813" s="31"/>
      <c r="S13813" s="112"/>
    </row>
    <row r="13814">
      <c r="A13814" s="105"/>
      <c r="C13814" s="88"/>
      <c r="D13814" s="86"/>
      <c r="E13814" s="32"/>
      <c r="H13814" s="105"/>
      <c r="J13814" s="102"/>
      <c r="K13814" s="102"/>
      <c r="L13814" s="108"/>
      <c r="R13814" s="31"/>
      <c r="S13814" s="112"/>
    </row>
    <row r="13815">
      <c r="A13815" s="105"/>
      <c r="C13815" s="88"/>
      <c r="D13815" s="86"/>
      <c r="E13815" s="32"/>
      <c r="H13815" s="105"/>
      <c r="J13815" s="102"/>
      <c r="K13815" s="102"/>
      <c r="L13815" s="108"/>
      <c r="R13815" s="31"/>
      <c r="S13815" s="112"/>
    </row>
    <row r="13816">
      <c r="A13816" s="105"/>
      <c r="C13816" s="88"/>
      <c r="D13816" s="86"/>
      <c r="E13816" s="32"/>
      <c r="H13816" s="105"/>
      <c r="J13816" s="102"/>
      <c r="K13816" s="102"/>
      <c r="L13816" s="108"/>
      <c r="R13816" s="31"/>
      <c r="S13816" s="112"/>
    </row>
    <row r="13817">
      <c r="A13817" s="105"/>
      <c r="C13817" s="88"/>
      <c r="D13817" s="86"/>
      <c r="E13817" s="32"/>
      <c r="H13817" s="105"/>
      <c r="J13817" s="102"/>
      <c r="K13817" s="102"/>
      <c r="L13817" s="108"/>
      <c r="R13817" s="31"/>
      <c r="S13817" s="112"/>
    </row>
    <row r="13818">
      <c r="A13818" s="105"/>
      <c r="C13818" s="88"/>
      <c r="D13818" s="86"/>
      <c r="E13818" s="32"/>
      <c r="H13818" s="105"/>
      <c r="J13818" s="102"/>
      <c r="K13818" s="102"/>
      <c r="L13818" s="108"/>
      <c r="R13818" s="31"/>
      <c r="S13818" s="112"/>
    </row>
    <row r="13819">
      <c r="A13819" s="105"/>
      <c r="C13819" s="88"/>
      <c r="D13819" s="86"/>
      <c r="E13819" s="32"/>
      <c r="H13819" s="105"/>
      <c r="J13819" s="102"/>
      <c r="K13819" s="102"/>
      <c r="L13819" s="108"/>
      <c r="R13819" s="31"/>
      <c r="S13819" s="112"/>
    </row>
    <row r="13820">
      <c r="A13820" s="105"/>
      <c r="C13820" s="88"/>
      <c r="D13820" s="86"/>
      <c r="E13820" s="32"/>
      <c r="H13820" s="105"/>
      <c r="J13820" s="102"/>
      <c r="K13820" s="102"/>
      <c r="L13820" s="108"/>
      <c r="R13820" s="31"/>
      <c r="S13820" s="112"/>
    </row>
    <row r="13821">
      <c r="A13821" s="105"/>
      <c r="C13821" s="88"/>
      <c r="D13821" s="86"/>
      <c r="E13821" s="32"/>
      <c r="H13821" s="105"/>
      <c r="J13821" s="102"/>
      <c r="K13821" s="102"/>
      <c r="L13821" s="108"/>
      <c r="R13821" s="31"/>
      <c r="S13821" s="112"/>
    </row>
    <row r="13822">
      <c r="A13822" s="105"/>
      <c r="C13822" s="88"/>
      <c r="D13822" s="86"/>
      <c r="E13822" s="32"/>
      <c r="H13822" s="105"/>
      <c r="J13822" s="102"/>
      <c r="K13822" s="102"/>
      <c r="L13822" s="108"/>
      <c r="R13822" s="31"/>
      <c r="S13822" s="112"/>
    </row>
    <row r="13823">
      <c r="A13823" s="105"/>
      <c r="C13823" s="88"/>
      <c r="D13823" s="86"/>
      <c r="E13823" s="32"/>
      <c r="H13823" s="105"/>
      <c r="J13823" s="102"/>
      <c r="K13823" s="102"/>
      <c r="L13823" s="108"/>
      <c r="R13823" s="31"/>
      <c r="S13823" s="112"/>
    </row>
    <row r="13824">
      <c r="A13824" s="105"/>
      <c r="C13824" s="88"/>
      <c r="D13824" s="86"/>
      <c r="E13824" s="32"/>
      <c r="H13824" s="105"/>
      <c r="J13824" s="102"/>
      <c r="K13824" s="102"/>
      <c r="L13824" s="108"/>
      <c r="R13824" s="31"/>
      <c r="S13824" s="112"/>
    </row>
    <row r="13825">
      <c r="A13825" s="105"/>
      <c r="C13825" s="88"/>
      <c r="D13825" s="86"/>
      <c r="E13825" s="32"/>
      <c r="H13825" s="105"/>
      <c r="J13825" s="102"/>
      <c r="K13825" s="102"/>
      <c r="L13825" s="108"/>
      <c r="R13825" s="31"/>
      <c r="S13825" s="112"/>
    </row>
    <row r="13826">
      <c r="A13826" s="105"/>
      <c r="C13826" s="88"/>
      <c r="D13826" s="86"/>
      <c r="E13826" s="32"/>
      <c r="H13826" s="105"/>
      <c r="J13826" s="102"/>
      <c r="K13826" s="102"/>
      <c r="L13826" s="108"/>
      <c r="R13826" s="31"/>
      <c r="S13826" s="112"/>
    </row>
    <row r="13827">
      <c r="A13827" s="105"/>
      <c r="C13827" s="88"/>
      <c r="D13827" s="86"/>
      <c r="E13827" s="32"/>
      <c r="H13827" s="105"/>
      <c r="J13827" s="102"/>
      <c r="K13827" s="102"/>
      <c r="L13827" s="108"/>
      <c r="R13827" s="31"/>
      <c r="S13827" s="112"/>
    </row>
    <row r="13828">
      <c r="A13828" s="105"/>
      <c r="C13828" s="88"/>
      <c r="D13828" s="86"/>
      <c r="E13828" s="32"/>
      <c r="H13828" s="105"/>
      <c r="J13828" s="102"/>
      <c r="K13828" s="102"/>
      <c r="L13828" s="108"/>
      <c r="R13828" s="31"/>
      <c r="S13828" s="112"/>
    </row>
    <row r="13829">
      <c r="A13829" s="105"/>
      <c r="C13829" s="88"/>
      <c r="D13829" s="86"/>
      <c r="E13829" s="32"/>
      <c r="H13829" s="105"/>
      <c r="J13829" s="102"/>
      <c r="K13829" s="102"/>
      <c r="L13829" s="108"/>
      <c r="R13829" s="31"/>
      <c r="S13829" s="112"/>
    </row>
    <row r="13830">
      <c r="A13830" s="105"/>
      <c r="C13830" s="88"/>
      <c r="D13830" s="86"/>
      <c r="E13830" s="32"/>
      <c r="H13830" s="105"/>
      <c r="J13830" s="102"/>
      <c r="K13830" s="102"/>
      <c r="L13830" s="108"/>
      <c r="R13830" s="31"/>
      <c r="S13830" s="112"/>
    </row>
    <row r="13831">
      <c r="A13831" s="105"/>
      <c r="C13831" s="88"/>
      <c r="D13831" s="86"/>
      <c r="E13831" s="32"/>
      <c r="H13831" s="105"/>
      <c r="J13831" s="102"/>
      <c r="K13831" s="102"/>
      <c r="L13831" s="108"/>
      <c r="R13831" s="31"/>
      <c r="S13831" s="112"/>
    </row>
    <row r="13832">
      <c r="A13832" s="105"/>
      <c r="C13832" s="88"/>
      <c r="D13832" s="86"/>
      <c r="E13832" s="32"/>
      <c r="H13832" s="105"/>
      <c r="J13832" s="102"/>
      <c r="K13832" s="102"/>
      <c r="L13832" s="108"/>
      <c r="R13832" s="31"/>
      <c r="S13832" s="112"/>
    </row>
    <row r="13833">
      <c r="A13833" s="105"/>
      <c r="C13833" s="88"/>
      <c r="D13833" s="86"/>
      <c r="E13833" s="32"/>
      <c r="H13833" s="105"/>
      <c r="J13833" s="102"/>
      <c r="K13833" s="102"/>
      <c r="L13833" s="108"/>
      <c r="R13833" s="31"/>
      <c r="S13833" s="112"/>
    </row>
    <row r="13834">
      <c r="A13834" s="105"/>
      <c r="C13834" s="88"/>
      <c r="D13834" s="86"/>
      <c r="E13834" s="32"/>
      <c r="H13834" s="105"/>
      <c r="J13834" s="102"/>
      <c r="K13834" s="102"/>
      <c r="L13834" s="108"/>
      <c r="R13834" s="31"/>
      <c r="S13834" s="112"/>
    </row>
    <row r="13835">
      <c r="A13835" s="105"/>
      <c r="C13835" s="88"/>
      <c r="D13835" s="86"/>
      <c r="E13835" s="32"/>
      <c r="H13835" s="105"/>
      <c r="J13835" s="102"/>
      <c r="K13835" s="102"/>
      <c r="L13835" s="108"/>
      <c r="R13835" s="31"/>
      <c r="S13835" s="112"/>
    </row>
    <row r="13836">
      <c r="A13836" s="105"/>
      <c r="C13836" s="88"/>
      <c r="D13836" s="86"/>
      <c r="E13836" s="32"/>
      <c r="H13836" s="105"/>
      <c r="J13836" s="102"/>
      <c r="K13836" s="102"/>
      <c r="L13836" s="108"/>
      <c r="R13836" s="31"/>
      <c r="S13836" s="112"/>
    </row>
    <row r="13837">
      <c r="A13837" s="105"/>
      <c r="C13837" s="88"/>
      <c r="D13837" s="86"/>
      <c r="E13837" s="32"/>
      <c r="H13837" s="105"/>
      <c r="J13837" s="102"/>
      <c r="K13837" s="102"/>
      <c r="L13837" s="108"/>
      <c r="R13837" s="31"/>
      <c r="S13837" s="112"/>
    </row>
    <row r="13838">
      <c r="A13838" s="105"/>
      <c r="C13838" s="88"/>
      <c r="D13838" s="86"/>
      <c r="E13838" s="32"/>
      <c r="H13838" s="105"/>
      <c r="J13838" s="102"/>
      <c r="K13838" s="102"/>
      <c r="L13838" s="108"/>
      <c r="R13838" s="31"/>
      <c r="S13838" s="112"/>
    </row>
    <row r="13839">
      <c r="A13839" s="105"/>
      <c r="C13839" s="88"/>
      <c r="D13839" s="86"/>
      <c r="E13839" s="32"/>
      <c r="H13839" s="105"/>
      <c r="J13839" s="102"/>
      <c r="K13839" s="102"/>
      <c r="L13839" s="108"/>
      <c r="R13839" s="31"/>
      <c r="S13839" s="112"/>
    </row>
    <row r="13840">
      <c r="A13840" s="105"/>
      <c r="C13840" s="88"/>
      <c r="D13840" s="86"/>
      <c r="E13840" s="32"/>
      <c r="H13840" s="105"/>
      <c r="J13840" s="102"/>
      <c r="K13840" s="102"/>
      <c r="L13840" s="108"/>
      <c r="R13840" s="31"/>
      <c r="S13840" s="112"/>
    </row>
    <row r="13841">
      <c r="A13841" s="105"/>
      <c r="C13841" s="88"/>
      <c r="D13841" s="86"/>
      <c r="E13841" s="32"/>
      <c r="H13841" s="105"/>
      <c r="J13841" s="102"/>
      <c r="K13841" s="102"/>
      <c r="L13841" s="108"/>
      <c r="R13841" s="31"/>
      <c r="S13841" s="112"/>
    </row>
    <row r="13842">
      <c r="A13842" s="105"/>
      <c r="C13842" s="88"/>
      <c r="D13842" s="86"/>
      <c r="E13842" s="32"/>
      <c r="H13842" s="105"/>
      <c r="J13842" s="102"/>
      <c r="K13842" s="102"/>
      <c r="L13842" s="108"/>
      <c r="R13842" s="31"/>
      <c r="S13842" s="112"/>
    </row>
    <row r="13843">
      <c r="A13843" s="105"/>
      <c r="C13843" s="88"/>
      <c r="D13843" s="86"/>
      <c r="E13843" s="32"/>
      <c r="H13843" s="105"/>
      <c r="J13843" s="102"/>
      <c r="K13843" s="102"/>
      <c r="L13843" s="108"/>
      <c r="R13843" s="31"/>
      <c r="S13843" s="112"/>
    </row>
    <row r="13844">
      <c r="A13844" s="105"/>
      <c r="C13844" s="88"/>
      <c r="D13844" s="86"/>
      <c r="E13844" s="32"/>
      <c r="H13844" s="105"/>
      <c r="J13844" s="102"/>
      <c r="K13844" s="102"/>
      <c r="L13844" s="108"/>
      <c r="R13844" s="31"/>
      <c r="S13844" s="112"/>
    </row>
    <row r="13845">
      <c r="A13845" s="105"/>
      <c r="C13845" s="88"/>
      <c r="D13845" s="86"/>
      <c r="E13845" s="32"/>
      <c r="H13845" s="105"/>
      <c r="J13845" s="102"/>
      <c r="K13845" s="102"/>
      <c r="L13845" s="108"/>
      <c r="R13845" s="31"/>
      <c r="S13845" s="112"/>
    </row>
    <row r="13846">
      <c r="A13846" s="105"/>
      <c r="C13846" s="88"/>
      <c r="D13846" s="86"/>
      <c r="E13846" s="32"/>
      <c r="H13846" s="105"/>
      <c r="J13846" s="102"/>
      <c r="K13846" s="102"/>
      <c r="L13846" s="108"/>
      <c r="R13846" s="31"/>
      <c r="S13846" s="112"/>
    </row>
    <row r="13847">
      <c r="A13847" s="105"/>
      <c r="C13847" s="88"/>
      <c r="D13847" s="86"/>
      <c r="E13847" s="32"/>
      <c r="H13847" s="105"/>
      <c r="J13847" s="102"/>
      <c r="K13847" s="102"/>
      <c r="L13847" s="108"/>
      <c r="R13847" s="31"/>
      <c r="S13847" s="112"/>
    </row>
    <row r="13848">
      <c r="A13848" s="105"/>
      <c r="C13848" s="88"/>
      <c r="D13848" s="86"/>
      <c r="E13848" s="32"/>
      <c r="H13848" s="105"/>
      <c r="J13848" s="102"/>
      <c r="K13848" s="102"/>
      <c r="L13848" s="108"/>
      <c r="R13848" s="31"/>
      <c r="S13848" s="112"/>
    </row>
    <row r="13849">
      <c r="A13849" s="105"/>
      <c r="C13849" s="88"/>
      <c r="D13849" s="86"/>
      <c r="E13849" s="32"/>
      <c r="H13849" s="105"/>
      <c r="J13849" s="102"/>
      <c r="K13849" s="102"/>
      <c r="L13849" s="108"/>
      <c r="R13849" s="31"/>
      <c r="S13849" s="112"/>
    </row>
    <row r="13850">
      <c r="A13850" s="105"/>
      <c r="C13850" s="88"/>
      <c r="D13850" s="86"/>
      <c r="E13850" s="32"/>
      <c r="H13850" s="105"/>
      <c r="J13850" s="102"/>
      <c r="K13850" s="102"/>
      <c r="L13850" s="108"/>
      <c r="R13850" s="31"/>
      <c r="S13850" s="112"/>
    </row>
    <row r="13851">
      <c r="A13851" s="105"/>
      <c r="C13851" s="88"/>
      <c r="D13851" s="86"/>
      <c r="E13851" s="32"/>
      <c r="H13851" s="105"/>
      <c r="J13851" s="102"/>
      <c r="K13851" s="102"/>
      <c r="L13851" s="108"/>
      <c r="R13851" s="31"/>
      <c r="S13851" s="112"/>
    </row>
    <row r="13852">
      <c r="A13852" s="105"/>
      <c r="C13852" s="88"/>
      <c r="D13852" s="86"/>
      <c r="E13852" s="32"/>
      <c r="H13852" s="105"/>
      <c r="J13852" s="102"/>
      <c r="K13852" s="102"/>
      <c r="L13852" s="108"/>
      <c r="R13852" s="31"/>
      <c r="S13852" s="112"/>
    </row>
    <row r="13853">
      <c r="A13853" s="105"/>
      <c r="C13853" s="88"/>
      <c r="D13853" s="86"/>
      <c r="E13853" s="32"/>
      <c r="H13853" s="105"/>
      <c r="J13853" s="102"/>
      <c r="K13853" s="102"/>
      <c r="L13853" s="108"/>
      <c r="R13853" s="31"/>
      <c r="S13853" s="112"/>
    </row>
    <row r="13854">
      <c r="A13854" s="105"/>
      <c r="C13854" s="88"/>
      <c r="D13854" s="86"/>
      <c r="E13854" s="32"/>
      <c r="H13854" s="105"/>
      <c r="J13854" s="102"/>
      <c r="K13854" s="102"/>
      <c r="L13854" s="108"/>
      <c r="R13854" s="31"/>
      <c r="S13854" s="112"/>
    </row>
    <row r="13855">
      <c r="A13855" s="105"/>
      <c r="C13855" s="88"/>
      <c r="D13855" s="86"/>
      <c r="E13855" s="32"/>
      <c r="H13855" s="105"/>
      <c r="J13855" s="102"/>
      <c r="K13855" s="102"/>
      <c r="L13855" s="108"/>
      <c r="R13855" s="31"/>
      <c r="S13855" s="112"/>
    </row>
    <row r="13856">
      <c r="A13856" s="105"/>
      <c r="C13856" s="88"/>
      <c r="D13856" s="86"/>
      <c r="E13856" s="32"/>
      <c r="H13856" s="105"/>
      <c r="J13856" s="102"/>
      <c r="K13856" s="102"/>
      <c r="L13856" s="108"/>
      <c r="R13856" s="31"/>
      <c r="S13856" s="112"/>
    </row>
    <row r="13857">
      <c r="A13857" s="105"/>
      <c r="C13857" s="88"/>
      <c r="D13857" s="86"/>
      <c r="E13857" s="32"/>
      <c r="H13857" s="105"/>
      <c r="J13857" s="102"/>
      <c r="K13857" s="102"/>
      <c r="L13857" s="108"/>
      <c r="R13857" s="31"/>
      <c r="S13857" s="112"/>
    </row>
    <row r="13858">
      <c r="A13858" s="105"/>
      <c r="C13858" s="88"/>
      <c r="D13858" s="86"/>
      <c r="E13858" s="32"/>
      <c r="H13858" s="105"/>
      <c r="J13858" s="102"/>
      <c r="K13858" s="102"/>
      <c r="L13858" s="108"/>
      <c r="R13858" s="31"/>
      <c r="S13858" s="112"/>
    </row>
    <row r="13859">
      <c r="A13859" s="105"/>
      <c r="C13859" s="88"/>
      <c r="D13859" s="86"/>
      <c r="E13859" s="32"/>
      <c r="H13859" s="105"/>
      <c r="J13859" s="102"/>
      <c r="K13859" s="102"/>
      <c r="L13859" s="108"/>
      <c r="R13859" s="31"/>
      <c r="S13859" s="112"/>
    </row>
    <row r="13860">
      <c r="A13860" s="105"/>
      <c r="C13860" s="88"/>
      <c r="D13860" s="86"/>
      <c r="E13860" s="32"/>
      <c r="H13860" s="105"/>
      <c r="J13860" s="102"/>
      <c r="K13860" s="102"/>
      <c r="L13860" s="108"/>
      <c r="R13860" s="31"/>
      <c r="S13860" s="112"/>
    </row>
    <row r="13861">
      <c r="A13861" s="105"/>
      <c r="C13861" s="88"/>
      <c r="D13861" s="86"/>
      <c r="E13861" s="32"/>
      <c r="H13861" s="105"/>
      <c r="J13861" s="102"/>
      <c r="K13861" s="102"/>
      <c r="L13861" s="108"/>
      <c r="R13861" s="31"/>
      <c r="S13861" s="112"/>
    </row>
    <row r="13862">
      <c r="A13862" s="105"/>
      <c r="C13862" s="88"/>
      <c r="D13862" s="86"/>
      <c r="E13862" s="32"/>
      <c r="H13862" s="105"/>
      <c r="J13862" s="102"/>
      <c r="K13862" s="102"/>
      <c r="L13862" s="108"/>
      <c r="R13862" s="31"/>
      <c r="S13862" s="112"/>
    </row>
    <row r="13863">
      <c r="A13863" s="105"/>
      <c r="C13863" s="88"/>
      <c r="D13863" s="86"/>
      <c r="E13863" s="32"/>
      <c r="H13863" s="105"/>
      <c r="J13863" s="102"/>
      <c r="K13863" s="102"/>
      <c r="L13863" s="108"/>
      <c r="R13863" s="31"/>
      <c r="S13863" s="112"/>
    </row>
    <row r="13864">
      <c r="A13864" s="105"/>
      <c r="C13864" s="88"/>
      <c r="D13864" s="86"/>
      <c r="E13864" s="32"/>
      <c r="H13864" s="105"/>
      <c r="J13864" s="102"/>
      <c r="K13864" s="102"/>
      <c r="L13864" s="108"/>
      <c r="R13864" s="31"/>
      <c r="S13864" s="112"/>
    </row>
    <row r="13865">
      <c r="A13865" s="105"/>
      <c r="C13865" s="88"/>
      <c r="D13865" s="86"/>
      <c r="E13865" s="32"/>
      <c r="H13865" s="105"/>
      <c r="J13865" s="102"/>
      <c r="K13865" s="102"/>
      <c r="L13865" s="108"/>
      <c r="R13865" s="31"/>
      <c r="S13865" s="112"/>
    </row>
    <row r="13866">
      <c r="A13866" s="105"/>
      <c r="C13866" s="88"/>
      <c r="D13866" s="86"/>
      <c r="E13866" s="32"/>
      <c r="H13866" s="105"/>
      <c r="J13866" s="102"/>
      <c r="K13866" s="102"/>
      <c r="L13866" s="108"/>
      <c r="R13866" s="31"/>
      <c r="S13866" s="112"/>
    </row>
    <row r="13867">
      <c r="A13867" s="105"/>
      <c r="C13867" s="88"/>
      <c r="D13867" s="86"/>
      <c r="E13867" s="32"/>
      <c r="H13867" s="105"/>
      <c r="J13867" s="102"/>
      <c r="K13867" s="102"/>
      <c r="L13867" s="108"/>
      <c r="R13867" s="31"/>
      <c r="S13867" s="112"/>
    </row>
    <row r="13868">
      <c r="A13868" s="105"/>
      <c r="C13868" s="88"/>
      <c r="D13868" s="86"/>
      <c r="E13868" s="32"/>
      <c r="H13868" s="105"/>
      <c r="J13868" s="102"/>
      <c r="K13868" s="102"/>
      <c r="L13868" s="108"/>
      <c r="R13868" s="31"/>
      <c r="S13868" s="112"/>
    </row>
    <row r="13869">
      <c r="A13869" s="105"/>
      <c r="C13869" s="88"/>
      <c r="D13869" s="86"/>
      <c r="E13869" s="32"/>
      <c r="H13869" s="105"/>
      <c r="J13869" s="102"/>
      <c r="K13869" s="102"/>
      <c r="L13869" s="108"/>
      <c r="R13869" s="31"/>
      <c r="S13869" s="112"/>
    </row>
    <row r="13870">
      <c r="A13870" s="105"/>
      <c r="C13870" s="88"/>
      <c r="D13870" s="86"/>
      <c r="E13870" s="32"/>
      <c r="H13870" s="105"/>
      <c r="J13870" s="102"/>
      <c r="K13870" s="102"/>
      <c r="L13870" s="108"/>
      <c r="R13870" s="31"/>
      <c r="S13870" s="112"/>
    </row>
    <row r="13871">
      <c r="A13871" s="105"/>
      <c r="C13871" s="88"/>
      <c r="D13871" s="86"/>
      <c r="E13871" s="32"/>
      <c r="H13871" s="105"/>
      <c r="J13871" s="102"/>
      <c r="K13871" s="102"/>
      <c r="L13871" s="108"/>
      <c r="R13871" s="31"/>
      <c r="S13871" s="112"/>
    </row>
    <row r="13872">
      <c r="A13872" s="105"/>
      <c r="C13872" s="88"/>
      <c r="D13872" s="86"/>
      <c r="E13872" s="32"/>
      <c r="H13872" s="105"/>
      <c r="J13872" s="102"/>
      <c r="K13872" s="102"/>
      <c r="L13872" s="108"/>
      <c r="R13872" s="31"/>
      <c r="S13872" s="112"/>
    </row>
    <row r="13873">
      <c r="A13873" s="105"/>
      <c r="C13873" s="88"/>
      <c r="D13873" s="86"/>
      <c r="E13873" s="32"/>
      <c r="H13873" s="105"/>
      <c r="J13873" s="102"/>
      <c r="K13873" s="102"/>
      <c r="L13873" s="108"/>
      <c r="R13873" s="31"/>
      <c r="S13873" s="112"/>
    </row>
    <row r="13874">
      <c r="A13874" s="105"/>
      <c r="C13874" s="88"/>
      <c r="D13874" s="86"/>
      <c r="E13874" s="32"/>
      <c r="H13874" s="105"/>
      <c r="J13874" s="102"/>
      <c r="K13874" s="102"/>
      <c r="L13874" s="108"/>
      <c r="R13874" s="31"/>
      <c r="S13874" s="112"/>
    </row>
    <row r="13875">
      <c r="A13875" s="105"/>
      <c r="C13875" s="88"/>
      <c r="D13875" s="86"/>
      <c r="E13875" s="32"/>
      <c r="H13875" s="105"/>
      <c r="J13875" s="102"/>
      <c r="K13875" s="102"/>
      <c r="L13875" s="108"/>
      <c r="R13875" s="31"/>
      <c r="S13875" s="112"/>
    </row>
    <row r="13876">
      <c r="A13876" s="105"/>
      <c r="C13876" s="88"/>
      <c r="D13876" s="86"/>
      <c r="E13876" s="32"/>
      <c r="H13876" s="105"/>
      <c r="J13876" s="102"/>
      <c r="K13876" s="102"/>
      <c r="L13876" s="108"/>
      <c r="R13876" s="31"/>
      <c r="S13876" s="112"/>
    </row>
    <row r="13877">
      <c r="A13877" s="105"/>
      <c r="C13877" s="88"/>
      <c r="D13877" s="86"/>
      <c r="E13877" s="32"/>
      <c r="H13877" s="105"/>
      <c r="J13877" s="102"/>
      <c r="K13877" s="102"/>
      <c r="L13877" s="108"/>
      <c r="R13877" s="31"/>
      <c r="S13877" s="112"/>
    </row>
    <row r="13878">
      <c r="A13878" s="105"/>
      <c r="C13878" s="88"/>
      <c r="D13878" s="86"/>
      <c r="E13878" s="32"/>
      <c r="H13878" s="105"/>
      <c r="J13878" s="102"/>
      <c r="K13878" s="102"/>
      <c r="L13878" s="108"/>
      <c r="R13878" s="31"/>
      <c r="S13878" s="112"/>
    </row>
    <row r="13879">
      <c r="A13879" s="105"/>
      <c r="C13879" s="88"/>
      <c r="D13879" s="86"/>
      <c r="E13879" s="32"/>
      <c r="H13879" s="105"/>
      <c r="J13879" s="102"/>
      <c r="K13879" s="102"/>
      <c r="L13879" s="108"/>
      <c r="R13879" s="31"/>
      <c r="S13879" s="112"/>
    </row>
    <row r="13880">
      <c r="A13880" s="105"/>
      <c r="C13880" s="88"/>
      <c r="D13880" s="86"/>
      <c r="E13880" s="32"/>
      <c r="H13880" s="105"/>
      <c r="J13880" s="102"/>
      <c r="K13880" s="102"/>
      <c r="L13880" s="108"/>
      <c r="R13880" s="31"/>
      <c r="S13880" s="112"/>
    </row>
    <row r="13881">
      <c r="A13881" s="105"/>
      <c r="C13881" s="88"/>
      <c r="D13881" s="86"/>
      <c r="E13881" s="32"/>
      <c r="H13881" s="105"/>
      <c r="J13881" s="102"/>
      <c r="K13881" s="102"/>
      <c r="L13881" s="108"/>
      <c r="R13881" s="31"/>
      <c r="S13881" s="112"/>
    </row>
    <row r="13882">
      <c r="A13882" s="105"/>
      <c r="C13882" s="88"/>
      <c r="D13882" s="86"/>
      <c r="E13882" s="32"/>
      <c r="H13882" s="105"/>
      <c r="J13882" s="102"/>
      <c r="K13882" s="102"/>
      <c r="L13882" s="108"/>
      <c r="R13882" s="31"/>
      <c r="S13882" s="112"/>
    </row>
    <row r="13883">
      <c r="A13883" s="105"/>
      <c r="C13883" s="88"/>
      <c r="D13883" s="86"/>
      <c r="E13883" s="32"/>
      <c r="H13883" s="105"/>
      <c r="J13883" s="102"/>
      <c r="K13883" s="102"/>
      <c r="L13883" s="108"/>
      <c r="R13883" s="31"/>
      <c r="S13883" s="112"/>
    </row>
    <row r="13884">
      <c r="A13884" s="105"/>
      <c r="C13884" s="88"/>
      <c r="D13884" s="86"/>
      <c r="E13884" s="32"/>
      <c r="H13884" s="105"/>
      <c r="J13884" s="102"/>
      <c r="K13884" s="102"/>
      <c r="L13884" s="108"/>
      <c r="R13884" s="31"/>
      <c r="S13884" s="112"/>
    </row>
    <row r="13885">
      <c r="A13885" s="105"/>
      <c r="C13885" s="88"/>
      <c r="D13885" s="86"/>
      <c r="E13885" s="32"/>
      <c r="H13885" s="105"/>
      <c r="J13885" s="102"/>
      <c r="K13885" s="102"/>
      <c r="L13885" s="108"/>
      <c r="R13885" s="31"/>
      <c r="S13885" s="112"/>
    </row>
    <row r="13886">
      <c r="A13886" s="105"/>
      <c r="C13886" s="88"/>
      <c r="D13886" s="86"/>
      <c r="E13886" s="32"/>
      <c r="H13886" s="105"/>
      <c r="J13886" s="102"/>
      <c r="K13886" s="102"/>
      <c r="L13886" s="108"/>
      <c r="R13886" s="31"/>
      <c r="S13886" s="112"/>
    </row>
    <row r="13887">
      <c r="A13887" s="105"/>
      <c r="C13887" s="88"/>
      <c r="D13887" s="86"/>
      <c r="E13887" s="32"/>
      <c r="H13887" s="105"/>
      <c r="J13887" s="102"/>
      <c r="K13887" s="102"/>
      <c r="L13887" s="108"/>
      <c r="R13887" s="31"/>
      <c r="S13887" s="112"/>
    </row>
    <row r="13888">
      <c r="A13888" s="105"/>
      <c r="C13888" s="88"/>
      <c r="D13888" s="86"/>
      <c r="E13888" s="32"/>
      <c r="H13888" s="105"/>
      <c r="J13888" s="102"/>
      <c r="K13888" s="102"/>
      <c r="L13888" s="108"/>
      <c r="R13888" s="31"/>
      <c r="S13888" s="112"/>
    </row>
    <row r="13889">
      <c r="A13889" s="105"/>
      <c r="C13889" s="88"/>
      <c r="D13889" s="86"/>
      <c r="E13889" s="32"/>
      <c r="H13889" s="105"/>
      <c r="J13889" s="102"/>
      <c r="K13889" s="102"/>
      <c r="L13889" s="108"/>
      <c r="R13889" s="31"/>
      <c r="S13889" s="112"/>
    </row>
    <row r="13890">
      <c r="A13890" s="105"/>
      <c r="C13890" s="88"/>
      <c r="D13890" s="86"/>
      <c r="E13890" s="32"/>
      <c r="H13890" s="105"/>
      <c r="J13890" s="102"/>
      <c r="K13890" s="102"/>
      <c r="L13890" s="108"/>
      <c r="R13890" s="31"/>
      <c r="S13890" s="112"/>
    </row>
    <row r="13891">
      <c r="A13891" s="105"/>
      <c r="C13891" s="88"/>
      <c r="D13891" s="86"/>
      <c r="E13891" s="32"/>
      <c r="H13891" s="105"/>
      <c r="J13891" s="102"/>
      <c r="K13891" s="102"/>
      <c r="L13891" s="108"/>
      <c r="R13891" s="31"/>
      <c r="S13891" s="112"/>
    </row>
    <row r="13892">
      <c r="A13892" s="105"/>
      <c r="C13892" s="88"/>
      <c r="D13892" s="86"/>
      <c r="E13892" s="32"/>
      <c r="H13892" s="105"/>
      <c r="J13892" s="102"/>
      <c r="K13892" s="102"/>
      <c r="L13892" s="108"/>
      <c r="R13892" s="31"/>
      <c r="S13892" s="112"/>
    </row>
    <row r="13893">
      <c r="A13893" s="105"/>
      <c r="C13893" s="88"/>
      <c r="D13893" s="86"/>
      <c r="E13893" s="32"/>
      <c r="H13893" s="105"/>
      <c r="J13893" s="102"/>
      <c r="K13893" s="102"/>
      <c r="L13893" s="108"/>
      <c r="R13893" s="31"/>
      <c r="S13893" s="112"/>
    </row>
    <row r="13894">
      <c r="A13894" s="105"/>
      <c r="C13894" s="88"/>
      <c r="D13894" s="86"/>
      <c r="E13894" s="32"/>
      <c r="H13894" s="105"/>
      <c r="J13894" s="102"/>
      <c r="K13894" s="102"/>
      <c r="L13894" s="108"/>
      <c r="R13894" s="31"/>
      <c r="S13894" s="112"/>
    </row>
    <row r="13895">
      <c r="A13895" s="105"/>
      <c r="C13895" s="88"/>
      <c r="D13895" s="86"/>
      <c r="E13895" s="32"/>
      <c r="H13895" s="105"/>
      <c r="J13895" s="102"/>
      <c r="K13895" s="102"/>
      <c r="L13895" s="108"/>
      <c r="R13895" s="31"/>
      <c r="S13895" s="112"/>
    </row>
    <row r="13896">
      <c r="A13896" s="105"/>
      <c r="C13896" s="88"/>
      <c r="D13896" s="86"/>
      <c r="E13896" s="32"/>
      <c r="H13896" s="105"/>
      <c r="J13896" s="102"/>
      <c r="K13896" s="102"/>
      <c r="L13896" s="108"/>
      <c r="R13896" s="31"/>
      <c r="S13896" s="112"/>
    </row>
    <row r="13897">
      <c r="A13897" s="105"/>
      <c r="C13897" s="88"/>
      <c r="D13897" s="86"/>
      <c r="E13897" s="32"/>
      <c r="H13897" s="105"/>
      <c r="J13897" s="102"/>
      <c r="K13897" s="102"/>
      <c r="L13897" s="108"/>
      <c r="R13897" s="31"/>
      <c r="S13897" s="112"/>
    </row>
    <row r="13898">
      <c r="A13898" s="105"/>
      <c r="C13898" s="88"/>
      <c r="D13898" s="86"/>
      <c r="E13898" s="32"/>
      <c r="H13898" s="105"/>
      <c r="J13898" s="102"/>
      <c r="K13898" s="102"/>
      <c r="L13898" s="108"/>
      <c r="R13898" s="31"/>
      <c r="S13898" s="112"/>
    </row>
    <row r="13899">
      <c r="A13899" s="105"/>
      <c r="C13899" s="88"/>
      <c r="D13899" s="86"/>
      <c r="E13899" s="32"/>
      <c r="H13899" s="105"/>
      <c r="J13899" s="102"/>
      <c r="K13899" s="102"/>
      <c r="L13899" s="108"/>
      <c r="R13899" s="31"/>
      <c r="S13899" s="112"/>
    </row>
    <row r="13900">
      <c r="A13900" s="105"/>
      <c r="C13900" s="88"/>
      <c r="D13900" s="86"/>
      <c r="E13900" s="32"/>
      <c r="H13900" s="105"/>
      <c r="J13900" s="102"/>
      <c r="K13900" s="102"/>
      <c r="L13900" s="108"/>
      <c r="R13900" s="31"/>
      <c r="S13900" s="112"/>
    </row>
    <row r="13901">
      <c r="A13901" s="105"/>
      <c r="C13901" s="88"/>
      <c r="D13901" s="86"/>
      <c r="E13901" s="32"/>
      <c r="H13901" s="105"/>
      <c r="J13901" s="102"/>
      <c r="K13901" s="102"/>
      <c r="L13901" s="108"/>
      <c r="R13901" s="31"/>
      <c r="S13901" s="112"/>
    </row>
    <row r="13902">
      <c r="A13902" s="105"/>
      <c r="C13902" s="88"/>
      <c r="D13902" s="86"/>
      <c r="E13902" s="32"/>
      <c r="H13902" s="105"/>
      <c r="J13902" s="102"/>
      <c r="K13902" s="102"/>
      <c r="L13902" s="108"/>
      <c r="R13902" s="31"/>
      <c r="S13902" s="112"/>
    </row>
    <row r="13903">
      <c r="A13903" s="105"/>
      <c r="C13903" s="88"/>
      <c r="D13903" s="86"/>
      <c r="E13903" s="32"/>
      <c r="H13903" s="105"/>
      <c r="J13903" s="102"/>
      <c r="K13903" s="102"/>
      <c r="L13903" s="108"/>
      <c r="R13903" s="31"/>
      <c r="S13903" s="112"/>
    </row>
    <row r="13904">
      <c r="A13904" s="105"/>
      <c r="C13904" s="88"/>
      <c r="D13904" s="86"/>
      <c r="E13904" s="32"/>
      <c r="H13904" s="105"/>
      <c r="J13904" s="102"/>
      <c r="K13904" s="102"/>
      <c r="L13904" s="108"/>
      <c r="R13904" s="31"/>
      <c r="S13904" s="112"/>
    </row>
    <row r="13905">
      <c r="A13905" s="105"/>
      <c r="C13905" s="88"/>
      <c r="D13905" s="86"/>
      <c r="E13905" s="32"/>
      <c r="H13905" s="105"/>
      <c r="J13905" s="102"/>
      <c r="K13905" s="102"/>
      <c r="L13905" s="108"/>
      <c r="R13905" s="31"/>
      <c r="S13905" s="112"/>
    </row>
    <row r="13906">
      <c r="A13906" s="105"/>
      <c r="C13906" s="88"/>
      <c r="D13906" s="86"/>
      <c r="E13906" s="32"/>
      <c r="H13906" s="105"/>
      <c r="J13906" s="102"/>
      <c r="K13906" s="102"/>
      <c r="L13906" s="108"/>
      <c r="R13906" s="31"/>
      <c r="S13906" s="112"/>
    </row>
    <row r="13907">
      <c r="A13907" s="105"/>
      <c r="C13907" s="88"/>
      <c r="D13907" s="86"/>
      <c r="E13907" s="32"/>
      <c r="H13907" s="105"/>
      <c r="J13907" s="102"/>
      <c r="K13907" s="102"/>
      <c r="L13907" s="108"/>
      <c r="R13907" s="31"/>
      <c r="S13907" s="112"/>
    </row>
    <row r="13908">
      <c r="A13908" s="105"/>
      <c r="C13908" s="88"/>
      <c r="D13908" s="86"/>
      <c r="E13908" s="32"/>
      <c r="H13908" s="105"/>
      <c r="J13908" s="102"/>
      <c r="K13908" s="102"/>
      <c r="L13908" s="108"/>
      <c r="R13908" s="31"/>
      <c r="S13908" s="112"/>
    </row>
    <row r="13909">
      <c r="A13909" s="105"/>
      <c r="C13909" s="88"/>
      <c r="D13909" s="86"/>
      <c r="E13909" s="32"/>
      <c r="H13909" s="105"/>
      <c r="J13909" s="102"/>
      <c r="K13909" s="102"/>
      <c r="L13909" s="108"/>
      <c r="R13909" s="31"/>
      <c r="S13909" s="112"/>
    </row>
    <row r="13910">
      <c r="A13910" s="105"/>
      <c r="C13910" s="88"/>
      <c r="D13910" s="86"/>
      <c r="E13910" s="32"/>
      <c r="H13910" s="105"/>
      <c r="J13910" s="102"/>
      <c r="K13910" s="102"/>
      <c r="L13910" s="108"/>
      <c r="R13910" s="31"/>
      <c r="S13910" s="112"/>
    </row>
    <row r="13911">
      <c r="A13911" s="105"/>
      <c r="C13911" s="88"/>
      <c r="D13911" s="86"/>
      <c r="E13911" s="32"/>
      <c r="H13911" s="105"/>
      <c r="J13911" s="102"/>
      <c r="K13911" s="102"/>
      <c r="L13911" s="108"/>
      <c r="R13911" s="31"/>
      <c r="S13911" s="112"/>
    </row>
    <row r="13912">
      <c r="A13912" s="105"/>
      <c r="C13912" s="88"/>
      <c r="D13912" s="86"/>
      <c r="E13912" s="32"/>
      <c r="H13912" s="105"/>
      <c r="J13912" s="102"/>
      <c r="K13912" s="102"/>
      <c r="L13912" s="108"/>
      <c r="R13912" s="31"/>
      <c r="S13912" s="112"/>
    </row>
    <row r="13913">
      <c r="A13913" s="105"/>
      <c r="C13913" s="88"/>
      <c r="D13913" s="86"/>
      <c r="E13913" s="32"/>
      <c r="H13913" s="105"/>
      <c r="J13913" s="102"/>
      <c r="K13913" s="102"/>
      <c r="L13913" s="108"/>
      <c r="R13913" s="31"/>
      <c r="S13913" s="112"/>
    </row>
    <row r="13914">
      <c r="A13914" s="105"/>
      <c r="C13914" s="88"/>
      <c r="D13914" s="86"/>
      <c r="E13914" s="32"/>
      <c r="H13914" s="105"/>
      <c r="J13914" s="102"/>
      <c r="K13914" s="102"/>
      <c r="L13914" s="108"/>
      <c r="R13914" s="31"/>
      <c r="S13914" s="112"/>
    </row>
    <row r="13915">
      <c r="A13915" s="105"/>
      <c r="C13915" s="88"/>
      <c r="D13915" s="86"/>
      <c r="E13915" s="32"/>
      <c r="H13915" s="105"/>
      <c r="J13915" s="102"/>
      <c r="K13915" s="102"/>
      <c r="L13915" s="108"/>
      <c r="R13915" s="31"/>
      <c r="S13915" s="112"/>
    </row>
    <row r="13916">
      <c r="A13916" s="105"/>
      <c r="C13916" s="88"/>
      <c r="D13916" s="86"/>
      <c r="E13916" s="32"/>
      <c r="H13916" s="105"/>
      <c r="J13916" s="102"/>
      <c r="K13916" s="102"/>
      <c r="L13916" s="108"/>
      <c r="R13916" s="31"/>
      <c r="S13916" s="112"/>
    </row>
    <row r="13917">
      <c r="A13917" s="105"/>
      <c r="C13917" s="88"/>
      <c r="D13917" s="86"/>
      <c r="E13917" s="32"/>
      <c r="H13917" s="105"/>
      <c r="J13917" s="102"/>
      <c r="K13917" s="102"/>
      <c r="L13917" s="108"/>
      <c r="R13917" s="31"/>
      <c r="S13917" s="112"/>
    </row>
    <row r="13918">
      <c r="A13918" s="105"/>
      <c r="C13918" s="88"/>
      <c r="D13918" s="86"/>
      <c r="E13918" s="32"/>
      <c r="H13918" s="105"/>
      <c r="J13918" s="102"/>
      <c r="K13918" s="102"/>
      <c r="L13918" s="108"/>
      <c r="R13918" s="31"/>
      <c r="S13918" s="112"/>
    </row>
    <row r="13919">
      <c r="A13919" s="105"/>
      <c r="C13919" s="88"/>
      <c r="D13919" s="86"/>
      <c r="E13919" s="32"/>
      <c r="H13919" s="105"/>
      <c r="J13919" s="102"/>
      <c r="K13919" s="102"/>
      <c r="L13919" s="108"/>
      <c r="R13919" s="31"/>
      <c r="S13919" s="112"/>
    </row>
    <row r="13920">
      <c r="A13920" s="105"/>
      <c r="C13920" s="88"/>
      <c r="D13920" s="86"/>
      <c r="E13920" s="32"/>
      <c r="H13920" s="105"/>
      <c r="J13920" s="102"/>
      <c r="K13920" s="102"/>
      <c r="L13920" s="108"/>
      <c r="R13920" s="31"/>
      <c r="S13920" s="112"/>
    </row>
    <row r="13921">
      <c r="A13921" s="105"/>
      <c r="C13921" s="88"/>
      <c r="D13921" s="86"/>
      <c r="E13921" s="32"/>
      <c r="H13921" s="105"/>
      <c r="J13921" s="102"/>
      <c r="K13921" s="102"/>
      <c r="L13921" s="108"/>
      <c r="R13921" s="31"/>
      <c r="S13921" s="112"/>
    </row>
    <row r="13922">
      <c r="A13922" s="105"/>
      <c r="C13922" s="88"/>
      <c r="D13922" s="86"/>
      <c r="E13922" s="32"/>
      <c r="H13922" s="105"/>
      <c r="J13922" s="102"/>
      <c r="K13922" s="102"/>
      <c r="L13922" s="108"/>
      <c r="R13922" s="31"/>
      <c r="S13922" s="112"/>
    </row>
    <row r="13923">
      <c r="A13923" s="105"/>
      <c r="C13923" s="88"/>
      <c r="D13923" s="86"/>
      <c r="E13923" s="32"/>
      <c r="H13923" s="105"/>
      <c r="J13923" s="102"/>
      <c r="K13923" s="102"/>
      <c r="L13923" s="108"/>
      <c r="R13923" s="31"/>
      <c r="S13923" s="112"/>
    </row>
    <row r="13924">
      <c r="A13924" s="105"/>
      <c r="C13924" s="88"/>
      <c r="D13924" s="86"/>
      <c r="E13924" s="32"/>
      <c r="H13924" s="105"/>
      <c r="J13924" s="102"/>
      <c r="K13924" s="102"/>
      <c r="L13924" s="108"/>
      <c r="R13924" s="31"/>
      <c r="S13924" s="112"/>
    </row>
    <row r="13925">
      <c r="A13925" s="105"/>
      <c r="C13925" s="88"/>
      <c r="D13925" s="86"/>
      <c r="E13925" s="32"/>
      <c r="H13925" s="105"/>
      <c r="J13925" s="102"/>
      <c r="K13925" s="102"/>
      <c r="L13925" s="108"/>
      <c r="R13925" s="31"/>
      <c r="S13925" s="112"/>
    </row>
    <row r="13926">
      <c r="A13926" s="105"/>
      <c r="C13926" s="88"/>
      <c r="D13926" s="86"/>
      <c r="E13926" s="32"/>
      <c r="H13926" s="105"/>
      <c r="J13926" s="102"/>
      <c r="K13926" s="102"/>
      <c r="L13926" s="108"/>
      <c r="R13926" s="31"/>
      <c r="S13926" s="112"/>
    </row>
    <row r="13927">
      <c r="A13927" s="105"/>
      <c r="C13927" s="88"/>
      <c r="D13927" s="86"/>
      <c r="E13927" s="32"/>
      <c r="H13927" s="105"/>
      <c r="J13927" s="102"/>
      <c r="K13927" s="102"/>
      <c r="L13927" s="108"/>
      <c r="R13927" s="31"/>
      <c r="S13927" s="112"/>
    </row>
    <row r="13928">
      <c r="A13928" s="105"/>
      <c r="C13928" s="88"/>
      <c r="D13928" s="86"/>
      <c r="E13928" s="32"/>
      <c r="H13928" s="105"/>
      <c r="J13928" s="102"/>
      <c r="K13928" s="102"/>
      <c r="L13928" s="108"/>
      <c r="R13928" s="31"/>
      <c r="S13928" s="112"/>
    </row>
    <row r="13929">
      <c r="A13929" s="105"/>
      <c r="C13929" s="88"/>
      <c r="D13929" s="86"/>
      <c r="E13929" s="32"/>
      <c r="H13929" s="105"/>
      <c r="J13929" s="102"/>
      <c r="K13929" s="102"/>
      <c r="L13929" s="108"/>
      <c r="R13929" s="31"/>
      <c r="S13929" s="112"/>
    </row>
    <row r="13930">
      <c r="A13930" s="105"/>
      <c r="C13930" s="88"/>
      <c r="D13930" s="86"/>
      <c r="E13930" s="32"/>
      <c r="H13930" s="105"/>
      <c r="J13930" s="102"/>
      <c r="K13930" s="102"/>
      <c r="L13930" s="108"/>
      <c r="R13930" s="31"/>
      <c r="S13930" s="112"/>
    </row>
    <row r="13931">
      <c r="A13931" s="105"/>
      <c r="C13931" s="88"/>
      <c r="D13931" s="86"/>
      <c r="E13931" s="32"/>
      <c r="H13931" s="105"/>
      <c r="J13931" s="102"/>
      <c r="K13931" s="102"/>
      <c r="L13931" s="108"/>
      <c r="R13931" s="31"/>
      <c r="S13931" s="112"/>
    </row>
    <row r="13932">
      <c r="A13932" s="105"/>
      <c r="C13932" s="88"/>
      <c r="D13932" s="86"/>
      <c r="E13932" s="32"/>
      <c r="H13932" s="105"/>
      <c r="J13932" s="102"/>
      <c r="K13932" s="102"/>
      <c r="L13932" s="108"/>
      <c r="R13932" s="31"/>
      <c r="S13932" s="112"/>
    </row>
    <row r="13933">
      <c r="A13933" s="105"/>
      <c r="C13933" s="88"/>
      <c r="D13933" s="86"/>
      <c r="E13933" s="32"/>
      <c r="H13933" s="105"/>
      <c r="J13933" s="102"/>
      <c r="K13933" s="102"/>
      <c r="L13933" s="108"/>
      <c r="R13933" s="31"/>
      <c r="S13933" s="112"/>
    </row>
    <row r="13934">
      <c r="A13934" s="105"/>
      <c r="C13934" s="88"/>
      <c r="D13934" s="86"/>
      <c r="E13934" s="32"/>
      <c r="H13934" s="105"/>
      <c r="J13934" s="102"/>
      <c r="K13934" s="102"/>
      <c r="L13934" s="108"/>
      <c r="R13934" s="31"/>
      <c r="S13934" s="112"/>
    </row>
    <row r="13935">
      <c r="A13935" s="105"/>
      <c r="C13935" s="88"/>
      <c r="D13935" s="86"/>
      <c r="E13935" s="32"/>
      <c r="H13935" s="105"/>
      <c r="J13935" s="102"/>
      <c r="K13935" s="102"/>
      <c r="L13935" s="108"/>
      <c r="R13935" s="31"/>
      <c r="S13935" s="112"/>
    </row>
    <row r="13936">
      <c r="A13936" s="105"/>
      <c r="C13936" s="88"/>
      <c r="D13936" s="86"/>
      <c r="E13936" s="32"/>
      <c r="H13936" s="105"/>
      <c r="J13936" s="102"/>
      <c r="K13936" s="102"/>
      <c r="L13936" s="108"/>
      <c r="R13936" s="31"/>
      <c r="S13936" s="112"/>
    </row>
    <row r="13937">
      <c r="A13937" s="105"/>
      <c r="C13937" s="88"/>
      <c r="D13937" s="86"/>
      <c r="E13937" s="32"/>
      <c r="H13937" s="105"/>
      <c r="J13937" s="102"/>
      <c r="K13937" s="102"/>
      <c r="L13937" s="108"/>
      <c r="R13937" s="31"/>
      <c r="S13937" s="112"/>
    </row>
    <row r="13938">
      <c r="A13938" s="105"/>
      <c r="C13938" s="88"/>
      <c r="D13938" s="86"/>
      <c r="E13938" s="32"/>
      <c r="H13938" s="105"/>
      <c r="J13938" s="102"/>
      <c r="K13938" s="102"/>
      <c r="L13938" s="108"/>
      <c r="R13938" s="31"/>
      <c r="S13938" s="112"/>
    </row>
    <row r="13939">
      <c r="A13939" s="105"/>
      <c r="C13939" s="88"/>
      <c r="D13939" s="86"/>
      <c r="E13939" s="32"/>
      <c r="H13939" s="105"/>
      <c r="J13939" s="102"/>
      <c r="K13939" s="102"/>
      <c r="L13939" s="108"/>
      <c r="R13939" s="31"/>
      <c r="S13939" s="112"/>
    </row>
    <row r="13940">
      <c r="A13940" s="105"/>
      <c r="C13940" s="88"/>
      <c r="D13940" s="86"/>
      <c r="E13940" s="32"/>
      <c r="H13940" s="105"/>
      <c r="J13940" s="102"/>
      <c r="K13940" s="102"/>
      <c r="L13940" s="108"/>
      <c r="R13940" s="31"/>
      <c r="S13940" s="112"/>
    </row>
    <row r="13941">
      <c r="A13941" s="105"/>
      <c r="C13941" s="88"/>
      <c r="D13941" s="86"/>
      <c r="E13941" s="32"/>
      <c r="H13941" s="105"/>
      <c r="J13941" s="102"/>
      <c r="K13941" s="102"/>
      <c r="L13941" s="108"/>
      <c r="R13941" s="31"/>
      <c r="S13941" s="112"/>
    </row>
    <row r="13942">
      <c r="A13942" s="105"/>
      <c r="C13942" s="88"/>
      <c r="D13942" s="86"/>
      <c r="E13942" s="32"/>
      <c r="H13942" s="105"/>
      <c r="J13942" s="102"/>
      <c r="K13942" s="102"/>
      <c r="L13942" s="108"/>
      <c r="R13942" s="31"/>
      <c r="S13942" s="112"/>
    </row>
    <row r="13943">
      <c r="A13943" s="105"/>
      <c r="C13943" s="88"/>
      <c r="D13943" s="86"/>
      <c r="E13943" s="32"/>
      <c r="H13943" s="105"/>
      <c r="J13943" s="102"/>
      <c r="K13943" s="102"/>
      <c r="L13943" s="108"/>
      <c r="R13943" s="31"/>
      <c r="S13943" s="112"/>
    </row>
    <row r="13944">
      <c r="A13944" s="105"/>
      <c r="C13944" s="88"/>
      <c r="D13944" s="86"/>
      <c r="E13944" s="32"/>
      <c r="H13944" s="105"/>
      <c r="J13944" s="102"/>
      <c r="K13944" s="102"/>
      <c r="L13944" s="108"/>
      <c r="R13944" s="31"/>
      <c r="S13944" s="112"/>
    </row>
    <row r="13945">
      <c r="A13945" s="105"/>
      <c r="C13945" s="88"/>
      <c r="D13945" s="86"/>
      <c r="E13945" s="32"/>
      <c r="H13945" s="105"/>
      <c r="J13945" s="102"/>
      <c r="K13945" s="102"/>
      <c r="L13945" s="108"/>
      <c r="R13945" s="31"/>
      <c r="S13945" s="112"/>
    </row>
    <row r="13946">
      <c r="A13946" s="105"/>
      <c r="C13946" s="88"/>
      <c r="D13946" s="86"/>
      <c r="E13946" s="32"/>
      <c r="H13946" s="105"/>
      <c r="J13946" s="102"/>
      <c r="K13946" s="102"/>
      <c r="L13946" s="108"/>
      <c r="R13946" s="31"/>
      <c r="S13946" s="112"/>
    </row>
    <row r="13947">
      <c r="A13947" s="105"/>
      <c r="C13947" s="88"/>
      <c r="D13947" s="86"/>
      <c r="E13947" s="32"/>
      <c r="H13947" s="105"/>
      <c r="J13947" s="102"/>
      <c r="K13947" s="102"/>
      <c r="L13947" s="108"/>
      <c r="R13947" s="31"/>
      <c r="S13947" s="112"/>
    </row>
    <row r="13948">
      <c r="A13948" s="105"/>
      <c r="C13948" s="88"/>
      <c r="D13948" s="86"/>
      <c r="E13948" s="32"/>
      <c r="H13948" s="105"/>
      <c r="J13948" s="102"/>
      <c r="K13948" s="102"/>
      <c r="L13948" s="108"/>
      <c r="R13948" s="31"/>
      <c r="S13948" s="112"/>
    </row>
    <row r="13949">
      <c r="A13949" s="105"/>
      <c r="C13949" s="88"/>
      <c r="D13949" s="86"/>
      <c r="E13949" s="32"/>
      <c r="H13949" s="105"/>
      <c r="J13949" s="102"/>
      <c r="K13949" s="102"/>
      <c r="L13949" s="108"/>
      <c r="R13949" s="31"/>
      <c r="S13949" s="112"/>
    </row>
    <row r="13950">
      <c r="A13950" s="105"/>
      <c r="C13950" s="88"/>
      <c r="D13950" s="86"/>
      <c r="E13950" s="32"/>
      <c r="H13950" s="105"/>
      <c r="J13950" s="102"/>
      <c r="K13950" s="102"/>
      <c r="L13950" s="108"/>
      <c r="R13950" s="31"/>
      <c r="S13950" s="112"/>
    </row>
    <row r="13951">
      <c r="A13951" s="105"/>
      <c r="C13951" s="88"/>
      <c r="D13951" s="86"/>
      <c r="E13951" s="32"/>
      <c r="H13951" s="105"/>
      <c r="J13951" s="102"/>
      <c r="K13951" s="102"/>
      <c r="L13951" s="108"/>
      <c r="R13951" s="31"/>
      <c r="S13951" s="112"/>
    </row>
    <row r="13952">
      <c r="A13952" s="105"/>
      <c r="C13952" s="88"/>
      <c r="D13952" s="86"/>
      <c r="E13952" s="32"/>
      <c r="H13952" s="105"/>
      <c r="J13952" s="102"/>
      <c r="K13952" s="102"/>
      <c r="L13952" s="108"/>
      <c r="R13952" s="31"/>
      <c r="S13952" s="112"/>
    </row>
    <row r="13953">
      <c r="A13953" s="105"/>
      <c r="C13953" s="88"/>
      <c r="D13953" s="86"/>
      <c r="E13953" s="32"/>
      <c r="H13953" s="105"/>
      <c r="J13953" s="102"/>
      <c r="K13953" s="102"/>
      <c r="L13953" s="108"/>
      <c r="R13953" s="31"/>
      <c r="S13953" s="112"/>
    </row>
    <row r="13954">
      <c r="A13954" s="105"/>
      <c r="C13954" s="88"/>
      <c r="D13954" s="86"/>
      <c r="E13954" s="32"/>
      <c r="H13954" s="105"/>
      <c r="J13954" s="102"/>
      <c r="K13954" s="102"/>
      <c r="L13954" s="108"/>
      <c r="R13954" s="31"/>
      <c r="S13954" s="112"/>
    </row>
    <row r="13955">
      <c r="A13955" s="105"/>
      <c r="C13955" s="88"/>
      <c r="D13955" s="86"/>
      <c r="E13955" s="32"/>
      <c r="H13955" s="105"/>
      <c r="J13955" s="102"/>
      <c r="K13955" s="102"/>
      <c r="L13955" s="108"/>
      <c r="R13955" s="31"/>
      <c r="S13955" s="112"/>
    </row>
    <row r="13956">
      <c r="A13956" s="105"/>
      <c r="C13956" s="88"/>
      <c r="D13956" s="86"/>
      <c r="E13956" s="32"/>
      <c r="H13956" s="105"/>
      <c r="J13956" s="102"/>
      <c r="K13956" s="102"/>
      <c r="L13956" s="108"/>
      <c r="R13956" s="31"/>
      <c r="S13956" s="112"/>
    </row>
    <row r="13957">
      <c r="A13957" s="105"/>
      <c r="C13957" s="88"/>
      <c r="D13957" s="86"/>
      <c r="E13957" s="32"/>
      <c r="H13957" s="105"/>
      <c r="J13957" s="102"/>
      <c r="K13957" s="102"/>
      <c r="L13957" s="108"/>
      <c r="R13957" s="31"/>
      <c r="S13957" s="112"/>
    </row>
    <row r="13958">
      <c r="A13958" s="105"/>
      <c r="C13958" s="88"/>
      <c r="D13958" s="86"/>
      <c r="E13958" s="32"/>
      <c r="H13958" s="105"/>
      <c r="J13958" s="102"/>
      <c r="K13958" s="102"/>
      <c r="L13958" s="108"/>
      <c r="R13958" s="31"/>
      <c r="S13958" s="112"/>
    </row>
    <row r="13959">
      <c r="A13959" s="105"/>
      <c r="C13959" s="88"/>
      <c r="D13959" s="86"/>
      <c r="E13959" s="32"/>
      <c r="H13959" s="105"/>
      <c r="J13959" s="102"/>
      <c r="K13959" s="102"/>
      <c r="L13959" s="108"/>
      <c r="R13959" s="31"/>
      <c r="S13959" s="112"/>
    </row>
    <row r="13960">
      <c r="A13960" s="105"/>
      <c r="C13960" s="88"/>
      <c r="D13960" s="86"/>
      <c r="E13960" s="32"/>
      <c r="H13960" s="105"/>
      <c r="J13960" s="102"/>
      <c r="K13960" s="102"/>
      <c r="L13960" s="108"/>
      <c r="R13960" s="31"/>
      <c r="S13960" s="112"/>
    </row>
    <row r="13961">
      <c r="A13961" s="105"/>
      <c r="C13961" s="88"/>
      <c r="D13961" s="86"/>
      <c r="E13961" s="32"/>
      <c r="H13961" s="105"/>
      <c r="J13961" s="102"/>
      <c r="K13961" s="102"/>
      <c r="L13961" s="108"/>
      <c r="R13961" s="31"/>
      <c r="S13961" s="112"/>
    </row>
    <row r="13962">
      <c r="A13962" s="105"/>
      <c r="C13962" s="88"/>
      <c r="D13962" s="86"/>
      <c r="E13962" s="32"/>
      <c r="H13962" s="105"/>
      <c r="J13962" s="102"/>
      <c r="K13962" s="102"/>
      <c r="L13962" s="108"/>
      <c r="R13962" s="31"/>
      <c r="S13962" s="112"/>
    </row>
    <row r="13963">
      <c r="A13963" s="105"/>
      <c r="C13963" s="88"/>
      <c r="D13963" s="86"/>
      <c r="E13963" s="32"/>
      <c r="H13963" s="105"/>
      <c r="J13963" s="102"/>
      <c r="K13963" s="102"/>
      <c r="L13963" s="108"/>
      <c r="R13963" s="31"/>
      <c r="S13963" s="112"/>
    </row>
    <row r="13964">
      <c r="A13964" s="105"/>
      <c r="C13964" s="88"/>
      <c r="D13964" s="86"/>
      <c r="E13964" s="32"/>
      <c r="H13964" s="105"/>
      <c r="J13964" s="102"/>
      <c r="K13964" s="102"/>
      <c r="L13964" s="108"/>
      <c r="R13964" s="31"/>
      <c r="S13964" s="112"/>
    </row>
    <row r="13965">
      <c r="A13965" s="105"/>
      <c r="C13965" s="88"/>
      <c r="D13965" s="86"/>
      <c r="E13965" s="32"/>
      <c r="H13965" s="105"/>
      <c r="J13965" s="102"/>
      <c r="K13965" s="102"/>
      <c r="L13965" s="108"/>
      <c r="R13965" s="31"/>
      <c r="S13965" s="112"/>
    </row>
    <row r="13966">
      <c r="A13966" s="105"/>
      <c r="C13966" s="88"/>
      <c r="D13966" s="86"/>
      <c r="E13966" s="32"/>
      <c r="H13966" s="105"/>
      <c r="J13966" s="102"/>
      <c r="K13966" s="102"/>
      <c r="L13966" s="108"/>
      <c r="R13966" s="31"/>
      <c r="S13966" s="112"/>
    </row>
    <row r="13967">
      <c r="A13967" s="105"/>
      <c r="C13967" s="88"/>
      <c r="D13967" s="86"/>
      <c r="E13967" s="32"/>
      <c r="H13967" s="105"/>
      <c r="J13967" s="102"/>
      <c r="K13967" s="102"/>
      <c r="L13967" s="108"/>
      <c r="R13967" s="31"/>
      <c r="S13967" s="112"/>
    </row>
    <row r="13968">
      <c r="A13968" s="105"/>
      <c r="C13968" s="88"/>
      <c r="D13968" s="86"/>
      <c r="E13968" s="32"/>
      <c r="H13968" s="105"/>
      <c r="J13968" s="102"/>
      <c r="K13968" s="102"/>
      <c r="L13968" s="108"/>
      <c r="R13968" s="31"/>
      <c r="S13968" s="112"/>
    </row>
    <row r="13969">
      <c r="A13969" s="105"/>
      <c r="C13969" s="88"/>
      <c r="D13969" s="86"/>
      <c r="E13969" s="32"/>
      <c r="H13969" s="105"/>
      <c r="J13969" s="102"/>
      <c r="K13969" s="102"/>
      <c r="L13969" s="108"/>
      <c r="R13969" s="31"/>
      <c r="S13969" s="112"/>
    </row>
    <row r="13970">
      <c r="A13970" s="105"/>
      <c r="C13970" s="88"/>
      <c r="D13970" s="86"/>
      <c r="E13970" s="32"/>
      <c r="H13970" s="105"/>
      <c r="J13970" s="102"/>
      <c r="K13970" s="102"/>
      <c r="L13970" s="108"/>
      <c r="R13970" s="31"/>
      <c r="S13970" s="112"/>
    </row>
    <row r="13971">
      <c r="A13971" s="105"/>
      <c r="C13971" s="88"/>
      <c r="D13971" s="86"/>
      <c r="E13971" s="32"/>
      <c r="H13971" s="105"/>
      <c r="J13971" s="102"/>
      <c r="K13971" s="102"/>
      <c r="L13971" s="108"/>
      <c r="R13971" s="31"/>
      <c r="S13971" s="112"/>
    </row>
    <row r="13972">
      <c r="A13972" s="105"/>
      <c r="C13972" s="88"/>
      <c r="D13972" s="86"/>
      <c r="E13972" s="32"/>
      <c r="H13972" s="105"/>
      <c r="J13972" s="102"/>
      <c r="K13972" s="102"/>
      <c r="L13972" s="108"/>
      <c r="R13972" s="31"/>
      <c r="S13972" s="112"/>
    </row>
    <row r="13973">
      <c r="A13973" s="105"/>
      <c r="C13973" s="88"/>
      <c r="D13973" s="86"/>
      <c r="E13973" s="32"/>
      <c r="H13973" s="105"/>
      <c r="J13973" s="102"/>
      <c r="K13973" s="102"/>
      <c r="L13973" s="108"/>
      <c r="R13973" s="31"/>
      <c r="S13973" s="112"/>
    </row>
    <row r="13974">
      <c r="A13974" s="105"/>
      <c r="C13974" s="88"/>
      <c r="D13974" s="86"/>
      <c r="E13974" s="32"/>
      <c r="H13974" s="105"/>
      <c r="J13974" s="102"/>
      <c r="K13974" s="102"/>
      <c r="L13974" s="108"/>
      <c r="R13974" s="31"/>
      <c r="S13974" s="112"/>
    </row>
    <row r="13975">
      <c r="A13975" s="105"/>
      <c r="C13975" s="88"/>
      <c r="D13975" s="86"/>
      <c r="E13975" s="32"/>
      <c r="H13975" s="105"/>
      <c r="J13975" s="102"/>
      <c r="K13975" s="102"/>
      <c r="L13975" s="108"/>
      <c r="R13975" s="31"/>
      <c r="S13975" s="112"/>
    </row>
    <row r="13976">
      <c r="A13976" s="105"/>
      <c r="C13976" s="88"/>
      <c r="D13976" s="86"/>
      <c r="E13976" s="32"/>
      <c r="H13976" s="105"/>
      <c r="J13976" s="102"/>
      <c r="K13976" s="102"/>
      <c r="L13976" s="108"/>
      <c r="R13976" s="31"/>
      <c r="S13976" s="112"/>
    </row>
    <row r="13977">
      <c r="A13977" s="105"/>
      <c r="C13977" s="88"/>
      <c r="D13977" s="86"/>
      <c r="E13977" s="32"/>
      <c r="H13977" s="105"/>
      <c r="J13977" s="102"/>
      <c r="K13977" s="102"/>
      <c r="L13977" s="108"/>
      <c r="R13977" s="31"/>
      <c r="S13977" s="112"/>
    </row>
    <row r="13978">
      <c r="A13978" s="105"/>
      <c r="C13978" s="88"/>
      <c r="D13978" s="86"/>
      <c r="E13978" s="32"/>
      <c r="H13978" s="105"/>
      <c r="J13978" s="102"/>
      <c r="K13978" s="102"/>
      <c r="L13978" s="108"/>
      <c r="R13978" s="31"/>
      <c r="S13978" s="112"/>
    </row>
    <row r="13979">
      <c r="A13979" s="105"/>
      <c r="C13979" s="88"/>
      <c r="D13979" s="86"/>
      <c r="E13979" s="32"/>
      <c r="H13979" s="105"/>
      <c r="J13979" s="102"/>
      <c r="K13979" s="102"/>
      <c r="L13979" s="108"/>
      <c r="R13979" s="31"/>
      <c r="S13979" s="112"/>
    </row>
    <row r="13980">
      <c r="A13980" s="105"/>
      <c r="C13980" s="88"/>
      <c r="D13980" s="86"/>
      <c r="E13980" s="32"/>
      <c r="H13980" s="105"/>
      <c r="J13980" s="102"/>
      <c r="K13980" s="102"/>
      <c r="L13980" s="108"/>
      <c r="R13980" s="31"/>
      <c r="S13980" s="112"/>
    </row>
    <row r="13981">
      <c r="A13981" s="105"/>
      <c r="C13981" s="88"/>
      <c r="D13981" s="86"/>
      <c r="E13981" s="32"/>
      <c r="H13981" s="105"/>
      <c r="J13981" s="102"/>
      <c r="K13981" s="102"/>
      <c r="L13981" s="108"/>
      <c r="R13981" s="31"/>
      <c r="S13981" s="112"/>
    </row>
    <row r="13982">
      <c r="A13982" s="105"/>
      <c r="C13982" s="88"/>
      <c r="D13982" s="86"/>
      <c r="E13982" s="32"/>
      <c r="H13982" s="105"/>
      <c r="J13982" s="102"/>
      <c r="K13982" s="102"/>
      <c r="L13982" s="108"/>
      <c r="R13982" s="31"/>
      <c r="S13982" s="112"/>
    </row>
    <row r="13983">
      <c r="A13983" s="105"/>
      <c r="C13983" s="88"/>
      <c r="D13983" s="86"/>
      <c r="E13983" s="32"/>
      <c r="H13983" s="105"/>
      <c r="J13983" s="102"/>
      <c r="K13983" s="102"/>
      <c r="L13983" s="108"/>
      <c r="R13983" s="31"/>
      <c r="S13983" s="112"/>
    </row>
    <row r="13984">
      <c r="A13984" s="105"/>
      <c r="C13984" s="88"/>
      <c r="D13984" s="86"/>
      <c r="E13984" s="32"/>
      <c r="H13984" s="105"/>
      <c r="J13984" s="102"/>
      <c r="K13984" s="102"/>
      <c r="L13984" s="108"/>
      <c r="R13984" s="31"/>
      <c r="S13984" s="112"/>
    </row>
    <row r="13985">
      <c r="A13985" s="105"/>
      <c r="C13985" s="88"/>
      <c r="D13985" s="86"/>
      <c r="E13985" s="32"/>
      <c r="H13985" s="105"/>
      <c r="J13985" s="102"/>
      <c r="K13985" s="102"/>
      <c r="L13985" s="108"/>
      <c r="R13985" s="31"/>
      <c r="S13985" s="112"/>
    </row>
    <row r="13986">
      <c r="A13986" s="105"/>
      <c r="C13986" s="88"/>
      <c r="D13986" s="86"/>
      <c r="E13986" s="32"/>
      <c r="H13986" s="105"/>
      <c r="J13986" s="102"/>
      <c r="K13986" s="102"/>
      <c r="L13986" s="108"/>
      <c r="R13986" s="31"/>
      <c r="S13986" s="112"/>
    </row>
    <row r="13987">
      <c r="A13987" s="105"/>
      <c r="C13987" s="88"/>
      <c r="D13987" s="86"/>
      <c r="E13987" s="32"/>
      <c r="H13987" s="105"/>
      <c r="J13987" s="102"/>
      <c r="K13987" s="102"/>
      <c r="L13987" s="108"/>
      <c r="R13987" s="31"/>
      <c r="S13987" s="112"/>
    </row>
    <row r="13988">
      <c r="A13988" s="105"/>
      <c r="C13988" s="88"/>
      <c r="D13988" s="86"/>
      <c r="E13988" s="32"/>
      <c r="H13988" s="105"/>
      <c r="J13988" s="102"/>
      <c r="K13988" s="102"/>
      <c r="L13988" s="108"/>
      <c r="R13988" s="31"/>
      <c r="S13988" s="112"/>
    </row>
    <row r="13989">
      <c r="A13989" s="105"/>
      <c r="C13989" s="88"/>
      <c r="D13989" s="86"/>
      <c r="E13989" s="32"/>
      <c r="H13989" s="105"/>
      <c r="J13989" s="102"/>
      <c r="K13989" s="102"/>
      <c r="L13989" s="108"/>
      <c r="R13989" s="31"/>
      <c r="S13989" s="112"/>
    </row>
    <row r="13990">
      <c r="A13990" s="105"/>
      <c r="C13990" s="88"/>
      <c r="D13990" s="86"/>
      <c r="E13990" s="32"/>
      <c r="H13990" s="105"/>
      <c r="J13990" s="102"/>
      <c r="K13990" s="102"/>
      <c r="L13990" s="108"/>
      <c r="R13990" s="31"/>
      <c r="S13990" s="112"/>
    </row>
    <row r="13991">
      <c r="A13991" s="105"/>
      <c r="C13991" s="88"/>
      <c r="D13991" s="86"/>
      <c r="E13991" s="32"/>
      <c r="H13991" s="105"/>
      <c r="J13991" s="102"/>
      <c r="K13991" s="102"/>
      <c r="L13991" s="108"/>
      <c r="R13991" s="31"/>
      <c r="S13991" s="112"/>
    </row>
    <row r="13992">
      <c r="A13992" s="105"/>
      <c r="C13992" s="88"/>
      <c r="D13992" s="86"/>
      <c r="E13992" s="32"/>
      <c r="H13992" s="105"/>
      <c r="J13992" s="102"/>
      <c r="K13992" s="102"/>
      <c r="L13992" s="108"/>
      <c r="R13992" s="31"/>
      <c r="S13992" s="112"/>
    </row>
    <row r="13993">
      <c r="A13993" s="105"/>
      <c r="C13993" s="88"/>
      <c r="D13993" s="86"/>
      <c r="E13993" s="32"/>
      <c r="H13993" s="105"/>
      <c r="J13993" s="102"/>
      <c r="K13993" s="102"/>
      <c r="L13993" s="108"/>
      <c r="R13993" s="31"/>
      <c r="S13993" s="112"/>
    </row>
    <row r="13994">
      <c r="A13994" s="105"/>
      <c r="C13994" s="88"/>
      <c r="D13994" s="86"/>
      <c r="E13994" s="32"/>
      <c r="H13994" s="105"/>
      <c r="J13994" s="102"/>
      <c r="K13994" s="102"/>
      <c r="L13994" s="108"/>
      <c r="R13994" s="31"/>
      <c r="S13994" s="112"/>
    </row>
    <row r="13995">
      <c r="A13995" s="105"/>
      <c r="C13995" s="88"/>
      <c r="D13995" s="86"/>
      <c r="E13995" s="32"/>
      <c r="H13995" s="105"/>
      <c r="J13995" s="102"/>
      <c r="K13995" s="102"/>
      <c r="L13995" s="108"/>
      <c r="R13995" s="31"/>
      <c r="S13995" s="112"/>
    </row>
    <row r="13996">
      <c r="A13996" s="105"/>
      <c r="C13996" s="88"/>
      <c r="D13996" s="86"/>
      <c r="E13996" s="32"/>
      <c r="H13996" s="105"/>
      <c r="J13996" s="102"/>
      <c r="K13996" s="102"/>
      <c r="L13996" s="108"/>
      <c r="R13996" s="31"/>
      <c r="S13996" s="112"/>
    </row>
    <row r="13997">
      <c r="A13997" s="105"/>
      <c r="C13997" s="88"/>
      <c r="D13997" s="86"/>
      <c r="E13997" s="32"/>
      <c r="H13997" s="105"/>
      <c r="J13997" s="102"/>
      <c r="K13997" s="102"/>
      <c r="L13997" s="108"/>
      <c r="R13997" s="31"/>
      <c r="S13997" s="112"/>
    </row>
    <row r="13998">
      <c r="A13998" s="105"/>
      <c r="C13998" s="88"/>
      <c r="D13998" s="86"/>
      <c r="E13998" s="32"/>
      <c r="H13998" s="105"/>
      <c r="J13998" s="102"/>
      <c r="K13998" s="102"/>
      <c r="L13998" s="108"/>
      <c r="R13998" s="31"/>
      <c r="S13998" s="112"/>
    </row>
    <row r="13999">
      <c r="A13999" s="105"/>
      <c r="C13999" s="88"/>
      <c r="D13999" s="86"/>
      <c r="E13999" s="32"/>
      <c r="H13999" s="105"/>
      <c r="J13999" s="102"/>
      <c r="K13999" s="102"/>
      <c r="L13999" s="108"/>
      <c r="R13999" s="31"/>
      <c r="S13999" s="112"/>
    </row>
    <row r="14000">
      <c r="A14000" s="105"/>
      <c r="C14000" s="88"/>
      <c r="D14000" s="86"/>
      <c r="E14000" s="32"/>
      <c r="H14000" s="105"/>
      <c r="J14000" s="102"/>
      <c r="K14000" s="102"/>
      <c r="L14000" s="108"/>
      <c r="R14000" s="31"/>
      <c r="S14000" s="112"/>
    </row>
    <row r="14001">
      <c r="A14001" s="105"/>
      <c r="C14001" s="88"/>
      <c r="D14001" s="86"/>
      <c r="E14001" s="32"/>
      <c r="H14001" s="105"/>
      <c r="J14001" s="102"/>
      <c r="K14001" s="102"/>
      <c r="L14001" s="108"/>
      <c r="R14001" s="31"/>
      <c r="S14001" s="112"/>
    </row>
    <row r="14002">
      <c r="A14002" s="105"/>
      <c r="C14002" s="88"/>
      <c r="D14002" s="86"/>
      <c r="E14002" s="32"/>
      <c r="H14002" s="105"/>
      <c r="J14002" s="102"/>
      <c r="K14002" s="102"/>
      <c r="L14002" s="108"/>
      <c r="R14002" s="31"/>
      <c r="S14002" s="112"/>
    </row>
    <row r="14003">
      <c r="A14003" s="105"/>
      <c r="C14003" s="88"/>
      <c r="D14003" s="86"/>
      <c r="E14003" s="32"/>
      <c r="H14003" s="105"/>
      <c r="J14003" s="102"/>
      <c r="K14003" s="102"/>
      <c r="L14003" s="108"/>
      <c r="R14003" s="31"/>
      <c r="S14003" s="112"/>
    </row>
    <row r="14004">
      <c r="A14004" s="105"/>
      <c r="C14004" s="88"/>
      <c r="D14004" s="86"/>
      <c r="E14004" s="32"/>
      <c r="H14004" s="105"/>
      <c r="J14004" s="102"/>
      <c r="K14004" s="102"/>
      <c r="L14004" s="108"/>
      <c r="R14004" s="31"/>
      <c r="S14004" s="112"/>
    </row>
    <row r="14005">
      <c r="A14005" s="105"/>
      <c r="C14005" s="88"/>
      <c r="D14005" s="86"/>
      <c r="E14005" s="32"/>
      <c r="H14005" s="105"/>
      <c r="J14005" s="102"/>
      <c r="K14005" s="102"/>
      <c r="L14005" s="108"/>
      <c r="R14005" s="31"/>
      <c r="S14005" s="112"/>
    </row>
    <row r="14006">
      <c r="A14006" s="105"/>
      <c r="C14006" s="88"/>
      <c r="D14006" s="86"/>
      <c r="E14006" s="32"/>
      <c r="H14006" s="105"/>
      <c r="J14006" s="102"/>
      <c r="K14006" s="102"/>
      <c r="L14006" s="108"/>
      <c r="R14006" s="31"/>
      <c r="S14006" s="112"/>
    </row>
    <row r="14007">
      <c r="A14007" s="105"/>
      <c r="C14007" s="88"/>
      <c r="D14007" s="86"/>
      <c r="E14007" s="32"/>
      <c r="H14007" s="105"/>
      <c r="J14007" s="102"/>
      <c r="K14007" s="102"/>
      <c r="L14007" s="108"/>
      <c r="R14007" s="31"/>
      <c r="S14007" s="112"/>
    </row>
    <row r="14008">
      <c r="A14008" s="105"/>
      <c r="C14008" s="88"/>
      <c r="D14008" s="86"/>
      <c r="E14008" s="32"/>
      <c r="H14008" s="105"/>
      <c r="J14008" s="102"/>
      <c r="K14008" s="102"/>
      <c r="L14008" s="108"/>
      <c r="R14008" s="31"/>
      <c r="S14008" s="112"/>
    </row>
    <row r="14009">
      <c r="A14009" s="105"/>
      <c r="C14009" s="88"/>
      <c r="D14009" s="86"/>
      <c r="E14009" s="32"/>
      <c r="H14009" s="105"/>
      <c r="J14009" s="102"/>
      <c r="K14009" s="102"/>
      <c r="L14009" s="108"/>
      <c r="R14009" s="31"/>
      <c r="S14009" s="112"/>
    </row>
    <row r="14010">
      <c r="A14010" s="105"/>
      <c r="C14010" s="88"/>
      <c r="D14010" s="86"/>
      <c r="E14010" s="32"/>
      <c r="H14010" s="105"/>
      <c r="J14010" s="102"/>
      <c r="K14010" s="102"/>
      <c r="L14010" s="108"/>
      <c r="R14010" s="31"/>
      <c r="S14010" s="112"/>
    </row>
    <row r="14011">
      <c r="A14011" s="105"/>
      <c r="C14011" s="88"/>
      <c r="D14011" s="86"/>
      <c r="E14011" s="32"/>
      <c r="H14011" s="105"/>
      <c r="J14011" s="102"/>
      <c r="K14011" s="102"/>
      <c r="L14011" s="108"/>
      <c r="R14011" s="31"/>
      <c r="S14011" s="112"/>
    </row>
    <row r="14012">
      <c r="A14012" s="105"/>
      <c r="C14012" s="88"/>
      <c r="D14012" s="86"/>
      <c r="E14012" s="32"/>
      <c r="H14012" s="105"/>
      <c r="J14012" s="102"/>
      <c r="K14012" s="102"/>
      <c r="L14012" s="108"/>
      <c r="R14012" s="31"/>
      <c r="S14012" s="112"/>
    </row>
    <row r="14013">
      <c r="A14013" s="105"/>
      <c r="C14013" s="88"/>
      <c r="D14013" s="86"/>
      <c r="E14013" s="32"/>
      <c r="H14013" s="105"/>
      <c r="J14013" s="102"/>
      <c r="K14013" s="102"/>
      <c r="L14013" s="108"/>
      <c r="R14013" s="31"/>
      <c r="S14013" s="112"/>
    </row>
    <row r="14014">
      <c r="A14014" s="105"/>
      <c r="C14014" s="88"/>
      <c r="D14014" s="86"/>
      <c r="E14014" s="32"/>
      <c r="H14014" s="105"/>
      <c r="J14014" s="102"/>
      <c r="K14014" s="102"/>
      <c r="L14014" s="108"/>
      <c r="R14014" s="31"/>
      <c r="S14014" s="112"/>
    </row>
    <row r="14015">
      <c r="A14015" s="105"/>
      <c r="C14015" s="88"/>
      <c r="D14015" s="86"/>
      <c r="E14015" s="32"/>
      <c r="H14015" s="105"/>
      <c r="J14015" s="102"/>
      <c r="K14015" s="102"/>
      <c r="L14015" s="108"/>
      <c r="R14015" s="31"/>
      <c r="S14015" s="112"/>
    </row>
    <row r="14016">
      <c r="A14016" s="105"/>
      <c r="C14016" s="88"/>
      <c r="D14016" s="86"/>
      <c r="E14016" s="32"/>
      <c r="H14016" s="105"/>
      <c r="J14016" s="102"/>
      <c r="K14016" s="102"/>
      <c r="L14016" s="108"/>
      <c r="R14016" s="31"/>
      <c r="S14016" s="112"/>
    </row>
    <row r="14017">
      <c r="A14017" s="105"/>
      <c r="C14017" s="88"/>
      <c r="D14017" s="86"/>
      <c r="E14017" s="32"/>
      <c r="H14017" s="105"/>
      <c r="J14017" s="102"/>
      <c r="K14017" s="102"/>
      <c r="L14017" s="108"/>
      <c r="R14017" s="31"/>
      <c r="S14017" s="112"/>
    </row>
    <row r="14018">
      <c r="A14018" s="105"/>
      <c r="C14018" s="88"/>
      <c r="D14018" s="86"/>
      <c r="E14018" s="32"/>
      <c r="H14018" s="105"/>
      <c r="J14018" s="102"/>
      <c r="K14018" s="102"/>
      <c r="L14018" s="108"/>
      <c r="R14018" s="31"/>
      <c r="S14018" s="112"/>
    </row>
    <row r="14019">
      <c r="A14019" s="105"/>
      <c r="C14019" s="88"/>
      <c r="D14019" s="86"/>
      <c r="E14019" s="32"/>
      <c r="H14019" s="105"/>
      <c r="J14019" s="102"/>
      <c r="K14019" s="102"/>
      <c r="L14019" s="108"/>
      <c r="R14019" s="31"/>
      <c r="S14019" s="112"/>
    </row>
    <row r="14020">
      <c r="A14020" s="105"/>
      <c r="C14020" s="88"/>
      <c r="D14020" s="86"/>
      <c r="E14020" s="32"/>
      <c r="H14020" s="105"/>
      <c r="J14020" s="102"/>
      <c r="K14020" s="102"/>
      <c r="L14020" s="108"/>
      <c r="R14020" s="31"/>
      <c r="S14020" s="112"/>
    </row>
    <row r="14021">
      <c r="A14021" s="105"/>
      <c r="C14021" s="88"/>
      <c r="D14021" s="86"/>
      <c r="E14021" s="32"/>
      <c r="H14021" s="105"/>
      <c r="J14021" s="102"/>
      <c r="K14021" s="102"/>
      <c r="L14021" s="108"/>
      <c r="R14021" s="31"/>
      <c r="S14021" s="112"/>
    </row>
    <row r="14022">
      <c r="A14022" s="105"/>
      <c r="C14022" s="88"/>
      <c r="D14022" s="86"/>
      <c r="E14022" s="32"/>
      <c r="H14022" s="105"/>
      <c r="J14022" s="102"/>
      <c r="K14022" s="102"/>
      <c r="L14022" s="108"/>
      <c r="R14022" s="31"/>
      <c r="S14022" s="112"/>
    </row>
    <row r="14023">
      <c r="A14023" s="105"/>
      <c r="C14023" s="88"/>
      <c r="D14023" s="86"/>
      <c r="E14023" s="32"/>
      <c r="H14023" s="105"/>
      <c r="J14023" s="102"/>
      <c r="K14023" s="102"/>
      <c r="L14023" s="108"/>
      <c r="R14023" s="31"/>
      <c r="S14023" s="112"/>
    </row>
    <row r="14024">
      <c r="A14024" s="105"/>
      <c r="C14024" s="88"/>
      <c r="D14024" s="86"/>
      <c r="E14024" s="32"/>
      <c r="H14024" s="105"/>
      <c r="J14024" s="102"/>
      <c r="K14024" s="102"/>
      <c r="L14024" s="108"/>
      <c r="R14024" s="31"/>
      <c r="S14024" s="112"/>
    </row>
    <row r="14025">
      <c r="A14025" s="105"/>
      <c r="C14025" s="88"/>
      <c r="D14025" s="86"/>
      <c r="E14025" s="32"/>
      <c r="H14025" s="105"/>
      <c r="J14025" s="102"/>
      <c r="K14025" s="102"/>
      <c r="L14025" s="108"/>
      <c r="R14025" s="31"/>
      <c r="S14025" s="112"/>
    </row>
    <row r="14026">
      <c r="A14026" s="105"/>
      <c r="C14026" s="88"/>
      <c r="D14026" s="86"/>
      <c r="E14026" s="32"/>
      <c r="H14026" s="105"/>
      <c r="J14026" s="102"/>
      <c r="K14026" s="102"/>
      <c r="L14026" s="108"/>
      <c r="R14026" s="31"/>
      <c r="S14026" s="112"/>
    </row>
    <row r="14027">
      <c r="A14027" s="105"/>
      <c r="C14027" s="88"/>
      <c r="D14027" s="86"/>
      <c r="E14027" s="32"/>
      <c r="H14027" s="105"/>
      <c r="J14027" s="102"/>
      <c r="K14027" s="102"/>
      <c r="L14027" s="108"/>
      <c r="R14027" s="31"/>
      <c r="S14027" s="112"/>
    </row>
    <row r="14028">
      <c r="A14028" s="105"/>
      <c r="C14028" s="88"/>
      <c r="D14028" s="86"/>
      <c r="E14028" s="32"/>
      <c r="H14028" s="105"/>
      <c r="J14028" s="102"/>
      <c r="K14028" s="102"/>
      <c r="L14028" s="108"/>
      <c r="R14028" s="31"/>
      <c r="S14028" s="112"/>
    </row>
    <row r="14029">
      <c r="A14029" s="105"/>
      <c r="C14029" s="88"/>
      <c r="D14029" s="86"/>
      <c r="E14029" s="32"/>
      <c r="H14029" s="105"/>
      <c r="J14029" s="102"/>
      <c r="K14029" s="102"/>
      <c r="L14029" s="108"/>
      <c r="R14029" s="31"/>
      <c r="S14029" s="112"/>
    </row>
    <row r="14030">
      <c r="A14030" s="105"/>
      <c r="C14030" s="88"/>
      <c r="D14030" s="86"/>
      <c r="E14030" s="32"/>
      <c r="H14030" s="105"/>
      <c r="J14030" s="102"/>
      <c r="K14030" s="102"/>
      <c r="L14030" s="108"/>
      <c r="R14030" s="31"/>
      <c r="S14030" s="112"/>
    </row>
    <row r="14031">
      <c r="A14031" s="105"/>
      <c r="C14031" s="88"/>
      <c r="D14031" s="86"/>
      <c r="E14031" s="32"/>
      <c r="H14031" s="105"/>
      <c r="J14031" s="102"/>
      <c r="K14031" s="102"/>
      <c r="L14031" s="108"/>
      <c r="R14031" s="31"/>
      <c r="S14031" s="112"/>
    </row>
    <row r="14032">
      <c r="A14032" s="105"/>
      <c r="C14032" s="88"/>
      <c r="D14032" s="86"/>
      <c r="E14032" s="32"/>
      <c r="H14032" s="105"/>
      <c r="J14032" s="102"/>
      <c r="K14032" s="102"/>
      <c r="L14032" s="108"/>
      <c r="R14032" s="31"/>
      <c r="S14032" s="112"/>
    </row>
    <row r="14033">
      <c r="A14033" s="105"/>
      <c r="C14033" s="88"/>
      <c r="D14033" s="86"/>
      <c r="E14033" s="32"/>
      <c r="H14033" s="105"/>
      <c r="J14033" s="102"/>
      <c r="K14033" s="102"/>
      <c r="L14033" s="108"/>
      <c r="R14033" s="31"/>
      <c r="S14033" s="112"/>
    </row>
    <row r="14034">
      <c r="A14034" s="105"/>
      <c r="C14034" s="88"/>
      <c r="D14034" s="86"/>
      <c r="E14034" s="32"/>
      <c r="H14034" s="105"/>
      <c r="J14034" s="102"/>
      <c r="K14034" s="102"/>
      <c r="L14034" s="108"/>
      <c r="R14034" s="31"/>
      <c r="S14034" s="112"/>
    </row>
    <row r="14035">
      <c r="A14035" s="105"/>
      <c r="C14035" s="88"/>
      <c r="D14035" s="86"/>
      <c r="E14035" s="32"/>
      <c r="H14035" s="105"/>
      <c r="J14035" s="102"/>
      <c r="K14035" s="102"/>
      <c r="L14035" s="108"/>
      <c r="R14035" s="31"/>
      <c r="S14035" s="112"/>
    </row>
    <row r="14036">
      <c r="A14036" s="105"/>
      <c r="C14036" s="88"/>
      <c r="D14036" s="86"/>
      <c r="E14036" s="32"/>
      <c r="H14036" s="105"/>
      <c r="J14036" s="102"/>
      <c r="K14036" s="102"/>
      <c r="L14036" s="108"/>
      <c r="R14036" s="31"/>
      <c r="S14036" s="112"/>
    </row>
    <row r="14037">
      <c r="A14037" s="105"/>
      <c r="C14037" s="88"/>
      <c r="D14037" s="86"/>
      <c r="E14037" s="32"/>
      <c r="H14037" s="105"/>
      <c r="J14037" s="102"/>
      <c r="K14037" s="102"/>
      <c r="L14037" s="108"/>
      <c r="R14037" s="31"/>
      <c r="S14037" s="112"/>
    </row>
    <row r="14038">
      <c r="A14038" s="105"/>
      <c r="C14038" s="88"/>
      <c r="D14038" s="86"/>
      <c r="E14038" s="32"/>
      <c r="H14038" s="105"/>
      <c r="J14038" s="102"/>
      <c r="K14038" s="102"/>
      <c r="L14038" s="108"/>
      <c r="R14038" s="31"/>
      <c r="S14038" s="112"/>
    </row>
    <row r="14039">
      <c r="A14039" s="105"/>
      <c r="C14039" s="88"/>
      <c r="D14039" s="86"/>
      <c r="E14039" s="32"/>
      <c r="H14039" s="105"/>
      <c r="J14039" s="102"/>
      <c r="K14039" s="102"/>
      <c r="L14039" s="108"/>
      <c r="R14039" s="31"/>
      <c r="S14039" s="112"/>
    </row>
    <row r="14040">
      <c r="A14040" s="105"/>
      <c r="C14040" s="88"/>
      <c r="D14040" s="86"/>
      <c r="E14040" s="32"/>
      <c r="H14040" s="105"/>
      <c r="J14040" s="102"/>
      <c r="K14040" s="102"/>
      <c r="L14040" s="108"/>
      <c r="R14040" s="31"/>
      <c r="S14040" s="112"/>
    </row>
    <row r="14041">
      <c r="A14041" s="105"/>
      <c r="C14041" s="88"/>
      <c r="D14041" s="86"/>
      <c r="E14041" s="32"/>
      <c r="H14041" s="105"/>
      <c r="J14041" s="102"/>
      <c r="K14041" s="102"/>
      <c r="L14041" s="108"/>
      <c r="R14041" s="31"/>
      <c r="S14041" s="112"/>
    </row>
    <row r="14042">
      <c r="A14042" s="105"/>
      <c r="C14042" s="88"/>
      <c r="D14042" s="86"/>
      <c r="E14042" s="32"/>
      <c r="H14042" s="105"/>
      <c r="J14042" s="102"/>
      <c r="K14042" s="102"/>
      <c r="L14042" s="108"/>
      <c r="R14042" s="31"/>
      <c r="S14042" s="112"/>
    </row>
    <row r="14043">
      <c r="A14043" s="105"/>
      <c r="C14043" s="88"/>
      <c r="D14043" s="86"/>
      <c r="E14043" s="32"/>
      <c r="H14043" s="105"/>
      <c r="J14043" s="102"/>
      <c r="K14043" s="102"/>
      <c r="L14043" s="108"/>
      <c r="R14043" s="31"/>
      <c r="S14043" s="112"/>
    </row>
    <row r="14044">
      <c r="A14044" s="105"/>
      <c r="C14044" s="88"/>
      <c r="D14044" s="86"/>
      <c r="E14044" s="32"/>
      <c r="H14044" s="105"/>
      <c r="J14044" s="102"/>
      <c r="K14044" s="102"/>
      <c r="L14044" s="108"/>
      <c r="R14044" s="31"/>
      <c r="S14044" s="112"/>
    </row>
    <row r="14045">
      <c r="A14045" s="105"/>
      <c r="C14045" s="88"/>
      <c r="D14045" s="86"/>
      <c r="E14045" s="32"/>
      <c r="H14045" s="105"/>
      <c r="J14045" s="102"/>
      <c r="K14045" s="102"/>
      <c r="L14045" s="108"/>
      <c r="R14045" s="31"/>
      <c r="S14045" s="112"/>
    </row>
    <row r="14046">
      <c r="A14046" s="105"/>
      <c r="C14046" s="88"/>
      <c r="D14046" s="86"/>
      <c r="E14046" s="32"/>
      <c r="H14046" s="105"/>
      <c r="J14046" s="102"/>
      <c r="K14046" s="102"/>
      <c r="L14046" s="108"/>
      <c r="R14046" s="31"/>
      <c r="S14046" s="112"/>
    </row>
    <row r="14047">
      <c r="A14047" s="105"/>
      <c r="C14047" s="88"/>
      <c r="D14047" s="86"/>
      <c r="E14047" s="32"/>
      <c r="H14047" s="105"/>
      <c r="J14047" s="102"/>
      <c r="K14047" s="102"/>
      <c r="L14047" s="108"/>
      <c r="R14047" s="31"/>
      <c r="S14047" s="112"/>
    </row>
    <row r="14048">
      <c r="A14048" s="105"/>
      <c r="C14048" s="88"/>
      <c r="D14048" s="86"/>
      <c r="E14048" s="32"/>
      <c r="H14048" s="105"/>
      <c r="J14048" s="102"/>
      <c r="K14048" s="102"/>
      <c r="L14048" s="108"/>
      <c r="R14048" s="31"/>
      <c r="S14048" s="112"/>
    </row>
    <row r="14049">
      <c r="A14049" s="105"/>
      <c r="C14049" s="88"/>
      <c r="D14049" s="86"/>
      <c r="E14049" s="32"/>
      <c r="H14049" s="105"/>
      <c r="J14049" s="102"/>
      <c r="K14049" s="102"/>
      <c r="L14049" s="108"/>
      <c r="R14049" s="31"/>
      <c r="S14049" s="112"/>
    </row>
    <row r="14050">
      <c r="A14050" s="105"/>
      <c r="C14050" s="88"/>
      <c r="D14050" s="86"/>
      <c r="E14050" s="32"/>
      <c r="H14050" s="105"/>
      <c r="J14050" s="102"/>
      <c r="K14050" s="102"/>
      <c r="L14050" s="108"/>
      <c r="R14050" s="31"/>
      <c r="S14050" s="112"/>
    </row>
    <row r="14051">
      <c r="A14051" s="105"/>
      <c r="C14051" s="88"/>
      <c r="D14051" s="86"/>
      <c r="E14051" s="32"/>
      <c r="H14051" s="105"/>
      <c r="J14051" s="102"/>
      <c r="K14051" s="102"/>
      <c r="L14051" s="108"/>
      <c r="R14051" s="31"/>
      <c r="S14051" s="112"/>
    </row>
    <row r="14052">
      <c r="A14052" s="105"/>
      <c r="C14052" s="88"/>
      <c r="D14052" s="86"/>
      <c r="E14052" s="32"/>
      <c r="H14052" s="105"/>
      <c r="J14052" s="102"/>
      <c r="K14052" s="102"/>
      <c r="L14052" s="108"/>
      <c r="R14052" s="31"/>
      <c r="S14052" s="112"/>
    </row>
    <row r="14053">
      <c r="A14053" s="105"/>
      <c r="C14053" s="88"/>
      <c r="D14053" s="86"/>
      <c r="E14053" s="32"/>
      <c r="H14053" s="105"/>
      <c r="J14053" s="102"/>
      <c r="K14053" s="102"/>
      <c r="L14053" s="108"/>
      <c r="R14053" s="31"/>
      <c r="S14053" s="112"/>
    </row>
    <row r="14054">
      <c r="A14054" s="105"/>
      <c r="C14054" s="88"/>
      <c r="D14054" s="86"/>
      <c r="E14054" s="32"/>
      <c r="H14054" s="105"/>
      <c r="J14054" s="102"/>
      <c r="K14054" s="102"/>
      <c r="L14054" s="108"/>
      <c r="R14054" s="31"/>
      <c r="S14054" s="112"/>
    </row>
    <row r="14055">
      <c r="A14055" s="105"/>
      <c r="C14055" s="88"/>
      <c r="D14055" s="86"/>
      <c r="E14055" s="32"/>
      <c r="H14055" s="105"/>
      <c r="J14055" s="102"/>
      <c r="K14055" s="102"/>
      <c r="L14055" s="108"/>
      <c r="R14055" s="31"/>
      <c r="S14055" s="112"/>
    </row>
    <row r="14056">
      <c r="A14056" s="105"/>
      <c r="C14056" s="88"/>
      <c r="D14056" s="86"/>
      <c r="E14056" s="32"/>
      <c r="H14056" s="105"/>
      <c r="J14056" s="102"/>
      <c r="K14056" s="102"/>
      <c r="L14056" s="108"/>
      <c r="R14056" s="31"/>
      <c r="S14056" s="112"/>
    </row>
    <row r="14057">
      <c r="A14057" s="105"/>
      <c r="C14057" s="88"/>
      <c r="D14057" s="86"/>
      <c r="E14057" s="32"/>
      <c r="H14057" s="105"/>
      <c r="J14057" s="102"/>
      <c r="K14057" s="102"/>
      <c r="L14057" s="108"/>
      <c r="R14057" s="31"/>
      <c r="S14057" s="112"/>
    </row>
    <row r="14058">
      <c r="A14058" s="105"/>
      <c r="C14058" s="88"/>
      <c r="D14058" s="86"/>
      <c r="E14058" s="32"/>
      <c r="H14058" s="105"/>
      <c r="J14058" s="102"/>
      <c r="K14058" s="102"/>
      <c r="L14058" s="108"/>
      <c r="R14058" s="31"/>
      <c r="S14058" s="112"/>
    </row>
    <row r="14059">
      <c r="A14059" s="105"/>
      <c r="C14059" s="88"/>
      <c r="D14059" s="86"/>
      <c r="E14059" s="32"/>
      <c r="H14059" s="105"/>
      <c r="J14059" s="102"/>
      <c r="K14059" s="102"/>
      <c r="L14059" s="108"/>
      <c r="R14059" s="31"/>
      <c r="S14059" s="112"/>
    </row>
    <row r="14060">
      <c r="A14060" s="105"/>
      <c r="C14060" s="88"/>
      <c r="D14060" s="86"/>
      <c r="E14060" s="32"/>
      <c r="H14060" s="105"/>
      <c r="J14060" s="102"/>
      <c r="K14060" s="102"/>
      <c r="L14060" s="108"/>
      <c r="R14060" s="31"/>
      <c r="S14060" s="112"/>
    </row>
    <row r="14061">
      <c r="A14061" s="105"/>
      <c r="C14061" s="88"/>
      <c r="D14061" s="86"/>
      <c r="E14061" s="32"/>
      <c r="H14061" s="105"/>
      <c r="J14061" s="102"/>
      <c r="K14061" s="102"/>
      <c r="L14061" s="108"/>
      <c r="R14061" s="31"/>
      <c r="S14061" s="112"/>
    </row>
    <row r="14062">
      <c r="A14062" s="105"/>
      <c r="C14062" s="88"/>
      <c r="D14062" s="86"/>
      <c r="E14062" s="32"/>
      <c r="H14062" s="105"/>
      <c r="J14062" s="102"/>
      <c r="K14062" s="102"/>
      <c r="L14062" s="108"/>
      <c r="R14062" s="31"/>
      <c r="S14062" s="112"/>
    </row>
    <row r="14063">
      <c r="A14063" s="105"/>
      <c r="C14063" s="88"/>
      <c r="D14063" s="86"/>
      <c r="E14063" s="32"/>
      <c r="H14063" s="105"/>
      <c r="J14063" s="102"/>
      <c r="K14063" s="102"/>
      <c r="L14063" s="108"/>
      <c r="R14063" s="31"/>
      <c r="S14063" s="112"/>
    </row>
    <row r="14064">
      <c r="A14064" s="105"/>
      <c r="C14064" s="88"/>
      <c r="D14064" s="86"/>
      <c r="E14064" s="32"/>
      <c r="H14064" s="105"/>
      <c r="J14064" s="102"/>
      <c r="K14064" s="102"/>
      <c r="L14064" s="108"/>
      <c r="R14064" s="31"/>
      <c r="S14064" s="112"/>
    </row>
    <row r="14065">
      <c r="A14065" s="105"/>
      <c r="C14065" s="88"/>
      <c r="D14065" s="86"/>
      <c r="E14065" s="32"/>
      <c r="H14065" s="105"/>
      <c r="J14065" s="102"/>
      <c r="K14065" s="102"/>
      <c r="L14065" s="108"/>
      <c r="R14065" s="31"/>
      <c r="S14065" s="112"/>
    </row>
    <row r="14066">
      <c r="A14066" s="105"/>
      <c r="C14066" s="88"/>
      <c r="D14066" s="86"/>
      <c r="E14066" s="32"/>
      <c r="H14066" s="105"/>
      <c r="J14066" s="102"/>
      <c r="K14066" s="102"/>
      <c r="L14066" s="108"/>
      <c r="R14066" s="31"/>
      <c r="S14066" s="112"/>
    </row>
    <row r="14067">
      <c r="A14067" s="105"/>
      <c r="C14067" s="88"/>
      <c r="D14067" s="86"/>
      <c r="E14067" s="32"/>
      <c r="H14067" s="105"/>
      <c r="J14067" s="102"/>
      <c r="K14067" s="102"/>
      <c r="L14067" s="108"/>
      <c r="R14067" s="31"/>
      <c r="S14067" s="112"/>
    </row>
    <row r="14068">
      <c r="A14068" s="105"/>
      <c r="C14068" s="88"/>
      <c r="D14068" s="86"/>
      <c r="E14068" s="32"/>
      <c r="H14068" s="105"/>
      <c r="J14068" s="102"/>
      <c r="K14068" s="102"/>
      <c r="L14068" s="108"/>
      <c r="R14068" s="31"/>
      <c r="S14068" s="112"/>
    </row>
    <row r="14069">
      <c r="A14069" s="105"/>
      <c r="C14069" s="88"/>
      <c r="D14069" s="86"/>
      <c r="E14069" s="32"/>
      <c r="H14069" s="105"/>
      <c r="J14069" s="102"/>
      <c r="K14069" s="102"/>
      <c r="L14069" s="108"/>
      <c r="R14069" s="31"/>
      <c r="S14069" s="112"/>
    </row>
    <row r="14070">
      <c r="A14070" s="105"/>
      <c r="C14070" s="88"/>
      <c r="D14070" s="86"/>
      <c r="E14070" s="32"/>
      <c r="H14070" s="105"/>
      <c r="J14070" s="102"/>
      <c r="K14070" s="102"/>
      <c r="L14070" s="108"/>
      <c r="R14070" s="31"/>
      <c r="S14070" s="112"/>
    </row>
    <row r="14071">
      <c r="A14071" s="105"/>
      <c r="C14071" s="88"/>
      <c r="D14071" s="86"/>
      <c r="E14071" s="32"/>
      <c r="H14071" s="105"/>
      <c r="J14071" s="102"/>
      <c r="K14071" s="102"/>
      <c r="L14071" s="108"/>
      <c r="R14071" s="31"/>
      <c r="S14071" s="112"/>
    </row>
    <row r="14072">
      <c r="A14072" s="105"/>
      <c r="C14072" s="88"/>
      <c r="D14072" s="86"/>
      <c r="E14072" s="32"/>
      <c r="H14072" s="105"/>
      <c r="J14072" s="102"/>
      <c r="K14072" s="102"/>
      <c r="L14072" s="108"/>
      <c r="R14072" s="31"/>
      <c r="S14072" s="112"/>
    </row>
    <row r="14073">
      <c r="A14073" s="105"/>
      <c r="C14073" s="88"/>
      <c r="D14073" s="86"/>
      <c r="E14073" s="32"/>
      <c r="H14073" s="105"/>
      <c r="J14073" s="102"/>
      <c r="K14073" s="102"/>
      <c r="L14073" s="108"/>
      <c r="R14073" s="31"/>
      <c r="S14073" s="112"/>
    </row>
    <row r="14074">
      <c r="A14074" s="105"/>
      <c r="C14074" s="88"/>
      <c r="D14074" s="86"/>
      <c r="E14074" s="32"/>
      <c r="H14074" s="105"/>
      <c r="J14074" s="102"/>
      <c r="K14074" s="102"/>
      <c r="L14074" s="108"/>
      <c r="R14074" s="31"/>
      <c r="S14074" s="112"/>
    </row>
    <row r="14075">
      <c r="A14075" s="105"/>
      <c r="C14075" s="88"/>
      <c r="D14075" s="86"/>
      <c r="E14075" s="32"/>
      <c r="H14075" s="105"/>
      <c r="J14075" s="102"/>
      <c r="K14075" s="102"/>
      <c r="L14075" s="108"/>
      <c r="R14075" s="31"/>
      <c r="S14075" s="112"/>
    </row>
    <row r="14076">
      <c r="A14076" s="105"/>
      <c r="C14076" s="88"/>
      <c r="D14076" s="86"/>
      <c r="E14076" s="32"/>
      <c r="H14076" s="105"/>
      <c r="J14076" s="102"/>
      <c r="K14076" s="102"/>
      <c r="L14076" s="108"/>
      <c r="R14076" s="31"/>
      <c r="S14076" s="112"/>
    </row>
    <row r="14077">
      <c r="A14077" s="105"/>
      <c r="C14077" s="88"/>
      <c r="D14077" s="86"/>
      <c r="E14077" s="32"/>
      <c r="H14077" s="105"/>
      <c r="J14077" s="102"/>
      <c r="K14077" s="102"/>
      <c r="L14077" s="108"/>
      <c r="R14077" s="31"/>
      <c r="S14077" s="112"/>
    </row>
    <row r="14078">
      <c r="A14078" s="105"/>
      <c r="C14078" s="88"/>
      <c r="D14078" s="86"/>
      <c r="E14078" s="32"/>
      <c r="H14078" s="105"/>
      <c r="J14078" s="102"/>
      <c r="K14078" s="102"/>
      <c r="L14078" s="108"/>
      <c r="R14078" s="31"/>
      <c r="S14078" s="112"/>
    </row>
    <row r="14079">
      <c r="A14079" s="105"/>
      <c r="C14079" s="88"/>
      <c r="D14079" s="86"/>
      <c r="E14079" s="32"/>
      <c r="H14079" s="105"/>
      <c r="J14079" s="102"/>
      <c r="K14079" s="102"/>
      <c r="L14079" s="108"/>
      <c r="R14079" s="31"/>
      <c r="S14079" s="112"/>
    </row>
    <row r="14080">
      <c r="A14080" s="105"/>
      <c r="C14080" s="88"/>
      <c r="D14080" s="86"/>
      <c r="E14080" s="32"/>
      <c r="H14080" s="105"/>
      <c r="J14080" s="102"/>
      <c r="K14080" s="102"/>
      <c r="L14080" s="108"/>
      <c r="R14080" s="31"/>
      <c r="S14080" s="112"/>
    </row>
    <row r="14081">
      <c r="A14081" s="105"/>
      <c r="C14081" s="88"/>
      <c r="D14081" s="86"/>
      <c r="E14081" s="32"/>
      <c r="H14081" s="105"/>
      <c r="J14081" s="102"/>
      <c r="K14081" s="102"/>
      <c r="L14081" s="108"/>
      <c r="R14081" s="31"/>
      <c r="S14081" s="112"/>
    </row>
    <row r="14082">
      <c r="A14082" s="105"/>
      <c r="C14082" s="88"/>
      <c r="D14082" s="86"/>
      <c r="E14082" s="32"/>
      <c r="H14082" s="105"/>
      <c r="J14082" s="102"/>
      <c r="K14082" s="102"/>
      <c r="L14082" s="108"/>
      <c r="R14082" s="31"/>
      <c r="S14082" s="112"/>
    </row>
    <row r="14083">
      <c r="A14083" s="105"/>
      <c r="C14083" s="88"/>
      <c r="D14083" s="86"/>
      <c r="E14083" s="32"/>
      <c r="H14083" s="105"/>
      <c r="J14083" s="102"/>
      <c r="K14083" s="102"/>
      <c r="L14083" s="108"/>
      <c r="R14083" s="31"/>
      <c r="S14083" s="112"/>
    </row>
    <row r="14084">
      <c r="A14084" s="105"/>
      <c r="C14084" s="88"/>
      <c r="D14084" s="86"/>
      <c r="E14084" s="32"/>
      <c r="H14084" s="105"/>
      <c r="J14084" s="102"/>
      <c r="K14084" s="102"/>
      <c r="L14084" s="108"/>
      <c r="R14084" s="31"/>
      <c r="S14084" s="112"/>
    </row>
    <row r="14085">
      <c r="A14085" s="105"/>
      <c r="C14085" s="88"/>
      <c r="D14085" s="86"/>
      <c r="E14085" s="32"/>
      <c r="H14085" s="105"/>
      <c r="J14085" s="102"/>
      <c r="K14085" s="102"/>
      <c r="L14085" s="108"/>
      <c r="R14085" s="31"/>
      <c r="S14085" s="112"/>
    </row>
    <row r="14086">
      <c r="A14086" s="105"/>
      <c r="C14086" s="88"/>
      <c r="D14086" s="86"/>
      <c r="E14086" s="32"/>
      <c r="H14086" s="105"/>
      <c r="J14086" s="102"/>
      <c r="K14086" s="102"/>
      <c r="L14086" s="108"/>
      <c r="R14086" s="31"/>
      <c r="S14086" s="112"/>
    </row>
    <row r="14087">
      <c r="A14087" s="105"/>
      <c r="C14087" s="88"/>
      <c r="D14087" s="86"/>
      <c r="E14087" s="32"/>
      <c r="H14087" s="105"/>
      <c r="J14087" s="102"/>
      <c r="K14087" s="102"/>
      <c r="L14087" s="108"/>
      <c r="R14087" s="31"/>
      <c r="S14087" s="112"/>
    </row>
    <row r="14088">
      <c r="A14088" s="105"/>
      <c r="C14088" s="88"/>
      <c r="D14088" s="86"/>
      <c r="E14088" s="32"/>
      <c r="H14088" s="105"/>
      <c r="J14088" s="102"/>
      <c r="K14088" s="102"/>
      <c r="L14088" s="108"/>
      <c r="R14088" s="31"/>
      <c r="S14088" s="112"/>
    </row>
    <row r="14089">
      <c r="A14089" s="105"/>
      <c r="C14089" s="88"/>
      <c r="D14089" s="86"/>
      <c r="E14089" s="32"/>
      <c r="H14089" s="105"/>
      <c r="J14089" s="102"/>
      <c r="K14089" s="102"/>
      <c r="L14089" s="108"/>
      <c r="R14089" s="31"/>
      <c r="S14089" s="112"/>
    </row>
    <row r="14090">
      <c r="A14090" s="105"/>
      <c r="C14090" s="88"/>
      <c r="D14090" s="86"/>
      <c r="E14090" s="32"/>
      <c r="H14090" s="105"/>
      <c r="J14090" s="102"/>
      <c r="K14090" s="102"/>
      <c r="L14090" s="108"/>
      <c r="R14090" s="31"/>
      <c r="S14090" s="112"/>
    </row>
    <row r="14091">
      <c r="A14091" s="105"/>
      <c r="C14091" s="88"/>
      <c r="D14091" s="86"/>
      <c r="E14091" s="32"/>
      <c r="H14091" s="105"/>
      <c r="J14091" s="102"/>
      <c r="K14091" s="102"/>
      <c r="L14091" s="108"/>
      <c r="R14091" s="31"/>
      <c r="S14091" s="112"/>
    </row>
    <row r="14092">
      <c r="A14092" s="105"/>
      <c r="C14092" s="88"/>
      <c r="D14092" s="86"/>
      <c r="E14092" s="32"/>
      <c r="H14092" s="105"/>
      <c r="J14092" s="102"/>
      <c r="K14092" s="102"/>
      <c r="L14092" s="108"/>
      <c r="R14092" s="31"/>
      <c r="S14092" s="112"/>
    </row>
    <row r="14093">
      <c r="A14093" s="105"/>
      <c r="C14093" s="88"/>
      <c r="D14093" s="86"/>
      <c r="E14093" s="32"/>
      <c r="H14093" s="105"/>
      <c r="J14093" s="102"/>
      <c r="K14093" s="102"/>
      <c r="L14093" s="108"/>
      <c r="R14093" s="31"/>
      <c r="S14093" s="112"/>
    </row>
    <row r="14094">
      <c r="A14094" s="105"/>
      <c r="C14094" s="88"/>
      <c r="D14094" s="86"/>
      <c r="E14094" s="32"/>
      <c r="H14094" s="105"/>
      <c r="J14094" s="102"/>
      <c r="K14094" s="102"/>
      <c r="L14094" s="108"/>
      <c r="R14094" s="31"/>
      <c r="S14094" s="112"/>
    </row>
    <row r="14095">
      <c r="A14095" s="105"/>
      <c r="C14095" s="88"/>
      <c r="D14095" s="86"/>
      <c r="E14095" s="32"/>
      <c r="H14095" s="105"/>
      <c r="J14095" s="102"/>
      <c r="K14095" s="102"/>
      <c r="L14095" s="108"/>
      <c r="R14095" s="31"/>
      <c r="S14095" s="112"/>
    </row>
    <row r="14096">
      <c r="A14096" s="105"/>
      <c r="C14096" s="88"/>
      <c r="D14096" s="86"/>
      <c r="E14096" s="32"/>
      <c r="H14096" s="105"/>
      <c r="J14096" s="102"/>
      <c r="K14096" s="102"/>
      <c r="L14096" s="108"/>
      <c r="R14096" s="31"/>
      <c r="S14096" s="112"/>
    </row>
    <row r="14097">
      <c r="A14097" s="105"/>
      <c r="C14097" s="88"/>
      <c r="D14097" s="86"/>
      <c r="E14097" s="32"/>
      <c r="H14097" s="105"/>
      <c r="J14097" s="102"/>
      <c r="K14097" s="102"/>
      <c r="L14097" s="108"/>
      <c r="R14097" s="31"/>
      <c r="S14097" s="112"/>
    </row>
    <row r="14098">
      <c r="A14098" s="105"/>
      <c r="C14098" s="88"/>
      <c r="D14098" s="86"/>
      <c r="E14098" s="32"/>
      <c r="H14098" s="105"/>
      <c r="J14098" s="102"/>
      <c r="K14098" s="102"/>
      <c r="L14098" s="108"/>
      <c r="R14098" s="31"/>
      <c r="S14098" s="112"/>
    </row>
    <row r="14099">
      <c r="A14099" s="105"/>
      <c r="C14099" s="88"/>
      <c r="D14099" s="86"/>
      <c r="E14099" s="32"/>
      <c r="H14099" s="105"/>
      <c r="J14099" s="102"/>
      <c r="K14099" s="102"/>
      <c r="L14099" s="108"/>
      <c r="R14099" s="31"/>
      <c r="S14099" s="112"/>
    </row>
    <row r="14100">
      <c r="A14100" s="105"/>
      <c r="C14100" s="88"/>
      <c r="D14100" s="86"/>
      <c r="E14100" s="32"/>
      <c r="H14100" s="105"/>
      <c r="J14100" s="102"/>
      <c r="K14100" s="102"/>
      <c r="L14100" s="108"/>
      <c r="R14100" s="31"/>
      <c r="S14100" s="112"/>
    </row>
    <row r="14101">
      <c r="A14101" s="105"/>
      <c r="C14101" s="88"/>
      <c r="D14101" s="86"/>
      <c r="E14101" s="32"/>
      <c r="H14101" s="105"/>
      <c r="J14101" s="102"/>
      <c r="K14101" s="102"/>
      <c r="L14101" s="108"/>
      <c r="R14101" s="31"/>
      <c r="S14101" s="112"/>
    </row>
    <row r="14102">
      <c r="A14102" s="105"/>
      <c r="C14102" s="88"/>
      <c r="D14102" s="86"/>
      <c r="E14102" s="32"/>
      <c r="H14102" s="105"/>
      <c r="J14102" s="102"/>
      <c r="K14102" s="102"/>
      <c r="L14102" s="108"/>
      <c r="R14102" s="31"/>
      <c r="S14102" s="112"/>
    </row>
    <row r="14103">
      <c r="A14103" s="105"/>
      <c r="C14103" s="88"/>
      <c r="D14103" s="86"/>
      <c r="E14103" s="32"/>
      <c r="H14103" s="105"/>
      <c r="J14103" s="102"/>
      <c r="K14103" s="102"/>
      <c r="L14103" s="108"/>
      <c r="R14103" s="31"/>
      <c r="S14103" s="112"/>
    </row>
    <row r="14104">
      <c r="A14104" s="105"/>
      <c r="C14104" s="88"/>
      <c r="D14104" s="86"/>
      <c r="E14104" s="32"/>
      <c r="H14104" s="105"/>
      <c r="J14104" s="102"/>
      <c r="K14104" s="102"/>
      <c r="L14104" s="108"/>
      <c r="R14104" s="31"/>
      <c r="S14104" s="112"/>
    </row>
    <row r="14105">
      <c r="A14105" s="105"/>
      <c r="C14105" s="88"/>
      <c r="D14105" s="86"/>
      <c r="E14105" s="32"/>
      <c r="H14105" s="105"/>
      <c r="J14105" s="102"/>
      <c r="K14105" s="102"/>
      <c r="L14105" s="108"/>
      <c r="R14105" s="31"/>
      <c r="S14105" s="112"/>
    </row>
    <row r="14106">
      <c r="A14106" s="105"/>
      <c r="C14106" s="88"/>
      <c r="D14106" s="86"/>
      <c r="E14106" s="32"/>
      <c r="H14106" s="105"/>
      <c r="J14106" s="102"/>
      <c r="K14106" s="102"/>
      <c r="L14106" s="108"/>
      <c r="R14106" s="31"/>
      <c r="S14106" s="112"/>
    </row>
    <row r="14107">
      <c r="A14107" s="105"/>
      <c r="C14107" s="88"/>
      <c r="D14107" s="86"/>
      <c r="E14107" s="32"/>
      <c r="H14107" s="105"/>
      <c r="J14107" s="102"/>
      <c r="K14107" s="102"/>
      <c r="L14107" s="108"/>
      <c r="R14107" s="31"/>
      <c r="S14107" s="112"/>
    </row>
    <row r="14108">
      <c r="A14108" s="105"/>
      <c r="C14108" s="88"/>
      <c r="D14108" s="86"/>
      <c r="E14108" s="32"/>
      <c r="H14108" s="105"/>
      <c r="J14108" s="102"/>
      <c r="K14108" s="102"/>
      <c r="L14108" s="108"/>
      <c r="R14108" s="31"/>
      <c r="S14108" s="112"/>
    </row>
    <row r="14109">
      <c r="A14109" s="105"/>
      <c r="C14109" s="88"/>
      <c r="D14109" s="86"/>
      <c r="E14109" s="32"/>
      <c r="H14109" s="105"/>
      <c r="J14109" s="102"/>
      <c r="K14109" s="102"/>
      <c r="L14109" s="108"/>
      <c r="R14109" s="31"/>
      <c r="S14109" s="112"/>
    </row>
    <row r="14110">
      <c r="A14110" s="105"/>
      <c r="C14110" s="88"/>
      <c r="D14110" s="86"/>
      <c r="E14110" s="32"/>
      <c r="H14110" s="105"/>
      <c r="J14110" s="102"/>
      <c r="K14110" s="102"/>
      <c r="L14110" s="108"/>
      <c r="R14110" s="31"/>
      <c r="S14110" s="112"/>
    </row>
    <row r="14111">
      <c r="A14111" s="105"/>
      <c r="C14111" s="88"/>
      <c r="D14111" s="86"/>
      <c r="E14111" s="32"/>
      <c r="H14111" s="105"/>
      <c r="J14111" s="102"/>
      <c r="K14111" s="102"/>
      <c r="L14111" s="108"/>
      <c r="R14111" s="31"/>
      <c r="S14111" s="112"/>
    </row>
    <row r="14112">
      <c r="A14112" s="105"/>
      <c r="C14112" s="88"/>
      <c r="D14112" s="86"/>
      <c r="E14112" s="32"/>
      <c r="H14112" s="105"/>
      <c r="J14112" s="102"/>
      <c r="K14112" s="102"/>
      <c r="L14112" s="108"/>
      <c r="R14112" s="31"/>
      <c r="S14112" s="112"/>
    </row>
    <row r="14113">
      <c r="A14113" s="105"/>
      <c r="C14113" s="88"/>
      <c r="D14113" s="86"/>
      <c r="E14113" s="32"/>
      <c r="H14113" s="105"/>
      <c r="J14113" s="102"/>
      <c r="K14113" s="102"/>
      <c r="L14113" s="108"/>
      <c r="R14113" s="31"/>
      <c r="S14113" s="112"/>
    </row>
    <row r="14114">
      <c r="A14114" s="105"/>
      <c r="C14114" s="88"/>
      <c r="D14114" s="86"/>
      <c r="E14114" s="32"/>
      <c r="H14114" s="105"/>
      <c r="J14114" s="102"/>
      <c r="K14114" s="102"/>
      <c r="L14114" s="108"/>
      <c r="R14114" s="31"/>
      <c r="S14114" s="112"/>
    </row>
    <row r="14115">
      <c r="A14115" s="105"/>
      <c r="C14115" s="88"/>
      <c r="D14115" s="86"/>
      <c r="E14115" s="32"/>
      <c r="H14115" s="105"/>
      <c r="J14115" s="102"/>
      <c r="K14115" s="102"/>
      <c r="L14115" s="108"/>
      <c r="R14115" s="31"/>
      <c r="S14115" s="112"/>
    </row>
    <row r="14116">
      <c r="A14116" s="105"/>
      <c r="C14116" s="88"/>
      <c r="D14116" s="86"/>
      <c r="E14116" s="32"/>
      <c r="H14116" s="105"/>
      <c r="J14116" s="102"/>
      <c r="K14116" s="102"/>
      <c r="L14116" s="108"/>
      <c r="R14116" s="31"/>
      <c r="S14116" s="112"/>
    </row>
    <row r="14117">
      <c r="A14117" s="105"/>
      <c r="C14117" s="88"/>
      <c r="D14117" s="86"/>
      <c r="E14117" s="32"/>
      <c r="H14117" s="105"/>
      <c r="J14117" s="102"/>
      <c r="K14117" s="102"/>
      <c r="L14117" s="108"/>
      <c r="R14117" s="31"/>
      <c r="S14117" s="112"/>
    </row>
    <row r="14118">
      <c r="A14118" s="105"/>
      <c r="C14118" s="88"/>
      <c r="D14118" s="86"/>
      <c r="E14118" s="32"/>
      <c r="H14118" s="105"/>
      <c r="J14118" s="102"/>
      <c r="K14118" s="102"/>
      <c r="L14118" s="108"/>
      <c r="R14118" s="31"/>
      <c r="S14118" s="112"/>
    </row>
    <row r="14119">
      <c r="A14119" s="105"/>
      <c r="C14119" s="88"/>
      <c r="D14119" s="86"/>
      <c r="E14119" s="32"/>
      <c r="H14119" s="105"/>
      <c r="J14119" s="102"/>
      <c r="K14119" s="102"/>
      <c r="L14119" s="108"/>
      <c r="R14119" s="31"/>
      <c r="S14119" s="112"/>
    </row>
    <row r="14120">
      <c r="A14120" s="105"/>
      <c r="C14120" s="88"/>
      <c r="D14120" s="86"/>
      <c r="E14120" s="32"/>
      <c r="H14120" s="105"/>
      <c r="J14120" s="102"/>
      <c r="K14120" s="102"/>
      <c r="L14120" s="108"/>
      <c r="R14120" s="31"/>
      <c r="S14120" s="112"/>
    </row>
    <row r="14121">
      <c r="A14121" s="105"/>
      <c r="C14121" s="88"/>
      <c r="D14121" s="86"/>
      <c r="E14121" s="32"/>
      <c r="H14121" s="105"/>
      <c r="J14121" s="102"/>
      <c r="K14121" s="102"/>
      <c r="L14121" s="108"/>
      <c r="R14121" s="31"/>
      <c r="S14121" s="112"/>
    </row>
    <row r="14122">
      <c r="A14122" s="105"/>
      <c r="C14122" s="88"/>
      <c r="D14122" s="86"/>
      <c r="E14122" s="32"/>
      <c r="H14122" s="105"/>
      <c r="J14122" s="102"/>
      <c r="K14122" s="102"/>
      <c r="L14122" s="108"/>
      <c r="R14122" s="31"/>
      <c r="S14122" s="112"/>
    </row>
    <row r="14123">
      <c r="A14123" s="105"/>
      <c r="C14123" s="88"/>
      <c r="D14123" s="86"/>
      <c r="E14123" s="32"/>
      <c r="H14123" s="105"/>
      <c r="J14123" s="102"/>
      <c r="K14123" s="102"/>
      <c r="L14123" s="108"/>
      <c r="R14123" s="31"/>
      <c r="S14123" s="112"/>
    </row>
    <row r="14124">
      <c r="A14124" s="105"/>
      <c r="C14124" s="88"/>
      <c r="D14124" s="86"/>
      <c r="E14124" s="32"/>
      <c r="H14124" s="105"/>
      <c r="J14124" s="102"/>
      <c r="K14124" s="102"/>
      <c r="L14124" s="108"/>
      <c r="R14124" s="31"/>
      <c r="S14124" s="112"/>
    </row>
    <row r="14125">
      <c r="A14125" s="105"/>
      <c r="C14125" s="88"/>
      <c r="D14125" s="86"/>
      <c r="E14125" s="32"/>
      <c r="H14125" s="105"/>
      <c r="J14125" s="102"/>
      <c r="K14125" s="102"/>
      <c r="L14125" s="108"/>
      <c r="R14125" s="31"/>
      <c r="S14125" s="112"/>
    </row>
    <row r="14126">
      <c r="A14126" s="105"/>
      <c r="C14126" s="88"/>
      <c r="D14126" s="86"/>
      <c r="E14126" s="32"/>
      <c r="H14126" s="105"/>
      <c r="J14126" s="102"/>
      <c r="K14126" s="102"/>
      <c r="L14126" s="108"/>
      <c r="R14126" s="31"/>
      <c r="S14126" s="112"/>
    </row>
    <row r="14127">
      <c r="A14127" s="105"/>
      <c r="C14127" s="88"/>
      <c r="D14127" s="86"/>
      <c r="E14127" s="32"/>
      <c r="H14127" s="105"/>
      <c r="J14127" s="102"/>
      <c r="K14127" s="102"/>
      <c r="L14127" s="108"/>
      <c r="R14127" s="31"/>
      <c r="S14127" s="112"/>
    </row>
    <row r="14128">
      <c r="A14128" s="105"/>
      <c r="C14128" s="88"/>
      <c r="D14128" s="86"/>
      <c r="E14128" s="32"/>
      <c r="H14128" s="105"/>
      <c r="J14128" s="102"/>
      <c r="K14128" s="102"/>
      <c r="L14128" s="108"/>
      <c r="R14128" s="31"/>
      <c r="S14128" s="112"/>
    </row>
    <row r="14129">
      <c r="A14129" s="105"/>
      <c r="C14129" s="88"/>
      <c r="D14129" s="86"/>
      <c r="E14129" s="32"/>
      <c r="H14129" s="105"/>
      <c r="J14129" s="102"/>
      <c r="K14129" s="102"/>
      <c r="L14129" s="108"/>
      <c r="R14129" s="31"/>
      <c r="S14129" s="112"/>
    </row>
    <row r="14130">
      <c r="A14130" s="105"/>
      <c r="C14130" s="88"/>
      <c r="D14130" s="86"/>
      <c r="E14130" s="32"/>
      <c r="H14130" s="105"/>
      <c r="J14130" s="102"/>
      <c r="K14130" s="102"/>
      <c r="L14130" s="108"/>
      <c r="R14130" s="31"/>
      <c r="S14130" s="112"/>
    </row>
    <row r="14131">
      <c r="A14131" s="105"/>
      <c r="C14131" s="88"/>
      <c r="D14131" s="86"/>
      <c r="E14131" s="32"/>
      <c r="H14131" s="105"/>
      <c r="J14131" s="102"/>
      <c r="K14131" s="102"/>
      <c r="L14131" s="108"/>
      <c r="R14131" s="31"/>
      <c r="S14131" s="112"/>
    </row>
    <row r="14132">
      <c r="A14132" s="105"/>
      <c r="C14132" s="88"/>
      <c r="D14132" s="86"/>
      <c r="E14132" s="32"/>
      <c r="H14132" s="105"/>
      <c r="J14132" s="102"/>
      <c r="K14132" s="102"/>
      <c r="L14132" s="108"/>
      <c r="R14132" s="31"/>
      <c r="S14132" s="112"/>
    </row>
    <row r="14133">
      <c r="A14133" s="105"/>
      <c r="C14133" s="88"/>
      <c r="D14133" s="86"/>
      <c r="E14133" s="32"/>
      <c r="H14133" s="105"/>
      <c r="J14133" s="102"/>
      <c r="K14133" s="102"/>
      <c r="L14133" s="108"/>
      <c r="R14133" s="31"/>
      <c r="S14133" s="112"/>
    </row>
    <row r="14134">
      <c r="A14134" s="105"/>
      <c r="C14134" s="88"/>
      <c r="D14134" s="86"/>
      <c r="E14134" s="32"/>
      <c r="H14134" s="105"/>
      <c r="J14134" s="102"/>
      <c r="K14134" s="102"/>
      <c r="L14134" s="108"/>
      <c r="R14134" s="31"/>
      <c r="S14134" s="112"/>
    </row>
    <row r="14135">
      <c r="A14135" s="105"/>
      <c r="C14135" s="88"/>
      <c r="D14135" s="86"/>
      <c r="E14135" s="32"/>
      <c r="H14135" s="105"/>
      <c r="J14135" s="102"/>
      <c r="K14135" s="102"/>
      <c r="L14135" s="108"/>
      <c r="R14135" s="31"/>
      <c r="S14135" s="112"/>
    </row>
    <row r="14136">
      <c r="A14136" s="105"/>
      <c r="C14136" s="88"/>
      <c r="D14136" s="86"/>
      <c r="E14136" s="32"/>
      <c r="H14136" s="105"/>
      <c r="J14136" s="102"/>
      <c r="K14136" s="102"/>
      <c r="L14136" s="108"/>
      <c r="R14136" s="31"/>
      <c r="S14136" s="112"/>
    </row>
    <row r="14137">
      <c r="A14137" s="105"/>
      <c r="C14137" s="88"/>
      <c r="D14137" s="86"/>
      <c r="E14137" s="32"/>
      <c r="H14137" s="105"/>
      <c r="J14137" s="102"/>
      <c r="K14137" s="102"/>
      <c r="L14137" s="108"/>
      <c r="R14137" s="31"/>
      <c r="S14137" s="112"/>
    </row>
    <row r="14138">
      <c r="A14138" s="105"/>
      <c r="C14138" s="88"/>
      <c r="D14138" s="86"/>
      <c r="E14138" s="32"/>
      <c r="H14138" s="105"/>
      <c r="J14138" s="102"/>
      <c r="K14138" s="102"/>
      <c r="L14138" s="108"/>
      <c r="R14138" s="31"/>
      <c r="S14138" s="112"/>
    </row>
    <row r="14139">
      <c r="A14139" s="105"/>
      <c r="C14139" s="88"/>
      <c r="D14139" s="86"/>
      <c r="E14139" s="32"/>
      <c r="H14139" s="105"/>
      <c r="J14139" s="102"/>
      <c r="K14139" s="102"/>
      <c r="L14139" s="108"/>
      <c r="R14139" s="31"/>
      <c r="S14139" s="112"/>
    </row>
    <row r="14140">
      <c r="A14140" s="105"/>
      <c r="C14140" s="88"/>
      <c r="D14140" s="86"/>
      <c r="E14140" s="32"/>
      <c r="H14140" s="105"/>
      <c r="J14140" s="102"/>
      <c r="K14140" s="102"/>
      <c r="L14140" s="108"/>
      <c r="R14140" s="31"/>
      <c r="S14140" s="112"/>
    </row>
    <row r="14141">
      <c r="A14141" s="105"/>
      <c r="C14141" s="88"/>
      <c r="D14141" s="86"/>
      <c r="E14141" s="32"/>
      <c r="H14141" s="105"/>
      <c r="J14141" s="102"/>
      <c r="K14141" s="102"/>
      <c r="L14141" s="108"/>
      <c r="R14141" s="31"/>
      <c r="S14141" s="112"/>
    </row>
    <row r="14142">
      <c r="A14142" s="105"/>
      <c r="C14142" s="88"/>
      <c r="D14142" s="86"/>
      <c r="E14142" s="32"/>
      <c r="H14142" s="105"/>
      <c r="J14142" s="102"/>
      <c r="K14142" s="102"/>
      <c r="L14142" s="108"/>
      <c r="R14142" s="31"/>
      <c r="S14142" s="112"/>
    </row>
    <row r="14143">
      <c r="A14143" s="105"/>
      <c r="C14143" s="88"/>
      <c r="D14143" s="86"/>
      <c r="E14143" s="32"/>
      <c r="H14143" s="105"/>
      <c r="J14143" s="102"/>
      <c r="K14143" s="102"/>
      <c r="L14143" s="108"/>
      <c r="R14143" s="31"/>
      <c r="S14143" s="112"/>
    </row>
    <row r="14144">
      <c r="A14144" s="105"/>
      <c r="C14144" s="88"/>
      <c r="D14144" s="86"/>
      <c r="E14144" s="32"/>
      <c r="H14144" s="105"/>
      <c r="J14144" s="102"/>
      <c r="K14144" s="102"/>
      <c r="L14144" s="108"/>
      <c r="R14144" s="31"/>
      <c r="S14144" s="112"/>
    </row>
    <row r="14145">
      <c r="A14145" s="105"/>
      <c r="C14145" s="88"/>
      <c r="D14145" s="86"/>
      <c r="E14145" s="32"/>
      <c r="H14145" s="105"/>
      <c r="J14145" s="102"/>
      <c r="K14145" s="102"/>
      <c r="L14145" s="108"/>
      <c r="R14145" s="31"/>
      <c r="S14145" s="112"/>
    </row>
    <row r="14146">
      <c r="A14146" s="105"/>
      <c r="C14146" s="88"/>
      <c r="D14146" s="86"/>
      <c r="E14146" s="32"/>
      <c r="H14146" s="105"/>
      <c r="J14146" s="102"/>
      <c r="K14146" s="102"/>
      <c r="L14146" s="108"/>
      <c r="R14146" s="31"/>
      <c r="S14146" s="112"/>
    </row>
    <row r="14147">
      <c r="A14147" s="105"/>
      <c r="C14147" s="88"/>
      <c r="D14147" s="86"/>
      <c r="E14147" s="32"/>
      <c r="H14147" s="105"/>
      <c r="J14147" s="102"/>
      <c r="K14147" s="102"/>
      <c r="L14147" s="108"/>
      <c r="R14147" s="31"/>
      <c r="S14147" s="112"/>
    </row>
    <row r="14148">
      <c r="A14148" s="105"/>
      <c r="C14148" s="88"/>
      <c r="D14148" s="86"/>
      <c r="E14148" s="32"/>
      <c r="H14148" s="105"/>
      <c r="J14148" s="102"/>
      <c r="K14148" s="102"/>
      <c r="L14148" s="108"/>
      <c r="R14148" s="31"/>
      <c r="S14148" s="112"/>
    </row>
    <row r="14149">
      <c r="A14149" s="105"/>
      <c r="C14149" s="88"/>
      <c r="D14149" s="86"/>
      <c r="E14149" s="32"/>
      <c r="H14149" s="105"/>
      <c r="J14149" s="102"/>
      <c r="K14149" s="102"/>
      <c r="L14149" s="108"/>
      <c r="R14149" s="31"/>
      <c r="S14149" s="112"/>
    </row>
    <row r="14150">
      <c r="A14150" s="105"/>
      <c r="C14150" s="88"/>
      <c r="D14150" s="86"/>
      <c r="E14150" s="32"/>
      <c r="H14150" s="105"/>
      <c r="J14150" s="102"/>
      <c r="K14150" s="102"/>
      <c r="L14150" s="108"/>
      <c r="R14150" s="31"/>
      <c r="S14150" s="112"/>
    </row>
    <row r="14151">
      <c r="A14151" s="105"/>
      <c r="C14151" s="88"/>
      <c r="D14151" s="86"/>
      <c r="E14151" s="32"/>
      <c r="H14151" s="105"/>
      <c r="J14151" s="102"/>
      <c r="K14151" s="102"/>
      <c r="L14151" s="108"/>
      <c r="R14151" s="31"/>
      <c r="S14151" s="112"/>
    </row>
    <row r="14152">
      <c r="A14152" s="105"/>
      <c r="C14152" s="88"/>
      <c r="D14152" s="86"/>
      <c r="E14152" s="32"/>
      <c r="H14152" s="105"/>
      <c r="J14152" s="102"/>
      <c r="K14152" s="102"/>
      <c r="L14152" s="108"/>
      <c r="R14152" s="31"/>
      <c r="S14152" s="112"/>
    </row>
    <row r="14153">
      <c r="A14153" s="105"/>
      <c r="C14153" s="88"/>
      <c r="D14153" s="86"/>
      <c r="E14153" s="32"/>
      <c r="H14153" s="105"/>
      <c r="J14153" s="102"/>
      <c r="K14153" s="102"/>
      <c r="L14153" s="108"/>
      <c r="R14153" s="31"/>
      <c r="S14153" s="112"/>
    </row>
    <row r="14154">
      <c r="A14154" s="105"/>
      <c r="C14154" s="88"/>
      <c r="D14154" s="86"/>
      <c r="E14154" s="32"/>
      <c r="H14154" s="105"/>
      <c r="J14154" s="102"/>
      <c r="K14154" s="102"/>
      <c r="L14154" s="108"/>
      <c r="R14154" s="31"/>
      <c r="S14154" s="112"/>
    </row>
    <row r="14155">
      <c r="A14155" s="105"/>
      <c r="C14155" s="88"/>
      <c r="D14155" s="86"/>
      <c r="E14155" s="32"/>
      <c r="H14155" s="105"/>
      <c r="J14155" s="102"/>
      <c r="K14155" s="102"/>
      <c r="L14155" s="108"/>
      <c r="R14155" s="31"/>
      <c r="S14155" s="112"/>
    </row>
    <row r="14156">
      <c r="A14156" s="105"/>
      <c r="C14156" s="88"/>
      <c r="D14156" s="86"/>
      <c r="E14156" s="32"/>
      <c r="H14156" s="105"/>
      <c r="J14156" s="102"/>
      <c r="K14156" s="102"/>
      <c r="L14156" s="108"/>
      <c r="R14156" s="31"/>
      <c r="S14156" s="112"/>
    </row>
    <row r="14157">
      <c r="A14157" s="105"/>
      <c r="C14157" s="88"/>
      <c r="D14157" s="86"/>
      <c r="E14157" s="32"/>
      <c r="H14157" s="105"/>
      <c r="J14157" s="102"/>
      <c r="K14157" s="102"/>
      <c r="L14157" s="108"/>
      <c r="R14157" s="31"/>
      <c r="S14157" s="112"/>
    </row>
    <row r="14158">
      <c r="A14158" s="105"/>
      <c r="C14158" s="88"/>
      <c r="D14158" s="86"/>
      <c r="E14158" s="32"/>
      <c r="H14158" s="105"/>
      <c r="J14158" s="102"/>
      <c r="K14158" s="102"/>
      <c r="L14158" s="108"/>
      <c r="R14158" s="31"/>
      <c r="S14158" s="112"/>
    </row>
    <row r="14159">
      <c r="A14159" s="105"/>
      <c r="C14159" s="88"/>
      <c r="D14159" s="86"/>
      <c r="E14159" s="32"/>
      <c r="H14159" s="105"/>
      <c r="J14159" s="102"/>
      <c r="K14159" s="102"/>
      <c r="L14159" s="108"/>
      <c r="R14159" s="31"/>
      <c r="S14159" s="112"/>
    </row>
    <row r="14160">
      <c r="A14160" s="105"/>
      <c r="C14160" s="88"/>
      <c r="D14160" s="86"/>
      <c r="E14160" s="32"/>
      <c r="H14160" s="105"/>
      <c r="J14160" s="102"/>
      <c r="K14160" s="102"/>
      <c r="L14160" s="108"/>
      <c r="R14160" s="31"/>
      <c r="S14160" s="112"/>
    </row>
    <row r="14161">
      <c r="A14161" s="105"/>
      <c r="C14161" s="88"/>
      <c r="D14161" s="86"/>
      <c r="E14161" s="32"/>
      <c r="H14161" s="105"/>
      <c r="J14161" s="102"/>
      <c r="K14161" s="102"/>
      <c r="L14161" s="108"/>
      <c r="R14161" s="31"/>
      <c r="S14161" s="112"/>
    </row>
    <row r="14162">
      <c r="A14162" s="105"/>
      <c r="C14162" s="88"/>
      <c r="D14162" s="86"/>
      <c r="E14162" s="32"/>
      <c r="H14162" s="105"/>
      <c r="J14162" s="102"/>
      <c r="K14162" s="102"/>
      <c r="L14162" s="108"/>
      <c r="R14162" s="31"/>
      <c r="S14162" s="112"/>
    </row>
    <row r="14163">
      <c r="A14163" s="105"/>
      <c r="C14163" s="88"/>
      <c r="D14163" s="86"/>
      <c r="E14163" s="32"/>
      <c r="H14163" s="105"/>
      <c r="J14163" s="102"/>
      <c r="K14163" s="102"/>
      <c r="L14163" s="108"/>
      <c r="R14163" s="31"/>
      <c r="S14163" s="112"/>
    </row>
    <row r="14164">
      <c r="A14164" s="105"/>
      <c r="C14164" s="88"/>
      <c r="D14164" s="86"/>
      <c r="E14164" s="32"/>
      <c r="H14164" s="105"/>
      <c r="J14164" s="102"/>
      <c r="K14164" s="102"/>
      <c r="L14164" s="108"/>
      <c r="R14164" s="31"/>
      <c r="S14164" s="112"/>
    </row>
    <row r="14165">
      <c r="A14165" s="105"/>
      <c r="C14165" s="88"/>
      <c r="D14165" s="86"/>
      <c r="E14165" s="32"/>
      <c r="H14165" s="105"/>
      <c r="J14165" s="102"/>
      <c r="K14165" s="102"/>
      <c r="L14165" s="108"/>
      <c r="R14165" s="31"/>
      <c r="S14165" s="112"/>
    </row>
    <row r="14166">
      <c r="A14166" s="105"/>
      <c r="C14166" s="88"/>
      <c r="D14166" s="86"/>
      <c r="E14166" s="32"/>
      <c r="H14166" s="105"/>
      <c r="J14166" s="102"/>
      <c r="K14166" s="102"/>
      <c r="L14166" s="108"/>
      <c r="R14166" s="31"/>
      <c r="S14166" s="112"/>
    </row>
    <row r="14167">
      <c r="A14167" s="105"/>
      <c r="C14167" s="88"/>
      <c r="D14167" s="86"/>
      <c r="E14167" s="32"/>
      <c r="H14167" s="105"/>
      <c r="J14167" s="102"/>
      <c r="K14167" s="102"/>
      <c r="L14167" s="108"/>
      <c r="R14167" s="31"/>
      <c r="S14167" s="112"/>
    </row>
    <row r="14168">
      <c r="A14168" s="105"/>
      <c r="C14168" s="88"/>
      <c r="D14168" s="86"/>
      <c r="E14168" s="32"/>
      <c r="H14168" s="105"/>
      <c r="J14168" s="102"/>
      <c r="K14168" s="102"/>
      <c r="L14168" s="108"/>
      <c r="R14168" s="31"/>
      <c r="S14168" s="112"/>
    </row>
    <row r="14169">
      <c r="A14169" s="105"/>
      <c r="C14169" s="88"/>
      <c r="D14169" s="86"/>
      <c r="E14169" s="32"/>
      <c r="H14169" s="105"/>
      <c r="J14169" s="102"/>
      <c r="K14169" s="102"/>
      <c r="L14169" s="108"/>
      <c r="R14169" s="31"/>
      <c r="S14169" s="112"/>
    </row>
    <row r="14170">
      <c r="A14170" s="105"/>
      <c r="C14170" s="88"/>
      <c r="D14170" s="86"/>
      <c r="E14170" s="32"/>
      <c r="H14170" s="105"/>
      <c r="J14170" s="102"/>
      <c r="K14170" s="102"/>
      <c r="L14170" s="108"/>
      <c r="R14170" s="31"/>
      <c r="S14170" s="112"/>
    </row>
    <row r="14171">
      <c r="A14171" s="105"/>
      <c r="C14171" s="88"/>
      <c r="D14171" s="86"/>
      <c r="E14171" s="32"/>
      <c r="H14171" s="105"/>
      <c r="J14171" s="102"/>
      <c r="K14171" s="102"/>
      <c r="L14171" s="108"/>
      <c r="R14171" s="31"/>
      <c r="S14171" s="112"/>
    </row>
    <row r="14172">
      <c r="A14172" s="105"/>
      <c r="C14172" s="88"/>
      <c r="D14172" s="86"/>
      <c r="E14172" s="32"/>
      <c r="H14172" s="105"/>
      <c r="J14172" s="102"/>
      <c r="K14172" s="102"/>
      <c r="L14172" s="108"/>
      <c r="R14172" s="31"/>
      <c r="S14172" s="112"/>
    </row>
    <row r="14173">
      <c r="A14173" s="105"/>
      <c r="C14173" s="88"/>
      <c r="D14173" s="86"/>
      <c r="E14173" s="32"/>
      <c r="H14173" s="105"/>
      <c r="J14173" s="102"/>
      <c r="K14173" s="102"/>
      <c r="L14173" s="108"/>
      <c r="R14173" s="31"/>
      <c r="S14173" s="112"/>
    </row>
    <row r="14174">
      <c r="A14174" s="105"/>
      <c r="C14174" s="88"/>
      <c r="D14174" s="86"/>
      <c r="E14174" s="32"/>
      <c r="H14174" s="105"/>
      <c r="J14174" s="102"/>
      <c r="K14174" s="102"/>
      <c r="L14174" s="108"/>
      <c r="R14174" s="31"/>
      <c r="S14174" s="112"/>
    </row>
    <row r="14175">
      <c r="A14175" s="105"/>
      <c r="C14175" s="88"/>
      <c r="D14175" s="86"/>
      <c r="E14175" s="32"/>
      <c r="H14175" s="105"/>
      <c r="J14175" s="102"/>
      <c r="K14175" s="102"/>
      <c r="L14175" s="108"/>
      <c r="R14175" s="31"/>
      <c r="S14175" s="112"/>
    </row>
    <row r="14176">
      <c r="A14176" s="105"/>
      <c r="C14176" s="88"/>
      <c r="D14176" s="86"/>
      <c r="E14176" s="32"/>
      <c r="H14176" s="105"/>
      <c r="J14176" s="102"/>
      <c r="K14176" s="102"/>
      <c r="L14176" s="108"/>
      <c r="R14176" s="31"/>
      <c r="S14176" s="112"/>
    </row>
    <row r="14177">
      <c r="A14177" s="105"/>
      <c r="C14177" s="88"/>
      <c r="D14177" s="86"/>
      <c r="E14177" s="32"/>
      <c r="H14177" s="105"/>
      <c r="J14177" s="102"/>
      <c r="K14177" s="102"/>
      <c r="L14177" s="108"/>
      <c r="R14177" s="31"/>
      <c r="S14177" s="112"/>
    </row>
    <row r="14178">
      <c r="A14178" s="105"/>
      <c r="C14178" s="88"/>
      <c r="D14178" s="86"/>
      <c r="E14178" s="32"/>
      <c r="H14178" s="105"/>
      <c r="J14178" s="102"/>
      <c r="K14178" s="102"/>
      <c r="L14178" s="108"/>
      <c r="R14178" s="31"/>
      <c r="S14178" s="112"/>
    </row>
    <row r="14179">
      <c r="A14179" s="105"/>
      <c r="C14179" s="88"/>
      <c r="D14179" s="86"/>
      <c r="E14179" s="32"/>
      <c r="H14179" s="105"/>
      <c r="J14179" s="102"/>
      <c r="K14179" s="102"/>
      <c r="L14179" s="108"/>
      <c r="R14179" s="31"/>
      <c r="S14179" s="112"/>
    </row>
    <row r="14180">
      <c r="A14180" s="105"/>
      <c r="C14180" s="88"/>
      <c r="D14180" s="86"/>
      <c r="E14180" s="32"/>
      <c r="H14180" s="105"/>
      <c r="J14180" s="102"/>
      <c r="K14180" s="102"/>
      <c r="L14180" s="108"/>
      <c r="R14180" s="31"/>
      <c r="S14180" s="112"/>
    </row>
    <row r="14181">
      <c r="A14181" s="105"/>
      <c r="C14181" s="88"/>
      <c r="D14181" s="86"/>
      <c r="E14181" s="32"/>
      <c r="H14181" s="105"/>
      <c r="J14181" s="102"/>
      <c r="K14181" s="102"/>
      <c r="L14181" s="108"/>
      <c r="R14181" s="31"/>
      <c r="S14181" s="112"/>
    </row>
    <row r="14182">
      <c r="A14182" s="105"/>
      <c r="C14182" s="88"/>
      <c r="D14182" s="86"/>
      <c r="E14182" s="32"/>
      <c r="H14182" s="105"/>
      <c r="J14182" s="102"/>
      <c r="K14182" s="102"/>
      <c r="L14182" s="108"/>
      <c r="R14182" s="31"/>
      <c r="S14182" s="112"/>
    </row>
    <row r="14183">
      <c r="A14183" s="105"/>
      <c r="C14183" s="88"/>
      <c r="D14183" s="86"/>
      <c r="E14183" s="32"/>
      <c r="H14183" s="105"/>
      <c r="J14183" s="102"/>
      <c r="K14183" s="102"/>
      <c r="L14183" s="108"/>
      <c r="R14183" s="31"/>
      <c r="S14183" s="112"/>
    </row>
    <row r="14184">
      <c r="A14184" s="105"/>
      <c r="C14184" s="88"/>
      <c r="D14184" s="86"/>
      <c r="E14184" s="32"/>
      <c r="H14184" s="105"/>
      <c r="J14184" s="102"/>
      <c r="K14184" s="102"/>
      <c r="L14184" s="108"/>
      <c r="R14184" s="31"/>
      <c r="S14184" s="112"/>
    </row>
    <row r="14185">
      <c r="A14185" s="105"/>
      <c r="C14185" s="88"/>
      <c r="D14185" s="86"/>
      <c r="E14185" s="32"/>
      <c r="H14185" s="105"/>
      <c r="J14185" s="102"/>
      <c r="K14185" s="102"/>
      <c r="L14185" s="108"/>
      <c r="R14185" s="31"/>
      <c r="S14185" s="112"/>
    </row>
    <row r="14186">
      <c r="A14186" s="105"/>
      <c r="C14186" s="88"/>
      <c r="D14186" s="86"/>
      <c r="E14186" s="32"/>
      <c r="H14186" s="105"/>
      <c r="J14186" s="102"/>
      <c r="K14186" s="102"/>
      <c r="L14186" s="108"/>
      <c r="R14186" s="31"/>
      <c r="S14186" s="112"/>
    </row>
    <row r="14187">
      <c r="A14187" s="105"/>
      <c r="C14187" s="88"/>
      <c r="D14187" s="86"/>
      <c r="E14187" s="32"/>
      <c r="H14187" s="105"/>
      <c r="J14187" s="102"/>
      <c r="K14187" s="102"/>
      <c r="L14187" s="108"/>
      <c r="R14187" s="31"/>
      <c r="S14187" s="112"/>
    </row>
    <row r="14188">
      <c r="A14188" s="105"/>
      <c r="C14188" s="88"/>
      <c r="D14188" s="86"/>
      <c r="E14188" s="32"/>
      <c r="H14188" s="105"/>
      <c r="J14188" s="102"/>
      <c r="K14188" s="102"/>
      <c r="L14188" s="108"/>
      <c r="R14188" s="31"/>
      <c r="S14188" s="112"/>
    </row>
    <row r="14189">
      <c r="A14189" s="105"/>
      <c r="C14189" s="88"/>
      <c r="D14189" s="86"/>
      <c r="E14189" s="32"/>
      <c r="H14189" s="105"/>
      <c r="J14189" s="102"/>
      <c r="K14189" s="102"/>
      <c r="L14189" s="108"/>
      <c r="R14189" s="31"/>
      <c r="S14189" s="112"/>
    </row>
    <row r="14190">
      <c r="A14190" s="105"/>
      <c r="C14190" s="88"/>
      <c r="D14190" s="86"/>
      <c r="E14190" s="32"/>
      <c r="H14190" s="105"/>
      <c r="J14190" s="102"/>
      <c r="K14190" s="102"/>
      <c r="L14190" s="108"/>
      <c r="R14190" s="31"/>
      <c r="S14190" s="112"/>
    </row>
    <row r="14191">
      <c r="A14191" s="105"/>
      <c r="C14191" s="88"/>
      <c r="D14191" s="86"/>
      <c r="E14191" s="32"/>
      <c r="H14191" s="105"/>
      <c r="J14191" s="102"/>
      <c r="K14191" s="102"/>
      <c r="L14191" s="108"/>
      <c r="R14191" s="31"/>
      <c r="S14191" s="112"/>
    </row>
    <row r="14192">
      <c r="A14192" s="105"/>
      <c r="C14192" s="88"/>
      <c r="D14192" s="86"/>
      <c r="E14192" s="32"/>
      <c r="H14192" s="105"/>
      <c r="J14192" s="102"/>
      <c r="K14192" s="102"/>
      <c r="L14192" s="108"/>
      <c r="R14192" s="31"/>
      <c r="S14192" s="112"/>
    </row>
    <row r="14193">
      <c r="A14193" s="105"/>
      <c r="C14193" s="88"/>
      <c r="D14193" s="86"/>
      <c r="E14193" s="32"/>
      <c r="H14193" s="105"/>
      <c r="J14193" s="102"/>
      <c r="K14193" s="102"/>
      <c r="L14193" s="108"/>
      <c r="R14193" s="31"/>
      <c r="S14193" s="112"/>
    </row>
    <row r="14194">
      <c r="A14194" s="105"/>
      <c r="C14194" s="88"/>
      <c r="D14194" s="86"/>
      <c r="E14194" s="32"/>
      <c r="H14194" s="105"/>
      <c r="J14194" s="102"/>
      <c r="K14194" s="102"/>
      <c r="L14194" s="108"/>
      <c r="R14194" s="31"/>
      <c r="S14194" s="112"/>
    </row>
    <row r="14195">
      <c r="A14195" s="105"/>
      <c r="C14195" s="88"/>
      <c r="D14195" s="86"/>
      <c r="E14195" s="32"/>
      <c r="H14195" s="105"/>
      <c r="J14195" s="102"/>
      <c r="K14195" s="102"/>
      <c r="L14195" s="108"/>
      <c r="R14195" s="31"/>
      <c r="S14195" s="112"/>
    </row>
    <row r="14196">
      <c r="A14196" s="105"/>
      <c r="C14196" s="88"/>
      <c r="D14196" s="86"/>
      <c r="E14196" s="32"/>
      <c r="H14196" s="105"/>
      <c r="J14196" s="102"/>
      <c r="K14196" s="102"/>
      <c r="L14196" s="108"/>
      <c r="R14196" s="31"/>
      <c r="S14196" s="112"/>
    </row>
    <row r="14197">
      <c r="A14197" s="105"/>
      <c r="C14197" s="88"/>
      <c r="D14197" s="86"/>
      <c r="E14197" s="32"/>
      <c r="H14197" s="105"/>
      <c r="J14197" s="102"/>
      <c r="K14197" s="102"/>
      <c r="L14197" s="108"/>
      <c r="R14197" s="31"/>
      <c r="S14197" s="112"/>
    </row>
    <row r="14198">
      <c r="A14198" s="105"/>
      <c r="C14198" s="88"/>
      <c r="D14198" s="86"/>
      <c r="E14198" s="32"/>
      <c r="H14198" s="105"/>
      <c r="J14198" s="102"/>
      <c r="K14198" s="102"/>
      <c r="L14198" s="108"/>
      <c r="R14198" s="31"/>
      <c r="S14198" s="112"/>
    </row>
    <row r="14199">
      <c r="A14199" s="105"/>
      <c r="C14199" s="88"/>
      <c r="D14199" s="86"/>
      <c r="E14199" s="32"/>
      <c r="H14199" s="105"/>
      <c r="J14199" s="102"/>
      <c r="K14199" s="102"/>
      <c r="L14199" s="108"/>
      <c r="R14199" s="31"/>
      <c r="S14199" s="112"/>
    </row>
    <row r="14200">
      <c r="A14200" s="105"/>
      <c r="C14200" s="88"/>
      <c r="D14200" s="86"/>
      <c r="E14200" s="32"/>
      <c r="H14200" s="105"/>
      <c r="J14200" s="102"/>
      <c r="K14200" s="102"/>
      <c r="L14200" s="108"/>
      <c r="R14200" s="31"/>
      <c r="S14200" s="112"/>
    </row>
    <row r="14201">
      <c r="A14201" s="105"/>
      <c r="C14201" s="88"/>
      <c r="D14201" s="86"/>
      <c r="E14201" s="32"/>
      <c r="H14201" s="105"/>
      <c r="J14201" s="102"/>
      <c r="K14201" s="102"/>
      <c r="L14201" s="108"/>
      <c r="R14201" s="31"/>
      <c r="S14201" s="112"/>
    </row>
    <row r="14202">
      <c r="A14202" s="105"/>
      <c r="C14202" s="88"/>
      <c r="D14202" s="86"/>
      <c r="E14202" s="32"/>
      <c r="H14202" s="105"/>
      <c r="J14202" s="102"/>
      <c r="K14202" s="102"/>
      <c r="L14202" s="108"/>
      <c r="R14202" s="31"/>
      <c r="S14202" s="112"/>
    </row>
    <row r="14203">
      <c r="A14203" s="105"/>
      <c r="C14203" s="88"/>
      <c r="D14203" s="86"/>
      <c r="E14203" s="32"/>
      <c r="H14203" s="105"/>
      <c r="J14203" s="102"/>
      <c r="K14203" s="102"/>
      <c r="L14203" s="108"/>
      <c r="R14203" s="31"/>
      <c r="S14203" s="112"/>
    </row>
    <row r="14204">
      <c r="A14204" s="105"/>
      <c r="C14204" s="88"/>
      <c r="D14204" s="86"/>
      <c r="E14204" s="32"/>
      <c r="H14204" s="105"/>
      <c r="J14204" s="102"/>
      <c r="K14204" s="102"/>
      <c r="L14204" s="108"/>
      <c r="R14204" s="31"/>
      <c r="S14204" s="112"/>
    </row>
    <row r="14205">
      <c r="A14205" s="105"/>
      <c r="C14205" s="88"/>
      <c r="D14205" s="86"/>
      <c r="E14205" s="32"/>
      <c r="H14205" s="105"/>
      <c r="J14205" s="102"/>
      <c r="K14205" s="102"/>
      <c r="L14205" s="108"/>
      <c r="R14205" s="31"/>
      <c r="S14205" s="112"/>
    </row>
    <row r="14206">
      <c r="A14206" s="105"/>
      <c r="C14206" s="88"/>
      <c r="D14206" s="86"/>
      <c r="E14206" s="32"/>
      <c r="H14206" s="105"/>
      <c r="J14206" s="102"/>
      <c r="K14206" s="102"/>
      <c r="L14206" s="108"/>
      <c r="R14206" s="31"/>
      <c r="S14206" s="112"/>
    </row>
    <row r="14207">
      <c r="A14207" s="105"/>
      <c r="C14207" s="88"/>
      <c r="D14207" s="86"/>
      <c r="E14207" s="32"/>
      <c r="H14207" s="105"/>
      <c r="J14207" s="102"/>
      <c r="K14207" s="102"/>
      <c r="L14207" s="108"/>
      <c r="R14207" s="31"/>
      <c r="S14207" s="112"/>
    </row>
    <row r="14208">
      <c r="A14208" s="105"/>
      <c r="C14208" s="88"/>
      <c r="D14208" s="86"/>
      <c r="E14208" s="32"/>
      <c r="H14208" s="105"/>
      <c r="J14208" s="102"/>
      <c r="K14208" s="102"/>
      <c r="L14208" s="108"/>
      <c r="R14208" s="31"/>
      <c r="S14208" s="112"/>
    </row>
    <row r="14209">
      <c r="A14209" s="105"/>
      <c r="C14209" s="88"/>
      <c r="D14209" s="86"/>
      <c r="E14209" s="32"/>
      <c r="H14209" s="105"/>
      <c r="J14209" s="102"/>
      <c r="K14209" s="102"/>
      <c r="L14209" s="108"/>
      <c r="R14209" s="31"/>
      <c r="S14209" s="112"/>
    </row>
    <row r="14210">
      <c r="A14210" s="105"/>
      <c r="C14210" s="88"/>
      <c r="D14210" s="86"/>
      <c r="E14210" s="32"/>
      <c r="H14210" s="105"/>
      <c r="J14210" s="102"/>
      <c r="K14210" s="102"/>
      <c r="L14210" s="108"/>
      <c r="R14210" s="31"/>
      <c r="S14210" s="112"/>
    </row>
    <row r="14211">
      <c r="A14211" s="105"/>
      <c r="C14211" s="88"/>
      <c r="D14211" s="86"/>
      <c r="E14211" s="32"/>
      <c r="H14211" s="105"/>
      <c r="J14211" s="102"/>
      <c r="K14211" s="102"/>
      <c r="L14211" s="108"/>
      <c r="R14211" s="31"/>
      <c r="S14211" s="112"/>
    </row>
    <row r="14212">
      <c r="A14212" s="105"/>
      <c r="C14212" s="88"/>
      <c r="D14212" s="86"/>
      <c r="E14212" s="32"/>
      <c r="H14212" s="105"/>
      <c r="J14212" s="102"/>
      <c r="K14212" s="102"/>
      <c r="L14212" s="108"/>
      <c r="R14212" s="31"/>
      <c r="S14212" s="112"/>
    </row>
    <row r="14213">
      <c r="A14213" s="105"/>
      <c r="C14213" s="88"/>
      <c r="D14213" s="86"/>
      <c r="E14213" s="32"/>
      <c r="H14213" s="105"/>
      <c r="J14213" s="102"/>
      <c r="K14213" s="102"/>
      <c r="L14213" s="108"/>
      <c r="R14213" s="31"/>
      <c r="S14213" s="112"/>
    </row>
    <row r="14214">
      <c r="A14214" s="105"/>
      <c r="C14214" s="88"/>
      <c r="D14214" s="86"/>
      <c r="E14214" s="32"/>
      <c r="H14214" s="105"/>
      <c r="J14214" s="102"/>
      <c r="K14214" s="102"/>
      <c r="L14214" s="108"/>
      <c r="R14214" s="31"/>
      <c r="S14214" s="112"/>
    </row>
    <row r="14215">
      <c r="A14215" s="105"/>
      <c r="C14215" s="88"/>
      <c r="D14215" s="86"/>
      <c r="E14215" s="32"/>
      <c r="H14215" s="105"/>
      <c r="J14215" s="102"/>
      <c r="K14215" s="102"/>
      <c r="L14215" s="108"/>
      <c r="R14215" s="31"/>
      <c r="S14215" s="112"/>
    </row>
    <row r="14216">
      <c r="A14216" s="105"/>
      <c r="C14216" s="88"/>
      <c r="D14216" s="86"/>
      <c r="E14216" s="32"/>
      <c r="H14216" s="105"/>
      <c r="J14216" s="102"/>
      <c r="K14216" s="102"/>
      <c r="L14216" s="108"/>
      <c r="R14216" s="31"/>
      <c r="S14216" s="112"/>
    </row>
    <row r="14217">
      <c r="A14217" s="105"/>
      <c r="C14217" s="88"/>
      <c r="D14217" s="86"/>
      <c r="E14217" s="32"/>
      <c r="H14217" s="105"/>
      <c r="J14217" s="102"/>
      <c r="K14217" s="102"/>
      <c r="L14217" s="108"/>
      <c r="R14217" s="31"/>
      <c r="S14217" s="112"/>
    </row>
    <row r="14218">
      <c r="A14218" s="105"/>
      <c r="C14218" s="88"/>
      <c r="D14218" s="86"/>
      <c r="E14218" s="32"/>
      <c r="H14218" s="105"/>
      <c r="J14218" s="102"/>
      <c r="K14218" s="102"/>
      <c r="L14218" s="108"/>
      <c r="R14218" s="31"/>
      <c r="S14218" s="112"/>
    </row>
    <row r="14219">
      <c r="A14219" s="105"/>
      <c r="C14219" s="88"/>
      <c r="D14219" s="86"/>
      <c r="E14219" s="32"/>
      <c r="H14219" s="105"/>
      <c r="J14219" s="102"/>
      <c r="K14219" s="102"/>
      <c r="L14219" s="108"/>
      <c r="R14219" s="31"/>
      <c r="S14219" s="112"/>
    </row>
    <row r="14220">
      <c r="A14220" s="105"/>
      <c r="C14220" s="88"/>
      <c r="D14220" s="86"/>
      <c r="E14220" s="32"/>
      <c r="H14220" s="105"/>
      <c r="J14220" s="102"/>
      <c r="K14220" s="102"/>
      <c r="L14220" s="108"/>
      <c r="R14220" s="31"/>
      <c r="S14220" s="112"/>
    </row>
    <row r="14221">
      <c r="A14221" s="105"/>
      <c r="C14221" s="88"/>
      <c r="D14221" s="86"/>
      <c r="E14221" s="32"/>
      <c r="H14221" s="105"/>
      <c r="J14221" s="102"/>
      <c r="K14221" s="102"/>
      <c r="L14221" s="108"/>
      <c r="R14221" s="31"/>
      <c r="S14221" s="112"/>
    </row>
    <row r="14222">
      <c r="A14222" s="105"/>
      <c r="C14222" s="88"/>
      <c r="D14222" s="86"/>
      <c r="E14222" s="32"/>
      <c r="H14222" s="105"/>
      <c r="J14222" s="102"/>
      <c r="K14222" s="102"/>
      <c r="L14222" s="108"/>
      <c r="R14222" s="31"/>
      <c r="S14222" s="112"/>
    </row>
    <row r="14223">
      <c r="A14223" s="105"/>
      <c r="C14223" s="88"/>
      <c r="D14223" s="86"/>
      <c r="E14223" s="32"/>
      <c r="H14223" s="105"/>
      <c r="J14223" s="102"/>
      <c r="K14223" s="102"/>
      <c r="L14223" s="108"/>
      <c r="R14223" s="31"/>
      <c r="S14223" s="112"/>
    </row>
    <row r="14224">
      <c r="A14224" s="105"/>
      <c r="C14224" s="88"/>
      <c r="D14224" s="86"/>
      <c r="E14224" s="32"/>
      <c r="H14224" s="105"/>
      <c r="J14224" s="102"/>
      <c r="K14224" s="102"/>
      <c r="L14224" s="108"/>
      <c r="R14224" s="31"/>
      <c r="S14224" s="112"/>
    </row>
    <row r="14225">
      <c r="A14225" s="105"/>
      <c r="C14225" s="88"/>
      <c r="D14225" s="86"/>
      <c r="E14225" s="32"/>
      <c r="H14225" s="105"/>
      <c r="J14225" s="102"/>
      <c r="K14225" s="102"/>
      <c r="L14225" s="108"/>
      <c r="R14225" s="31"/>
      <c r="S14225" s="112"/>
    </row>
    <row r="14226">
      <c r="A14226" s="105"/>
      <c r="C14226" s="88"/>
      <c r="D14226" s="86"/>
      <c r="E14226" s="32"/>
      <c r="H14226" s="105"/>
      <c r="J14226" s="102"/>
      <c r="K14226" s="102"/>
      <c r="L14226" s="108"/>
      <c r="R14226" s="31"/>
      <c r="S14226" s="112"/>
    </row>
    <row r="14227">
      <c r="A14227" s="105"/>
      <c r="C14227" s="88"/>
      <c r="D14227" s="86"/>
      <c r="E14227" s="32"/>
      <c r="H14227" s="105"/>
      <c r="J14227" s="102"/>
      <c r="K14227" s="102"/>
      <c r="L14227" s="108"/>
      <c r="R14227" s="31"/>
      <c r="S14227" s="112"/>
    </row>
    <row r="14228">
      <c r="A14228" s="105"/>
      <c r="C14228" s="88"/>
      <c r="D14228" s="86"/>
      <c r="E14228" s="32"/>
      <c r="H14228" s="105"/>
      <c r="J14228" s="102"/>
      <c r="K14228" s="102"/>
      <c r="L14228" s="108"/>
      <c r="R14228" s="31"/>
      <c r="S14228" s="112"/>
    </row>
    <row r="14229">
      <c r="A14229" s="105"/>
      <c r="C14229" s="88"/>
      <c r="D14229" s="86"/>
      <c r="E14229" s="32"/>
      <c r="H14229" s="105"/>
      <c r="J14229" s="102"/>
      <c r="K14229" s="102"/>
      <c r="L14229" s="108"/>
      <c r="R14229" s="31"/>
      <c r="S14229" s="112"/>
    </row>
    <row r="14230">
      <c r="A14230" s="105"/>
      <c r="C14230" s="88"/>
      <c r="D14230" s="86"/>
      <c r="E14230" s="32"/>
      <c r="H14230" s="105"/>
      <c r="J14230" s="102"/>
      <c r="K14230" s="102"/>
      <c r="L14230" s="108"/>
      <c r="R14230" s="31"/>
      <c r="S14230" s="112"/>
    </row>
    <row r="14231">
      <c r="A14231" s="105"/>
      <c r="C14231" s="88"/>
      <c r="D14231" s="86"/>
      <c r="E14231" s="32"/>
      <c r="H14231" s="105"/>
      <c r="J14231" s="102"/>
      <c r="K14231" s="102"/>
      <c r="L14231" s="108"/>
      <c r="R14231" s="31"/>
      <c r="S14231" s="112"/>
    </row>
    <row r="14232">
      <c r="A14232" s="105"/>
      <c r="C14232" s="88"/>
      <c r="D14232" s="86"/>
      <c r="E14232" s="32"/>
      <c r="H14232" s="105"/>
      <c r="J14232" s="102"/>
      <c r="K14232" s="102"/>
      <c r="L14232" s="108"/>
      <c r="R14232" s="31"/>
      <c r="S14232" s="112"/>
    </row>
    <row r="14233">
      <c r="A14233" s="105"/>
      <c r="C14233" s="88"/>
      <c r="D14233" s="86"/>
      <c r="E14233" s="32"/>
      <c r="H14233" s="105"/>
      <c r="J14233" s="102"/>
      <c r="K14233" s="102"/>
      <c r="L14233" s="108"/>
      <c r="R14233" s="31"/>
      <c r="S14233" s="112"/>
    </row>
    <row r="14234">
      <c r="A14234" s="105"/>
      <c r="C14234" s="88"/>
      <c r="D14234" s="86"/>
      <c r="E14234" s="32"/>
      <c r="H14234" s="105"/>
      <c r="J14234" s="102"/>
      <c r="K14234" s="102"/>
      <c r="L14234" s="108"/>
      <c r="R14234" s="31"/>
      <c r="S14234" s="112"/>
    </row>
    <row r="14235">
      <c r="A14235" s="105"/>
      <c r="C14235" s="88"/>
      <c r="D14235" s="86"/>
      <c r="E14235" s="32"/>
      <c r="H14235" s="105"/>
      <c r="J14235" s="102"/>
      <c r="K14235" s="102"/>
      <c r="L14235" s="108"/>
      <c r="R14235" s="31"/>
      <c r="S14235" s="112"/>
    </row>
    <row r="14236">
      <c r="A14236" s="105"/>
      <c r="C14236" s="88"/>
      <c r="D14236" s="86"/>
      <c r="E14236" s="32"/>
      <c r="H14236" s="105"/>
      <c r="J14236" s="102"/>
      <c r="K14236" s="102"/>
      <c r="L14236" s="108"/>
      <c r="R14236" s="31"/>
      <c r="S14236" s="112"/>
    </row>
    <row r="14237">
      <c r="A14237" s="105"/>
      <c r="C14237" s="88"/>
      <c r="D14237" s="86"/>
      <c r="E14237" s="32"/>
      <c r="H14237" s="105"/>
      <c r="J14237" s="102"/>
      <c r="K14237" s="102"/>
      <c r="L14237" s="108"/>
      <c r="R14237" s="31"/>
      <c r="S14237" s="112"/>
    </row>
    <row r="14238">
      <c r="A14238" s="105"/>
      <c r="C14238" s="88"/>
      <c r="D14238" s="86"/>
      <c r="E14238" s="32"/>
      <c r="H14238" s="105"/>
      <c r="J14238" s="102"/>
      <c r="K14238" s="102"/>
      <c r="L14238" s="108"/>
      <c r="R14238" s="31"/>
      <c r="S14238" s="112"/>
    </row>
    <row r="14239">
      <c r="A14239" s="105"/>
      <c r="C14239" s="88"/>
      <c r="D14239" s="86"/>
      <c r="E14239" s="32"/>
      <c r="H14239" s="105"/>
      <c r="J14239" s="102"/>
      <c r="K14239" s="102"/>
      <c r="L14239" s="108"/>
      <c r="R14239" s="31"/>
      <c r="S14239" s="112"/>
    </row>
    <row r="14240">
      <c r="A14240" s="105"/>
      <c r="C14240" s="88"/>
      <c r="D14240" s="86"/>
      <c r="E14240" s="32"/>
      <c r="H14240" s="105"/>
      <c r="J14240" s="102"/>
      <c r="K14240" s="102"/>
      <c r="L14240" s="108"/>
      <c r="R14240" s="31"/>
      <c r="S14240" s="112"/>
    </row>
    <row r="14241">
      <c r="A14241" s="105"/>
      <c r="C14241" s="88"/>
      <c r="D14241" s="86"/>
      <c r="E14241" s="32"/>
      <c r="H14241" s="105"/>
      <c r="J14241" s="102"/>
      <c r="K14241" s="102"/>
      <c r="L14241" s="108"/>
      <c r="R14241" s="31"/>
      <c r="S14241" s="112"/>
    </row>
    <row r="14242">
      <c r="A14242" s="105"/>
      <c r="C14242" s="88"/>
      <c r="D14242" s="86"/>
      <c r="E14242" s="32"/>
      <c r="H14242" s="105"/>
      <c r="J14242" s="102"/>
      <c r="K14242" s="102"/>
      <c r="L14242" s="108"/>
      <c r="R14242" s="31"/>
      <c r="S14242" s="112"/>
    </row>
    <row r="14243">
      <c r="A14243" s="105"/>
      <c r="C14243" s="88"/>
      <c r="D14243" s="86"/>
      <c r="E14243" s="32"/>
      <c r="H14243" s="105"/>
      <c r="J14243" s="102"/>
      <c r="K14243" s="102"/>
      <c r="L14243" s="108"/>
      <c r="R14243" s="31"/>
      <c r="S14243" s="112"/>
    </row>
    <row r="14244">
      <c r="A14244" s="105"/>
      <c r="C14244" s="88"/>
      <c r="D14244" s="86"/>
      <c r="E14244" s="32"/>
      <c r="H14244" s="105"/>
      <c r="J14244" s="102"/>
      <c r="K14244" s="102"/>
      <c r="L14244" s="108"/>
      <c r="R14244" s="31"/>
      <c r="S14244" s="112"/>
    </row>
    <row r="14245">
      <c r="A14245" s="105"/>
      <c r="C14245" s="88"/>
      <c r="D14245" s="86"/>
      <c r="E14245" s="32"/>
      <c r="H14245" s="105"/>
      <c r="J14245" s="102"/>
      <c r="K14245" s="102"/>
      <c r="L14245" s="108"/>
      <c r="R14245" s="31"/>
      <c r="S14245" s="112"/>
    </row>
    <row r="14246">
      <c r="A14246" s="105"/>
      <c r="C14246" s="88"/>
      <c r="D14246" s="86"/>
      <c r="E14246" s="32"/>
      <c r="H14246" s="105"/>
      <c r="J14246" s="102"/>
      <c r="K14246" s="102"/>
      <c r="L14246" s="108"/>
      <c r="R14246" s="31"/>
      <c r="S14246" s="112"/>
    </row>
    <row r="14247">
      <c r="A14247" s="105"/>
      <c r="C14247" s="88"/>
      <c r="D14247" s="86"/>
      <c r="E14247" s="32"/>
      <c r="H14247" s="105"/>
      <c r="J14247" s="102"/>
      <c r="K14247" s="102"/>
      <c r="L14247" s="108"/>
      <c r="R14247" s="31"/>
      <c r="S14247" s="112"/>
    </row>
    <row r="14248">
      <c r="A14248" s="105"/>
      <c r="C14248" s="88"/>
      <c r="D14248" s="86"/>
      <c r="E14248" s="32"/>
      <c r="H14248" s="105"/>
      <c r="J14248" s="102"/>
      <c r="K14248" s="102"/>
      <c r="L14248" s="108"/>
      <c r="R14248" s="31"/>
      <c r="S14248" s="112"/>
    </row>
    <row r="14249">
      <c r="A14249" s="105"/>
      <c r="C14249" s="88"/>
      <c r="D14249" s="86"/>
      <c r="E14249" s="32"/>
      <c r="H14249" s="105"/>
      <c r="J14249" s="102"/>
      <c r="K14249" s="102"/>
      <c r="L14249" s="108"/>
      <c r="R14249" s="31"/>
      <c r="S14249" s="112"/>
    </row>
    <row r="14250">
      <c r="A14250" s="105"/>
      <c r="C14250" s="88"/>
      <c r="D14250" s="86"/>
      <c r="E14250" s="32"/>
      <c r="H14250" s="105"/>
      <c r="J14250" s="102"/>
      <c r="K14250" s="102"/>
      <c r="L14250" s="108"/>
      <c r="R14250" s="31"/>
      <c r="S14250" s="112"/>
    </row>
    <row r="14251">
      <c r="A14251" s="105"/>
      <c r="C14251" s="88"/>
      <c r="D14251" s="86"/>
      <c r="E14251" s="32"/>
      <c r="H14251" s="105"/>
      <c r="J14251" s="102"/>
      <c r="K14251" s="102"/>
      <c r="L14251" s="108"/>
      <c r="R14251" s="31"/>
      <c r="S14251" s="112"/>
    </row>
    <row r="14252">
      <c r="A14252" s="105"/>
      <c r="C14252" s="88"/>
      <c r="D14252" s="86"/>
      <c r="E14252" s="32"/>
      <c r="H14252" s="105"/>
      <c r="J14252" s="102"/>
      <c r="K14252" s="102"/>
      <c r="L14252" s="108"/>
      <c r="R14252" s="31"/>
      <c r="S14252" s="112"/>
    </row>
    <row r="14253">
      <c r="A14253" s="105"/>
      <c r="C14253" s="88"/>
      <c r="D14253" s="86"/>
      <c r="E14253" s="32"/>
      <c r="H14253" s="105"/>
      <c r="J14253" s="102"/>
      <c r="K14253" s="102"/>
      <c r="L14253" s="108"/>
      <c r="R14253" s="31"/>
      <c r="S14253" s="112"/>
    </row>
    <row r="14254">
      <c r="A14254" s="105"/>
      <c r="C14254" s="88"/>
      <c r="D14254" s="86"/>
      <c r="E14254" s="32"/>
      <c r="H14254" s="105"/>
      <c r="J14254" s="102"/>
      <c r="K14254" s="102"/>
      <c r="L14254" s="108"/>
      <c r="R14254" s="31"/>
      <c r="S14254" s="112"/>
    </row>
    <row r="14255">
      <c r="A14255" s="105"/>
      <c r="C14255" s="88"/>
      <c r="D14255" s="86"/>
      <c r="E14255" s="32"/>
      <c r="H14255" s="105"/>
      <c r="J14255" s="102"/>
      <c r="K14255" s="102"/>
      <c r="L14255" s="108"/>
      <c r="R14255" s="31"/>
      <c r="S14255" s="112"/>
    </row>
    <row r="14256">
      <c r="A14256" s="105"/>
      <c r="C14256" s="88"/>
      <c r="D14256" s="86"/>
      <c r="E14256" s="32"/>
      <c r="H14256" s="105"/>
      <c r="J14256" s="102"/>
      <c r="K14256" s="102"/>
      <c r="L14256" s="108"/>
      <c r="R14256" s="31"/>
      <c r="S14256" s="112"/>
    </row>
    <row r="14257">
      <c r="A14257" s="105"/>
      <c r="C14257" s="88"/>
      <c r="D14257" s="86"/>
      <c r="E14257" s="32"/>
      <c r="H14257" s="105"/>
      <c r="J14257" s="102"/>
      <c r="K14257" s="102"/>
      <c r="L14257" s="108"/>
      <c r="R14257" s="31"/>
      <c r="S14257" s="112"/>
    </row>
    <row r="14258">
      <c r="A14258" s="105"/>
      <c r="C14258" s="88"/>
      <c r="D14258" s="86"/>
      <c r="E14258" s="32"/>
      <c r="H14258" s="105"/>
      <c r="J14258" s="102"/>
      <c r="K14258" s="102"/>
      <c r="L14258" s="108"/>
      <c r="R14258" s="31"/>
      <c r="S14258" s="112"/>
    </row>
    <row r="14259">
      <c r="A14259" s="105"/>
      <c r="C14259" s="88"/>
      <c r="D14259" s="86"/>
      <c r="E14259" s="32"/>
      <c r="H14259" s="105"/>
      <c r="J14259" s="102"/>
      <c r="K14259" s="102"/>
      <c r="L14259" s="108"/>
      <c r="R14259" s="31"/>
      <c r="S14259" s="112"/>
    </row>
    <row r="14260">
      <c r="A14260" s="105"/>
      <c r="C14260" s="88"/>
      <c r="D14260" s="86"/>
      <c r="E14260" s="32"/>
      <c r="H14260" s="105"/>
      <c r="J14260" s="102"/>
      <c r="K14260" s="102"/>
      <c r="L14260" s="108"/>
      <c r="R14260" s="31"/>
      <c r="S14260" s="112"/>
    </row>
    <row r="14261">
      <c r="A14261" s="105"/>
      <c r="C14261" s="88"/>
      <c r="D14261" s="86"/>
      <c r="E14261" s="32"/>
      <c r="H14261" s="105"/>
      <c r="J14261" s="102"/>
      <c r="K14261" s="102"/>
      <c r="L14261" s="108"/>
      <c r="R14261" s="31"/>
      <c r="S14261" s="112"/>
    </row>
    <row r="14262">
      <c r="A14262" s="105"/>
      <c r="C14262" s="88"/>
      <c r="D14262" s="86"/>
      <c r="E14262" s="32"/>
      <c r="H14262" s="105"/>
      <c r="J14262" s="102"/>
      <c r="K14262" s="102"/>
      <c r="L14262" s="108"/>
      <c r="R14262" s="31"/>
      <c r="S14262" s="112"/>
    </row>
    <row r="14263">
      <c r="A14263" s="105"/>
      <c r="C14263" s="88"/>
      <c r="D14263" s="86"/>
      <c r="E14263" s="32"/>
      <c r="H14263" s="105"/>
      <c r="J14263" s="102"/>
      <c r="K14263" s="102"/>
      <c r="L14263" s="108"/>
      <c r="R14263" s="31"/>
      <c r="S14263" s="112"/>
    </row>
    <row r="14264">
      <c r="A14264" s="105"/>
      <c r="C14264" s="88"/>
      <c r="D14264" s="86"/>
      <c r="E14264" s="32"/>
      <c r="H14264" s="105"/>
      <c r="J14264" s="102"/>
      <c r="K14264" s="102"/>
      <c r="L14264" s="108"/>
      <c r="R14264" s="31"/>
      <c r="S14264" s="112"/>
    </row>
    <row r="14265">
      <c r="A14265" s="105"/>
      <c r="C14265" s="88"/>
      <c r="D14265" s="86"/>
      <c r="E14265" s="32"/>
      <c r="H14265" s="105"/>
      <c r="J14265" s="102"/>
      <c r="K14265" s="102"/>
      <c r="L14265" s="108"/>
      <c r="R14265" s="31"/>
      <c r="S14265" s="112"/>
    </row>
    <row r="14266">
      <c r="A14266" s="105"/>
      <c r="C14266" s="88"/>
      <c r="D14266" s="86"/>
      <c r="E14266" s="32"/>
      <c r="H14266" s="105"/>
      <c r="J14266" s="102"/>
      <c r="K14266" s="102"/>
      <c r="L14266" s="108"/>
      <c r="R14266" s="31"/>
      <c r="S14266" s="112"/>
    </row>
    <row r="14267">
      <c r="A14267" s="105"/>
      <c r="C14267" s="88"/>
      <c r="D14267" s="86"/>
      <c r="E14267" s="32"/>
      <c r="H14267" s="105"/>
      <c r="J14267" s="102"/>
      <c r="K14267" s="102"/>
      <c r="L14267" s="108"/>
      <c r="R14267" s="31"/>
      <c r="S14267" s="112"/>
    </row>
    <row r="14268">
      <c r="A14268" s="105"/>
      <c r="C14268" s="88"/>
      <c r="D14268" s="86"/>
      <c r="E14268" s="32"/>
      <c r="H14268" s="105"/>
      <c r="J14268" s="102"/>
      <c r="K14268" s="102"/>
      <c r="L14268" s="108"/>
      <c r="R14268" s="31"/>
      <c r="S14268" s="112"/>
    </row>
    <row r="14269">
      <c r="A14269" s="105"/>
      <c r="C14269" s="88"/>
      <c r="D14269" s="86"/>
      <c r="E14269" s="32"/>
      <c r="H14269" s="105"/>
      <c r="J14269" s="102"/>
      <c r="K14269" s="102"/>
      <c r="L14269" s="108"/>
      <c r="R14269" s="31"/>
      <c r="S14269" s="112"/>
    </row>
    <row r="14270">
      <c r="A14270" s="105"/>
      <c r="C14270" s="88"/>
      <c r="D14270" s="86"/>
      <c r="E14270" s="32"/>
      <c r="H14270" s="105"/>
      <c r="J14270" s="102"/>
      <c r="K14270" s="102"/>
      <c r="L14270" s="108"/>
      <c r="R14270" s="31"/>
      <c r="S14270" s="112"/>
    </row>
    <row r="14271">
      <c r="A14271" s="105"/>
      <c r="C14271" s="88"/>
      <c r="D14271" s="86"/>
      <c r="E14271" s="32"/>
      <c r="H14271" s="105"/>
      <c r="J14271" s="102"/>
      <c r="K14271" s="102"/>
      <c r="L14271" s="108"/>
      <c r="R14271" s="31"/>
      <c r="S14271" s="112"/>
    </row>
    <row r="14272">
      <c r="A14272" s="105"/>
      <c r="C14272" s="88"/>
      <c r="D14272" s="86"/>
      <c r="E14272" s="32"/>
      <c r="H14272" s="105"/>
      <c r="J14272" s="102"/>
      <c r="K14272" s="102"/>
      <c r="L14272" s="108"/>
      <c r="R14272" s="31"/>
      <c r="S14272" s="112"/>
    </row>
    <row r="14273">
      <c r="A14273" s="105"/>
      <c r="C14273" s="88"/>
      <c r="D14273" s="86"/>
      <c r="E14273" s="32"/>
      <c r="H14273" s="105"/>
      <c r="J14273" s="102"/>
      <c r="K14273" s="102"/>
      <c r="L14273" s="108"/>
      <c r="R14273" s="31"/>
      <c r="S14273" s="112"/>
    </row>
    <row r="14274">
      <c r="A14274" s="105"/>
      <c r="C14274" s="88"/>
      <c r="D14274" s="86"/>
      <c r="E14274" s="32"/>
      <c r="H14274" s="105"/>
      <c r="J14274" s="102"/>
      <c r="K14274" s="102"/>
      <c r="L14274" s="108"/>
      <c r="R14274" s="31"/>
      <c r="S14274" s="112"/>
    </row>
    <row r="14275">
      <c r="A14275" s="105"/>
      <c r="C14275" s="88"/>
      <c r="D14275" s="86"/>
      <c r="E14275" s="32"/>
      <c r="H14275" s="105"/>
      <c r="J14275" s="102"/>
      <c r="K14275" s="102"/>
      <c r="L14275" s="108"/>
      <c r="R14275" s="31"/>
      <c r="S14275" s="112"/>
    </row>
    <row r="14276">
      <c r="A14276" s="105"/>
      <c r="C14276" s="88"/>
      <c r="D14276" s="86"/>
      <c r="E14276" s="32"/>
      <c r="H14276" s="105"/>
      <c r="J14276" s="102"/>
      <c r="K14276" s="102"/>
      <c r="L14276" s="108"/>
      <c r="R14276" s="31"/>
      <c r="S14276" s="112"/>
    </row>
    <row r="14277">
      <c r="A14277" s="105"/>
      <c r="C14277" s="88"/>
      <c r="D14277" s="86"/>
      <c r="E14277" s="32"/>
      <c r="H14277" s="105"/>
      <c r="J14277" s="102"/>
      <c r="K14277" s="102"/>
      <c r="L14277" s="108"/>
      <c r="R14277" s="31"/>
      <c r="S14277" s="112"/>
    </row>
    <row r="14278">
      <c r="A14278" s="105"/>
      <c r="C14278" s="88"/>
      <c r="D14278" s="86"/>
      <c r="E14278" s="32"/>
      <c r="H14278" s="105"/>
      <c r="J14278" s="102"/>
      <c r="K14278" s="102"/>
      <c r="L14278" s="108"/>
      <c r="R14278" s="31"/>
      <c r="S14278" s="112"/>
    </row>
    <row r="14279">
      <c r="A14279" s="105"/>
      <c r="C14279" s="88"/>
      <c r="D14279" s="86"/>
      <c r="E14279" s="32"/>
      <c r="H14279" s="105"/>
      <c r="J14279" s="102"/>
      <c r="K14279" s="102"/>
      <c r="L14279" s="108"/>
      <c r="R14279" s="31"/>
      <c r="S14279" s="112"/>
    </row>
    <row r="14280">
      <c r="A14280" s="105"/>
      <c r="C14280" s="88"/>
      <c r="D14280" s="86"/>
      <c r="E14280" s="32"/>
      <c r="H14280" s="105"/>
      <c r="J14280" s="102"/>
      <c r="K14280" s="102"/>
      <c r="L14280" s="108"/>
      <c r="R14280" s="31"/>
      <c r="S14280" s="112"/>
    </row>
    <row r="14281">
      <c r="A14281" s="105"/>
      <c r="C14281" s="88"/>
      <c r="D14281" s="86"/>
      <c r="E14281" s="32"/>
      <c r="H14281" s="105"/>
      <c r="J14281" s="102"/>
      <c r="K14281" s="102"/>
      <c r="L14281" s="108"/>
      <c r="R14281" s="31"/>
      <c r="S14281" s="112"/>
    </row>
    <row r="14282">
      <c r="A14282" s="105"/>
      <c r="C14282" s="88"/>
      <c r="D14282" s="86"/>
      <c r="E14282" s="32"/>
      <c r="H14282" s="105"/>
      <c r="J14282" s="102"/>
      <c r="K14282" s="102"/>
      <c r="L14282" s="108"/>
      <c r="R14282" s="31"/>
      <c r="S14282" s="112"/>
    </row>
    <row r="14283">
      <c r="A14283" s="105"/>
      <c r="C14283" s="88"/>
      <c r="D14283" s="86"/>
      <c r="E14283" s="32"/>
      <c r="H14283" s="105"/>
      <c r="J14283" s="102"/>
      <c r="K14283" s="102"/>
      <c r="L14283" s="108"/>
      <c r="R14283" s="31"/>
      <c r="S14283" s="112"/>
    </row>
    <row r="14284">
      <c r="A14284" s="105"/>
      <c r="C14284" s="88"/>
      <c r="D14284" s="86"/>
      <c r="E14284" s="32"/>
      <c r="H14284" s="105"/>
      <c r="J14284" s="102"/>
      <c r="K14284" s="102"/>
      <c r="L14284" s="108"/>
      <c r="R14284" s="31"/>
      <c r="S14284" s="112"/>
    </row>
    <row r="14285">
      <c r="A14285" s="105"/>
      <c r="C14285" s="88"/>
      <c r="D14285" s="86"/>
      <c r="E14285" s="32"/>
      <c r="H14285" s="105"/>
      <c r="J14285" s="102"/>
      <c r="K14285" s="102"/>
      <c r="L14285" s="108"/>
      <c r="R14285" s="31"/>
      <c r="S14285" s="112"/>
    </row>
    <row r="14286">
      <c r="A14286" s="105"/>
      <c r="C14286" s="88"/>
      <c r="D14286" s="86"/>
      <c r="E14286" s="32"/>
      <c r="H14286" s="105"/>
      <c r="J14286" s="102"/>
      <c r="K14286" s="102"/>
      <c r="L14286" s="108"/>
      <c r="R14286" s="31"/>
      <c r="S14286" s="112"/>
    </row>
    <row r="14287">
      <c r="A14287" s="105"/>
      <c r="C14287" s="88"/>
      <c r="D14287" s="86"/>
      <c r="E14287" s="32"/>
      <c r="H14287" s="105"/>
      <c r="J14287" s="102"/>
      <c r="K14287" s="102"/>
      <c r="L14287" s="108"/>
      <c r="R14287" s="31"/>
      <c r="S14287" s="112"/>
    </row>
    <row r="14288">
      <c r="A14288" s="105"/>
      <c r="C14288" s="88"/>
      <c r="D14288" s="86"/>
      <c r="E14288" s="32"/>
      <c r="H14288" s="105"/>
      <c r="J14288" s="102"/>
      <c r="K14288" s="102"/>
      <c r="L14288" s="108"/>
      <c r="R14288" s="31"/>
      <c r="S14288" s="112"/>
    </row>
    <row r="14289">
      <c r="A14289" s="105"/>
      <c r="C14289" s="88"/>
      <c r="D14289" s="86"/>
      <c r="E14289" s="32"/>
      <c r="H14289" s="105"/>
      <c r="J14289" s="102"/>
      <c r="K14289" s="102"/>
      <c r="L14289" s="108"/>
      <c r="R14289" s="31"/>
      <c r="S14289" s="112"/>
    </row>
    <row r="14290">
      <c r="A14290" s="105"/>
      <c r="C14290" s="88"/>
      <c r="D14290" s="86"/>
      <c r="E14290" s="32"/>
      <c r="H14290" s="105"/>
      <c r="J14290" s="102"/>
      <c r="K14290" s="102"/>
      <c r="L14290" s="108"/>
      <c r="R14290" s="31"/>
      <c r="S14290" s="112"/>
    </row>
    <row r="14291">
      <c r="A14291" s="105"/>
      <c r="C14291" s="88"/>
      <c r="D14291" s="86"/>
      <c r="E14291" s="32"/>
      <c r="H14291" s="105"/>
      <c r="J14291" s="102"/>
      <c r="K14291" s="102"/>
      <c r="L14291" s="108"/>
      <c r="R14291" s="31"/>
      <c r="S14291" s="112"/>
    </row>
    <row r="14292">
      <c r="A14292" s="105"/>
      <c r="C14292" s="88"/>
      <c r="D14292" s="86"/>
      <c r="E14292" s="32"/>
      <c r="H14292" s="105"/>
      <c r="J14292" s="102"/>
      <c r="K14292" s="102"/>
      <c r="L14292" s="108"/>
      <c r="R14292" s="31"/>
      <c r="S14292" s="112"/>
    </row>
    <row r="14293">
      <c r="A14293" s="105"/>
      <c r="C14293" s="88"/>
      <c r="D14293" s="86"/>
      <c r="E14293" s="32"/>
      <c r="H14293" s="105"/>
      <c r="J14293" s="102"/>
      <c r="K14293" s="102"/>
      <c r="L14293" s="108"/>
      <c r="R14293" s="31"/>
      <c r="S14293" s="112"/>
    </row>
    <row r="14294">
      <c r="A14294" s="105"/>
      <c r="C14294" s="88"/>
      <c r="D14294" s="86"/>
      <c r="E14294" s="32"/>
      <c r="H14294" s="105"/>
      <c r="J14294" s="102"/>
      <c r="K14294" s="102"/>
      <c r="L14294" s="108"/>
      <c r="R14294" s="31"/>
      <c r="S14294" s="112"/>
    </row>
    <row r="14295">
      <c r="A14295" s="105"/>
      <c r="C14295" s="88"/>
      <c r="D14295" s="86"/>
      <c r="E14295" s="32"/>
      <c r="H14295" s="105"/>
      <c r="J14295" s="102"/>
      <c r="K14295" s="102"/>
      <c r="L14295" s="108"/>
      <c r="R14295" s="31"/>
      <c r="S14295" s="112"/>
    </row>
    <row r="14296">
      <c r="A14296" s="105"/>
      <c r="C14296" s="88"/>
      <c r="D14296" s="86"/>
      <c r="E14296" s="32"/>
      <c r="H14296" s="105"/>
      <c r="J14296" s="102"/>
      <c r="K14296" s="102"/>
      <c r="L14296" s="108"/>
      <c r="R14296" s="31"/>
      <c r="S14296" s="112"/>
    </row>
    <row r="14297">
      <c r="A14297" s="105"/>
      <c r="C14297" s="88"/>
      <c r="D14297" s="86"/>
      <c r="E14297" s="32"/>
      <c r="H14297" s="105"/>
      <c r="J14297" s="102"/>
      <c r="K14297" s="102"/>
      <c r="L14297" s="108"/>
      <c r="R14297" s="31"/>
      <c r="S14297" s="112"/>
    </row>
    <row r="14298">
      <c r="A14298" s="105"/>
      <c r="C14298" s="88"/>
      <c r="D14298" s="86"/>
      <c r="E14298" s="32"/>
      <c r="H14298" s="105"/>
      <c r="J14298" s="102"/>
      <c r="K14298" s="102"/>
      <c r="L14298" s="108"/>
      <c r="R14298" s="31"/>
      <c r="S14298" s="112"/>
    </row>
    <row r="14299">
      <c r="A14299" s="105"/>
      <c r="C14299" s="88"/>
      <c r="D14299" s="86"/>
      <c r="E14299" s="32"/>
      <c r="H14299" s="105"/>
      <c r="J14299" s="102"/>
      <c r="K14299" s="102"/>
      <c r="L14299" s="108"/>
      <c r="R14299" s="31"/>
      <c r="S14299" s="112"/>
    </row>
    <row r="14300">
      <c r="A14300" s="105"/>
      <c r="C14300" s="88"/>
      <c r="D14300" s="86"/>
      <c r="E14300" s="32"/>
      <c r="H14300" s="105"/>
      <c r="J14300" s="102"/>
      <c r="K14300" s="102"/>
      <c r="L14300" s="108"/>
      <c r="R14300" s="31"/>
      <c r="S14300" s="112"/>
    </row>
    <row r="14301">
      <c r="A14301" s="105"/>
      <c r="C14301" s="88"/>
      <c r="D14301" s="86"/>
      <c r="E14301" s="32"/>
      <c r="H14301" s="105"/>
      <c r="J14301" s="102"/>
      <c r="K14301" s="102"/>
      <c r="L14301" s="108"/>
      <c r="R14301" s="31"/>
      <c r="S14301" s="112"/>
    </row>
    <row r="14302">
      <c r="A14302" s="105"/>
      <c r="C14302" s="88"/>
      <c r="D14302" s="86"/>
      <c r="E14302" s="32"/>
      <c r="H14302" s="105"/>
      <c r="J14302" s="102"/>
      <c r="K14302" s="102"/>
      <c r="L14302" s="108"/>
      <c r="R14302" s="31"/>
      <c r="S14302" s="112"/>
    </row>
    <row r="14303">
      <c r="A14303" s="105"/>
      <c r="C14303" s="88"/>
      <c r="D14303" s="86"/>
      <c r="E14303" s="32"/>
      <c r="H14303" s="105"/>
      <c r="J14303" s="102"/>
      <c r="K14303" s="102"/>
      <c r="L14303" s="108"/>
      <c r="R14303" s="31"/>
      <c r="S14303" s="112"/>
    </row>
    <row r="14304">
      <c r="A14304" s="105"/>
      <c r="C14304" s="88"/>
      <c r="D14304" s="86"/>
      <c r="E14304" s="32"/>
      <c r="H14304" s="105"/>
      <c r="J14304" s="102"/>
      <c r="K14304" s="102"/>
      <c r="L14304" s="108"/>
      <c r="R14304" s="31"/>
      <c r="S14304" s="112"/>
    </row>
    <row r="14305">
      <c r="A14305" s="105"/>
      <c r="C14305" s="88"/>
      <c r="D14305" s="86"/>
      <c r="E14305" s="32"/>
      <c r="H14305" s="105"/>
      <c r="J14305" s="102"/>
      <c r="K14305" s="102"/>
      <c r="L14305" s="108"/>
      <c r="R14305" s="31"/>
      <c r="S14305" s="112"/>
    </row>
    <row r="14306">
      <c r="A14306" s="105"/>
      <c r="C14306" s="88"/>
      <c r="D14306" s="86"/>
      <c r="E14306" s="32"/>
      <c r="H14306" s="105"/>
      <c r="J14306" s="102"/>
      <c r="K14306" s="102"/>
      <c r="L14306" s="108"/>
      <c r="R14306" s="31"/>
      <c r="S14306" s="112"/>
    </row>
    <row r="14307">
      <c r="A14307" s="105"/>
      <c r="C14307" s="88"/>
      <c r="D14307" s="86"/>
      <c r="E14307" s="32"/>
      <c r="H14307" s="105"/>
      <c r="J14307" s="102"/>
      <c r="K14307" s="102"/>
      <c r="L14307" s="108"/>
      <c r="R14307" s="31"/>
      <c r="S14307" s="112"/>
    </row>
    <row r="14308">
      <c r="A14308" s="105"/>
      <c r="C14308" s="88"/>
      <c r="D14308" s="86"/>
      <c r="E14308" s="32"/>
      <c r="H14308" s="105"/>
      <c r="J14308" s="102"/>
      <c r="K14308" s="102"/>
      <c r="L14308" s="108"/>
      <c r="R14308" s="31"/>
      <c r="S14308" s="112"/>
    </row>
    <row r="14309">
      <c r="A14309" s="105"/>
      <c r="C14309" s="88"/>
      <c r="D14309" s="86"/>
      <c r="E14309" s="32"/>
      <c r="H14309" s="105"/>
      <c r="J14309" s="102"/>
      <c r="K14309" s="102"/>
      <c r="L14309" s="108"/>
      <c r="R14309" s="31"/>
      <c r="S14309" s="112"/>
    </row>
    <row r="14310">
      <c r="A14310" s="105"/>
      <c r="C14310" s="88"/>
      <c r="D14310" s="86"/>
      <c r="E14310" s="32"/>
      <c r="H14310" s="105"/>
      <c r="J14310" s="102"/>
      <c r="K14310" s="102"/>
      <c r="L14310" s="108"/>
      <c r="R14310" s="31"/>
      <c r="S14310" s="112"/>
    </row>
    <row r="14311">
      <c r="A14311" s="105"/>
      <c r="C14311" s="88"/>
      <c r="D14311" s="86"/>
      <c r="E14311" s="32"/>
      <c r="H14311" s="105"/>
      <c r="J14311" s="102"/>
      <c r="K14311" s="102"/>
      <c r="L14311" s="108"/>
      <c r="R14311" s="31"/>
      <c r="S14311" s="112"/>
    </row>
    <row r="14312">
      <c r="A14312" s="105"/>
      <c r="C14312" s="88"/>
      <c r="D14312" s="86"/>
      <c r="E14312" s="32"/>
      <c r="H14312" s="105"/>
      <c r="J14312" s="102"/>
      <c r="K14312" s="102"/>
      <c r="L14312" s="108"/>
      <c r="R14312" s="31"/>
      <c r="S14312" s="112"/>
    </row>
    <row r="14313">
      <c r="A14313" s="105"/>
      <c r="C14313" s="88"/>
      <c r="D14313" s="86"/>
      <c r="E14313" s="32"/>
      <c r="H14313" s="105"/>
      <c r="J14313" s="102"/>
      <c r="K14313" s="102"/>
      <c r="L14313" s="108"/>
      <c r="R14313" s="31"/>
      <c r="S14313" s="112"/>
    </row>
    <row r="14314">
      <c r="A14314" s="105"/>
      <c r="C14314" s="88"/>
      <c r="D14314" s="86"/>
      <c r="E14314" s="32"/>
      <c r="H14314" s="105"/>
      <c r="J14314" s="102"/>
      <c r="K14314" s="102"/>
      <c r="L14314" s="108"/>
      <c r="R14314" s="31"/>
      <c r="S14314" s="112"/>
    </row>
    <row r="14315">
      <c r="A14315" s="105"/>
      <c r="C14315" s="88"/>
      <c r="D14315" s="86"/>
      <c r="E14315" s="32"/>
      <c r="H14315" s="105"/>
      <c r="J14315" s="102"/>
      <c r="K14315" s="102"/>
      <c r="L14315" s="108"/>
      <c r="R14315" s="31"/>
      <c r="S14315" s="112"/>
    </row>
    <row r="14316">
      <c r="A14316" s="105"/>
      <c r="C14316" s="88"/>
      <c r="D14316" s="86"/>
      <c r="E14316" s="32"/>
      <c r="H14316" s="105"/>
      <c r="J14316" s="102"/>
      <c r="K14316" s="102"/>
      <c r="L14316" s="108"/>
      <c r="R14316" s="31"/>
      <c r="S14316" s="112"/>
    </row>
    <row r="14317">
      <c r="A14317" s="105"/>
      <c r="C14317" s="88"/>
      <c r="D14317" s="86"/>
      <c r="E14317" s="32"/>
      <c r="H14317" s="105"/>
      <c r="J14317" s="102"/>
      <c r="K14317" s="102"/>
      <c r="L14317" s="108"/>
      <c r="R14317" s="31"/>
      <c r="S14317" s="112"/>
    </row>
    <row r="14318">
      <c r="A14318" s="105"/>
      <c r="C14318" s="88"/>
      <c r="D14318" s="86"/>
      <c r="E14318" s="32"/>
      <c r="H14318" s="105"/>
      <c r="J14318" s="102"/>
      <c r="K14318" s="102"/>
      <c r="L14318" s="108"/>
      <c r="R14318" s="31"/>
      <c r="S14318" s="112"/>
    </row>
    <row r="14319">
      <c r="A14319" s="105"/>
      <c r="C14319" s="88"/>
      <c r="D14319" s="86"/>
      <c r="E14319" s="32"/>
      <c r="H14319" s="105"/>
      <c r="J14319" s="102"/>
      <c r="K14319" s="102"/>
      <c r="L14319" s="108"/>
      <c r="R14319" s="31"/>
      <c r="S14319" s="112"/>
    </row>
    <row r="14320">
      <c r="A14320" s="105"/>
      <c r="C14320" s="88"/>
      <c r="D14320" s="86"/>
      <c r="E14320" s="32"/>
      <c r="H14320" s="105"/>
      <c r="J14320" s="102"/>
      <c r="K14320" s="102"/>
      <c r="L14320" s="108"/>
      <c r="R14320" s="31"/>
      <c r="S14320" s="112"/>
    </row>
    <row r="14321">
      <c r="A14321" s="105"/>
      <c r="C14321" s="88"/>
      <c r="D14321" s="86"/>
      <c r="E14321" s="32"/>
      <c r="H14321" s="105"/>
      <c r="J14321" s="102"/>
      <c r="K14321" s="102"/>
      <c r="L14321" s="108"/>
      <c r="R14321" s="31"/>
      <c r="S14321" s="112"/>
    </row>
    <row r="14322">
      <c r="A14322" s="105"/>
      <c r="C14322" s="88"/>
      <c r="D14322" s="86"/>
      <c r="E14322" s="32"/>
      <c r="H14322" s="105"/>
      <c r="J14322" s="102"/>
      <c r="K14322" s="102"/>
      <c r="L14322" s="108"/>
      <c r="R14322" s="31"/>
      <c r="S14322" s="112"/>
    </row>
    <row r="14323">
      <c r="A14323" s="105"/>
      <c r="C14323" s="88"/>
      <c r="D14323" s="86"/>
      <c r="E14323" s="32"/>
      <c r="H14323" s="105"/>
      <c r="J14323" s="102"/>
      <c r="K14323" s="102"/>
      <c r="L14323" s="108"/>
      <c r="R14323" s="31"/>
      <c r="S14323" s="112"/>
    </row>
    <row r="14324">
      <c r="A14324" s="105"/>
      <c r="C14324" s="88"/>
      <c r="D14324" s="86"/>
      <c r="E14324" s="32"/>
      <c r="H14324" s="105"/>
      <c r="J14324" s="102"/>
      <c r="K14324" s="102"/>
      <c r="L14324" s="108"/>
      <c r="R14324" s="31"/>
      <c r="S14324" s="112"/>
    </row>
    <row r="14325">
      <c r="A14325" s="105"/>
      <c r="C14325" s="88"/>
      <c r="D14325" s="86"/>
      <c r="E14325" s="32"/>
      <c r="H14325" s="105"/>
      <c r="J14325" s="102"/>
      <c r="K14325" s="102"/>
      <c r="L14325" s="108"/>
      <c r="R14325" s="31"/>
      <c r="S14325" s="112"/>
    </row>
    <row r="14326">
      <c r="A14326" s="105"/>
      <c r="C14326" s="88"/>
      <c r="D14326" s="86"/>
      <c r="E14326" s="32"/>
      <c r="H14326" s="105"/>
      <c r="J14326" s="102"/>
      <c r="K14326" s="102"/>
      <c r="L14326" s="108"/>
      <c r="R14326" s="31"/>
      <c r="S14326" s="112"/>
    </row>
    <row r="14327">
      <c r="A14327" s="105"/>
      <c r="C14327" s="88"/>
      <c r="D14327" s="86"/>
      <c r="E14327" s="32"/>
      <c r="H14327" s="105"/>
      <c r="J14327" s="102"/>
      <c r="K14327" s="102"/>
      <c r="L14327" s="108"/>
      <c r="R14327" s="31"/>
      <c r="S14327" s="112"/>
    </row>
    <row r="14328">
      <c r="A14328" s="105"/>
      <c r="C14328" s="88"/>
      <c r="D14328" s="86"/>
      <c r="E14328" s="32"/>
      <c r="H14328" s="105"/>
      <c r="J14328" s="102"/>
      <c r="K14328" s="102"/>
      <c r="L14328" s="108"/>
      <c r="R14328" s="31"/>
      <c r="S14328" s="112"/>
    </row>
    <row r="14329">
      <c r="A14329" s="105"/>
      <c r="C14329" s="88"/>
      <c r="D14329" s="86"/>
      <c r="E14329" s="32"/>
      <c r="H14329" s="105"/>
      <c r="J14329" s="102"/>
      <c r="K14329" s="102"/>
      <c r="L14329" s="108"/>
      <c r="R14329" s="31"/>
      <c r="S14329" s="112"/>
    </row>
    <row r="14330">
      <c r="A14330" s="105"/>
      <c r="C14330" s="88"/>
      <c r="D14330" s="86"/>
      <c r="E14330" s="32"/>
      <c r="H14330" s="105"/>
      <c r="J14330" s="102"/>
      <c r="K14330" s="102"/>
      <c r="L14330" s="108"/>
      <c r="R14330" s="31"/>
      <c r="S14330" s="112"/>
    </row>
    <row r="14331">
      <c r="A14331" s="105"/>
      <c r="C14331" s="88"/>
      <c r="D14331" s="86"/>
      <c r="E14331" s="32"/>
      <c r="H14331" s="105"/>
      <c r="J14331" s="102"/>
      <c r="K14331" s="102"/>
      <c r="L14331" s="108"/>
      <c r="R14331" s="31"/>
      <c r="S14331" s="112"/>
    </row>
    <row r="14332">
      <c r="A14332" s="105"/>
      <c r="C14332" s="88"/>
      <c r="D14332" s="86"/>
      <c r="E14332" s="32"/>
      <c r="H14332" s="105"/>
      <c r="J14332" s="102"/>
      <c r="K14332" s="102"/>
      <c r="L14332" s="108"/>
      <c r="R14332" s="31"/>
      <c r="S14332" s="112"/>
    </row>
    <row r="14333">
      <c r="A14333" s="105"/>
      <c r="C14333" s="88"/>
      <c r="D14333" s="86"/>
      <c r="E14333" s="32"/>
      <c r="H14333" s="105"/>
      <c r="J14333" s="102"/>
      <c r="K14333" s="102"/>
      <c r="L14333" s="108"/>
      <c r="R14333" s="31"/>
      <c r="S14333" s="112"/>
    </row>
    <row r="14334">
      <c r="A14334" s="105"/>
      <c r="C14334" s="88"/>
      <c r="D14334" s="86"/>
      <c r="E14334" s="32"/>
      <c r="H14334" s="105"/>
      <c r="J14334" s="102"/>
      <c r="K14334" s="102"/>
      <c r="L14334" s="108"/>
      <c r="R14334" s="31"/>
      <c r="S14334" s="112"/>
    </row>
    <row r="14335">
      <c r="A14335" s="105"/>
      <c r="C14335" s="88"/>
      <c r="D14335" s="86"/>
      <c r="E14335" s="32"/>
      <c r="H14335" s="105"/>
      <c r="J14335" s="102"/>
      <c r="K14335" s="102"/>
      <c r="L14335" s="108"/>
      <c r="R14335" s="31"/>
      <c r="S14335" s="112"/>
    </row>
    <row r="14336">
      <c r="A14336" s="105"/>
      <c r="C14336" s="88"/>
      <c r="D14336" s="86"/>
      <c r="E14336" s="32"/>
      <c r="H14336" s="105"/>
      <c r="J14336" s="102"/>
      <c r="K14336" s="102"/>
      <c r="L14336" s="108"/>
      <c r="R14336" s="31"/>
      <c r="S14336" s="112"/>
    </row>
    <row r="14337">
      <c r="A14337" s="105"/>
      <c r="C14337" s="88"/>
      <c r="D14337" s="86"/>
      <c r="E14337" s="32"/>
      <c r="H14337" s="105"/>
      <c r="J14337" s="102"/>
      <c r="K14337" s="102"/>
      <c r="L14337" s="108"/>
      <c r="R14337" s="31"/>
      <c r="S14337" s="112"/>
    </row>
    <row r="14338">
      <c r="A14338" s="105"/>
      <c r="C14338" s="88"/>
      <c r="D14338" s="86"/>
      <c r="E14338" s="32"/>
      <c r="H14338" s="105"/>
      <c r="J14338" s="102"/>
      <c r="K14338" s="102"/>
      <c r="L14338" s="108"/>
      <c r="R14338" s="31"/>
      <c r="S14338" s="112"/>
    </row>
    <row r="14339">
      <c r="A14339" s="105"/>
      <c r="C14339" s="88"/>
      <c r="D14339" s="86"/>
      <c r="E14339" s="32"/>
      <c r="H14339" s="105"/>
      <c r="J14339" s="102"/>
      <c r="K14339" s="102"/>
      <c r="L14339" s="108"/>
      <c r="R14339" s="31"/>
      <c r="S14339" s="112"/>
    </row>
    <row r="14340">
      <c r="A14340" s="105"/>
      <c r="C14340" s="88"/>
      <c r="D14340" s="86"/>
      <c r="E14340" s="32"/>
      <c r="H14340" s="105"/>
      <c r="J14340" s="102"/>
      <c r="K14340" s="102"/>
      <c r="L14340" s="108"/>
      <c r="R14340" s="31"/>
      <c r="S14340" s="112"/>
    </row>
    <row r="14341">
      <c r="A14341" s="105"/>
      <c r="C14341" s="88"/>
      <c r="D14341" s="86"/>
      <c r="E14341" s="32"/>
      <c r="H14341" s="105"/>
      <c r="J14341" s="102"/>
      <c r="K14341" s="102"/>
      <c r="L14341" s="108"/>
      <c r="R14341" s="31"/>
      <c r="S14341" s="112"/>
    </row>
    <row r="14342">
      <c r="A14342" s="105"/>
      <c r="C14342" s="88"/>
      <c r="D14342" s="86"/>
      <c r="E14342" s="32"/>
      <c r="H14342" s="105"/>
      <c r="J14342" s="102"/>
      <c r="K14342" s="102"/>
      <c r="L14342" s="108"/>
      <c r="R14342" s="31"/>
      <c r="S14342" s="112"/>
    </row>
    <row r="14343">
      <c r="A14343" s="105"/>
      <c r="C14343" s="88"/>
      <c r="D14343" s="86"/>
      <c r="E14343" s="32"/>
      <c r="H14343" s="105"/>
      <c r="J14343" s="102"/>
      <c r="K14343" s="102"/>
      <c r="L14343" s="108"/>
      <c r="R14343" s="31"/>
      <c r="S14343" s="112"/>
    </row>
    <row r="14344">
      <c r="A14344" s="105"/>
      <c r="C14344" s="88"/>
      <c r="D14344" s="86"/>
      <c r="E14344" s="32"/>
      <c r="H14344" s="105"/>
      <c r="J14344" s="102"/>
      <c r="K14344" s="102"/>
      <c r="L14344" s="108"/>
      <c r="R14344" s="31"/>
      <c r="S14344" s="112"/>
    </row>
    <row r="14345">
      <c r="A14345" s="105"/>
      <c r="C14345" s="88"/>
      <c r="D14345" s="86"/>
      <c r="E14345" s="32"/>
      <c r="H14345" s="105"/>
      <c r="J14345" s="102"/>
      <c r="K14345" s="102"/>
      <c r="L14345" s="108"/>
      <c r="R14345" s="31"/>
      <c r="S14345" s="112"/>
    </row>
    <row r="14346">
      <c r="A14346" s="105"/>
      <c r="C14346" s="88"/>
      <c r="D14346" s="86"/>
      <c r="E14346" s="32"/>
      <c r="H14346" s="105"/>
      <c r="J14346" s="102"/>
      <c r="K14346" s="102"/>
      <c r="L14346" s="108"/>
      <c r="R14346" s="31"/>
      <c r="S14346" s="112"/>
    </row>
    <row r="14347">
      <c r="A14347" s="105"/>
      <c r="C14347" s="88"/>
      <c r="D14347" s="86"/>
      <c r="E14347" s="32"/>
      <c r="H14347" s="105"/>
      <c r="J14347" s="102"/>
      <c r="K14347" s="102"/>
      <c r="L14347" s="108"/>
      <c r="R14347" s="31"/>
      <c r="S14347" s="112"/>
    </row>
    <row r="14348">
      <c r="A14348" s="105"/>
      <c r="C14348" s="88"/>
      <c r="D14348" s="86"/>
      <c r="E14348" s="32"/>
      <c r="H14348" s="105"/>
      <c r="J14348" s="102"/>
      <c r="K14348" s="102"/>
      <c r="L14348" s="108"/>
      <c r="R14348" s="31"/>
      <c r="S14348" s="112"/>
    </row>
    <row r="14349">
      <c r="A14349" s="105"/>
      <c r="C14349" s="88"/>
      <c r="D14349" s="86"/>
      <c r="E14349" s="32"/>
      <c r="H14349" s="105"/>
      <c r="J14349" s="102"/>
      <c r="K14349" s="102"/>
      <c r="L14349" s="108"/>
      <c r="R14349" s="31"/>
      <c r="S14349" s="112"/>
    </row>
    <row r="14350">
      <c r="A14350" s="105"/>
      <c r="C14350" s="88"/>
      <c r="D14350" s="86"/>
      <c r="E14350" s="32"/>
      <c r="H14350" s="105"/>
      <c r="J14350" s="102"/>
      <c r="K14350" s="102"/>
      <c r="L14350" s="108"/>
      <c r="R14350" s="31"/>
      <c r="S14350" s="112"/>
    </row>
    <row r="14351">
      <c r="A14351" s="105"/>
      <c r="C14351" s="88"/>
      <c r="D14351" s="86"/>
      <c r="E14351" s="32"/>
      <c r="H14351" s="105"/>
      <c r="J14351" s="102"/>
      <c r="K14351" s="102"/>
      <c r="L14351" s="108"/>
      <c r="R14351" s="31"/>
      <c r="S14351" s="112"/>
    </row>
    <row r="14352">
      <c r="A14352" s="105"/>
      <c r="C14352" s="88"/>
      <c r="D14352" s="86"/>
      <c r="E14352" s="32"/>
      <c r="H14352" s="105"/>
      <c r="J14352" s="102"/>
      <c r="K14352" s="102"/>
      <c r="L14352" s="108"/>
      <c r="R14352" s="31"/>
      <c r="S14352" s="112"/>
    </row>
    <row r="14353">
      <c r="A14353" s="105"/>
      <c r="C14353" s="88"/>
      <c r="D14353" s="86"/>
      <c r="E14353" s="32"/>
      <c r="H14353" s="105"/>
      <c r="J14353" s="102"/>
      <c r="K14353" s="102"/>
      <c r="L14353" s="108"/>
      <c r="R14353" s="31"/>
      <c r="S14353" s="112"/>
    </row>
    <row r="14354">
      <c r="A14354" s="105"/>
      <c r="C14354" s="88"/>
      <c r="D14354" s="86"/>
      <c r="E14354" s="32"/>
      <c r="H14354" s="105"/>
      <c r="J14354" s="102"/>
      <c r="K14354" s="102"/>
      <c r="L14354" s="108"/>
      <c r="R14354" s="31"/>
      <c r="S14354" s="112"/>
    </row>
    <row r="14355">
      <c r="A14355" s="105"/>
      <c r="C14355" s="88"/>
      <c r="D14355" s="86"/>
      <c r="E14355" s="32"/>
      <c r="H14355" s="105"/>
      <c r="J14355" s="102"/>
      <c r="K14355" s="102"/>
      <c r="L14355" s="108"/>
      <c r="R14355" s="31"/>
      <c r="S14355" s="112"/>
    </row>
    <row r="14356">
      <c r="A14356" s="105"/>
      <c r="C14356" s="88"/>
      <c r="D14356" s="86"/>
      <c r="E14356" s="32"/>
      <c r="H14356" s="105"/>
      <c r="J14356" s="102"/>
      <c r="K14356" s="102"/>
      <c r="L14356" s="108"/>
      <c r="R14356" s="31"/>
      <c r="S14356" s="112"/>
    </row>
    <row r="14357">
      <c r="A14357" s="105"/>
      <c r="C14357" s="88"/>
      <c r="D14357" s="86"/>
      <c r="E14357" s="32"/>
      <c r="H14357" s="105"/>
      <c r="J14357" s="102"/>
      <c r="K14357" s="102"/>
      <c r="L14357" s="108"/>
      <c r="R14357" s="31"/>
      <c r="S14357" s="112"/>
    </row>
    <row r="14358">
      <c r="A14358" s="105"/>
      <c r="C14358" s="88"/>
      <c r="D14358" s="86"/>
      <c r="E14358" s="32"/>
      <c r="H14358" s="105"/>
      <c r="J14358" s="102"/>
      <c r="K14358" s="102"/>
      <c r="L14358" s="108"/>
      <c r="R14358" s="31"/>
      <c r="S14358" s="112"/>
    </row>
    <row r="14359">
      <c r="A14359" s="105"/>
      <c r="C14359" s="88"/>
      <c r="D14359" s="86"/>
      <c r="E14359" s="32"/>
      <c r="H14359" s="105"/>
      <c r="J14359" s="102"/>
      <c r="K14359" s="102"/>
      <c r="L14359" s="108"/>
      <c r="R14359" s="31"/>
      <c r="S14359" s="112"/>
    </row>
    <row r="14360">
      <c r="A14360" s="105"/>
      <c r="C14360" s="88"/>
      <c r="D14360" s="86"/>
      <c r="E14360" s="32"/>
      <c r="H14360" s="105"/>
      <c r="J14360" s="102"/>
      <c r="K14360" s="102"/>
      <c r="L14360" s="108"/>
      <c r="R14360" s="31"/>
      <c r="S14360" s="112"/>
    </row>
    <row r="14361">
      <c r="A14361" s="105"/>
      <c r="C14361" s="88"/>
      <c r="D14361" s="86"/>
      <c r="E14361" s="32"/>
      <c r="H14361" s="105"/>
      <c r="J14361" s="102"/>
      <c r="K14361" s="102"/>
      <c r="L14361" s="108"/>
      <c r="R14361" s="31"/>
      <c r="S14361" s="112"/>
    </row>
    <row r="14362">
      <c r="A14362" s="105"/>
      <c r="C14362" s="88"/>
      <c r="D14362" s="86"/>
      <c r="E14362" s="32"/>
      <c r="H14362" s="105"/>
      <c r="J14362" s="102"/>
      <c r="K14362" s="102"/>
      <c r="L14362" s="108"/>
      <c r="R14362" s="31"/>
      <c r="S14362" s="112"/>
    </row>
    <row r="14363">
      <c r="A14363" s="105"/>
      <c r="C14363" s="88"/>
      <c r="D14363" s="86"/>
      <c r="E14363" s="32"/>
      <c r="H14363" s="105"/>
      <c r="J14363" s="102"/>
      <c r="K14363" s="102"/>
      <c r="L14363" s="108"/>
      <c r="R14363" s="31"/>
      <c r="S14363" s="112"/>
    </row>
    <row r="14364">
      <c r="A14364" s="105"/>
      <c r="C14364" s="88"/>
      <c r="D14364" s="86"/>
      <c r="E14364" s="32"/>
      <c r="H14364" s="105"/>
      <c r="J14364" s="102"/>
      <c r="K14364" s="102"/>
      <c r="L14364" s="108"/>
      <c r="R14364" s="31"/>
      <c r="S14364" s="112"/>
    </row>
    <row r="14365">
      <c r="A14365" s="105"/>
      <c r="C14365" s="88"/>
      <c r="D14365" s="86"/>
      <c r="E14365" s="32"/>
      <c r="H14365" s="105"/>
      <c r="J14365" s="102"/>
      <c r="K14365" s="102"/>
      <c r="L14365" s="108"/>
      <c r="R14365" s="31"/>
      <c r="S14365" s="112"/>
    </row>
    <row r="14366">
      <c r="A14366" s="105"/>
      <c r="C14366" s="88"/>
      <c r="D14366" s="86"/>
      <c r="E14366" s="32"/>
      <c r="H14366" s="105"/>
      <c r="J14366" s="102"/>
      <c r="K14366" s="102"/>
      <c r="L14366" s="108"/>
      <c r="R14366" s="31"/>
      <c r="S14366" s="112"/>
    </row>
    <row r="14367">
      <c r="A14367" s="105"/>
      <c r="C14367" s="88"/>
      <c r="D14367" s="86"/>
      <c r="E14367" s="32"/>
      <c r="H14367" s="105"/>
      <c r="J14367" s="102"/>
      <c r="K14367" s="102"/>
      <c r="L14367" s="108"/>
      <c r="R14367" s="31"/>
      <c r="S14367" s="112"/>
    </row>
    <row r="14368">
      <c r="A14368" s="105"/>
      <c r="C14368" s="88"/>
      <c r="D14368" s="86"/>
      <c r="E14368" s="32"/>
      <c r="H14368" s="105"/>
      <c r="J14368" s="102"/>
      <c r="K14368" s="102"/>
      <c r="L14368" s="108"/>
      <c r="R14368" s="31"/>
      <c r="S14368" s="112"/>
    </row>
    <row r="14369">
      <c r="A14369" s="105"/>
      <c r="C14369" s="88"/>
      <c r="D14369" s="86"/>
      <c r="E14369" s="32"/>
      <c r="H14369" s="105"/>
      <c r="J14369" s="102"/>
      <c r="K14369" s="102"/>
      <c r="L14369" s="108"/>
      <c r="R14369" s="31"/>
      <c r="S14369" s="112"/>
    </row>
    <row r="14370">
      <c r="A14370" s="105"/>
      <c r="C14370" s="88"/>
      <c r="D14370" s="86"/>
      <c r="E14370" s="32"/>
      <c r="H14370" s="105"/>
      <c r="J14370" s="102"/>
      <c r="K14370" s="102"/>
      <c r="L14370" s="108"/>
      <c r="R14370" s="31"/>
      <c r="S14370" s="112"/>
    </row>
    <row r="14371">
      <c r="A14371" s="105"/>
      <c r="C14371" s="88"/>
      <c r="D14371" s="86"/>
      <c r="E14371" s="32"/>
      <c r="H14371" s="105"/>
      <c r="J14371" s="102"/>
      <c r="K14371" s="102"/>
      <c r="L14371" s="108"/>
      <c r="R14371" s="31"/>
      <c r="S14371" s="112"/>
    </row>
    <row r="14372">
      <c r="A14372" s="105"/>
      <c r="C14372" s="88"/>
      <c r="D14372" s="86"/>
      <c r="E14372" s="32"/>
      <c r="H14372" s="105"/>
      <c r="J14372" s="102"/>
      <c r="K14372" s="102"/>
      <c r="L14372" s="108"/>
      <c r="R14372" s="31"/>
      <c r="S14372" s="112"/>
    </row>
    <row r="14373">
      <c r="A14373" s="105"/>
      <c r="C14373" s="88"/>
      <c r="D14373" s="86"/>
      <c r="E14373" s="32"/>
      <c r="H14373" s="105"/>
      <c r="J14373" s="102"/>
      <c r="K14373" s="102"/>
      <c r="L14373" s="108"/>
      <c r="R14373" s="31"/>
      <c r="S14373" s="112"/>
    </row>
    <row r="14374">
      <c r="A14374" s="105"/>
      <c r="C14374" s="88"/>
      <c r="D14374" s="86"/>
      <c r="E14374" s="32"/>
      <c r="H14374" s="105"/>
      <c r="J14374" s="102"/>
      <c r="K14374" s="102"/>
      <c r="L14374" s="108"/>
      <c r="R14374" s="31"/>
      <c r="S14374" s="112"/>
    </row>
    <row r="14375">
      <c r="A14375" s="105"/>
      <c r="C14375" s="88"/>
      <c r="D14375" s="86"/>
      <c r="E14375" s="32"/>
      <c r="H14375" s="105"/>
      <c r="J14375" s="102"/>
      <c r="K14375" s="102"/>
      <c r="L14375" s="108"/>
      <c r="R14375" s="31"/>
      <c r="S14375" s="112"/>
    </row>
    <row r="14376">
      <c r="A14376" s="105"/>
      <c r="C14376" s="88"/>
      <c r="D14376" s="86"/>
      <c r="E14376" s="32"/>
      <c r="H14376" s="105"/>
      <c r="J14376" s="102"/>
      <c r="K14376" s="102"/>
      <c r="L14376" s="108"/>
      <c r="R14376" s="31"/>
      <c r="S14376" s="112"/>
    </row>
    <row r="14377">
      <c r="A14377" s="105"/>
      <c r="C14377" s="88"/>
      <c r="D14377" s="86"/>
      <c r="E14377" s="32"/>
      <c r="H14377" s="105"/>
      <c r="J14377" s="102"/>
      <c r="K14377" s="102"/>
      <c r="L14377" s="108"/>
      <c r="R14377" s="31"/>
      <c r="S14377" s="112"/>
    </row>
    <row r="14378">
      <c r="A14378" s="105"/>
      <c r="C14378" s="88"/>
      <c r="D14378" s="86"/>
      <c r="E14378" s="32"/>
      <c r="H14378" s="105"/>
      <c r="J14378" s="102"/>
      <c r="K14378" s="102"/>
      <c r="L14378" s="108"/>
      <c r="R14378" s="31"/>
      <c r="S14378" s="112"/>
    </row>
    <row r="14379">
      <c r="A14379" s="105"/>
      <c r="C14379" s="88"/>
      <c r="D14379" s="86"/>
      <c r="E14379" s="32"/>
      <c r="H14379" s="105"/>
      <c r="J14379" s="102"/>
      <c r="K14379" s="102"/>
      <c r="L14379" s="108"/>
      <c r="R14379" s="31"/>
      <c r="S14379" s="112"/>
    </row>
    <row r="14380">
      <c r="A14380" s="105"/>
      <c r="C14380" s="88"/>
      <c r="D14380" s="86"/>
      <c r="E14380" s="32"/>
      <c r="H14380" s="105"/>
      <c r="J14380" s="102"/>
      <c r="K14380" s="102"/>
      <c r="L14380" s="108"/>
      <c r="R14380" s="31"/>
      <c r="S14380" s="112"/>
    </row>
    <row r="14381">
      <c r="A14381" s="105"/>
      <c r="C14381" s="88"/>
      <c r="D14381" s="86"/>
      <c r="E14381" s="32"/>
      <c r="H14381" s="105"/>
      <c r="J14381" s="102"/>
      <c r="K14381" s="102"/>
      <c r="L14381" s="108"/>
      <c r="R14381" s="31"/>
      <c r="S14381" s="112"/>
    </row>
    <row r="14382">
      <c r="A14382" s="105"/>
      <c r="C14382" s="88"/>
      <c r="D14382" s="86"/>
      <c r="E14382" s="32"/>
      <c r="H14382" s="105"/>
      <c r="J14382" s="102"/>
      <c r="K14382" s="102"/>
      <c r="L14382" s="108"/>
      <c r="R14382" s="31"/>
      <c r="S14382" s="112"/>
    </row>
    <row r="14383">
      <c r="A14383" s="105"/>
      <c r="C14383" s="88"/>
      <c r="D14383" s="86"/>
      <c r="E14383" s="32"/>
      <c r="H14383" s="105"/>
      <c r="J14383" s="102"/>
      <c r="K14383" s="102"/>
      <c r="L14383" s="108"/>
      <c r="R14383" s="31"/>
      <c r="S14383" s="112"/>
    </row>
    <row r="14384">
      <c r="A14384" s="105"/>
      <c r="C14384" s="88"/>
      <c r="D14384" s="86"/>
      <c r="E14384" s="32"/>
      <c r="H14384" s="105"/>
      <c r="J14384" s="102"/>
      <c r="K14384" s="102"/>
      <c r="L14384" s="108"/>
      <c r="R14384" s="31"/>
      <c r="S14384" s="112"/>
    </row>
    <row r="14385">
      <c r="A14385" s="105"/>
      <c r="C14385" s="88"/>
      <c r="D14385" s="86"/>
      <c r="E14385" s="32"/>
      <c r="H14385" s="105"/>
      <c r="J14385" s="102"/>
      <c r="K14385" s="102"/>
      <c r="L14385" s="108"/>
      <c r="R14385" s="31"/>
      <c r="S14385" s="112"/>
    </row>
    <row r="14386">
      <c r="A14386" s="105"/>
      <c r="C14386" s="88"/>
      <c r="D14386" s="86"/>
      <c r="E14386" s="32"/>
      <c r="H14386" s="105"/>
      <c r="J14386" s="102"/>
      <c r="K14386" s="102"/>
      <c r="L14386" s="108"/>
      <c r="R14386" s="31"/>
      <c r="S14386" s="112"/>
    </row>
    <row r="14387">
      <c r="A14387" s="105"/>
      <c r="C14387" s="88"/>
      <c r="D14387" s="86"/>
      <c r="E14387" s="32"/>
      <c r="H14387" s="105"/>
      <c r="J14387" s="102"/>
      <c r="K14387" s="102"/>
      <c r="L14387" s="108"/>
      <c r="R14387" s="31"/>
      <c r="S14387" s="112"/>
    </row>
    <row r="14388">
      <c r="A14388" s="105"/>
      <c r="C14388" s="88"/>
      <c r="D14388" s="86"/>
      <c r="E14388" s="32"/>
      <c r="H14388" s="105"/>
      <c r="J14388" s="102"/>
      <c r="K14388" s="102"/>
      <c r="L14388" s="108"/>
      <c r="R14388" s="31"/>
      <c r="S14388" s="112"/>
    </row>
    <row r="14389">
      <c r="A14389" s="105"/>
      <c r="C14389" s="88"/>
      <c r="D14389" s="86"/>
      <c r="E14389" s="32"/>
      <c r="H14389" s="105"/>
      <c r="J14389" s="102"/>
      <c r="K14389" s="102"/>
      <c r="L14389" s="108"/>
      <c r="R14389" s="31"/>
      <c r="S14389" s="112"/>
    </row>
    <row r="14390">
      <c r="A14390" s="105"/>
      <c r="C14390" s="88"/>
      <c r="D14390" s="86"/>
      <c r="E14390" s="32"/>
      <c r="H14390" s="105"/>
      <c r="J14390" s="102"/>
      <c r="K14390" s="102"/>
      <c r="L14390" s="108"/>
      <c r="R14390" s="31"/>
      <c r="S14390" s="112"/>
    </row>
    <row r="14391">
      <c r="A14391" s="105"/>
      <c r="C14391" s="88"/>
      <c r="D14391" s="86"/>
      <c r="E14391" s="32"/>
      <c r="H14391" s="105"/>
      <c r="J14391" s="102"/>
      <c r="K14391" s="102"/>
      <c r="L14391" s="108"/>
      <c r="R14391" s="31"/>
      <c r="S14391" s="112"/>
    </row>
    <row r="14392">
      <c r="A14392" s="105"/>
      <c r="C14392" s="88"/>
      <c r="D14392" s="86"/>
      <c r="E14392" s="32"/>
      <c r="H14392" s="105"/>
      <c r="J14392" s="102"/>
      <c r="K14392" s="102"/>
      <c r="L14392" s="108"/>
      <c r="R14392" s="31"/>
      <c r="S14392" s="112"/>
    </row>
    <row r="14393">
      <c r="A14393" s="105"/>
      <c r="C14393" s="88"/>
      <c r="D14393" s="86"/>
      <c r="E14393" s="32"/>
      <c r="H14393" s="105"/>
      <c r="J14393" s="102"/>
      <c r="K14393" s="102"/>
      <c r="L14393" s="108"/>
      <c r="R14393" s="31"/>
      <c r="S14393" s="112"/>
    </row>
    <row r="14394">
      <c r="A14394" s="105"/>
      <c r="C14394" s="88"/>
      <c r="D14394" s="86"/>
      <c r="E14394" s="32"/>
      <c r="H14394" s="105"/>
      <c r="J14394" s="102"/>
      <c r="K14394" s="102"/>
      <c r="L14394" s="108"/>
      <c r="R14394" s="31"/>
      <c r="S14394" s="112"/>
    </row>
    <row r="14395">
      <c r="A14395" s="105"/>
      <c r="C14395" s="88"/>
      <c r="D14395" s="86"/>
      <c r="E14395" s="32"/>
      <c r="H14395" s="105"/>
      <c r="J14395" s="102"/>
      <c r="K14395" s="102"/>
      <c r="L14395" s="108"/>
      <c r="R14395" s="31"/>
      <c r="S14395" s="112"/>
    </row>
    <row r="14396">
      <c r="A14396" s="105"/>
      <c r="C14396" s="88"/>
      <c r="D14396" s="86"/>
      <c r="E14396" s="32"/>
      <c r="H14396" s="105"/>
      <c r="J14396" s="102"/>
      <c r="K14396" s="102"/>
      <c r="L14396" s="108"/>
      <c r="R14396" s="31"/>
      <c r="S14396" s="112"/>
    </row>
    <row r="14397">
      <c r="A14397" s="105"/>
      <c r="C14397" s="88"/>
      <c r="D14397" s="86"/>
      <c r="E14397" s="32"/>
      <c r="H14397" s="105"/>
      <c r="J14397" s="102"/>
      <c r="K14397" s="102"/>
      <c r="L14397" s="108"/>
      <c r="R14397" s="31"/>
      <c r="S14397" s="112"/>
    </row>
    <row r="14398">
      <c r="A14398" s="105"/>
      <c r="C14398" s="88"/>
      <c r="D14398" s="86"/>
      <c r="E14398" s="32"/>
      <c r="H14398" s="105"/>
      <c r="J14398" s="102"/>
      <c r="K14398" s="102"/>
      <c r="L14398" s="108"/>
      <c r="R14398" s="31"/>
      <c r="S14398" s="112"/>
    </row>
    <row r="14399">
      <c r="A14399" s="105"/>
      <c r="C14399" s="88"/>
      <c r="D14399" s="86"/>
      <c r="E14399" s="32"/>
      <c r="H14399" s="105"/>
      <c r="J14399" s="102"/>
      <c r="K14399" s="102"/>
      <c r="L14399" s="108"/>
      <c r="R14399" s="31"/>
      <c r="S14399" s="112"/>
    </row>
    <row r="14400">
      <c r="A14400" s="105"/>
      <c r="C14400" s="88"/>
      <c r="D14400" s="86"/>
      <c r="E14400" s="32"/>
      <c r="H14400" s="105"/>
      <c r="J14400" s="102"/>
      <c r="K14400" s="102"/>
      <c r="L14400" s="108"/>
      <c r="R14400" s="31"/>
      <c r="S14400" s="112"/>
    </row>
    <row r="14401">
      <c r="A14401" s="105"/>
      <c r="C14401" s="88"/>
      <c r="D14401" s="86"/>
      <c r="E14401" s="32"/>
      <c r="H14401" s="105"/>
      <c r="J14401" s="102"/>
      <c r="K14401" s="102"/>
      <c r="L14401" s="108"/>
      <c r="R14401" s="31"/>
      <c r="S14401" s="112"/>
    </row>
    <row r="14402">
      <c r="A14402" s="105"/>
      <c r="C14402" s="88"/>
      <c r="D14402" s="86"/>
      <c r="E14402" s="32"/>
      <c r="H14402" s="105"/>
      <c r="J14402" s="102"/>
      <c r="K14402" s="102"/>
      <c r="L14402" s="108"/>
      <c r="R14402" s="31"/>
      <c r="S14402" s="112"/>
    </row>
    <row r="14403">
      <c r="A14403" s="105"/>
      <c r="C14403" s="88"/>
      <c r="D14403" s="86"/>
      <c r="E14403" s="32"/>
      <c r="H14403" s="105"/>
      <c r="J14403" s="102"/>
      <c r="K14403" s="102"/>
      <c r="L14403" s="108"/>
      <c r="R14403" s="31"/>
      <c r="S14403" s="112"/>
    </row>
    <row r="14404">
      <c r="A14404" s="105"/>
      <c r="C14404" s="88"/>
      <c r="D14404" s="86"/>
      <c r="E14404" s="32"/>
      <c r="H14404" s="105"/>
      <c r="J14404" s="102"/>
      <c r="K14404" s="102"/>
      <c r="L14404" s="108"/>
      <c r="R14404" s="31"/>
      <c r="S14404" s="112"/>
    </row>
    <row r="14405">
      <c r="A14405" s="105"/>
      <c r="C14405" s="88"/>
      <c r="D14405" s="86"/>
      <c r="E14405" s="32"/>
      <c r="H14405" s="105"/>
      <c r="J14405" s="102"/>
      <c r="K14405" s="102"/>
      <c r="L14405" s="108"/>
      <c r="R14405" s="31"/>
      <c r="S14405" s="112"/>
    </row>
    <row r="14406">
      <c r="A14406" s="105"/>
      <c r="C14406" s="88"/>
      <c r="D14406" s="86"/>
      <c r="E14406" s="32"/>
      <c r="H14406" s="105"/>
      <c r="J14406" s="102"/>
      <c r="K14406" s="102"/>
      <c r="L14406" s="108"/>
      <c r="R14406" s="31"/>
      <c r="S14406" s="112"/>
    </row>
    <row r="14407">
      <c r="A14407" s="105"/>
      <c r="C14407" s="88"/>
      <c r="D14407" s="86"/>
      <c r="E14407" s="32"/>
      <c r="H14407" s="105"/>
      <c r="J14407" s="102"/>
      <c r="K14407" s="102"/>
      <c r="L14407" s="108"/>
      <c r="R14407" s="31"/>
      <c r="S14407" s="112"/>
    </row>
    <row r="14408">
      <c r="A14408" s="105"/>
      <c r="C14408" s="88"/>
      <c r="D14408" s="86"/>
      <c r="E14408" s="32"/>
      <c r="H14408" s="105"/>
      <c r="J14408" s="102"/>
      <c r="K14408" s="102"/>
      <c r="L14408" s="108"/>
      <c r="R14408" s="31"/>
      <c r="S14408" s="112"/>
    </row>
    <row r="14409">
      <c r="A14409" s="105"/>
      <c r="C14409" s="88"/>
      <c r="D14409" s="86"/>
      <c r="E14409" s="32"/>
      <c r="H14409" s="105"/>
      <c r="J14409" s="102"/>
      <c r="K14409" s="102"/>
      <c r="L14409" s="108"/>
      <c r="R14409" s="31"/>
      <c r="S14409" s="112"/>
    </row>
    <row r="14410">
      <c r="A14410" s="105"/>
      <c r="C14410" s="88"/>
      <c r="D14410" s="86"/>
      <c r="E14410" s="32"/>
      <c r="H14410" s="105"/>
      <c r="J14410" s="102"/>
      <c r="K14410" s="102"/>
      <c r="L14410" s="108"/>
      <c r="R14410" s="31"/>
      <c r="S14410" s="112"/>
    </row>
    <row r="14411">
      <c r="A14411" s="105"/>
      <c r="C14411" s="88"/>
      <c r="D14411" s="86"/>
      <c r="E14411" s="32"/>
      <c r="H14411" s="105"/>
      <c r="J14411" s="102"/>
      <c r="K14411" s="102"/>
      <c r="L14411" s="108"/>
      <c r="R14411" s="31"/>
      <c r="S14411" s="112"/>
    </row>
    <row r="14412">
      <c r="A14412" s="105"/>
      <c r="C14412" s="88"/>
      <c r="D14412" s="86"/>
      <c r="E14412" s="32"/>
      <c r="H14412" s="105"/>
      <c r="J14412" s="102"/>
      <c r="K14412" s="102"/>
      <c r="L14412" s="108"/>
      <c r="R14412" s="31"/>
      <c r="S14412" s="112"/>
    </row>
    <row r="14413">
      <c r="A14413" s="105"/>
      <c r="C14413" s="88"/>
      <c r="D14413" s="86"/>
      <c r="E14413" s="32"/>
      <c r="H14413" s="105"/>
      <c r="J14413" s="102"/>
      <c r="K14413" s="102"/>
      <c r="L14413" s="108"/>
      <c r="R14413" s="31"/>
      <c r="S14413" s="112"/>
    </row>
    <row r="14414">
      <c r="A14414" s="105"/>
      <c r="C14414" s="88"/>
      <c r="D14414" s="86"/>
      <c r="E14414" s="32"/>
      <c r="H14414" s="105"/>
      <c r="J14414" s="102"/>
      <c r="K14414" s="102"/>
      <c r="L14414" s="108"/>
      <c r="R14414" s="31"/>
      <c r="S14414" s="112"/>
    </row>
    <row r="14415">
      <c r="A14415" s="105"/>
      <c r="C14415" s="88"/>
      <c r="D14415" s="86"/>
      <c r="E14415" s="32"/>
      <c r="H14415" s="105"/>
      <c r="J14415" s="102"/>
      <c r="K14415" s="102"/>
      <c r="L14415" s="108"/>
      <c r="R14415" s="31"/>
      <c r="S14415" s="112"/>
    </row>
    <row r="14416">
      <c r="A14416" s="105"/>
      <c r="C14416" s="88"/>
      <c r="D14416" s="86"/>
      <c r="E14416" s="32"/>
      <c r="H14416" s="105"/>
      <c r="J14416" s="102"/>
      <c r="K14416" s="102"/>
      <c r="L14416" s="108"/>
      <c r="R14416" s="31"/>
      <c r="S14416" s="112"/>
    </row>
    <row r="14417">
      <c r="A14417" s="105"/>
      <c r="C14417" s="88"/>
      <c r="D14417" s="86"/>
      <c r="E14417" s="32"/>
      <c r="H14417" s="105"/>
      <c r="J14417" s="102"/>
      <c r="K14417" s="102"/>
      <c r="L14417" s="108"/>
      <c r="R14417" s="31"/>
      <c r="S14417" s="112"/>
    </row>
    <row r="14418">
      <c r="A14418" s="105"/>
      <c r="C14418" s="88"/>
      <c r="D14418" s="86"/>
      <c r="E14418" s="32"/>
      <c r="H14418" s="105"/>
      <c r="J14418" s="102"/>
      <c r="K14418" s="102"/>
      <c r="L14418" s="108"/>
      <c r="R14418" s="31"/>
      <c r="S14418" s="112"/>
    </row>
    <row r="14419">
      <c r="A14419" s="105"/>
      <c r="C14419" s="88"/>
      <c r="D14419" s="86"/>
      <c r="E14419" s="32"/>
      <c r="H14419" s="105"/>
      <c r="J14419" s="102"/>
      <c r="K14419" s="102"/>
      <c r="L14419" s="108"/>
      <c r="R14419" s="31"/>
      <c r="S14419" s="112"/>
    </row>
    <row r="14420">
      <c r="A14420" s="105"/>
      <c r="C14420" s="88"/>
      <c r="D14420" s="86"/>
      <c r="E14420" s="32"/>
      <c r="H14420" s="105"/>
      <c r="J14420" s="102"/>
      <c r="K14420" s="102"/>
      <c r="L14420" s="108"/>
      <c r="R14420" s="31"/>
      <c r="S14420" s="112"/>
    </row>
    <row r="14421">
      <c r="A14421" s="105"/>
      <c r="C14421" s="88"/>
      <c r="D14421" s="86"/>
      <c r="E14421" s="32"/>
      <c r="H14421" s="105"/>
      <c r="J14421" s="102"/>
      <c r="K14421" s="102"/>
      <c r="L14421" s="108"/>
      <c r="R14421" s="31"/>
      <c r="S14421" s="112"/>
    </row>
    <row r="14422">
      <c r="A14422" s="105"/>
      <c r="C14422" s="88"/>
      <c r="D14422" s="86"/>
      <c r="E14422" s="32"/>
      <c r="H14422" s="105"/>
      <c r="J14422" s="102"/>
      <c r="K14422" s="102"/>
      <c r="L14422" s="108"/>
      <c r="R14422" s="31"/>
      <c r="S14422" s="112"/>
    </row>
    <row r="14423">
      <c r="A14423" s="105"/>
      <c r="C14423" s="88"/>
      <c r="D14423" s="86"/>
      <c r="E14423" s="32"/>
      <c r="H14423" s="105"/>
      <c r="J14423" s="102"/>
      <c r="K14423" s="102"/>
      <c r="L14423" s="108"/>
      <c r="R14423" s="31"/>
      <c r="S14423" s="112"/>
    </row>
    <row r="14424">
      <c r="A14424" s="105"/>
      <c r="C14424" s="88"/>
      <c r="D14424" s="86"/>
      <c r="E14424" s="32"/>
      <c r="H14424" s="105"/>
      <c r="J14424" s="102"/>
      <c r="K14424" s="102"/>
      <c r="L14424" s="108"/>
      <c r="R14424" s="31"/>
      <c r="S14424" s="112"/>
    </row>
    <row r="14425">
      <c r="A14425" s="105"/>
      <c r="C14425" s="88"/>
      <c r="D14425" s="86"/>
      <c r="E14425" s="32"/>
      <c r="H14425" s="105"/>
      <c r="J14425" s="102"/>
      <c r="K14425" s="102"/>
      <c r="L14425" s="108"/>
      <c r="R14425" s="31"/>
      <c r="S14425" s="112"/>
    </row>
    <row r="14426">
      <c r="A14426" s="105"/>
      <c r="C14426" s="88"/>
      <c r="D14426" s="86"/>
      <c r="E14426" s="32"/>
      <c r="H14426" s="105"/>
      <c r="J14426" s="102"/>
      <c r="K14426" s="102"/>
      <c r="L14426" s="108"/>
      <c r="R14426" s="31"/>
      <c r="S14426" s="112"/>
    </row>
    <row r="14427">
      <c r="A14427" s="105"/>
      <c r="C14427" s="88"/>
      <c r="D14427" s="86"/>
      <c r="E14427" s="32"/>
      <c r="H14427" s="105"/>
      <c r="J14427" s="102"/>
      <c r="K14427" s="102"/>
      <c r="L14427" s="108"/>
      <c r="R14427" s="31"/>
      <c r="S14427" s="112"/>
    </row>
    <row r="14428">
      <c r="A14428" s="105"/>
      <c r="C14428" s="88"/>
      <c r="D14428" s="86"/>
      <c r="E14428" s="32"/>
      <c r="H14428" s="105"/>
      <c r="J14428" s="102"/>
      <c r="K14428" s="102"/>
      <c r="L14428" s="108"/>
      <c r="R14428" s="31"/>
      <c r="S14428" s="112"/>
    </row>
    <row r="14429">
      <c r="A14429" s="105"/>
      <c r="C14429" s="88"/>
      <c r="D14429" s="86"/>
      <c r="E14429" s="32"/>
      <c r="H14429" s="105"/>
      <c r="J14429" s="102"/>
      <c r="K14429" s="102"/>
      <c r="L14429" s="108"/>
      <c r="R14429" s="31"/>
      <c r="S14429" s="112"/>
    </row>
    <row r="14430">
      <c r="A14430" s="105"/>
      <c r="C14430" s="88"/>
      <c r="D14430" s="86"/>
      <c r="E14430" s="32"/>
      <c r="H14430" s="105"/>
      <c r="J14430" s="102"/>
      <c r="K14430" s="102"/>
      <c r="L14430" s="108"/>
      <c r="R14430" s="31"/>
      <c r="S14430" s="112"/>
    </row>
    <row r="14431">
      <c r="A14431" s="105"/>
      <c r="C14431" s="88"/>
      <c r="D14431" s="86"/>
      <c r="E14431" s="32"/>
      <c r="H14431" s="105"/>
      <c r="J14431" s="102"/>
      <c r="K14431" s="102"/>
      <c r="L14431" s="108"/>
      <c r="R14431" s="31"/>
      <c r="S14431" s="112"/>
    </row>
    <row r="14432">
      <c r="A14432" s="105"/>
      <c r="C14432" s="88"/>
      <c r="D14432" s="86"/>
      <c r="E14432" s="32"/>
      <c r="H14432" s="105"/>
      <c r="J14432" s="102"/>
      <c r="K14432" s="102"/>
      <c r="L14432" s="108"/>
      <c r="R14432" s="31"/>
      <c r="S14432" s="112"/>
    </row>
    <row r="14433">
      <c r="A14433" s="105"/>
      <c r="C14433" s="88"/>
      <c r="D14433" s="86"/>
      <c r="E14433" s="32"/>
      <c r="H14433" s="105"/>
      <c r="J14433" s="102"/>
      <c r="K14433" s="102"/>
      <c r="L14433" s="108"/>
      <c r="R14433" s="31"/>
      <c r="S14433" s="112"/>
    </row>
    <row r="14434">
      <c r="A14434" s="105"/>
      <c r="C14434" s="88"/>
      <c r="D14434" s="86"/>
      <c r="E14434" s="32"/>
      <c r="H14434" s="105"/>
      <c r="J14434" s="102"/>
      <c r="K14434" s="102"/>
      <c r="L14434" s="108"/>
      <c r="R14434" s="31"/>
      <c r="S14434" s="112"/>
    </row>
    <row r="14435">
      <c r="A14435" s="105"/>
      <c r="C14435" s="88"/>
      <c r="D14435" s="86"/>
      <c r="E14435" s="32"/>
      <c r="H14435" s="105"/>
      <c r="J14435" s="102"/>
      <c r="K14435" s="102"/>
      <c r="L14435" s="108"/>
      <c r="R14435" s="31"/>
      <c r="S14435" s="112"/>
    </row>
    <row r="14436">
      <c r="A14436" s="105"/>
      <c r="C14436" s="88"/>
      <c r="D14436" s="86"/>
      <c r="E14436" s="32"/>
      <c r="H14436" s="105"/>
      <c r="J14436" s="102"/>
      <c r="K14436" s="102"/>
      <c r="L14436" s="108"/>
      <c r="R14436" s="31"/>
      <c r="S14436" s="112"/>
    </row>
    <row r="14437">
      <c r="A14437" s="105"/>
      <c r="C14437" s="88"/>
      <c r="D14437" s="86"/>
      <c r="E14437" s="32"/>
      <c r="H14437" s="105"/>
      <c r="J14437" s="102"/>
      <c r="K14437" s="102"/>
      <c r="L14437" s="108"/>
      <c r="R14437" s="31"/>
      <c r="S14437" s="112"/>
    </row>
    <row r="14438">
      <c r="A14438" s="105"/>
      <c r="C14438" s="88"/>
      <c r="D14438" s="86"/>
      <c r="E14438" s="32"/>
      <c r="H14438" s="105"/>
      <c r="J14438" s="102"/>
      <c r="K14438" s="102"/>
      <c r="L14438" s="108"/>
      <c r="R14438" s="31"/>
      <c r="S14438" s="112"/>
    </row>
    <row r="14439">
      <c r="A14439" s="105"/>
      <c r="C14439" s="88"/>
      <c r="D14439" s="86"/>
      <c r="E14439" s="32"/>
      <c r="H14439" s="105"/>
      <c r="J14439" s="102"/>
      <c r="K14439" s="102"/>
      <c r="L14439" s="108"/>
      <c r="R14439" s="31"/>
      <c r="S14439" s="112"/>
    </row>
    <row r="14440">
      <c r="A14440" s="105"/>
      <c r="C14440" s="88"/>
      <c r="D14440" s="86"/>
      <c r="E14440" s="32"/>
      <c r="H14440" s="105"/>
      <c r="J14440" s="102"/>
      <c r="K14440" s="102"/>
      <c r="L14440" s="108"/>
      <c r="R14440" s="31"/>
      <c r="S14440" s="112"/>
    </row>
    <row r="14441">
      <c r="A14441" s="105"/>
      <c r="C14441" s="88"/>
      <c r="D14441" s="86"/>
      <c r="E14441" s="32"/>
      <c r="H14441" s="105"/>
      <c r="J14441" s="102"/>
      <c r="K14441" s="102"/>
      <c r="L14441" s="108"/>
      <c r="R14441" s="31"/>
      <c r="S14441" s="112"/>
    </row>
    <row r="14442">
      <c r="A14442" s="105"/>
      <c r="C14442" s="88"/>
      <c r="D14442" s="86"/>
      <c r="E14442" s="32"/>
      <c r="H14442" s="105"/>
      <c r="J14442" s="102"/>
      <c r="K14442" s="102"/>
      <c r="L14442" s="108"/>
      <c r="R14442" s="31"/>
      <c r="S14442" s="112"/>
    </row>
    <row r="14443">
      <c r="A14443" s="105"/>
      <c r="C14443" s="88"/>
      <c r="D14443" s="86"/>
      <c r="E14443" s="32"/>
      <c r="H14443" s="105"/>
      <c r="J14443" s="102"/>
      <c r="K14443" s="102"/>
      <c r="L14443" s="108"/>
      <c r="R14443" s="31"/>
      <c r="S14443" s="112"/>
    </row>
    <row r="14444">
      <c r="A14444" s="105"/>
      <c r="C14444" s="88"/>
      <c r="D14444" s="86"/>
      <c r="E14444" s="32"/>
      <c r="H14444" s="105"/>
      <c r="J14444" s="102"/>
      <c r="K14444" s="102"/>
      <c r="L14444" s="108"/>
      <c r="R14444" s="31"/>
      <c r="S14444" s="112"/>
    </row>
    <row r="14445">
      <c r="A14445" s="105"/>
      <c r="C14445" s="88"/>
      <c r="D14445" s="86"/>
      <c r="E14445" s="32"/>
      <c r="H14445" s="105"/>
      <c r="J14445" s="102"/>
      <c r="K14445" s="102"/>
      <c r="L14445" s="108"/>
      <c r="R14445" s="31"/>
      <c r="S14445" s="112"/>
    </row>
    <row r="14446">
      <c r="A14446" s="105"/>
      <c r="C14446" s="88"/>
      <c r="D14446" s="86"/>
      <c r="E14446" s="32"/>
      <c r="H14446" s="105"/>
      <c r="J14446" s="102"/>
      <c r="K14446" s="102"/>
      <c r="L14446" s="108"/>
      <c r="R14446" s="31"/>
      <c r="S14446" s="112"/>
    </row>
    <row r="14447">
      <c r="A14447" s="105"/>
      <c r="C14447" s="88"/>
      <c r="D14447" s="86"/>
      <c r="E14447" s="32"/>
      <c r="H14447" s="105"/>
      <c r="J14447" s="102"/>
      <c r="K14447" s="102"/>
      <c r="L14447" s="108"/>
      <c r="R14447" s="31"/>
      <c r="S14447" s="112"/>
    </row>
    <row r="14448">
      <c r="A14448" s="105"/>
      <c r="C14448" s="88"/>
      <c r="D14448" s="86"/>
      <c r="E14448" s="32"/>
      <c r="H14448" s="105"/>
      <c r="J14448" s="102"/>
      <c r="K14448" s="102"/>
      <c r="L14448" s="108"/>
      <c r="R14448" s="31"/>
      <c r="S14448" s="112"/>
    </row>
    <row r="14449">
      <c r="A14449" s="105"/>
      <c r="C14449" s="88"/>
      <c r="D14449" s="86"/>
      <c r="E14449" s="32"/>
      <c r="H14449" s="105"/>
      <c r="J14449" s="102"/>
      <c r="K14449" s="102"/>
      <c r="L14449" s="108"/>
      <c r="R14449" s="31"/>
      <c r="S14449" s="112"/>
    </row>
    <row r="14450">
      <c r="A14450" s="105"/>
      <c r="C14450" s="88"/>
      <c r="D14450" s="86"/>
      <c r="E14450" s="32"/>
      <c r="H14450" s="105"/>
      <c r="J14450" s="102"/>
      <c r="K14450" s="102"/>
      <c r="L14450" s="108"/>
      <c r="R14450" s="31"/>
      <c r="S14450" s="112"/>
    </row>
    <row r="14451">
      <c r="A14451" s="105"/>
      <c r="C14451" s="88"/>
      <c r="D14451" s="86"/>
      <c r="E14451" s="32"/>
      <c r="H14451" s="105"/>
      <c r="J14451" s="102"/>
      <c r="K14451" s="102"/>
      <c r="L14451" s="108"/>
      <c r="R14451" s="31"/>
      <c r="S14451" s="112"/>
    </row>
    <row r="14452">
      <c r="A14452" s="105"/>
      <c r="C14452" s="88"/>
      <c r="D14452" s="86"/>
      <c r="E14452" s="32"/>
      <c r="H14452" s="105"/>
      <c r="J14452" s="102"/>
      <c r="K14452" s="102"/>
      <c r="L14452" s="108"/>
      <c r="R14452" s="31"/>
      <c r="S14452" s="112"/>
    </row>
    <row r="14453">
      <c r="A14453" s="105"/>
      <c r="C14453" s="88"/>
      <c r="D14453" s="86"/>
      <c r="E14453" s="32"/>
      <c r="H14453" s="105"/>
      <c r="J14453" s="102"/>
      <c r="K14453" s="102"/>
      <c r="L14453" s="108"/>
      <c r="R14453" s="31"/>
      <c r="S14453" s="112"/>
    </row>
    <row r="14454">
      <c r="A14454" s="105"/>
      <c r="C14454" s="88"/>
      <c r="D14454" s="86"/>
      <c r="E14454" s="32"/>
      <c r="H14454" s="105"/>
      <c r="J14454" s="102"/>
      <c r="K14454" s="102"/>
      <c r="L14454" s="108"/>
      <c r="R14454" s="31"/>
      <c r="S14454" s="112"/>
    </row>
    <row r="14455">
      <c r="A14455" s="105"/>
      <c r="C14455" s="88"/>
      <c r="D14455" s="86"/>
      <c r="E14455" s="32"/>
      <c r="H14455" s="105"/>
      <c r="J14455" s="102"/>
      <c r="K14455" s="102"/>
      <c r="L14455" s="108"/>
      <c r="R14455" s="31"/>
      <c r="S14455" s="112"/>
    </row>
    <row r="14456">
      <c r="A14456" s="105"/>
      <c r="C14456" s="88"/>
      <c r="D14456" s="86"/>
      <c r="E14456" s="32"/>
      <c r="H14456" s="105"/>
      <c r="J14456" s="102"/>
      <c r="K14456" s="102"/>
      <c r="L14456" s="108"/>
      <c r="R14456" s="31"/>
      <c r="S14456" s="112"/>
    </row>
    <row r="14457">
      <c r="A14457" s="105"/>
      <c r="C14457" s="88"/>
      <c r="D14457" s="86"/>
      <c r="E14457" s="32"/>
      <c r="H14457" s="105"/>
      <c r="J14457" s="102"/>
      <c r="K14457" s="102"/>
      <c r="L14457" s="108"/>
      <c r="R14457" s="31"/>
      <c r="S14457" s="112"/>
    </row>
    <row r="14458">
      <c r="A14458" s="105"/>
      <c r="C14458" s="88"/>
      <c r="D14458" s="86"/>
      <c r="E14458" s="32"/>
      <c r="H14458" s="105"/>
      <c r="J14458" s="102"/>
      <c r="K14458" s="102"/>
      <c r="L14458" s="108"/>
      <c r="R14458" s="31"/>
      <c r="S14458" s="112"/>
    </row>
    <row r="14459">
      <c r="A14459" s="105"/>
      <c r="C14459" s="88"/>
      <c r="D14459" s="86"/>
      <c r="E14459" s="32"/>
      <c r="H14459" s="105"/>
      <c r="J14459" s="102"/>
      <c r="K14459" s="102"/>
      <c r="L14459" s="108"/>
      <c r="R14459" s="31"/>
      <c r="S14459" s="112"/>
    </row>
    <row r="14460">
      <c r="A14460" s="105"/>
      <c r="C14460" s="88"/>
      <c r="D14460" s="86"/>
      <c r="E14460" s="32"/>
      <c r="H14460" s="105"/>
      <c r="J14460" s="102"/>
      <c r="K14460" s="102"/>
      <c r="L14460" s="108"/>
      <c r="R14460" s="31"/>
      <c r="S14460" s="112"/>
    </row>
    <row r="14461">
      <c r="A14461" s="105"/>
      <c r="C14461" s="88"/>
      <c r="D14461" s="86"/>
      <c r="E14461" s="32"/>
      <c r="H14461" s="105"/>
      <c r="J14461" s="102"/>
      <c r="K14461" s="102"/>
      <c r="L14461" s="108"/>
      <c r="R14461" s="31"/>
      <c r="S14461" s="112"/>
    </row>
    <row r="14462">
      <c r="A14462" s="105"/>
      <c r="C14462" s="88"/>
      <c r="D14462" s="86"/>
      <c r="E14462" s="32"/>
      <c r="H14462" s="105"/>
      <c r="J14462" s="102"/>
      <c r="K14462" s="102"/>
      <c r="L14462" s="108"/>
      <c r="R14462" s="31"/>
      <c r="S14462" s="112"/>
    </row>
    <row r="14463">
      <c r="A14463" s="105"/>
      <c r="C14463" s="88"/>
      <c r="D14463" s="86"/>
      <c r="E14463" s="32"/>
      <c r="H14463" s="105"/>
      <c r="J14463" s="102"/>
      <c r="K14463" s="102"/>
      <c r="L14463" s="108"/>
      <c r="R14463" s="31"/>
      <c r="S14463" s="112"/>
    </row>
    <row r="14464">
      <c r="A14464" s="105"/>
      <c r="C14464" s="88"/>
      <c r="D14464" s="86"/>
      <c r="E14464" s="32"/>
      <c r="H14464" s="105"/>
      <c r="J14464" s="102"/>
      <c r="K14464" s="102"/>
      <c r="L14464" s="108"/>
      <c r="R14464" s="31"/>
      <c r="S14464" s="112"/>
    </row>
    <row r="14465">
      <c r="A14465" s="105"/>
      <c r="C14465" s="88"/>
      <c r="D14465" s="86"/>
      <c r="E14465" s="32"/>
      <c r="H14465" s="105"/>
      <c r="J14465" s="102"/>
      <c r="K14465" s="102"/>
      <c r="L14465" s="108"/>
      <c r="R14465" s="31"/>
      <c r="S14465" s="112"/>
    </row>
    <row r="14466">
      <c r="A14466" s="105"/>
      <c r="C14466" s="88"/>
      <c r="D14466" s="86"/>
      <c r="E14466" s="32"/>
      <c r="H14466" s="105"/>
      <c r="J14466" s="102"/>
      <c r="K14466" s="102"/>
      <c r="L14466" s="108"/>
      <c r="R14466" s="31"/>
      <c r="S14466" s="112"/>
    </row>
    <row r="14467">
      <c r="A14467" s="105"/>
      <c r="C14467" s="88"/>
      <c r="D14467" s="86"/>
      <c r="E14467" s="32"/>
      <c r="H14467" s="105"/>
      <c r="J14467" s="102"/>
      <c r="K14467" s="102"/>
      <c r="L14467" s="108"/>
      <c r="R14467" s="31"/>
      <c r="S14467" s="112"/>
    </row>
    <row r="14468">
      <c r="A14468" s="105"/>
      <c r="C14468" s="88"/>
      <c r="D14468" s="86"/>
      <c r="E14468" s="32"/>
      <c r="H14468" s="105"/>
      <c r="J14468" s="102"/>
      <c r="K14468" s="102"/>
      <c r="L14468" s="108"/>
      <c r="R14468" s="31"/>
      <c r="S14468" s="112"/>
    </row>
    <row r="14469">
      <c r="A14469" s="105"/>
      <c r="C14469" s="88"/>
      <c r="D14469" s="86"/>
      <c r="E14469" s="32"/>
      <c r="H14469" s="105"/>
      <c r="J14469" s="102"/>
      <c r="K14469" s="102"/>
      <c r="L14469" s="108"/>
      <c r="R14469" s="31"/>
      <c r="S14469" s="112"/>
    </row>
    <row r="14470">
      <c r="A14470" s="105"/>
      <c r="C14470" s="88"/>
      <c r="D14470" s="86"/>
      <c r="E14470" s="32"/>
      <c r="H14470" s="105"/>
      <c r="J14470" s="102"/>
      <c r="K14470" s="102"/>
      <c r="L14470" s="108"/>
      <c r="R14470" s="31"/>
      <c r="S14470" s="112"/>
    </row>
    <row r="14471">
      <c r="A14471" s="105"/>
      <c r="C14471" s="88"/>
      <c r="D14471" s="86"/>
      <c r="E14471" s="32"/>
      <c r="H14471" s="105"/>
      <c r="J14471" s="102"/>
      <c r="K14471" s="102"/>
      <c r="L14471" s="108"/>
      <c r="R14471" s="31"/>
      <c r="S14471" s="112"/>
    </row>
    <row r="14472">
      <c r="A14472" s="105"/>
      <c r="C14472" s="88"/>
      <c r="D14472" s="86"/>
      <c r="E14472" s="32"/>
      <c r="H14472" s="105"/>
      <c r="J14472" s="102"/>
      <c r="K14472" s="102"/>
      <c r="L14472" s="108"/>
      <c r="R14472" s="31"/>
      <c r="S14472" s="112"/>
    </row>
    <row r="14473">
      <c r="A14473" s="105"/>
      <c r="C14473" s="88"/>
      <c r="D14473" s="86"/>
      <c r="E14473" s="32"/>
      <c r="H14473" s="105"/>
      <c r="J14473" s="102"/>
      <c r="K14473" s="102"/>
      <c r="L14473" s="108"/>
      <c r="R14473" s="31"/>
      <c r="S14473" s="112"/>
    </row>
    <row r="14474">
      <c r="A14474" s="105"/>
      <c r="C14474" s="88"/>
      <c r="D14474" s="86"/>
      <c r="E14474" s="32"/>
      <c r="H14474" s="105"/>
      <c r="J14474" s="102"/>
      <c r="K14474" s="102"/>
      <c r="L14474" s="108"/>
      <c r="R14474" s="31"/>
      <c r="S14474" s="112"/>
    </row>
    <row r="14475">
      <c r="A14475" s="105"/>
      <c r="C14475" s="88"/>
      <c r="D14475" s="86"/>
      <c r="E14475" s="32"/>
      <c r="H14475" s="105"/>
      <c r="J14475" s="102"/>
      <c r="K14475" s="102"/>
      <c r="L14475" s="108"/>
      <c r="R14475" s="31"/>
      <c r="S14475" s="112"/>
    </row>
    <row r="14476">
      <c r="A14476" s="105"/>
      <c r="C14476" s="88"/>
      <c r="D14476" s="86"/>
      <c r="E14476" s="32"/>
      <c r="H14476" s="105"/>
      <c r="J14476" s="102"/>
      <c r="K14476" s="102"/>
      <c r="L14476" s="108"/>
      <c r="R14476" s="31"/>
      <c r="S14476" s="112"/>
    </row>
    <row r="14477">
      <c r="A14477" s="105"/>
      <c r="C14477" s="88"/>
      <c r="D14477" s="86"/>
      <c r="E14477" s="32"/>
      <c r="H14477" s="105"/>
      <c r="J14477" s="102"/>
      <c r="K14477" s="102"/>
      <c r="L14477" s="108"/>
      <c r="R14477" s="31"/>
      <c r="S14477" s="112"/>
    </row>
    <row r="14478">
      <c r="A14478" s="105"/>
      <c r="C14478" s="88"/>
      <c r="D14478" s="86"/>
      <c r="E14478" s="32"/>
      <c r="H14478" s="105"/>
      <c r="J14478" s="102"/>
      <c r="K14478" s="102"/>
      <c r="L14478" s="108"/>
      <c r="R14478" s="31"/>
      <c r="S14478" s="112"/>
    </row>
    <row r="14479">
      <c r="A14479" s="105"/>
      <c r="C14479" s="88"/>
      <c r="D14479" s="86"/>
      <c r="E14479" s="32"/>
      <c r="H14479" s="105"/>
      <c r="J14479" s="102"/>
      <c r="K14479" s="102"/>
      <c r="L14479" s="108"/>
      <c r="R14479" s="31"/>
      <c r="S14479" s="112"/>
    </row>
    <row r="14480">
      <c r="A14480" s="105"/>
      <c r="C14480" s="88"/>
      <c r="D14480" s="86"/>
      <c r="E14480" s="32"/>
      <c r="H14480" s="105"/>
      <c r="J14480" s="102"/>
      <c r="K14480" s="102"/>
      <c r="L14480" s="108"/>
      <c r="R14480" s="31"/>
      <c r="S14480" s="112"/>
    </row>
    <row r="14481">
      <c r="A14481" s="105"/>
      <c r="C14481" s="88"/>
      <c r="D14481" s="86"/>
      <c r="E14481" s="32"/>
      <c r="H14481" s="105"/>
      <c r="J14481" s="102"/>
      <c r="K14481" s="102"/>
      <c r="L14481" s="108"/>
      <c r="R14481" s="31"/>
      <c r="S14481" s="112"/>
    </row>
    <row r="14482">
      <c r="A14482" s="105"/>
      <c r="C14482" s="88"/>
      <c r="D14482" s="86"/>
      <c r="E14482" s="32"/>
      <c r="H14482" s="105"/>
      <c r="J14482" s="102"/>
      <c r="K14482" s="102"/>
      <c r="L14482" s="108"/>
      <c r="R14482" s="31"/>
      <c r="S14482" s="112"/>
    </row>
    <row r="14483">
      <c r="A14483" s="105"/>
      <c r="C14483" s="88"/>
      <c r="D14483" s="86"/>
      <c r="E14483" s="32"/>
      <c r="H14483" s="105"/>
      <c r="J14483" s="102"/>
      <c r="K14483" s="102"/>
      <c r="L14483" s="108"/>
      <c r="R14483" s="31"/>
      <c r="S14483" s="112"/>
    </row>
    <row r="14484">
      <c r="A14484" s="105"/>
      <c r="C14484" s="88"/>
      <c r="D14484" s="86"/>
      <c r="E14484" s="32"/>
      <c r="H14484" s="105"/>
      <c r="J14484" s="102"/>
      <c r="K14484" s="102"/>
      <c r="L14484" s="108"/>
      <c r="R14484" s="31"/>
      <c r="S14484" s="112"/>
    </row>
    <row r="14485">
      <c r="A14485" s="105"/>
      <c r="C14485" s="88"/>
      <c r="D14485" s="86"/>
      <c r="E14485" s="32"/>
      <c r="H14485" s="105"/>
      <c r="J14485" s="102"/>
      <c r="K14485" s="102"/>
      <c r="L14485" s="108"/>
      <c r="R14485" s="31"/>
      <c r="S14485" s="112"/>
    </row>
    <row r="14486">
      <c r="A14486" s="105"/>
      <c r="C14486" s="88"/>
      <c r="D14486" s="86"/>
      <c r="E14486" s="32"/>
      <c r="H14486" s="105"/>
      <c r="J14486" s="102"/>
      <c r="K14486" s="102"/>
      <c r="L14486" s="108"/>
      <c r="R14486" s="31"/>
      <c r="S14486" s="112"/>
    </row>
    <row r="14487">
      <c r="A14487" s="105"/>
      <c r="C14487" s="88"/>
      <c r="D14487" s="86"/>
      <c r="E14487" s="32"/>
      <c r="H14487" s="105"/>
      <c r="J14487" s="102"/>
      <c r="K14487" s="102"/>
      <c r="L14487" s="108"/>
      <c r="R14487" s="31"/>
      <c r="S14487" s="112"/>
    </row>
    <row r="14488">
      <c r="A14488" s="105"/>
      <c r="C14488" s="88"/>
      <c r="D14488" s="86"/>
      <c r="E14488" s="32"/>
      <c r="H14488" s="105"/>
      <c r="J14488" s="102"/>
      <c r="K14488" s="102"/>
      <c r="L14488" s="108"/>
      <c r="R14488" s="31"/>
      <c r="S14488" s="112"/>
    </row>
    <row r="14489">
      <c r="A14489" s="105"/>
      <c r="C14489" s="88"/>
      <c r="D14489" s="86"/>
      <c r="E14489" s="32"/>
      <c r="H14489" s="105"/>
      <c r="J14489" s="102"/>
      <c r="K14489" s="102"/>
      <c r="L14489" s="108"/>
      <c r="R14489" s="31"/>
      <c r="S14489" s="112"/>
    </row>
    <row r="14490">
      <c r="A14490" s="105"/>
      <c r="C14490" s="88"/>
      <c r="D14490" s="86"/>
      <c r="E14490" s="32"/>
      <c r="H14490" s="105"/>
      <c r="J14490" s="102"/>
      <c r="K14490" s="102"/>
      <c r="L14490" s="108"/>
      <c r="R14490" s="31"/>
      <c r="S14490" s="112"/>
    </row>
    <row r="14491">
      <c r="A14491" s="105"/>
      <c r="C14491" s="88"/>
      <c r="D14491" s="86"/>
      <c r="E14491" s="32"/>
      <c r="H14491" s="105"/>
      <c r="J14491" s="102"/>
      <c r="K14491" s="102"/>
      <c r="L14491" s="108"/>
      <c r="R14491" s="31"/>
      <c r="S14491" s="112"/>
    </row>
    <row r="14492">
      <c r="A14492" s="105"/>
      <c r="C14492" s="88"/>
      <c r="D14492" s="86"/>
      <c r="E14492" s="32"/>
      <c r="H14492" s="105"/>
      <c r="J14492" s="102"/>
      <c r="K14492" s="102"/>
      <c r="L14492" s="108"/>
      <c r="R14492" s="31"/>
      <c r="S14492" s="112"/>
    </row>
    <row r="14493">
      <c r="A14493" s="105"/>
      <c r="C14493" s="88"/>
      <c r="D14493" s="86"/>
      <c r="E14493" s="32"/>
      <c r="H14493" s="105"/>
      <c r="J14493" s="102"/>
      <c r="K14493" s="102"/>
      <c r="L14493" s="108"/>
      <c r="R14493" s="31"/>
      <c r="S14493" s="112"/>
    </row>
    <row r="14494">
      <c r="A14494" s="105"/>
      <c r="C14494" s="88"/>
      <c r="D14494" s="86"/>
      <c r="E14494" s="32"/>
      <c r="H14494" s="105"/>
      <c r="J14494" s="102"/>
      <c r="K14494" s="102"/>
      <c r="L14494" s="108"/>
      <c r="R14494" s="31"/>
      <c r="S14494" s="112"/>
    </row>
    <row r="14495">
      <c r="A14495" s="105"/>
      <c r="C14495" s="88"/>
      <c r="D14495" s="86"/>
      <c r="E14495" s="32"/>
      <c r="H14495" s="105"/>
      <c r="J14495" s="102"/>
      <c r="K14495" s="102"/>
      <c r="L14495" s="108"/>
      <c r="R14495" s="31"/>
      <c r="S14495" s="112"/>
    </row>
    <row r="14496">
      <c r="A14496" s="105"/>
      <c r="C14496" s="88"/>
      <c r="D14496" s="86"/>
      <c r="E14496" s="32"/>
      <c r="H14496" s="105"/>
      <c r="J14496" s="102"/>
      <c r="K14496" s="102"/>
      <c r="L14496" s="108"/>
      <c r="R14496" s="31"/>
      <c r="S14496" s="112"/>
    </row>
    <row r="14497">
      <c r="A14497" s="105"/>
      <c r="C14497" s="88"/>
      <c r="D14497" s="86"/>
      <c r="E14497" s="32"/>
      <c r="H14497" s="105"/>
      <c r="J14497" s="102"/>
      <c r="K14497" s="102"/>
      <c r="L14497" s="108"/>
      <c r="R14497" s="31"/>
      <c r="S14497" s="112"/>
    </row>
    <row r="14498">
      <c r="A14498" s="105"/>
      <c r="C14498" s="88"/>
      <c r="D14498" s="86"/>
      <c r="E14498" s="32"/>
      <c r="H14498" s="105"/>
      <c r="J14498" s="102"/>
      <c r="K14498" s="102"/>
      <c r="L14498" s="108"/>
      <c r="R14498" s="31"/>
      <c r="S14498" s="112"/>
    </row>
    <row r="14499">
      <c r="A14499" s="105"/>
      <c r="C14499" s="88"/>
      <c r="D14499" s="86"/>
      <c r="E14499" s="32"/>
      <c r="H14499" s="105"/>
      <c r="J14499" s="102"/>
      <c r="K14499" s="102"/>
      <c r="L14499" s="108"/>
      <c r="R14499" s="31"/>
      <c r="S14499" s="112"/>
    </row>
    <row r="14500">
      <c r="A14500" s="105"/>
      <c r="C14500" s="88"/>
      <c r="D14500" s="86"/>
      <c r="E14500" s="32"/>
      <c r="H14500" s="105"/>
      <c r="J14500" s="102"/>
      <c r="K14500" s="102"/>
      <c r="L14500" s="108"/>
      <c r="R14500" s="31"/>
      <c r="S14500" s="112"/>
    </row>
    <row r="14501">
      <c r="A14501" s="105"/>
      <c r="C14501" s="88"/>
      <c r="D14501" s="86"/>
      <c r="E14501" s="32"/>
      <c r="H14501" s="105"/>
      <c r="J14501" s="102"/>
      <c r="K14501" s="102"/>
      <c r="L14501" s="108"/>
      <c r="R14501" s="31"/>
      <c r="S14501" s="112"/>
    </row>
    <row r="14502">
      <c r="A14502" s="105"/>
      <c r="C14502" s="88"/>
      <c r="D14502" s="86"/>
      <c r="E14502" s="32"/>
      <c r="H14502" s="105"/>
      <c r="J14502" s="102"/>
      <c r="K14502" s="102"/>
      <c r="L14502" s="108"/>
      <c r="R14502" s="31"/>
      <c r="S14502" s="112"/>
    </row>
    <row r="14503">
      <c r="A14503" s="105"/>
      <c r="C14503" s="88"/>
      <c r="D14503" s="86"/>
      <c r="E14503" s="32"/>
      <c r="H14503" s="105"/>
      <c r="J14503" s="102"/>
      <c r="K14503" s="102"/>
      <c r="L14503" s="108"/>
      <c r="R14503" s="31"/>
      <c r="S14503" s="112"/>
    </row>
    <row r="14504">
      <c r="A14504" s="105"/>
      <c r="C14504" s="88"/>
      <c r="D14504" s="86"/>
      <c r="E14504" s="32"/>
      <c r="H14504" s="105"/>
      <c r="J14504" s="102"/>
      <c r="K14504" s="102"/>
      <c r="L14504" s="108"/>
      <c r="R14504" s="31"/>
      <c r="S14504" s="112"/>
    </row>
    <row r="14505">
      <c r="A14505" s="105"/>
      <c r="C14505" s="88"/>
      <c r="D14505" s="86"/>
      <c r="E14505" s="32"/>
      <c r="H14505" s="105"/>
      <c r="J14505" s="102"/>
      <c r="K14505" s="102"/>
      <c r="L14505" s="108"/>
      <c r="R14505" s="31"/>
      <c r="S14505" s="112"/>
    </row>
    <row r="14506">
      <c r="A14506" s="105"/>
      <c r="C14506" s="88"/>
      <c r="D14506" s="86"/>
      <c r="E14506" s="32"/>
      <c r="H14506" s="105"/>
      <c r="J14506" s="102"/>
      <c r="K14506" s="102"/>
      <c r="L14506" s="108"/>
      <c r="R14506" s="31"/>
      <c r="S14506" s="112"/>
    </row>
    <row r="14507">
      <c r="A14507" s="105"/>
      <c r="C14507" s="88"/>
      <c r="D14507" s="86"/>
      <c r="E14507" s="32"/>
      <c r="H14507" s="105"/>
      <c r="J14507" s="102"/>
      <c r="K14507" s="102"/>
      <c r="L14507" s="108"/>
      <c r="R14507" s="31"/>
      <c r="S14507" s="112"/>
    </row>
    <row r="14508">
      <c r="A14508" s="105"/>
      <c r="C14508" s="88"/>
      <c r="D14508" s="86"/>
      <c r="E14508" s="32"/>
      <c r="H14508" s="105"/>
      <c r="J14508" s="102"/>
      <c r="K14508" s="102"/>
      <c r="L14508" s="108"/>
      <c r="R14508" s="31"/>
      <c r="S14508" s="112"/>
    </row>
    <row r="14509">
      <c r="A14509" s="105"/>
      <c r="C14509" s="88"/>
      <c r="D14509" s="86"/>
      <c r="E14509" s="32"/>
      <c r="H14509" s="105"/>
      <c r="J14509" s="102"/>
      <c r="K14509" s="102"/>
      <c r="L14509" s="108"/>
      <c r="R14509" s="31"/>
      <c r="S14509" s="112"/>
    </row>
    <row r="14510">
      <c r="A14510" s="105"/>
      <c r="C14510" s="88"/>
      <c r="D14510" s="86"/>
      <c r="E14510" s="32"/>
      <c r="H14510" s="105"/>
      <c r="J14510" s="102"/>
      <c r="K14510" s="102"/>
      <c r="L14510" s="108"/>
      <c r="R14510" s="31"/>
      <c r="S14510" s="112"/>
    </row>
    <row r="14511">
      <c r="A14511" s="105"/>
      <c r="C14511" s="88"/>
      <c r="D14511" s="86"/>
      <c r="E14511" s="32"/>
      <c r="H14511" s="105"/>
      <c r="J14511" s="102"/>
      <c r="K14511" s="102"/>
      <c r="L14511" s="108"/>
      <c r="R14511" s="31"/>
      <c r="S14511" s="112"/>
    </row>
    <row r="14512">
      <c r="A14512" s="105"/>
      <c r="C14512" s="88"/>
      <c r="D14512" s="86"/>
      <c r="E14512" s="32"/>
      <c r="H14512" s="105"/>
      <c r="J14512" s="102"/>
      <c r="K14512" s="102"/>
      <c r="L14512" s="108"/>
      <c r="R14512" s="31"/>
      <c r="S14512" s="112"/>
    </row>
    <row r="14513">
      <c r="A14513" s="105"/>
      <c r="C14513" s="88"/>
      <c r="D14513" s="86"/>
      <c r="E14513" s="32"/>
      <c r="H14513" s="105"/>
      <c r="J14513" s="102"/>
      <c r="K14513" s="102"/>
      <c r="L14513" s="108"/>
      <c r="R14513" s="31"/>
      <c r="S14513" s="112"/>
    </row>
    <row r="14514">
      <c r="A14514" s="105"/>
      <c r="C14514" s="88"/>
      <c r="D14514" s="86"/>
      <c r="E14514" s="32"/>
      <c r="H14514" s="105"/>
      <c r="J14514" s="102"/>
      <c r="K14514" s="102"/>
      <c r="L14514" s="108"/>
      <c r="R14514" s="31"/>
      <c r="S14514" s="112"/>
    </row>
    <row r="14515">
      <c r="A14515" s="105"/>
      <c r="C14515" s="88"/>
      <c r="D14515" s="86"/>
      <c r="E14515" s="32"/>
      <c r="H14515" s="105"/>
      <c r="J14515" s="102"/>
      <c r="K14515" s="102"/>
      <c r="L14515" s="108"/>
      <c r="R14515" s="31"/>
      <c r="S14515" s="112"/>
    </row>
    <row r="14516">
      <c r="A14516" s="105"/>
      <c r="C14516" s="88"/>
      <c r="D14516" s="86"/>
      <c r="E14516" s="32"/>
      <c r="H14516" s="105"/>
      <c r="J14516" s="102"/>
      <c r="K14516" s="102"/>
      <c r="L14516" s="108"/>
      <c r="R14516" s="31"/>
      <c r="S14516" s="112"/>
    </row>
    <row r="14517">
      <c r="A14517" s="105"/>
      <c r="C14517" s="88"/>
      <c r="D14517" s="86"/>
      <c r="E14517" s="32"/>
      <c r="H14517" s="105"/>
      <c r="J14517" s="102"/>
      <c r="K14517" s="102"/>
      <c r="L14517" s="108"/>
      <c r="R14517" s="31"/>
      <c r="S14517" s="112"/>
    </row>
    <row r="14518">
      <c r="A14518" s="105"/>
      <c r="C14518" s="88"/>
      <c r="D14518" s="86"/>
      <c r="E14518" s="32"/>
      <c r="H14518" s="105"/>
      <c r="J14518" s="102"/>
      <c r="K14518" s="102"/>
      <c r="L14518" s="108"/>
      <c r="R14518" s="31"/>
      <c r="S14518" s="112"/>
    </row>
    <row r="14519">
      <c r="A14519" s="105"/>
      <c r="C14519" s="88"/>
      <c r="D14519" s="86"/>
      <c r="E14519" s="32"/>
      <c r="H14519" s="105"/>
      <c r="J14519" s="102"/>
      <c r="K14519" s="102"/>
      <c r="L14519" s="108"/>
      <c r="R14519" s="31"/>
      <c r="S14519" s="112"/>
    </row>
    <row r="14520">
      <c r="A14520" s="105"/>
      <c r="C14520" s="88"/>
      <c r="D14520" s="86"/>
      <c r="E14520" s="32"/>
      <c r="H14520" s="105"/>
      <c r="J14520" s="102"/>
      <c r="K14520" s="102"/>
      <c r="L14520" s="108"/>
      <c r="R14520" s="31"/>
      <c r="S14520" s="112"/>
    </row>
    <row r="14521">
      <c r="A14521" s="105"/>
      <c r="C14521" s="88"/>
      <c r="D14521" s="86"/>
      <c r="E14521" s="32"/>
      <c r="H14521" s="105"/>
      <c r="J14521" s="102"/>
      <c r="K14521" s="102"/>
      <c r="L14521" s="108"/>
      <c r="R14521" s="31"/>
      <c r="S14521" s="112"/>
    </row>
    <row r="14522">
      <c r="A14522" s="105"/>
      <c r="C14522" s="88"/>
      <c r="D14522" s="86"/>
      <c r="E14522" s="32"/>
      <c r="H14522" s="105"/>
      <c r="J14522" s="102"/>
      <c r="K14522" s="102"/>
      <c r="L14522" s="108"/>
      <c r="R14522" s="31"/>
      <c r="S14522" s="112"/>
    </row>
    <row r="14523">
      <c r="A14523" s="105"/>
      <c r="C14523" s="88"/>
      <c r="D14523" s="86"/>
      <c r="E14523" s="32"/>
      <c r="H14523" s="105"/>
      <c r="J14523" s="102"/>
      <c r="K14523" s="102"/>
      <c r="L14523" s="108"/>
      <c r="R14523" s="31"/>
      <c r="S14523" s="112"/>
    </row>
    <row r="14524">
      <c r="A14524" s="105"/>
      <c r="C14524" s="88"/>
      <c r="D14524" s="86"/>
      <c r="E14524" s="32"/>
      <c r="H14524" s="105"/>
      <c r="J14524" s="102"/>
      <c r="K14524" s="102"/>
      <c r="L14524" s="108"/>
      <c r="R14524" s="31"/>
      <c r="S14524" s="112"/>
    </row>
    <row r="14525">
      <c r="A14525" s="105"/>
      <c r="C14525" s="88"/>
      <c r="D14525" s="86"/>
      <c r="E14525" s="32"/>
      <c r="H14525" s="105"/>
      <c r="J14525" s="102"/>
      <c r="K14525" s="102"/>
      <c r="L14525" s="108"/>
      <c r="R14525" s="31"/>
      <c r="S14525" s="112"/>
    </row>
    <row r="14526">
      <c r="A14526" s="105"/>
      <c r="C14526" s="88"/>
      <c r="D14526" s="86"/>
      <c r="E14526" s="32"/>
      <c r="H14526" s="105"/>
      <c r="J14526" s="102"/>
      <c r="K14526" s="102"/>
      <c r="L14526" s="108"/>
      <c r="R14526" s="31"/>
      <c r="S14526" s="112"/>
    </row>
    <row r="14527">
      <c r="A14527" s="105"/>
      <c r="C14527" s="88"/>
      <c r="D14527" s="86"/>
      <c r="E14527" s="32"/>
      <c r="H14527" s="105"/>
      <c r="J14527" s="102"/>
      <c r="K14527" s="102"/>
      <c r="L14527" s="108"/>
      <c r="R14527" s="31"/>
      <c r="S14527" s="112"/>
    </row>
    <row r="14528">
      <c r="A14528" s="105"/>
      <c r="C14528" s="88"/>
      <c r="D14528" s="86"/>
      <c r="E14528" s="32"/>
      <c r="H14528" s="105"/>
      <c r="J14528" s="102"/>
      <c r="K14528" s="102"/>
      <c r="L14528" s="108"/>
      <c r="R14528" s="31"/>
      <c r="S14528" s="112"/>
    </row>
    <row r="14529">
      <c r="A14529" s="105"/>
      <c r="C14529" s="88"/>
      <c r="D14529" s="86"/>
      <c r="E14529" s="32"/>
      <c r="H14529" s="105"/>
      <c r="J14529" s="102"/>
      <c r="K14529" s="102"/>
      <c r="L14529" s="108"/>
      <c r="R14529" s="31"/>
      <c r="S14529" s="112"/>
    </row>
    <row r="14530">
      <c r="A14530" s="105"/>
      <c r="C14530" s="88"/>
      <c r="D14530" s="86"/>
      <c r="E14530" s="32"/>
      <c r="H14530" s="105"/>
      <c r="J14530" s="102"/>
      <c r="K14530" s="102"/>
      <c r="L14530" s="108"/>
      <c r="R14530" s="31"/>
      <c r="S14530" s="112"/>
    </row>
    <row r="14531">
      <c r="A14531" s="105"/>
      <c r="C14531" s="88"/>
      <c r="D14531" s="86"/>
      <c r="E14531" s="32"/>
      <c r="H14531" s="105"/>
      <c r="J14531" s="102"/>
      <c r="K14531" s="102"/>
      <c r="L14531" s="108"/>
      <c r="R14531" s="31"/>
      <c r="S14531" s="112"/>
    </row>
    <row r="14532">
      <c r="A14532" s="105"/>
      <c r="C14532" s="88"/>
      <c r="D14532" s="86"/>
      <c r="E14532" s="32"/>
      <c r="H14532" s="105"/>
      <c r="J14532" s="102"/>
      <c r="K14532" s="102"/>
      <c r="L14532" s="108"/>
      <c r="R14532" s="31"/>
      <c r="S14532" s="112"/>
    </row>
    <row r="14533">
      <c r="A14533" s="105"/>
      <c r="C14533" s="88"/>
      <c r="D14533" s="86"/>
      <c r="E14533" s="32"/>
      <c r="H14533" s="105"/>
      <c r="J14533" s="102"/>
      <c r="K14533" s="102"/>
      <c r="L14533" s="108"/>
      <c r="R14533" s="31"/>
      <c r="S14533" s="112"/>
    </row>
    <row r="14534">
      <c r="A14534" s="105"/>
      <c r="C14534" s="88"/>
      <c r="D14534" s="86"/>
      <c r="E14534" s="32"/>
      <c r="H14534" s="105"/>
      <c r="J14534" s="102"/>
      <c r="K14534" s="102"/>
      <c r="L14534" s="108"/>
      <c r="R14534" s="31"/>
      <c r="S14534" s="112"/>
    </row>
    <row r="14535">
      <c r="A14535" s="105"/>
      <c r="C14535" s="88"/>
      <c r="D14535" s="86"/>
      <c r="E14535" s="32"/>
      <c r="H14535" s="105"/>
      <c r="J14535" s="102"/>
      <c r="K14535" s="102"/>
      <c r="L14535" s="108"/>
      <c r="R14535" s="31"/>
      <c r="S14535" s="112"/>
    </row>
    <row r="14536">
      <c r="A14536" s="105"/>
      <c r="C14536" s="88"/>
      <c r="D14536" s="86"/>
      <c r="E14536" s="32"/>
      <c r="H14536" s="105"/>
      <c r="J14536" s="102"/>
      <c r="K14536" s="102"/>
      <c r="L14536" s="108"/>
      <c r="R14536" s="31"/>
      <c r="S14536" s="112"/>
    </row>
    <row r="14537">
      <c r="A14537" s="105"/>
      <c r="C14537" s="88"/>
      <c r="D14537" s="86"/>
      <c r="E14537" s="32"/>
      <c r="H14537" s="105"/>
      <c r="J14537" s="102"/>
      <c r="K14537" s="102"/>
      <c r="L14537" s="108"/>
      <c r="R14537" s="31"/>
      <c r="S14537" s="112"/>
    </row>
    <row r="14538">
      <c r="A14538" s="105"/>
      <c r="C14538" s="88"/>
      <c r="D14538" s="86"/>
      <c r="E14538" s="32"/>
      <c r="H14538" s="105"/>
      <c r="J14538" s="102"/>
      <c r="K14538" s="102"/>
      <c r="L14538" s="108"/>
      <c r="R14538" s="31"/>
      <c r="S14538" s="112"/>
    </row>
    <row r="14539">
      <c r="A14539" s="105"/>
      <c r="C14539" s="88"/>
      <c r="D14539" s="86"/>
      <c r="E14539" s="32"/>
      <c r="H14539" s="105"/>
      <c r="J14539" s="102"/>
      <c r="K14539" s="102"/>
      <c r="L14539" s="108"/>
      <c r="R14539" s="31"/>
      <c r="S14539" s="112"/>
    </row>
    <row r="14540">
      <c r="A14540" s="105"/>
      <c r="C14540" s="88"/>
      <c r="D14540" s="86"/>
      <c r="E14540" s="32"/>
      <c r="H14540" s="105"/>
      <c r="J14540" s="102"/>
      <c r="K14540" s="102"/>
      <c r="L14540" s="108"/>
      <c r="R14540" s="31"/>
      <c r="S14540" s="112"/>
    </row>
    <row r="14541">
      <c r="A14541" s="105"/>
      <c r="C14541" s="88"/>
      <c r="D14541" s="86"/>
      <c r="E14541" s="32"/>
      <c r="H14541" s="105"/>
      <c r="J14541" s="102"/>
      <c r="K14541" s="102"/>
      <c r="L14541" s="108"/>
      <c r="R14541" s="31"/>
      <c r="S14541" s="112"/>
    </row>
    <row r="14542">
      <c r="A14542" s="105"/>
      <c r="C14542" s="88"/>
      <c r="D14542" s="86"/>
      <c r="E14542" s="32"/>
      <c r="H14542" s="105"/>
      <c r="J14542" s="102"/>
      <c r="K14542" s="102"/>
      <c r="L14542" s="108"/>
      <c r="R14542" s="31"/>
      <c r="S14542" s="112"/>
    </row>
    <row r="14543">
      <c r="A14543" s="105"/>
      <c r="C14543" s="88"/>
      <c r="D14543" s="86"/>
      <c r="E14543" s="32"/>
      <c r="H14543" s="105"/>
      <c r="J14543" s="102"/>
      <c r="K14543" s="102"/>
      <c r="L14543" s="108"/>
      <c r="R14543" s="31"/>
      <c r="S14543" s="112"/>
    </row>
    <row r="14544">
      <c r="A14544" s="105"/>
      <c r="C14544" s="88"/>
      <c r="D14544" s="86"/>
      <c r="E14544" s="32"/>
      <c r="H14544" s="105"/>
      <c r="J14544" s="102"/>
      <c r="K14544" s="102"/>
      <c r="L14544" s="108"/>
      <c r="R14544" s="31"/>
      <c r="S14544" s="112"/>
    </row>
    <row r="14545">
      <c r="A14545" s="105"/>
      <c r="C14545" s="88"/>
      <c r="D14545" s="86"/>
      <c r="E14545" s="32"/>
      <c r="H14545" s="105"/>
      <c r="J14545" s="102"/>
      <c r="K14545" s="102"/>
      <c r="L14545" s="108"/>
      <c r="R14545" s="31"/>
      <c r="S14545" s="112"/>
    </row>
    <row r="14546">
      <c r="A14546" s="105"/>
      <c r="C14546" s="88"/>
      <c r="D14546" s="86"/>
      <c r="E14546" s="32"/>
      <c r="H14546" s="105"/>
      <c r="J14546" s="102"/>
      <c r="K14546" s="102"/>
      <c r="L14546" s="108"/>
      <c r="R14546" s="31"/>
      <c r="S14546" s="112"/>
    </row>
    <row r="14547">
      <c r="A14547" s="105"/>
      <c r="C14547" s="88"/>
      <c r="D14547" s="86"/>
      <c r="E14547" s="32"/>
      <c r="H14547" s="105"/>
      <c r="J14547" s="102"/>
      <c r="K14547" s="102"/>
      <c r="L14547" s="108"/>
      <c r="R14547" s="31"/>
      <c r="S14547" s="112"/>
    </row>
    <row r="14548">
      <c r="A14548" s="105"/>
      <c r="C14548" s="88"/>
      <c r="D14548" s="86"/>
      <c r="E14548" s="32"/>
      <c r="H14548" s="105"/>
      <c r="J14548" s="102"/>
      <c r="K14548" s="102"/>
      <c r="L14548" s="108"/>
      <c r="R14548" s="31"/>
      <c r="S14548" s="112"/>
    </row>
    <row r="14549">
      <c r="A14549" s="105"/>
      <c r="C14549" s="88"/>
      <c r="D14549" s="86"/>
      <c r="E14549" s="32"/>
      <c r="H14549" s="105"/>
      <c r="J14549" s="102"/>
      <c r="K14549" s="102"/>
      <c r="L14549" s="108"/>
      <c r="R14549" s="31"/>
      <c r="S14549" s="112"/>
    </row>
    <row r="14550">
      <c r="A14550" s="105"/>
      <c r="C14550" s="88"/>
      <c r="D14550" s="86"/>
      <c r="E14550" s="32"/>
      <c r="H14550" s="105"/>
      <c r="J14550" s="102"/>
      <c r="K14550" s="102"/>
      <c r="L14550" s="108"/>
      <c r="R14550" s="31"/>
      <c r="S14550" s="112"/>
    </row>
    <row r="14551">
      <c r="A14551" s="105"/>
      <c r="C14551" s="88"/>
      <c r="D14551" s="86"/>
      <c r="E14551" s="32"/>
      <c r="H14551" s="105"/>
      <c r="J14551" s="102"/>
      <c r="K14551" s="102"/>
      <c r="L14551" s="108"/>
      <c r="R14551" s="31"/>
      <c r="S14551" s="112"/>
    </row>
    <row r="14552">
      <c r="A14552" s="105"/>
      <c r="C14552" s="88"/>
      <c r="D14552" s="86"/>
      <c r="E14552" s="32"/>
      <c r="H14552" s="105"/>
      <c r="J14552" s="102"/>
      <c r="K14552" s="102"/>
      <c r="L14552" s="108"/>
      <c r="R14552" s="31"/>
      <c r="S14552" s="112"/>
    </row>
    <row r="14553">
      <c r="A14553" s="105"/>
      <c r="C14553" s="88"/>
      <c r="D14553" s="86"/>
      <c r="E14553" s="32"/>
      <c r="H14553" s="105"/>
      <c r="J14553" s="102"/>
      <c r="K14553" s="102"/>
      <c r="L14553" s="108"/>
      <c r="R14553" s="31"/>
      <c r="S14553" s="112"/>
    </row>
    <row r="14554">
      <c r="A14554" s="105"/>
      <c r="C14554" s="88"/>
      <c r="D14554" s="86"/>
      <c r="E14554" s="32"/>
      <c r="H14554" s="105"/>
      <c r="J14554" s="102"/>
      <c r="K14554" s="102"/>
      <c r="L14554" s="108"/>
      <c r="R14554" s="31"/>
      <c r="S14554" s="112"/>
    </row>
    <row r="14555">
      <c r="A14555" s="105"/>
      <c r="C14555" s="88"/>
      <c r="D14555" s="86"/>
      <c r="E14555" s="32"/>
      <c r="H14555" s="105"/>
      <c r="J14555" s="102"/>
      <c r="K14555" s="102"/>
      <c r="L14555" s="108"/>
      <c r="R14555" s="31"/>
      <c r="S14555" s="112"/>
    </row>
    <row r="14556">
      <c r="A14556" s="105"/>
      <c r="C14556" s="88"/>
      <c r="D14556" s="86"/>
      <c r="E14556" s="32"/>
      <c r="H14556" s="105"/>
      <c r="J14556" s="102"/>
      <c r="K14556" s="102"/>
      <c r="L14556" s="108"/>
      <c r="R14556" s="31"/>
      <c r="S14556" s="112"/>
    </row>
    <row r="14557">
      <c r="A14557" s="105"/>
      <c r="C14557" s="88"/>
      <c r="D14557" s="86"/>
      <c r="E14557" s="32"/>
      <c r="H14557" s="105"/>
      <c r="J14557" s="102"/>
      <c r="K14557" s="102"/>
      <c r="L14557" s="108"/>
      <c r="R14557" s="31"/>
      <c r="S14557" s="112"/>
    </row>
    <row r="14558">
      <c r="A14558" s="105"/>
      <c r="C14558" s="88"/>
      <c r="D14558" s="86"/>
      <c r="E14558" s="32"/>
      <c r="H14558" s="105"/>
      <c r="J14558" s="102"/>
      <c r="K14558" s="102"/>
      <c r="L14558" s="108"/>
      <c r="R14558" s="31"/>
      <c r="S14558" s="112"/>
    </row>
    <row r="14559">
      <c r="A14559" s="105"/>
      <c r="C14559" s="88"/>
      <c r="D14559" s="86"/>
      <c r="E14559" s="32"/>
      <c r="H14559" s="105"/>
      <c r="J14559" s="102"/>
      <c r="K14559" s="102"/>
      <c r="L14559" s="108"/>
      <c r="R14559" s="31"/>
      <c r="S14559" s="112"/>
    </row>
    <row r="14560">
      <c r="A14560" s="105"/>
      <c r="C14560" s="88"/>
      <c r="D14560" s="86"/>
      <c r="E14560" s="32"/>
      <c r="H14560" s="105"/>
      <c r="J14560" s="102"/>
      <c r="K14560" s="102"/>
      <c r="L14560" s="108"/>
      <c r="R14560" s="31"/>
      <c r="S14560" s="112"/>
    </row>
    <row r="14561">
      <c r="A14561" s="105"/>
      <c r="C14561" s="88"/>
      <c r="D14561" s="86"/>
      <c r="E14561" s="32"/>
      <c r="H14561" s="105"/>
      <c r="J14561" s="102"/>
      <c r="K14561" s="102"/>
      <c r="L14561" s="108"/>
      <c r="R14561" s="31"/>
      <c r="S14561" s="112"/>
    </row>
    <row r="14562">
      <c r="A14562" s="105"/>
      <c r="C14562" s="88"/>
      <c r="D14562" s="86"/>
      <c r="E14562" s="32"/>
      <c r="H14562" s="105"/>
      <c r="J14562" s="102"/>
      <c r="K14562" s="102"/>
      <c r="L14562" s="108"/>
      <c r="R14562" s="31"/>
      <c r="S14562" s="112"/>
    </row>
    <row r="14563">
      <c r="A14563" s="105"/>
      <c r="C14563" s="88"/>
      <c r="D14563" s="86"/>
      <c r="E14563" s="32"/>
      <c r="H14563" s="105"/>
      <c r="J14563" s="102"/>
      <c r="K14563" s="102"/>
      <c r="L14563" s="108"/>
      <c r="R14563" s="31"/>
      <c r="S14563" s="112"/>
    </row>
    <row r="14564">
      <c r="A14564" s="105"/>
      <c r="C14564" s="88"/>
      <c r="D14564" s="86"/>
      <c r="E14564" s="32"/>
      <c r="H14564" s="105"/>
      <c r="J14564" s="102"/>
      <c r="K14564" s="102"/>
      <c r="L14564" s="108"/>
      <c r="R14564" s="31"/>
      <c r="S14564" s="112"/>
    </row>
    <row r="14565">
      <c r="A14565" s="105"/>
      <c r="C14565" s="88"/>
      <c r="D14565" s="86"/>
      <c r="E14565" s="32"/>
      <c r="H14565" s="105"/>
      <c r="J14565" s="102"/>
      <c r="K14565" s="102"/>
      <c r="L14565" s="108"/>
      <c r="R14565" s="31"/>
      <c r="S14565" s="112"/>
    </row>
    <row r="14566">
      <c r="A14566" s="105"/>
      <c r="C14566" s="88"/>
      <c r="D14566" s="86"/>
      <c r="E14566" s="32"/>
      <c r="H14566" s="105"/>
      <c r="J14566" s="102"/>
      <c r="K14566" s="102"/>
      <c r="L14566" s="108"/>
      <c r="R14566" s="31"/>
      <c r="S14566" s="112"/>
    </row>
    <row r="14567">
      <c r="A14567" s="105"/>
      <c r="C14567" s="88"/>
      <c r="D14567" s="86"/>
      <c r="E14567" s="32"/>
      <c r="H14567" s="105"/>
      <c r="J14567" s="102"/>
      <c r="K14567" s="102"/>
      <c r="L14567" s="108"/>
      <c r="R14567" s="31"/>
      <c r="S14567" s="112"/>
    </row>
    <row r="14568">
      <c r="A14568" s="105"/>
      <c r="C14568" s="88"/>
      <c r="D14568" s="86"/>
      <c r="E14568" s="32"/>
      <c r="H14568" s="105"/>
      <c r="J14568" s="102"/>
      <c r="K14568" s="102"/>
      <c r="L14568" s="108"/>
      <c r="R14568" s="31"/>
      <c r="S14568" s="112"/>
    </row>
    <row r="14569">
      <c r="A14569" s="105"/>
      <c r="C14569" s="88"/>
      <c r="D14569" s="86"/>
      <c r="E14569" s="32"/>
      <c r="H14569" s="105"/>
      <c r="J14569" s="102"/>
      <c r="K14569" s="102"/>
      <c r="L14569" s="108"/>
      <c r="R14569" s="31"/>
      <c r="S14569" s="112"/>
    </row>
    <row r="14570">
      <c r="A14570" s="105"/>
      <c r="C14570" s="88"/>
      <c r="D14570" s="86"/>
      <c r="E14570" s="32"/>
      <c r="H14570" s="105"/>
      <c r="J14570" s="102"/>
      <c r="K14570" s="102"/>
      <c r="L14570" s="108"/>
      <c r="R14570" s="31"/>
      <c r="S14570" s="112"/>
    </row>
    <row r="14571">
      <c r="A14571" s="105"/>
      <c r="C14571" s="88"/>
      <c r="D14571" s="86"/>
      <c r="E14571" s="32"/>
      <c r="H14571" s="105"/>
      <c r="J14571" s="102"/>
      <c r="K14571" s="102"/>
      <c r="L14571" s="108"/>
      <c r="R14571" s="31"/>
      <c r="S14571" s="112"/>
    </row>
    <row r="14572">
      <c r="A14572" s="105"/>
      <c r="C14572" s="88"/>
      <c r="D14572" s="86"/>
      <c r="E14572" s="32"/>
      <c r="H14572" s="105"/>
      <c r="J14572" s="102"/>
      <c r="K14572" s="102"/>
      <c r="L14572" s="108"/>
      <c r="R14572" s="31"/>
      <c r="S14572" s="112"/>
    </row>
    <row r="14573">
      <c r="A14573" s="105"/>
      <c r="C14573" s="88"/>
      <c r="D14573" s="86"/>
      <c r="E14573" s="32"/>
      <c r="H14573" s="105"/>
      <c r="J14573" s="102"/>
      <c r="K14573" s="102"/>
      <c r="L14573" s="108"/>
      <c r="R14573" s="31"/>
      <c r="S14573" s="112"/>
    </row>
    <row r="14574">
      <c r="A14574" s="105"/>
      <c r="C14574" s="88"/>
      <c r="D14574" s="86"/>
      <c r="E14574" s="32"/>
      <c r="H14574" s="105"/>
      <c r="J14574" s="102"/>
      <c r="K14574" s="102"/>
      <c r="L14574" s="108"/>
      <c r="R14574" s="31"/>
      <c r="S14574" s="112"/>
    </row>
    <row r="14575">
      <c r="A14575" s="105"/>
      <c r="C14575" s="88"/>
      <c r="D14575" s="86"/>
      <c r="E14575" s="32"/>
      <c r="H14575" s="105"/>
      <c r="J14575" s="102"/>
      <c r="K14575" s="102"/>
      <c r="L14575" s="108"/>
      <c r="R14575" s="31"/>
      <c r="S14575" s="112"/>
    </row>
    <row r="14576">
      <c r="A14576" s="105"/>
      <c r="C14576" s="88"/>
      <c r="D14576" s="86"/>
      <c r="E14576" s="32"/>
      <c r="H14576" s="105"/>
      <c r="J14576" s="102"/>
      <c r="K14576" s="102"/>
      <c r="L14576" s="108"/>
      <c r="R14576" s="31"/>
      <c r="S14576" s="112"/>
    </row>
    <row r="14577">
      <c r="A14577" s="105"/>
      <c r="C14577" s="88"/>
      <c r="D14577" s="86"/>
      <c r="E14577" s="32"/>
      <c r="H14577" s="105"/>
      <c r="J14577" s="102"/>
      <c r="K14577" s="102"/>
      <c r="L14577" s="108"/>
      <c r="R14577" s="31"/>
      <c r="S14577" s="112"/>
    </row>
    <row r="14578">
      <c r="A14578" s="105"/>
      <c r="C14578" s="88"/>
      <c r="D14578" s="86"/>
      <c r="E14578" s="32"/>
      <c r="H14578" s="105"/>
      <c r="J14578" s="102"/>
      <c r="K14578" s="102"/>
      <c r="L14578" s="108"/>
      <c r="R14578" s="31"/>
      <c r="S14578" s="112"/>
    </row>
    <row r="14579">
      <c r="A14579" s="105"/>
      <c r="C14579" s="88"/>
      <c r="D14579" s="86"/>
      <c r="E14579" s="32"/>
      <c r="H14579" s="105"/>
      <c r="J14579" s="102"/>
      <c r="K14579" s="102"/>
      <c r="L14579" s="108"/>
      <c r="R14579" s="31"/>
      <c r="S14579" s="112"/>
    </row>
    <row r="14580">
      <c r="A14580" s="105"/>
      <c r="C14580" s="88"/>
      <c r="D14580" s="86"/>
      <c r="E14580" s="32"/>
      <c r="H14580" s="105"/>
      <c r="J14580" s="102"/>
      <c r="K14580" s="102"/>
      <c r="L14580" s="108"/>
      <c r="R14580" s="31"/>
      <c r="S14580" s="112"/>
    </row>
    <row r="14581">
      <c r="A14581" s="105"/>
      <c r="C14581" s="88"/>
      <c r="D14581" s="86"/>
      <c r="E14581" s="32"/>
      <c r="H14581" s="105"/>
      <c r="J14581" s="102"/>
      <c r="K14581" s="102"/>
      <c r="L14581" s="108"/>
      <c r="R14581" s="31"/>
      <c r="S14581" s="112"/>
    </row>
    <row r="14582">
      <c r="A14582" s="105"/>
      <c r="C14582" s="88"/>
      <c r="D14582" s="86"/>
      <c r="E14582" s="32"/>
      <c r="H14582" s="105"/>
      <c r="J14582" s="102"/>
      <c r="K14582" s="102"/>
      <c r="L14582" s="108"/>
      <c r="R14582" s="31"/>
      <c r="S14582" s="112"/>
    </row>
    <row r="14583">
      <c r="A14583" s="105"/>
      <c r="C14583" s="88"/>
      <c r="D14583" s="86"/>
      <c r="E14583" s="32"/>
      <c r="H14583" s="105"/>
      <c r="J14583" s="102"/>
      <c r="K14583" s="102"/>
      <c r="L14583" s="108"/>
      <c r="R14583" s="31"/>
      <c r="S14583" s="112"/>
    </row>
    <row r="14584">
      <c r="A14584" s="105"/>
      <c r="C14584" s="88"/>
      <c r="D14584" s="86"/>
      <c r="E14584" s="32"/>
      <c r="H14584" s="105"/>
      <c r="J14584" s="102"/>
      <c r="K14584" s="102"/>
      <c r="L14584" s="108"/>
      <c r="R14584" s="31"/>
      <c r="S14584" s="112"/>
    </row>
    <row r="14585">
      <c r="A14585" s="105"/>
      <c r="C14585" s="88"/>
      <c r="D14585" s="86"/>
      <c r="E14585" s="32"/>
      <c r="H14585" s="105"/>
      <c r="J14585" s="102"/>
      <c r="K14585" s="102"/>
      <c r="L14585" s="108"/>
      <c r="R14585" s="31"/>
      <c r="S14585" s="112"/>
    </row>
    <row r="14586">
      <c r="A14586" s="105"/>
      <c r="C14586" s="88"/>
      <c r="D14586" s="86"/>
      <c r="E14586" s="32"/>
      <c r="H14586" s="105"/>
      <c r="J14586" s="102"/>
      <c r="K14586" s="102"/>
      <c r="L14586" s="108"/>
      <c r="R14586" s="31"/>
      <c r="S14586" s="112"/>
    </row>
    <row r="14587">
      <c r="A14587" s="105"/>
      <c r="C14587" s="88"/>
      <c r="D14587" s="86"/>
      <c r="E14587" s="32"/>
      <c r="H14587" s="105"/>
      <c r="J14587" s="102"/>
      <c r="K14587" s="102"/>
      <c r="L14587" s="108"/>
      <c r="R14587" s="31"/>
      <c r="S14587" s="112"/>
    </row>
    <row r="14588">
      <c r="A14588" s="105"/>
      <c r="C14588" s="88"/>
      <c r="D14588" s="86"/>
      <c r="E14588" s="32"/>
      <c r="H14588" s="105"/>
      <c r="J14588" s="102"/>
      <c r="K14588" s="102"/>
      <c r="L14588" s="108"/>
      <c r="R14588" s="31"/>
      <c r="S14588" s="112"/>
    </row>
    <row r="14589">
      <c r="A14589" s="105"/>
      <c r="C14589" s="88"/>
      <c r="D14589" s="86"/>
      <c r="E14589" s="32"/>
      <c r="H14589" s="105"/>
      <c r="J14589" s="102"/>
      <c r="K14589" s="102"/>
      <c r="L14589" s="108"/>
      <c r="R14589" s="31"/>
      <c r="S14589" s="112"/>
    </row>
    <row r="14590">
      <c r="A14590" s="105"/>
      <c r="C14590" s="88"/>
      <c r="D14590" s="86"/>
      <c r="E14590" s="32"/>
      <c r="H14590" s="105"/>
      <c r="J14590" s="102"/>
      <c r="K14590" s="102"/>
      <c r="L14590" s="108"/>
      <c r="R14590" s="31"/>
      <c r="S14590" s="112"/>
    </row>
    <row r="14591">
      <c r="A14591" s="105"/>
      <c r="C14591" s="88"/>
      <c r="D14591" s="86"/>
      <c r="E14591" s="32"/>
      <c r="H14591" s="105"/>
      <c r="J14591" s="102"/>
      <c r="K14591" s="102"/>
      <c r="L14591" s="108"/>
      <c r="R14591" s="31"/>
      <c r="S14591" s="112"/>
    </row>
    <row r="14592">
      <c r="A14592" s="105"/>
      <c r="C14592" s="88"/>
      <c r="D14592" s="86"/>
      <c r="E14592" s="32"/>
      <c r="H14592" s="105"/>
      <c r="J14592" s="102"/>
      <c r="K14592" s="102"/>
      <c r="L14592" s="108"/>
      <c r="R14592" s="31"/>
      <c r="S14592" s="112"/>
    </row>
    <row r="14593">
      <c r="A14593" s="105"/>
      <c r="C14593" s="88"/>
      <c r="D14593" s="86"/>
      <c r="E14593" s="32"/>
      <c r="H14593" s="105"/>
      <c r="J14593" s="102"/>
      <c r="K14593" s="102"/>
      <c r="L14593" s="108"/>
      <c r="R14593" s="31"/>
      <c r="S14593" s="112"/>
    </row>
    <row r="14594">
      <c r="A14594" s="105"/>
      <c r="C14594" s="88"/>
      <c r="D14594" s="86"/>
      <c r="E14594" s="32"/>
      <c r="H14594" s="105"/>
      <c r="J14594" s="102"/>
      <c r="K14594" s="102"/>
      <c r="L14594" s="108"/>
      <c r="R14594" s="31"/>
      <c r="S14594" s="112"/>
    </row>
    <row r="14595">
      <c r="A14595" s="105"/>
      <c r="C14595" s="88"/>
      <c r="D14595" s="86"/>
      <c r="E14595" s="32"/>
      <c r="H14595" s="105"/>
      <c r="J14595" s="102"/>
      <c r="K14595" s="102"/>
      <c r="L14595" s="108"/>
      <c r="R14595" s="31"/>
      <c r="S14595" s="112"/>
    </row>
    <row r="14596">
      <c r="A14596" s="105"/>
      <c r="C14596" s="88"/>
      <c r="D14596" s="86"/>
      <c r="E14596" s="32"/>
      <c r="H14596" s="105"/>
      <c r="J14596" s="102"/>
      <c r="K14596" s="102"/>
      <c r="L14596" s="108"/>
      <c r="R14596" s="31"/>
      <c r="S14596" s="112"/>
    </row>
    <row r="14597">
      <c r="A14597" s="105"/>
      <c r="C14597" s="88"/>
      <c r="D14597" s="86"/>
      <c r="E14597" s="32"/>
      <c r="H14597" s="105"/>
      <c r="J14597" s="102"/>
      <c r="K14597" s="102"/>
      <c r="L14597" s="108"/>
      <c r="R14597" s="31"/>
      <c r="S14597" s="112"/>
    </row>
    <row r="14598">
      <c r="A14598" s="105"/>
      <c r="C14598" s="88"/>
      <c r="D14598" s="86"/>
      <c r="E14598" s="32"/>
      <c r="H14598" s="105"/>
      <c r="J14598" s="102"/>
      <c r="K14598" s="102"/>
      <c r="L14598" s="108"/>
      <c r="R14598" s="31"/>
      <c r="S14598" s="112"/>
    </row>
    <row r="14599">
      <c r="A14599" s="105"/>
      <c r="C14599" s="88"/>
      <c r="D14599" s="86"/>
      <c r="E14599" s="32"/>
      <c r="H14599" s="105"/>
      <c r="J14599" s="102"/>
      <c r="K14599" s="102"/>
      <c r="L14599" s="108"/>
      <c r="R14599" s="31"/>
      <c r="S14599" s="112"/>
    </row>
    <row r="14600">
      <c r="A14600" s="105"/>
      <c r="C14600" s="88"/>
      <c r="D14600" s="86"/>
      <c r="E14600" s="32"/>
      <c r="H14600" s="105"/>
      <c r="J14600" s="102"/>
      <c r="K14600" s="102"/>
      <c r="L14600" s="108"/>
      <c r="R14600" s="31"/>
      <c r="S14600" s="112"/>
    </row>
    <row r="14601">
      <c r="A14601" s="105"/>
      <c r="C14601" s="88"/>
      <c r="D14601" s="86"/>
      <c r="E14601" s="32"/>
      <c r="H14601" s="105"/>
      <c r="J14601" s="102"/>
      <c r="K14601" s="102"/>
      <c r="L14601" s="108"/>
      <c r="R14601" s="31"/>
      <c r="S14601" s="112"/>
    </row>
    <row r="14602">
      <c r="A14602" s="105"/>
      <c r="C14602" s="88"/>
      <c r="D14602" s="86"/>
      <c r="E14602" s="32"/>
      <c r="H14602" s="105"/>
      <c r="J14602" s="102"/>
      <c r="K14602" s="102"/>
      <c r="L14602" s="108"/>
      <c r="R14602" s="31"/>
      <c r="S14602" s="112"/>
    </row>
    <row r="14603">
      <c r="A14603" s="105"/>
      <c r="C14603" s="88"/>
      <c r="D14603" s="86"/>
      <c r="E14603" s="32"/>
      <c r="H14603" s="105"/>
      <c r="J14603" s="102"/>
      <c r="K14603" s="102"/>
      <c r="L14603" s="108"/>
      <c r="R14603" s="31"/>
      <c r="S14603" s="112"/>
    </row>
    <row r="14604">
      <c r="A14604" s="105"/>
      <c r="C14604" s="88"/>
      <c r="D14604" s="86"/>
      <c r="E14604" s="32"/>
      <c r="H14604" s="105"/>
      <c r="J14604" s="102"/>
      <c r="K14604" s="102"/>
      <c r="L14604" s="108"/>
      <c r="R14604" s="31"/>
      <c r="S14604" s="112"/>
    </row>
    <row r="14605">
      <c r="A14605" s="105"/>
      <c r="C14605" s="88"/>
      <c r="D14605" s="86"/>
      <c r="E14605" s="32"/>
      <c r="H14605" s="105"/>
      <c r="J14605" s="102"/>
      <c r="K14605" s="102"/>
      <c r="L14605" s="108"/>
      <c r="R14605" s="31"/>
      <c r="S14605" s="112"/>
    </row>
    <row r="14606">
      <c r="A14606" s="105"/>
      <c r="C14606" s="88"/>
      <c r="D14606" s="86"/>
      <c r="E14606" s="32"/>
      <c r="H14606" s="105"/>
      <c r="J14606" s="102"/>
      <c r="K14606" s="102"/>
      <c r="L14606" s="108"/>
      <c r="R14606" s="31"/>
      <c r="S14606" s="112"/>
    </row>
    <row r="14607">
      <c r="A14607" s="105"/>
      <c r="C14607" s="88"/>
      <c r="D14607" s="86"/>
      <c r="E14607" s="32"/>
      <c r="H14607" s="105"/>
      <c r="J14607" s="102"/>
      <c r="K14607" s="102"/>
      <c r="L14607" s="108"/>
      <c r="R14607" s="31"/>
      <c r="S14607" s="112"/>
    </row>
    <row r="14608">
      <c r="A14608" s="105"/>
      <c r="C14608" s="88"/>
      <c r="D14608" s="86"/>
      <c r="E14608" s="32"/>
      <c r="H14608" s="105"/>
      <c r="J14608" s="102"/>
      <c r="K14608" s="102"/>
      <c r="L14608" s="108"/>
      <c r="R14608" s="31"/>
      <c r="S14608" s="112"/>
    </row>
    <row r="14609">
      <c r="A14609" s="105"/>
      <c r="C14609" s="88"/>
      <c r="D14609" s="86"/>
      <c r="E14609" s="32"/>
      <c r="H14609" s="105"/>
      <c r="J14609" s="102"/>
      <c r="K14609" s="102"/>
      <c r="L14609" s="108"/>
      <c r="R14609" s="31"/>
      <c r="S14609" s="112"/>
    </row>
    <row r="14610">
      <c r="A14610" s="105"/>
      <c r="C14610" s="88"/>
      <c r="D14610" s="86"/>
      <c r="E14610" s="32"/>
      <c r="H14610" s="105"/>
      <c r="J14610" s="102"/>
      <c r="K14610" s="102"/>
      <c r="L14610" s="108"/>
      <c r="R14610" s="31"/>
      <c r="S14610" s="112"/>
    </row>
    <row r="14611">
      <c r="A14611" s="105"/>
      <c r="C14611" s="88"/>
      <c r="D14611" s="86"/>
      <c r="E14611" s="32"/>
      <c r="H14611" s="105"/>
      <c r="J14611" s="102"/>
      <c r="K14611" s="102"/>
      <c r="L14611" s="108"/>
      <c r="R14611" s="31"/>
      <c r="S14611" s="112"/>
    </row>
    <row r="14612">
      <c r="A14612" s="105"/>
      <c r="C14612" s="88"/>
      <c r="D14612" s="86"/>
      <c r="E14612" s="32"/>
      <c r="H14612" s="105"/>
      <c r="J14612" s="102"/>
      <c r="K14612" s="102"/>
      <c r="L14612" s="108"/>
      <c r="R14612" s="31"/>
      <c r="S14612" s="112"/>
    </row>
    <row r="14613">
      <c r="A14613" s="105"/>
      <c r="C14613" s="88"/>
      <c r="D14613" s="86"/>
      <c r="E14613" s="32"/>
      <c r="H14613" s="105"/>
      <c r="J14613" s="102"/>
      <c r="K14613" s="102"/>
      <c r="L14613" s="108"/>
      <c r="R14613" s="31"/>
      <c r="S14613" s="112"/>
    </row>
    <row r="14614">
      <c r="A14614" s="105"/>
      <c r="C14614" s="88"/>
      <c r="D14614" s="86"/>
      <c r="E14614" s="32"/>
      <c r="H14614" s="105"/>
      <c r="J14614" s="102"/>
      <c r="K14614" s="102"/>
      <c r="L14614" s="108"/>
      <c r="R14614" s="31"/>
      <c r="S14614" s="112"/>
    </row>
    <row r="14615">
      <c r="A14615" s="105"/>
      <c r="C14615" s="88"/>
      <c r="D14615" s="86"/>
      <c r="E14615" s="32"/>
      <c r="H14615" s="105"/>
      <c r="J14615" s="102"/>
      <c r="K14615" s="102"/>
      <c r="L14615" s="108"/>
      <c r="R14615" s="31"/>
      <c r="S14615" s="112"/>
    </row>
    <row r="14616">
      <c r="A14616" s="105"/>
      <c r="C14616" s="88"/>
      <c r="D14616" s="86"/>
      <c r="E14616" s="32"/>
      <c r="H14616" s="105"/>
      <c r="J14616" s="102"/>
      <c r="K14616" s="102"/>
      <c r="L14616" s="108"/>
      <c r="R14616" s="31"/>
      <c r="S14616" s="112"/>
    </row>
    <row r="14617">
      <c r="A14617" s="105"/>
      <c r="C14617" s="88"/>
      <c r="D14617" s="86"/>
      <c r="E14617" s="32"/>
      <c r="H14617" s="105"/>
      <c r="J14617" s="102"/>
      <c r="K14617" s="102"/>
      <c r="L14617" s="108"/>
      <c r="R14617" s="31"/>
      <c r="S14617" s="112"/>
    </row>
    <row r="14618">
      <c r="A14618" s="105"/>
      <c r="C14618" s="88"/>
      <c r="D14618" s="86"/>
      <c r="E14618" s="32"/>
      <c r="H14618" s="105"/>
      <c r="J14618" s="102"/>
      <c r="K14618" s="102"/>
      <c r="L14618" s="108"/>
      <c r="R14618" s="31"/>
      <c r="S14618" s="112"/>
    </row>
    <row r="14619">
      <c r="A14619" s="105"/>
      <c r="C14619" s="88"/>
      <c r="D14619" s="86"/>
      <c r="E14619" s="32"/>
      <c r="H14619" s="105"/>
      <c r="J14619" s="102"/>
      <c r="K14619" s="102"/>
      <c r="L14619" s="108"/>
      <c r="R14619" s="31"/>
      <c r="S14619" s="112"/>
    </row>
    <row r="14620">
      <c r="A14620" s="105"/>
      <c r="C14620" s="88"/>
      <c r="D14620" s="86"/>
      <c r="E14620" s="32"/>
      <c r="H14620" s="105"/>
      <c r="J14620" s="102"/>
      <c r="K14620" s="102"/>
      <c r="L14620" s="108"/>
      <c r="R14620" s="31"/>
      <c r="S14620" s="112"/>
    </row>
    <row r="14621">
      <c r="A14621" s="105"/>
      <c r="C14621" s="88"/>
      <c r="D14621" s="86"/>
      <c r="E14621" s="32"/>
      <c r="H14621" s="105"/>
      <c r="J14621" s="102"/>
      <c r="K14621" s="102"/>
      <c r="L14621" s="108"/>
      <c r="R14621" s="31"/>
      <c r="S14621" s="112"/>
    </row>
    <row r="14622">
      <c r="A14622" s="105"/>
      <c r="C14622" s="88"/>
      <c r="D14622" s="86"/>
      <c r="E14622" s="32"/>
      <c r="H14622" s="105"/>
      <c r="J14622" s="102"/>
      <c r="K14622" s="102"/>
      <c r="L14622" s="108"/>
      <c r="R14622" s="31"/>
      <c r="S14622" s="112"/>
    </row>
    <row r="14623">
      <c r="A14623" s="105"/>
      <c r="C14623" s="88"/>
      <c r="D14623" s="86"/>
      <c r="E14623" s="32"/>
      <c r="H14623" s="105"/>
      <c r="J14623" s="102"/>
      <c r="K14623" s="102"/>
      <c r="L14623" s="108"/>
      <c r="R14623" s="31"/>
      <c r="S14623" s="112"/>
    </row>
    <row r="14624">
      <c r="A14624" s="105"/>
      <c r="C14624" s="88"/>
      <c r="D14624" s="86"/>
      <c r="E14624" s="32"/>
      <c r="H14624" s="105"/>
      <c r="J14624" s="102"/>
      <c r="K14624" s="102"/>
      <c r="L14624" s="108"/>
      <c r="R14624" s="31"/>
      <c r="S14624" s="112"/>
    </row>
    <row r="14625">
      <c r="A14625" s="105"/>
      <c r="C14625" s="88"/>
      <c r="D14625" s="86"/>
      <c r="E14625" s="32"/>
      <c r="H14625" s="105"/>
      <c r="J14625" s="102"/>
      <c r="K14625" s="102"/>
      <c r="L14625" s="108"/>
      <c r="R14625" s="31"/>
      <c r="S14625" s="112"/>
    </row>
    <row r="14626">
      <c r="A14626" s="105"/>
      <c r="C14626" s="88"/>
      <c r="D14626" s="86"/>
      <c r="E14626" s="32"/>
      <c r="H14626" s="105"/>
      <c r="J14626" s="102"/>
      <c r="K14626" s="102"/>
      <c r="L14626" s="108"/>
      <c r="R14626" s="31"/>
      <c r="S14626" s="112"/>
    </row>
    <row r="14627">
      <c r="A14627" s="105"/>
      <c r="C14627" s="88"/>
      <c r="D14627" s="86"/>
      <c r="E14627" s="32"/>
      <c r="H14627" s="105"/>
      <c r="J14627" s="102"/>
      <c r="K14627" s="102"/>
      <c r="L14627" s="108"/>
      <c r="R14627" s="31"/>
      <c r="S14627" s="112"/>
    </row>
    <row r="14628">
      <c r="A14628" s="105"/>
      <c r="C14628" s="88"/>
      <c r="D14628" s="86"/>
      <c r="E14628" s="32"/>
      <c r="H14628" s="105"/>
      <c r="J14628" s="102"/>
      <c r="K14628" s="102"/>
      <c r="L14628" s="108"/>
      <c r="R14628" s="31"/>
      <c r="S14628" s="112"/>
    </row>
    <row r="14629">
      <c r="A14629" s="105"/>
      <c r="C14629" s="88"/>
      <c r="D14629" s="86"/>
      <c r="E14629" s="32"/>
      <c r="H14629" s="105"/>
      <c r="J14629" s="102"/>
      <c r="K14629" s="102"/>
      <c r="L14629" s="108"/>
      <c r="R14629" s="31"/>
      <c r="S14629" s="112"/>
    </row>
    <row r="14630">
      <c r="A14630" s="105"/>
      <c r="C14630" s="88"/>
      <c r="D14630" s="86"/>
      <c r="E14630" s="32"/>
      <c r="H14630" s="105"/>
      <c r="J14630" s="102"/>
      <c r="K14630" s="102"/>
      <c r="L14630" s="108"/>
      <c r="R14630" s="31"/>
      <c r="S14630" s="112"/>
    </row>
    <row r="14631">
      <c r="A14631" s="105"/>
      <c r="C14631" s="88"/>
      <c r="D14631" s="86"/>
      <c r="E14631" s="32"/>
      <c r="H14631" s="105"/>
      <c r="J14631" s="102"/>
      <c r="K14631" s="102"/>
      <c r="L14631" s="108"/>
      <c r="R14631" s="31"/>
      <c r="S14631" s="112"/>
    </row>
    <row r="14632">
      <c r="A14632" s="105"/>
      <c r="C14632" s="88"/>
      <c r="D14632" s="86"/>
      <c r="E14632" s="32"/>
      <c r="H14632" s="105"/>
      <c r="J14632" s="102"/>
      <c r="K14632" s="102"/>
      <c r="L14632" s="108"/>
      <c r="R14632" s="31"/>
      <c r="S14632" s="112"/>
    </row>
    <row r="14633">
      <c r="A14633" s="105"/>
      <c r="C14633" s="88"/>
      <c r="D14633" s="86"/>
      <c r="E14633" s="32"/>
      <c r="H14633" s="105"/>
      <c r="J14633" s="102"/>
      <c r="K14633" s="102"/>
      <c r="L14633" s="108"/>
      <c r="R14633" s="31"/>
      <c r="S14633" s="112"/>
    </row>
    <row r="14634">
      <c r="A14634" s="105"/>
      <c r="C14634" s="88"/>
      <c r="D14634" s="86"/>
      <c r="E14634" s="32"/>
      <c r="H14634" s="105"/>
      <c r="J14634" s="102"/>
      <c r="K14634" s="102"/>
      <c r="L14634" s="108"/>
      <c r="R14634" s="31"/>
      <c r="S14634" s="112"/>
    </row>
    <row r="14635">
      <c r="A14635" s="105"/>
      <c r="C14635" s="88"/>
      <c r="D14635" s="86"/>
      <c r="E14635" s="32"/>
      <c r="H14635" s="105"/>
      <c r="J14635" s="102"/>
      <c r="K14635" s="102"/>
      <c r="L14635" s="108"/>
      <c r="R14635" s="31"/>
      <c r="S14635" s="112"/>
    </row>
    <row r="14636">
      <c r="A14636" s="105"/>
      <c r="C14636" s="88"/>
      <c r="D14636" s="86"/>
      <c r="E14636" s="32"/>
      <c r="H14636" s="105"/>
      <c r="J14636" s="102"/>
      <c r="K14636" s="102"/>
      <c r="L14636" s="108"/>
      <c r="R14636" s="31"/>
      <c r="S14636" s="112"/>
    </row>
    <row r="14637">
      <c r="A14637" s="105"/>
      <c r="C14637" s="88"/>
      <c r="D14637" s="86"/>
      <c r="E14637" s="32"/>
      <c r="H14637" s="105"/>
      <c r="J14637" s="102"/>
      <c r="K14637" s="102"/>
      <c r="L14637" s="108"/>
      <c r="R14637" s="31"/>
      <c r="S14637" s="112"/>
    </row>
    <row r="14638">
      <c r="A14638" s="105"/>
      <c r="C14638" s="88"/>
      <c r="D14638" s="86"/>
      <c r="E14638" s="32"/>
      <c r="H14638" s="105"/>
      <c r="J14638" s="102"/>
      <c r="K14638" s="102"/>
      <c r="L14638" s="108"/>
      <c r="R14638" s="31"/>
      <c r="S14638" s="112"/>
    </row>
    <row r="14639">
      <c r="A14639" s="105"/>
      <c r="C14639" s="88"/>
      <c r="D14639" s="86"/>
      <c r="E14639" s="32"/>
      <c r="H14639" s="105"/>
      <c r="J14639" s="102"/>
      <c r="K14639" s="102"/>
      <c r="L14639" s="108"/>
      <c r="R14639" s="31"/>
      <c r="S14639" s="112"/>
    </row>
    <row r="14640">
      <c r="A14640" s="105"/>
      <c r="C14640" s="88"/>
      <c r="D14640" s="86"/>
      <c r="E14640" s="32"/>
      <c r="H14640" s="105"/>
      <c r="J14640" s="102"/>
      <c r="K14640" s="102"/>
      <c r="L14640" s="108"/>
      <c r="R14640" s="31"/>
      <c r="S14640" s="112"/>
    </row>
    <row r="14641">
      <c r="A14641" s="105"/>
      <c r="C14641" s="88"/>
      <c r="D14641" s="86"/>
      <c r="E14641" s="32"/>
      <c r="H14641" s="105"/>
      <c r="J14641" s="102"/>
      <c r="K14641" s="102"/>
      <c r="L14641" s="108"/>
      <c r="R14641" s="31"/>
      <c r="S14641" s="112"/>
    </row>
    <row r="14642">
      <c r="A14642" s="105"/>
      <c r="C14642" s="88"/>
      <c r="D14642" s="86"/>
      <c r="E14642" s="32"/>
      <c r="H14642" s="105"/>
      <c r="J14642" s="102"/>
      <c r="K14642" s="102"/>
      <c r="L14642" s="108"/>
      <c r="R14642" s="31"/>
      <c r="S14642" s="112"/>
    </row>
    <row r="14643">
      <c r="A14643" s="105"/>
      <c r="C14643" s="88"/>
      <c r="D14643" s="86"/>
      <c r="E14643" s="32"/>
      <c r="H14643" s="105"/>
      <c r="J14643" s="102"/>
      <c r="K14643" s="102"/>
      <c r="L14643" s="108"/>
      <c r="R14643" s="31"/>
      <c r="S14643" s="112"/>
    </row>
    <row r="14644">
      <c r="A14644" s="105"/>
      <c r="C14644" s="88"/>
      <c r="D14644" s="86"/>
      <c r="E14644" s="32"/>
      <c r="H14644" s="105"/>
      <c r="J14644" s="102"/>
      <c r="K14644" s="102"/>
      <c r="L14644" s="108"/>
      <c r="R14644" s="31"/>
      <c r="S14644" s="112"/>
    </row>
    <row r="14645">
      <c r="A14645" s="105"/>
      <c r="C14645" s="88"/>
      <c r="D14645" s="86"/>
      <c r="E14645" s="32"/>
      <c r="H14645" s="105"/>
      <c r="J14645" s="102"/>
      <c r="K14645" s="102"/>
      <c r="L14645" s="108"/>
      <c r="R14645" s="31"/>
      <c r="S14645" s="112"/>
    </row>
    <row r="14646">
      <c r="A14646" s="105"/>
      <c r="C14646" s="88"/>
      <c r="D14646" s="86"/>
      <c r="E14646" s="32"/>
      <c r="H14646" s="105"/>
      <c r="J14646" s="102"/>
      <c r="K14646" s="102"/>
      <c r="L14646" s="108"/>
      <c r="R14646" s="31"/>
      <c r="S14646" s="112"/>
    </row>
    <row r="14647">
      <c r="A14647" s="105"/>
      <c r="C14647" s="88"/>
      <c r="D14647" s="86"/>
      <c r="E14647" s="32"/>
      <c r="H14647" s="105"/>
      <c r="J14647" s="102"/>
      <c r="K14647" s="102"/>
      <c r="L14647" s="108"/>
      <c r="R14647" s="31"/>
      <c r="S14647" s="112"/>
    </row>
    <row r="14648">
      <c r="A14648" s="105"/>
      <c r="C14648" s="88"/>
      <c r="D14648" s="86"/>
      <c r="E14648" s="32"/>
      <c r="H14648" s="105"/>
      <c r="J14648" s="102"/>
      <c r="K14648" s="102"/>
      <c r="L14648" s="108"/>
      <c r="R14648" s="31"/>
      <c r="S14648" s="112"/>
    </row>
    <row r="14649">
      <c r="A14649" s="105"/>
      <c r="C14649" s="88"/>
      <c r="D14649" s="86"/>
      <c r="E14649" s="32"/>
      <c r="H14649" s="105"/>
      <c r="J14649" s="102"/>
      <c r="K14649" s="102"/>
      <c r="L14649" s="108"/>
      <c r="R14649" s="31"/>
      <c r="S14649" s="112"/>
    </row>
    <row r="14650">
      <c r="A14650" s="105"/>
      <c r="C14650" s="88"/>
      <c r="D14650" s="86"/>
      <c r="E14650" s="32"/>
      <c r="H14650" s="105"/>
      <c r="J14650" s="102"/>
      <c r="K14650" s="102"/>
      <c r="L14650" s="108"/>
      <c r="R14650" s="31"/>
      <c r="S14650" s="112"/>
    </row>
    <row r="14651">
      <c r="A14651" s="105"/>
      <c r="C14651" s="88"/>
      <c r="D14651" s="86"/>
      <c r="E14651" s="32"/>
      <c r="H14651" s="105"/>
      <c r="J14651" s="102"/>
      <c r="K14651" s="102"/>
      <c r="L14651" s="108"/>
      <c r="R14651" s="31"/>
      <c r="S14651" s="112"/>
    </row>
    <row r="14652">
      <c r="A14652" s="105"/>
      <c r="C14652" s="88"/>
      <c r="D14652" s="86"/>
      <c r="E14652" s="32"/>
      <c r="H14652" s="105"/>
      <c r="J14652" s="102"/>
      <c r="K14652" s="102"/>
      <c r="L14652" s="108"/>
      <c r="R14652" s="31"/>
      <c r="S14652" s="112"/>
    </row>
    <row r="14653">
      <c r="A14653" s="105"/>
      <c r="C14653" s="88"/>
      <c r="D14653" s="86"/>
      <c r="E14653" s="32"/>
      <c r="H14653" s="105"/>
      <c r="J14653" s="102"/>
      <c r="K14653" s="102"/>
      <c r="L14653" s="108"/>
      <c r="R14653" s="31"/>
      <c r="S14653" s="112"/>
    </row>
    <row r="14654">
      <c r="A14654" s="105"/>
      <c r="C14654" s="88"/>
      <c r="D14654" s="86"/>
      <c r="E14654" s="32"/>
      <c r="H14654" s="105"/>
      <c r="J14654" s="102"/>
      <c r="K14654" s="102"/>
      <c r="L14654" s="108"/>
      <c r="R14654" s="31"/>
      <c r="S14654" s="112"/>
    </row>
    <row r="14655">
      <c r="A14655" s="105"/>
      <c r="C14655" s="88"/>
      <c r="D14655" s="86"/>
      <c r="E14655" s="32"/>
      <c r="H14655" s="105"/>
      <c r="J14655" s="102"/>
      <c r="K14655" s="102"/>
      <c r="L14655" s="108"/>
      <c r="R14655" s="31"/>
      <c r="S14655" s="112"/>
    </row>
    <row r="14656">
      <c r="A14656" s="105"/>
      <c r="C14656" s="88"/>
      <c r="D14656" s="86"/>
      <c r="E14656" s="32"/>
      <c r="H14656" s="105"/>
      <c r="J14656" s="102"/>
      <c r="K14656" s="102"/>
      <c r="L14656" s="108"/>
      <c r="R14656" s="31"/>
      <c r="S14656" s="112"/>
    </row>
    <row r="14657">
      <c r="A14657" s="105"/>
      <c r="C14657" s="88"/>
      <c r="D14657" s="86"/>
      <c r="E14657" s="32"/>
      <c r="H14657" s="105"/>
      <c r="J14657" s="102"/>
      <c r="K14657" s="102"/>
      <c r="L14657" s="108"/>
      <c r="R14657" s="31"/>
      <c r="S14657" s="112"/>
    </row>
    <row r="14658">
      <c r="A14658" s="105"/>
      <c r="C14658" s="88"/>
      <c r="D14658" s="86"/>
      <c r="E14658" s="32"/>
      <c r="H14658" s="105"/>
      <c r="J14658" s="102"/>
      <c r="K14658" s="102"/>
      <c r="L14658" s="108"/>
      <c r="R14658" s="31"/>
      <c r="S14658" s="112"/>
    </row>
    <row r="14659">
      <c r="A14659" s="105"/>
      <c r="C14659" s="88"/>
      <c r="D14659" s="86"/>
      <c r="E14659" s="32"/>
      <c r="H14659" s="105"/>
      <c r="J14659" s="102"/>
      <c r="K14659" s="102"/>
      <c r="L14659" s="108"/>
      <c r="R14659" s="31"/>
      <c r="S14659" s="112"/>
    </row>
    <row r="14660">
      <c r="A14660" s="105"/>
      <c r="C14660" s="88"/>
      <c r="D14660" s="86"/>
      <c r="E14660" s="32"/>
      <c r="H14660" s="105"/>
      <c r="J14660" s="102"/>
      <c r="K14660" s="102"/>
      <c r="L14660" s="108"/>
      <c r="R14660" s="31"/>
      <c r="S14660" s="112"/>
    </row>
    <row r="14661">
      <c r="A14661" s="105"/>
      <c r="C14661" s="88"/>
      <c r="D14661" s="86"/>
      <c r="E14661" s="32"/>
      <c r="H14661" s="105"/>
      <c r="J14661" s="102"/>
      <c r="K14661" s="102"/>
      <c r="L14661" s="108"/>
      <c r="R14661" s="31"/>
      <c r="S14661" s="112"/>
    </row>
    <row r="14662">
      <c r="A14662" s="105"/>
      <c r="C14662" s="88"/>
      <c r="D14662" s="86"/>
      <c r="E14662" s="32"/>
      <c r="H14662" s="105"/>
      <c r="J14662" s="102"/>
      <c r="K14662" s="102"/>
      <c r="L14662" s="108"/>
      <c r="R14662" s="31"/>
      <c r="S14662" s="112"/>
    </row>
    <row r="14663">
      <c r="A14663" s="105"/>
      <c r="C14663" s="88"/>
      <c r="D14663" s="86"/>
      <c r="E14663" s="32"/>
      <c r="H14663" s="105"/>
      <c r="J14663" s="102"/>
      <c r="K14663" s="102"/>
      <c r="L14663" s="108"/>
      <c r="R14663" s="31"/>
      <c r="S14663" s="112"/>
    </row>
    <row r="14664">
      <c r="A14664" s="105"/>
      <c r="C14664" s="88"/>
      <c r="D14664" s="86"/>
      <c r="E14664" s="32"/>
      <c r="H14664" s="105"/>
      <c r="J14664" s="102"/>
      <c r="K14664" s="102"/>
      <c r="L14664" s="108"/>
      <c r="R14664" s="31"/>
      <c r="S14664" s="112"/>
    </row>
    <row r="14665">
      <c r="A14665" s="105"/>
      <c r="C14665" s="88"/>
      <c r="D14665" s="86"/>
      <c r="E14665" s="32"/>
      <c r="H14665" s="105"/>
      <c r="J14665" s="102"/>
      <c r="K14665" s="102"/>
      <c r="L14665" s="108"/>
      <c r="R14665" s="31"/>
      <c r="S14665" s="112"/>
    </row>
    <row r="14666">
      <c r="A14666" s="105"/>
      <c r="C14666" s="88"/>
      <c r="D14666" s="86"/>
      <c r="E14666" s="32"/>
      <c r="H14666" s="105"/>
      <c r="J14666" s="102"/>
      <c r="K14666" s="102"/>
      <c r="L14666" s="108"/>
      <c r="R14666" s="31"/>
      <c r="S14666" s="112"/>
    </row>
    <row r="14667">
      <c r="A14667" s="105"/>
      <c r="C14667" s="88"/>
      <c r="D14667" s="86"/>
      <c r="E14667" s="32"/>
      <c r="H14667" s="105"/>
      <c r="J14667" s="102"/>
      <c r="K14667" s="102"/>
      <c r="L14667" s="108"/>
      <c r="R14667" s="31"/>
      <c r="S14667" s="112"/>
    </row>
    <row r="14668">
      <c r="A14668" s="105"/>
      <c r="C14668" s="88"/>
      <c r="D14668" s="86"/>
      <c r="E14668" s="32"/>
      <c r="H14668" s="105"/>
      <c r="J14668" s="102"/>
      <c r="K14668" s="102"/>
      <c r="L14668" s="108"/>
      <c r="R14668" s="31"/>
      <c r="S14668" s="112"/>
    </row>
    <row r="14669">
      <c r="A14669" s="105"/>
      <c r="C14669" s="88"/>
      <c r="D14669" s="86"/>
      <c r="E14669" s="32"/>
      <c r="H14669" s="105"/>
      <c r="J14669" s="102"/>
      <c r="K14669" s="102"/>
      <c r="L14669" s="108"/>
      <c r="R14669" s="31"/>
      <c r="S14669" s="112"/>
    </row>
    <row r="14670">
      <c r="A14670" s="105"/>
      <c r="C14670" s="88"/>
      <c r="D14670" s="86"/>
      <c r="E14670" s="32"/>
      <c r="H14670" s="105"/>
      <c r="J14670" s="102"/>
      <c r="K14670" s="102"/>
      <c r="L14670" s="108"/>
      <c r="R14670" s="31"/>
      <c r="S14670" s="112"/>
    </row>
    <row r="14671">
      <c r="A14671" s="105"/>
      <c r="C14671" s="88"/>
      <c r="D14671" s="86"/>
      <c r="E14671" s="32"/>
      <c r="H14671" s="105"/>
      <c r="J14671" s="102"/>
      <c r="K14671" s="102"/>
      <c r="L14671" s="108"/>
      <c r="R14671" s="31"/>
      <c r="S14671" s="112"/>
    </row>
    <row r="14672">
      <c r="A14672" s="105"/>
      <c r="C14672" s="88"/>
      <c r="D14672" s="86"/>
      <c r="E14672" s="32"/>
      <c r="H14672" s="105"/>
      <c r="J14672" s="102"/>
      <c r="K14672" s="102"/>
      <c r="L14672" s="108"/>
      <c r="R14672" s="31"/>
      <c r="S14672" s="112"/>
    </row>
    <row r="14673">
      <c r="A14673" s="105"/>
      <c r="C14673" s="88"/>
      <c r="D14673" s="86"/>
      <c r="E14673" s="32"/>
      <c r="H14673" s="105"/>
      <c r="J14673" s="102"/>
      <c r="K14673" s="102"/>
      <c r="L14673" s="108"/>
      <c r="R14673" s="31"/>
      <c r="S14673" s="112"/>
    </row>
    <row r="14674">
      <c r="A14674" s="105"/>
      <c r="C14674" s="88"/>
      <c r="D14674" s="86"/>
      <c r="E14674" s="32"/>
      <c r="H14674" s="105"/>
      <c r="J14674" s="102"/>
      <c r="K14674" s="102"/>
      <c r="L14674" s="108"/>
      <c r="R14674" s="31"/>
      <c r="S14674" s="112"/>
    </row>
    <row r="14675">
      <c r="A14675" s="105"/>
      <c r="C14675" s="88"/>
      <c r="D14675" s="86"/>
      <c r="E14675" s="32"/>
      <c r="H14675" s="105"/>
      <c r="J14675" s="102"/>
      <c r="K14675" s="102"/>
      <c r="L14675" s="108"/>
      <c r="R14675" s="31"/>
      <c r="S14675" s="112"/>
    </row>
    <row r="14676">
      <c r="A14676" s="105"/>
      <c r="C14676" s="88"/>
      <c r="D14676" s="86"/>
      <c r="E14676" s="32"/>
      <c r="H14676" s="105"/>
      <c r="J14676" s="102"/>
      <c r="K14676" s="102"/>
      <c r="L14676" s="108"/>
      <c r="R14676" s="31"/>
      <c r="S14676" s="112"/>
    </row>
    <row r="14677">
      <c r="A14677" s="105"/>
      <c r="C14677" s="88"/>
      <c r="D14677" s="86"/>
      <c r="E14677" s="32"/>
      <c r="H14677" s="105"/>
      <c r="J14677" s="102"/>
      <c r="K14677" s="102"/>
      <c r="L14677" s="108"/>
      <c r="R14677" s="31"/>
      <c r="S14677" s="112"/>
    </row>
    <row r="14678">
      <c r="A14678" s="105"/>
      <c r="C14678" s="88"/>
      <c r="D14678" s="86"/>
      <c r="E14678" s="32"/>
      <c r="H14678" s="105"/>
      <c r="J14678" s="102"/>
      <c r="K14678" s="102"/>
      <c r="L14678" s="108"/>
      <c r="R14678" s="31"/>
      <c r="S14678" s="112"/>
    </row>
    <row r="14679">
      <c r="A14679" s="105"/>
      <c r="C14679" s="88"/>
      <c r="D14679" s="86"/>
      <c r="E14679" s="32"/>
      <c r="H14679" s="105"/>
      <c r="J14679" s="102"/>
      <c r="K14679" s="102"/>
      <c r="L14679" s="108"/>
      <c r="R14679" s="31"/>
      <c r="S14679" s="112"/>
    </row>
    <row r="14680">
      <c r="A14680" s="105"/>
      <c r="C14680" s="88"/>
      <c r="D14680" s="86"/>
      <c r="E14680" s="32"/>
      <c r="H14680" s="105"/>
      <c r="J14680" s="102"/>
      <c r="K14680" s="102"/>
      <c r="L14680" s="108"/>
      <c r="R14680" s="31"/>
      <c r="S14680" s="112"/>
    </row>
    <row r="14681">
      <c r="A14681" s="105"/>
      <c r="C14681" s="88"/>
      <c r="D14681" s="86"/>
      <c r="E14681" s="32"/>
      <c r="H14681" s="105"/>
      <c r="J14681" s="102"/>
      <c r="K14681" s="102"/>
      <c r="L14681" s="108"/>
      <c r="R14681" s="31"/>
      <c r="S14681" s="112"/>
    </row>
    <row r="14682">
      <c r="A14682" s="105"/>
      <c r="C14682" s="88"/>
      <c r="D14682" s="86"/>
      <c r="E14682" s="32"/>
      <c r="H14682" s="105"/>
      <c r="J14682" s="102"/>
      <c r="K14682" s="102"/>
      <c r="L14682" s="108"/>
      <c r="R14682" s="31"/>
      <c r="S14682" s="112"/>
    </row>
    <row r="14683">
      <c r="A14683" s="105"/>
      <c r="C14683" s="88"/>
      <c r="D14683" s="86"/>
      <c r="E14683" s="32"/>
      <c r="H14683" s="105"/>
      <c r="J14683" s="102"/>
      <c r="K14683" s="102"/>
      <c r="L14683" s="108"/>
      <c r="R14683" s="31"/>
      <c r="S14683" s="112"/>
    </row>
    <row r="14684">
      <c r="A14684" s="105"/>
      <c r="C14684" s="88"/>
      <c r="D14684" s="86"/>
      <c r="E14684" s="32"/>
      <c r="H14684" s="105"/>
      <c r="J14684" s="102"/>
      <c r="K14684" s="102"/>
      <c r="L14684" s="108"/>
      <c r="R14684" s="31"/>
      <c r="S14684" s="112"/>
    </row>
    <row r="14685">
      <c r="A14685" s="105"/>
      <c r="C14685" s="88"/>
      <c r="D14685" s="86"/>
      <c r="E14685" s="32"/>
      <c r="H14685" s="105"/>
      <c r="J14685" s="102"/>
      <c r="K14685" s="102"/>
      <c r="L14685" s="108"/>
      <c r="R14685" s="31"/>
      <c r="S14685" s="112"/>
    </row>
    <row r="14686">
      <c r="A14686" s="105"/>
      <c r="C14686" s="88"/>
      <c r="D14686" s="86"/>
      <c r="E14686" s="32"/>
      <c r="H14686" s="105"/>
      <c r="J14686" s="102"/>
      <c r="K14686" s="102"/>
      <c r="L14686" s="108"/>
      <c r="R14686" s="31"/>
      <c r="S14686" s="112"/>
    </row>
    <row r="14687">
      <c r="A14687" s="105"/>
      <c r="C14687" s="88"/>
      <c r="D14687" s="86"/>
      <c r="E14687" s="32"/>
      <c r="H14687" s="105"/>
      <c r="J14687" s="102"/>
      <c r="K14687" s="102"/>
      <c r="L14687" s="108"/>
      <c r="R14687" s="31"/>
      <c r="S14687" s="112"/>
    </row>
    <row r="14688">
      <c r="A14688" s="105"/>
      <c r="C14688" s="88"/>
      <c r="D14688" s="86"/>
      <c r="E14688" s="32"/>
      <c r="H14688" s="105"/>
      <c r="J14688" s="102"/>
      <c r="K14688" s="102"/>
      <c r="L14688" s="108"/>
      <c r="R14688" s="31"/>
      <c r="S14688" s="112"/>
    </row>
    <row r="14689">
      <c r="A14689" s="105"/>
      <c r="C14689" s="88"/>
      <c r="D14689" s="86"/>
      <c r="E14689" s="32"/>
      <c r="H14689" s="105"/>
      <c r="J14689" s="102"/>
      <c r="K14689" s="102"/>
      <c r="L14689" s="108"/>
      <c r="R14689" s="31"/>
      <c r="S14689" s="112"/>
    </row>
    <row r="14690">
      <c r="A14690" s="105"/>
      <c r="C14690" s="88"/>
      <c r="D14690" s="86"/>
      <c r="E14690" s="32"/>
      <c r="H14690" s="105"/>
      <c r="J14690" s="102"/>
      <c r="K14690" s="102"/>
      <c r="L14690" s="108"/>
      <c r="R14690" s="31"/>
      <c r="S14690" s="112"/>
    </row>
    <row r="14691">
      <c r="A14691" s="105"/>
      <c r="C14691" s="88"/>
      <c r="D14691" s="86"/>
      <c r="E14691" s="32"/>
      <c r="H14691" s="105"/>
      <c r="J14691" s="102"/>
      <c r="K14691" s="102"/>
      <c r="L14691" s="108"/>
      <c r="R14691" s="31"/>
      <c r="S14691" s="112"/>
    </row>
    <row r="14692">
      <c r="A14692" s="105"/>
      <c r="C14692" s="88"/>
      <c r="D14692" s="86"/>
      <c r="E14692" s="32"/>
      <c r="H14692" s="105"/>
      <c r="J14692" s="102"/>
      <c r="K14692" s="102"/>
      <c r="L14692" s="108"/>
      <c r="R14692" s="31"/>
      <c r="S14692" s="112"/>
    </row>
    <row r="14693">
      <c r="A14693" s="105"/>
      <c r="C14693" s="88"/>
      <c r="D14693" s="86"/>
      <c r="E14693" s="32"/>
      <c r="H14693" s="105"/>
      <c r="J14693" s="102"/>
      <c r="K14693" s="102"/>
      <c r="L14693" s="108"/>
      <c r="R14693" s="31"/>
      <c r="S14693" s="112"/>
    </row>
    <row r="14694">
      <c r="A14694" s="105"/>
      <c r="C14694" s="88"/>
      <c r="D14694" s="86"/>
      <c r="E14694" s="32"/>
      <c r="H14694" s="105"/>
      <c r="J14694" s="102"/>
      <c r="K14694" s="102"/>
      <c r="L14694" s="108"/>
      <c r="R14694" s="31"/>
      <c r="S14694" s="112"/>
    </row>
    <row r="14695">
      <c r="A14695" s="105"/>
      <c r="C14695" s="88"/>
      <c r="D14695" s="86"/>
      <c r="E14695" s="32"/>
      <c r="H14695" s="105"/>
      <c r="J14695" s="102"/>
      <c r="K14695" s="102"/>
      <c r="L14695" s="108"/>
      <c r="R14695" s="31"/>
      <c r="S14695" s="112"/>
    </row>
    <row r="14696">
      <c r="A14696" s="105"/>
      <c r="C14696" s="88"/>
      <c r="D14696" s="86"/>
      <c r="E14696" s="32"/>
      <c r="H14696" s="105"/>
      <c r="J14696" s="102"/>
      <c r="K14696" s="102"/>
      <c r="L14696" s="108"/>
      <c r="R14696" s="31"/>
      <c r="S14696" s="112"/>
    </row>
    <row r="14697">
      <c r="A14697" s="105"/>
      <c r="C14697" s="88"/>
      <c r="D14697" s="86"/>
      <c r="E14697" s="32"/>
      <c r="H14697" s="105"/>
      <c r="J14697" s="102"/>
      <c r="K14697" s="102"/>
      <c r="L14697" s="108"/>
      <c r="R14697" s="31"/>
      <c r="S14697" s="112"/>
    </row>
    <row r="14698">
      <c r="A14698" s="105"/>
      <c r="C14698" s="88"/>
      <c r="D14698" s="86"/>
      <c r="E14698" s="32"/>
      <c r="H14698" s="105"/>
      <c r="J14698" s="102"/>
      <c r="K14698" s="102"/>
      <c r="L14698" s="108"/>
      <c r="R14698" s="31"/>
      <c r="S14698" s="112"/>
    </row>
    <row r="14699">
      <c r="A14699" s="105"/>
      <c r="C14699" s="88"/>
      <c r="D14699" s="86"/>
      <c r="E14699" s="32"/>
      <c r="H14699" s="105"/>
      <c r="J14699" s="102"/>
      <c r="K14699" s="102"/>
      <c r="L14699" s="108"/>
      <c r="R14699" s="31"/>
      <c r="S14699" s="112"/>
    </row>
    <row r="14700">
      <c r="A14700" s="105"/>
      <c r="C14700" s="88"/>
      <c r="D14700" s="86"/>
      <c r="E14700" s="32"/>
      <c r="H14700" s="105"/>
      <c r="J14700" s="102"/>
      <c r="K14700" s="102"/>
      <c r="L14700" s="108"/>
      <c r="R14700" s="31"/>
      <c r="S14700" s="112"/>
    </row>
    <row r="14701">
      <c r="A14701" s="105"/>
      <c r="C14701" s="88"/>
      <c r="D14701" s="86"/>
      <c r="E14701" s="32"/>
      <c r="H14701" s="105"/>
      <c r="J14701" s="102"/>
      <c r="K14701" s="102"/>
      <c r="L14701" s="108"/>
      <c r="R14701" s="31"/>
      <c r="S14701" s="112"/>
    </row>
    <row r="14702">
      <c r="A14702" s="105"/>
      <c r="C14702" s="88"/>
      <c r="D14702" s="86"/>
      <c r="E14702" s="32"/>
      <c r="H14702" s="105"/>
      <c r="J14702" s="102"/>
      <c r="K14702" s="102"/>
      <c r="L14702" s="108"/>
      <c r="R14702" s="31"/>
      <c r="S14702" s="112"/>
    </row>
    <row r="14703">
      <c r="A14703" s="105"/>
      <c r="C14703" s="88"/>
      <c r="D14703" s="86"/>
      <c r="E14703" s="32"/>
      <c r="H14703" s="105"/>
      <c r="J14703" s="102"/>
      <c r="K14703" s="102"/>
      <c r="L14703" s="108"/>
      <c r="R14703" s="31"/>
      <c r="S14703" s="112"/>
    </row>
    <row r="14704">
      <c r="A14704" s="105"/>
      <c r="C14704" s="88"/>
      <c r="D14704" s="86"/>
      <c r="E14704" s="32"/>
      <c r="H14704" s="105"/>
      <c r="J14704" s="102"/>
      <c r="K14704" s="102"/>
      <c r="L14704" s="108"/>
      <c r="R14704" s="31"/>
      <c r="S14704" s="112"/>
    </row>
    <row r="14705">
      <c r="A14705" s="105"/>
      <c r="C14705" s="88"/>
      <c r="D14705" s="86"/>
      <c r="E14705" s="32"/>
      <c r="H14705" s="105"/>
      <c r="J14705" s="102"/>
      <c r="K14705" s="102"/>
      <c r="L14705" s="108"/>
      <c r="R14705" s="31"/>
      <c r="S14705" s="112"/>
    </row>
    <row r="14706">
      <c r="A14706" s="105"/>
      <c r="C14706" s="88"/>
      <c r="D14706" s="86"/>
      <c r="E14706" s="32"/>
      <c r="H14706" s="105"/>
      <c r="J14706" s="102"/>
      <c r="K14706" s="102"/>
      <c r="L14706" s="108"/>
      <c r="R14706" s="31"/>
      <c r="S14706" s="112"/>
    </row>
    <row r="14707">
      <c r="A14707" s="105"/>
      <c r="C14707" s="88"/>
      <c r="D14707" s="86"/>
      <c r="E14707" s="32"/>
      <c r="H14707" s="105"/>
      <c r="J14707" s="102"/>
      <c r="K14707" s="102"/>
      <c r="L14707" s="108"/>
      <c r="R14707" s="31"/>
      <c r="S14707" s="112"/>
    </row>
    <row r="14708">
      <c r="A14708" s="105"/>
      <c r="C14708" s="88"/>
      <c r="D14708" s="86"/>
      <c r="E14708" s="32"/>
      <c r="H14708" s="105"/>
      <c r="J14708" s="102"/>
      <c r="K14708" s="102"/>
      <c r="L14708" s="108"/>
      <c r="R14708" s="31"/>
      <c r="S14708" s="112"/>
    </row>
    <row r="14709">
      <c r="A14709" s="105"/>
      <c r="C14709" s="88"/>
      <c r="D14709" s="86"/>
      <c r="E14709" s="32"/>
      <c r="H14709" s="105"/>
      <c r="J14709" s="102"/>
      <c r="K14709" s="102"/>
      <c r="L14709" s="108"/>
      <c r="R14709" s="31"/>
      <c r="S14709" s="112"/>
    </row>
    <row r="14710">
      <c r="A14710" s="105"/>
      <c r="C14710" s="88"/>
      <c r="D14710" s="86"/>
      <c r="E14710" s="32"/>
      <c r="H14710" s="105"/>
      <c r="J14710" s="102"/>
      <c r="K14710" s="102"/>
      <c r="L14710" s="108"/>
      <c r="R14710" s="31"/>
      <c r="S14710" s="112"/>
    </row>
    <row r="14711">
      <c r="A14711" s="105"/>
      <c r="C14711" s="88"/>
      <c r="D14711" s="86"/>
      <c r="E14711" s="32"/>
      <c r="H14711" s="105"/>
      <c r="J14711" s="102"/>
      <c r="K14711" s="102"/>
      <c r="L14711" s="108"/>
      <c r="R14711" s="31"/>
      <c r="S14711" s="112"/>
    </row>
    <row r="14712">
      <c r="A14712" s="105"/>
      <c r="C14712" s="88"/>
      <c r="D14712" s="86"/>
      <c r="E14712" s="32"/>
      <c r="H14712" s="105"/>
      <c r="J14712" s="102"/>
      <c r="K14712" s="102"/>
      <c r="L14712" s="108"/>
      <c r="R14712" s="31"/>
      <c r="S14712" s="112"/>
    </row>
    <row r="14713">
      <c r="A14713" s="105"/>
      <c r="C14713" s="88"/>
      <c r="D14713" s="86"/>
      <c r="E14713" s="32"/>
      <c r="H14713" s="105"/>
      <c r="J14713" s="102"/>
      <c r="K14713" s="102"/>
      <c r="L14713" s="108"/>
      <c r="R14713" s="31"/>
      <c r="S14713" s="112"/>
    </row>
    <row r="14714">
      <c r="A14714" s="105"/>
      <c r="C14714" s="88"/>
      <c r="D14714" s="86"/>
      <c r="E14714" s="32"/>
      <c r="H14714" s="105"/>
      <c r="J14714" s="102"/>
      <c r="K14714" s="102"/>
      <c r="L14714" s="108"/>
      <c r="R14714" s="31"/>
      <c r="S14714" s="112"/>
    </row>
    <row r="14715">
      <c r="A14715" s="105"/>
      <c r="C14715" s="88"/>
      <c r="D14715" s="86"/>
      <c r="E14715" s="32"/>
      <c r="H14715" s="105"/>
      <c r="J14715" s="102"/>
      <c r="K14715" s="102"/>
      <c r="L14715" s="108"/>
      <c r="R14715" s="31"/>
      <c r="S14715" s="112"/>
    </row>
    <row r="14716">
      <c r="A14716" s="105"/>
      <c r="C14716" s="88"/>
      <c r="D14716" s="86"/>
      <c r="E14716" s="32"/>
      <c r="H14716" s="105"/>
      <c r="J14716" s="102"/>
      <c r="K14716" s="102"/>
      <c r="L14716" s="108"/>
      <c r="R14716" s="31"/>
      <c r="S14716" s="112"/>
    </row>
    <row r="14717">
      <c r="A14717" s="105"/>
      <c r="C14717" s="88"/>
      <c r="D14717" s="86"/>
      <c r="E14717" s="32"/>
      <c r="H14717" s="105"/>
      <c r="J14717" s="102"/>
      <c r="K14717" s="102"/>
      <c r="L14717" s="108"/>
      <c r="R14717" s="31"/>
      <c r="S14717" s="112"/>
    </row>
    <row r="14718">
      <c r="A14718" s="105"/>
      <c r="C14718" s="88"/>
      <c r="D14718" s="86"/>
      <c r="E14718" s="32"/>
      <c r="H14718" s="105"/>
      <c r="J14718" s="102"/>
      <c r="K14718" s="102"/>
      <c r="L14718" s="108"/>
      <c r="R14718" s="31"/>
      <c r="S14718" s="112"/>
    </row>
    <row r="14719">
      <c r="A14719" s="105"/>
      <c r="C14719" s="88"/>
      <c r="D14719" s="86"/>
      <c r="E14719" s="32"/>
      <c r="H14719" s="105"/>
      <c r="J14719" s="102"/>
      <c r="K14719" s="102"/>
      <c r="L14719" s="108"/>
      <c r="R14719" s="31"/>
      <c r="S14719" s="112"/>
    </row>
    <row r="14720">
      <c r="A14720" s="105"/>
      <c r="C14720" s="88"/>
      <c r="D14720" s="86"/>
      <c r="E14720" s="32"/>
      <c r="H14720" s="105"/>
      <c r="J14720" s="102"/>
      <c r="K14720" s="102"/>
      <c r="L14720" s="108"/>
      <c r="R14720" s="31"/>
      <c r="S14720" s="112"/>
    </row>
    <row r="14721">
      <c r="A14721" s="105"/>
      <c r="C14721" s="88"/>
      <c r="D14721" s="86"/>
      <c r="E14721" s="32"/>
      <c r="H14721" s="105"/>
      <c r="J14721" s="102"/>
      <c r="K14721" s="102"/>
      <c r="L14721" s="108"/>
      <c r="R14721" s="31"/>
      <c r="S14721" s="112"/>
    </row>
    <row r="14722">
      <c r="A14722" s="105"/>
      <c r="C14722" s="88"/>
      <c r="D14722" s="86"/>
      <c r="E14722" s="32"/>
      <c r="H14722" s="105"/>
      <c r="J14722" s="102"/>
      <c r="K14722" s="102"/>
      <c r="L14722" s="108"/>
      <c r="R14722" s="31"/>
      <c r="S14722" s="112"/>
    </row>
    <row r="14723">
      <c r="A14723" s="105"/>
      <c r="C14723" s="88"/>
      <c r="D14723" s="86"/>
      <c r="E14723" s="32"/>
      <c r="H14723" s="105"/>
      <c r="J14723" s="102"/>
      <c r="K14723" s="102"/>
      <c r="L14723" s="108"/>
      <c r="R14723" s="31"/>
      <c r="S14723" s="112"/>
    </row>
    <row r="14724">
      <c r="A14724" s="105"/>
      <c r="C14724" s="88"/>
      <c r="D14724" s="86"/>
      <c r="E14724" s="32"/>
      <c r="H14724" s="105"/>
      <c r="J14724" s="102"/>
      <c r="K14724" s="102"/>
      <c r="L14724" s="108"/>
      <c r="R14724" s="31"/>
      <c r="S14724" s="112"/>
    </row>
    <row r="14725">
      <c r="A14725" s="105"/>
      <c r="C14725" s="88"/>
      <c r="D14725" s="86"/>
      <c r="E14725" s="32"/>
      <c r="H14725" s="105"/>
      <c r="J14725" s="102"/>
      <c r="K14725" s="102"/>
      <c r="L14725" s="108"/>
      <c r="R14725" s="31"/>
      <c r="S14725" s="112"/>
    </row>
    <row r="14726">
      <c r="A14726" s="105"/>
      <c r="C14726" s="88"/>
      <c r="D14726" s="86"/>
      <c r="E14726" s="32"/>
      <c r="H14726" s="105"/>
      <c r="J14726" s="102"/>
      <c r="K14726" s="102"/>
      <c r="L14726" s="108"/>
      <c r="R14726" s="31"/>
      <c r="S14726" s="112"/>
    </row>
    <row r="14727">
      <c r="A14727" s="105"/>
      <c r="C14727" s="88"/>
      <c r="D14727" s="86"/>
      <c r="E14727" s="32"/>
      <c r="H14727" s="105"/>
      <c r="J14727" s="102"/>
      <c r="K14727" s="102"/>
      <c r="L14727" s="108"/>
      <c r="R14727" s="31"/>
      <c r="S14727" s="112"/>
    </row>
    <row r="14728">
      <c r="A14728" s="105"/>
      <c r="C14728" s="88"/>
      <c r="D14728" s="86"/>
      <c r="E14728" s="32"/>
      <c r="H14728" s="105"/>
      <c r="J14728" s="102"/>
      <c r="K14728" s="102"/>
      <c r="L14728" s="108"/>
      <c r="R14728" s="31"/>
      <c r="S14728" s="112"/>
    </row>
    <row r="14729">
      <c r="A14729" s="105"/>
      <c r="C14729" s="88"/>
      <c r="D14729" s="86"/>
      <c r="E14729" s="32"/>
      <c r="H14729" s="105"/>
      <c r="J14729" s="102"/>
      <c r="K14729" s="102"/>
      <c r="L14729" s="108"/>
      <c r="R14729" s="31"/>
      <c r="S14729" s="112"/>
    </row>
    <row r="14730">
      <c r="A14730" s="105"/>
      <c r="C14730" s="88"/>
      <c r="D14730" s="86"/>
      <c r="E14730" s="32"/>
      <c r="H14730" s="105"/>
      <c r="J14730" s="102"/>
      <c r="K14730" s="102"/>
      <c r="L14730" s="108"/>
      <c r="R14730" s="31"/>
      <c r="S14730" s="112"/>
    </row>
    <row r="14731">
      <c r="A14731" s="105"/>
      <c r="C14731" s="88"/>
      <c r="D14731" s="86"/>
      <c r="E14731" s="32"/>
      <c r="H14731" s="105"/>
      <c r="J14731" s="102"/>
      <c r="K14731" s="102"/>
      <c r="L14731" s="108"/>
      <c r="R14731" s="31"/>
      <c r="S14731" s="112"/>
    </row>
    <row r="14732">
      <c r="A14732" s="105"/>
      <c r="C14732" s="88"/>
      <c r="D14732" s="86"/>
      <c r="E14732" s="32"/>
      <c r="H14732" s="105"/>
      <c r="J14732" s="102"/>
      <c r="K14732" s="102"/>
      <c r="L14732" s="108"/>
      <c r="R14732" s="31"/>
      <c r="S14732" s="112"/>
    </row>
    <row r="14733">
      <c r="A14733" s="105"/>
      <c r="C14733" s="88"/>
      <c r="D14733" s="86"/>
      <c r="E14733" s="32"/>
      <c r="H14733" s="105"/>
      <c r="J14733" s="102"/>
      <c r="K14733" s="102"/>
      <c r="L14733" s="108"/>
      <c r="R14733" s="31"/>
      <c r="S14733" s="112"/>
    </row>
    <row r="14734">
      <c r="A14734" s="105"/>
      <c r="C14734" s="88"/>
      <c r="D14734" s="86"/>
      <c r="E14734" s="32"/>
      <c r="H14734" s="105"/>
      <c r="J14734" s="102"/>
      <c r="K14734" s="102"/>
      <c r="L14734" s="108"/>
      <c r="R14734" s="31"/>
      <c r="S14734" s="112"/>
    </row>
    <row r="14735">
      <c r="A14735" s="105"/>
      <c r="C14735" s="88"/>
      <c r="D14735" s="86"/>
      <c r="E14735" s="32"/>
      <c r="H14735" s="105"/>
      <c r="J14735" s="102"/>
      <c r="K14735" s="102"/>
      <c r="L14735" s="108"/>
      <c r="R14735" s="31"/>
      <c r="S14735" s="112"/>
    </row>
    <row r="14736">
      <c r="A14736" s="105"/>
      <c r="C14736" s="88"/>
      <c r="D14736" s="86"/>
      <c r="E14736" s="32"/>
      <c r="H14736" s="105"/>
      <c r="J14736" s="102"/>
      <c r="K14736" s="102"/>
      <c r="L14736" s="108"/>
      <c r="R14736" s="31"/>
      <c r="S14736" s="112"/>
    </row>
    <row r="14737">
      <c r="A14737" s="105"/>
      <c r="C14737" s="88"/>
      <c r="D14737" s="86"/>
      <c r="E14737" s="32"/>
      <c r="H14737" s="105"/>
      <c r="J14737" s="102"/>
      <c r="K14737" s="102"/>
      <c r="L14737" s="108"/>
      <c r="R14737" s="31"/>
      <c r="S14737" s="112"/>
    </row>
    <row r="14738">
      <c r="A14738" s="105"/>
      <c r="C14738" s="88"/>
      <c r="D14738" s="86"/>
      <c r="E14738" s="32"/>
      <c r="H14738" s="105"/>
      <c r="J14738" s="102"/>
      <c r="K14738" s="102"/>
      <c r="L14738" s="108"/>
      <c r="R14738" s="31"/>
      <c r="S14738" s="112"/>
    </row>
    <row r="14739">
      <c r="A14739" s="105"/>
      <c r="C14739" s="88"/>
      <c r="D14739" s="86"/>
      <c r="E14739" s="32"/>
      <c r="H14739" s="105"/>
      <c r="J14739" s="102"/>
      <c r="K14739" s="102"/>
      <c r="L14739" s="108"/>
      <c r="R14739" s="31"/>
      <c r="S14739" s="112"/>
    </row>
    <row r="14740">
      <c r="A14740" s="105"/>
      <c r="C14740" s="88"/>
      <c r="D14740" s="86"/>
      <c r="E14740" s="32"/>
      <c r="H14740" s="105"/>
      <c r="J14740" s="102"/>
      <c r="K14740" s="102"/>
      <c r="L14740" s="108"/>
      <c r="R14740" s="31"/>
      <c r="S14740" s="112"/>
    </row>
    <row r="14741">
      <c r="A14741" s="105"/>
      <c r="C14741" s="88"/>
      <c r="D14741" s="86"/>
      <c r="E14741" s="32"/>
      <c r="H14741" s="105"/>
      <c r="J14741" s="102"/>
      <c r="K14741" s="102"/>
      <c r="L14741" s="108"/>
      <c r="R14741" s="31"/>
      <c r="S14741" s="112"/>
    </row>
    <row r="14742">
      <c r="A14742" s="105"/>
      <c r="C14742" s="88"/>
      <c r="D14742" s="86"/>
      <c r="E14742" s="32"/>
      <c r="H14742" s="105"/>
      <c r="J14742" s="102"/>
      <c r="K14742" s="102"/>
      <c r="L14742" s="108"/>
      <c r="R14742" s="31"/>
      <c r="S14742" s="112"/>
    </row>
    <row r="14743">
      <c r="A14743" s="105"/>
      <c r="C14743" s="88"/>
      <c r="D14743" s="86"/>
      <c r="E14743" s="32"/>
      <c r="H14743" s="105"/>
      <c r="J14743" s="102"/>
      <c r="K14743" s="102"/>
      <c r="L14743" s="108"/>
      <c r="R14743" s="31"/>
      <c r="S14743" s="112"/>
    </row>
    <row r="14744">
      <c r="A14744" s="105"/>
      <c r="C14744" s="88"/>
      <c r="D14744" s="86"/>
      <c r="E14744" s="32"/>
      <c r="H14744" s="105"/>
      <c r="J14744" s="102"/>
      <c r="K14744" s="102"/>
      <c r="L14744" s="108"/>
      <c r="R14744" s="31"/>
      <c r="S14744" s="112"/>
    </row>
    <row r="14745">
      <c r="A14745" s="105"/>
      <c r="C14745" s="88"/>
      <c r="D14745" s="86"/>
      <c r="E14745" s="32"/>
      <c r="H14745" s="105"/>
      <c r="J14745" s="102"/>
      <c r="K14745" s="102"/>
      <c r="L14745" s="108"/>
      <c r="R14745" s="31"/>
      <c r="S14745" s="112"/>
    </row>
    <row r="14746">
      <c r="A14746" s="105"/>
      <c r="C14746" s="88"/>
      <c r="D14746" s="86"/>
      <c r="E14746" s="32"/>
      <c r="H14746" s="105"/>
      <c r="J14746" s="102"/>
      <c r="K14746" s="102"/>
      <c r="L14746" s="108"/>
      <c r="R14746" s="31"/>
      <c r="S14746" s="112"/>
    </row>
    <row r="14747">
      <c r="A14747" s="105"/>
      <c r="C14747" s="88"/>
      <c r="D14747" s="86"/>
      <c r="E14747" s="32"/>
      <c r="H14747" s="105"/>
      <c r="J14747" s="102"/>
      <c r="K14747" s="102"/>
      <c r="L14747" s="108"/>
      <c r="R14747" s="31"/>
      <c r="S14747" s="112"/>
    </row>
    <row r="14748">
      <c r="A14748" s="105"/>
      <c r="C14748" s="88"/>
      <c r="D14748" s="86"/>
      <c r="E14748" s="32"/>
      <c r="H14748" s="105"/>
      <c r="J14748" s="102"/>
      <c r="K14748" s="102"/>
      <c r="L14748" s="108"/>
      <c r="R14748" s="31"/>
      <c r="S14748" s="112"/>
    </row>
    <row r="14749">
      <c r="A14749" s="105"/>
      <c r="C14749" s="88"/>
      <c r="D14749" s="86"/>
      <c r="E14749" s="32"/>
      <c r="H14749" s="105"/>
      <c r="J14749" s="102"/>
      <c r="K14749" s="102"/>
      <c r="L14749" s="108"/>
      <c r="R14749" s="31"/>
      <c r="S14749" s="112"/>
    </row>
    <row r="14750">
      <c r="A14750" s="105"/>
      <c r="C14750" s="88"/>
      <c r="D14750" s="86"/>
      <c r="E14750" s="32"/>
      <c r="H14750" s="105"/>
      <c r="J14750" s="102"/>
      <c r="K14750" s="102"/>
      <c r="L14750" s="108"/>
      <c r="R14750" s="31"/>
      <c r="S14750" s="112"/>
    </row>
    <row r="14751">
      <c r="A14751" s="105"/>
      <c r="C14751" s="88"/>
      <c r="D14751" s="86"/>
      <c r="E14751" s="32"/>
      <c r="H14751" s="105"/>
      <c r="J14751" s="102"/>
      <c r="K14751" s="102"/>
      <c r="L14751" s="108"/>
      <c r="R14751" s="31"/>
      <c r="S14751" s="112"/>
    </row>
    <row r="14752">
      <c r="A14752" s="105"/>
      <c r="C14752" s="88"/>
      <c r="D14752" s="86"/>
      <c r="E14752" s="32"/>
      <c r="H14752" s="105"/>
      <c r="J14752" s="102"/>
      <c r="K14752" s="102"/>
      <c r="L14752" s="108"/>
      <c r="R14752" s="31"/>
      <c r="S14752" s="112"/>
    </row>
    <row r="14753">
      <c r="A14753" s="105"/>
      <c r="C14753" s="88"/>
      <c r="D14753" s="86"/>
      <c r="E14753" s="32"/>
      <c r="H14753" s="105"/>
      <c r="J14753" s="102"/>
      <c r="K14753" s="102"/>
      <c r="L14753" s="108"/>
      <c r="R14753" s="31"/>
      <c r="S14753" s="112"/>
    </row>
    <row r="14754">
      <c r="A14754" s="105"/>
      <c r="C14754" s="88"/>
      <c r="D14754" s="86"/>
      <c r="E14754" s="32"/>
      <c r="H14754" s="105"/>
      <c r="J14754" s="102"/>
      <c r="K14754" s="102"/>
      <c r="L14754" s="108"/>
      <c r="R14754" s="31"/>
      <c r="S14754" s="112"/>
    </row>
    <row r="14755">
      <c r="A14755" s="105"/>
      <c r="C14755" s="88"/>
      <c r="D14755" s="86"/>
      <c r="E14755" s="32"/>
      <c r="H14755" s="105"/>
      <c r="J14755" s="102"/>
      <c r="K14755" s="102"/>
      <c r="L14755" s="108"/>
      <c r="R14755" s="31"/>
      <c r="S14755" s="112"/>
    </row>
    <row r="14756">
      <c r="A14756" s="105"/>
      <c r="C14756" s="88"/>
      <c r="D14756" s="86"/>
      <c r="E14756" s="32"/>
      <c r="H14756" s="105"/>
      <c r="J14756" s="102"/>
      <c r="K14756" s="102"/>
      <c r="L14756" s="108"/>
      <c r="R14756" s="31"/>
      <c r="S14756" s="112"/>
    </row>
    <row r="14757">
      <c r="A14757" s="105"/>
      <c r="C14757" s="88"/>
      <c r="D14757" s="86"/>
      <c r="E14757" s="32"/>
      <c r="H14757" s="105"/>
      <c r="J14757" s="102"/>
      <c r="K14757" s="102"/>
      <c r="L14757" s="108"/>
      <c r="R14757" s="31"/>
      <c r="S14757" s="112"/>
    </row>
    <row r="14758">
      <c r="A14758" s="105"/>
      <c r="C14758" s="88"/>
      <c r="D14758" s="86"/>
      <c r="E14758" s="32"/>
      <c r="H14758" s="105"/>
      <c r="J14758" s="102"/>
      <c r="K14758" s="102"/>
      <c r="L14758" s="108"/>
      <c r="R14758" s="31"/>
      <c r="S14758" s="112"/>
    </row>
    <row r="14759">
      <c r="A14759" s="105"/>
      <c r="C14759" s="88"/>
      <c r="D14759" s="86"/>
      <c r="E14759" s="32"/>
      <c r="H14759" s="105"/>
      <c r="J14759" s="102"/>
      <c r="K14759" s="102"/>
      <c r="L14759" s="108"/>
      <c r="R14759" s="31"/>
      <c r="S14759" s="112"/>
    </row>
    <row r="14760">
      <c r="A14760" s="105"/>
      <c r="C14760" s="88"/>
      <c r="D14760" s="86"/>
      <c r="E14760" s="32"/>
      <c r="H14760" s="105"/>
      <c r="J14760" s="102"/>
      <c r="K14760" s="102"/>
      <c r="L14760" s="108"/>
      <c r="R14760" s="31"/>
      <c r="S14760" s="112"/>
    </row>
    <row r="14761">
      <c r="A14761" s="105"/>
      <c r="C14761" s="88"/>
      <c r="D14761" s="86"/>
      <c r="E14761" s="32"/>
      <c r="H14761" s="105"/>
      <c r="J14761" s="102"/>
      <c r="K14761" s="102"/>
      <c r="L14761" s="108"/>
      <c r="R14761" s="31"/>
      <c r="S14761" s="112"/>
    </row>
    <row r="14762">
      <c r="A14762" s="105"/>
      <c r="C14762" s="88"/>
      <c r="D14762" s="86"/>
      <c r="E14762" s="32"/>
      <c r="H14762" s="105"/>
      <c r="J14762" s="102"/>
      <c r="K14762" s="102"/>
      <c r="L14762" s="108"/>
      <c r="R14762" s="31"/>
      <c r="S14762" s="112"/>
    </row>
    <row r="14763">
      <c r="A14763" s="105"/>
      <c r="C14763" s="88"/>
      <c r="D14763" s="86"/>
      <c r="E14763" s="32"/>
      <c r="H14763" s="105"/>
      <c r="J14763" s="102"/>
      <c r="K14763" s="102"/>
      <c r="L14763" s="108"/>
      <c r="R14763" s="31"/>
      <c r="S14763" s="112"/>
    </row>
    <row r="14764">
      <c r="A14764" s="105"/>
      <c r="C14764" s="88"/>
      <c r="D14764" s="86"/>
      <c r="E14764" s="32"/>
      <c r="H14764" s="105"/>
      <c r="J14764" s="102"/>
      <c r="K14764" s="102"/>
      <c r="L14764" s="108"/>
      <c r="R14764" s="31"/>
      <c r="S14764" s="112"/>
    </row>
    <row r="14765">
      <c r="A14765" s="105"/>
      <c r="C14765" s="88"/>
      <c r="D14765" s="86"/>
      <c r="E14765" s="32"/>
      <c r="H14765" s="105"/>
      <c r="J14765" s="102"/>
      <c r="K14765" s="102"/>
      <c r="L14765" s="108"/>
      <c r="R14765" s="31"/>
      <c r="S14765" s="112"/>
    </row>
    <row r="14766">
      <c r="A14766" s="105"/>
      <c r="C14766" s="88"/>
      <c r="D14766" s="86"/>
      <c r="E14766" s="32"/>
      <c r="H14766" s="105"/>
      <c r="J14766" s="102"/>
      <c r="K14766" s="102"/>
      <c r="L14766" s="108"/>
      <c r="R14766" s="31"/>
      <c r="S14766" s="112"/>
    </row>
    <row r="14767">
      <c r="A14767" s="105"/>
      <c r="C14767" s="88"/>
      <c r="D14767" s="86"/>
      <c r="E14767" s="32"/>
      <c r="H14767" s="105"/>
      <c r="J14767" s="102"/>
      <c r="K14767" s="102"/>
      <c r="L14767" s="108"/>
      <c r="R14767" s="31"/>
      <c r="S14767" s="112"/>
    </row>
    <row r="14768">
      <c r="A14768" s="105"/>
      <c r="C14768" s="88"/>
      <c r="D14768" s="86"/>
      <c r="E14768" s="32"/>
      <c r="H14768" s="105"/>
      <c r="J14768" s="102"/>
      <c r="K14768" s="102"/>
      <c r="L14768" s="108"/>
      <c r="R14768" s="31"/>
      <c r="S14768" s="112"/>
    </row>
    <row r="14769">
      <c r="A14769" s="105"/>
      <c r="C14769" s="88"/>
      <c r="D14769" s="86"/>
      <c r="E14769" s="32"/>
      <c r="H14769" s="105"/>
      <c r="J14769" s="102"/>
      <c r="K14769" s="102"/>
      <c r="L14769" s="108"/>
      <c r="R14769" s="31"/>
      <c r="S14769" s="112"/>
    </row>
    <row r="14770">
      <c r="A14770" s="105"/>
      <c r="C14770" s="88"/>
      <c r="D14770" s="86"/>
      <c r="E14770" s="32"/>
      <c r="H14770" s="105"/>
      <c r="J14770" s="102"/>
      <c r="K14770" s="102"/>
      <c r="L14770" s="108"/>
      <c r="R14770" s="31"/>
      <c r="S14770" s="112"/>
    </row>
    <row r="14771">
      <c r="A14771" s="105"/>
      <c r="C14771" s="88"/>
      <c r="D14771" s="86"/>
      <c r="E14771" s="32"/>
      <c r="H14771" s="105"/>
      <c r="J14771" s="102"/>
      <c r="K14771" s="102"/>
      <c r="L14771" s="108"/>
      <c r="R14771" s="31"/>
      <c r="S14771" s="112"/>
    </row>
    <row r="14772">
      <c r="A14772" s="105"/>
      <c r="C14772" s="88"/>
      <c r="D14772" s="86"/>
      <c r="E14772" s="32"/>
      <c r="H14772" s="105"/>
      <c r="J14772" s="102"/>
      <c r="K14772" s="102"/>
      <c r="L14772" s="108"/>
      <c r="R14772" s="31"/>
      <c r="S14772" s="112"/>
    </row>
    <row r="14773">
      <c r="A14773" s="105"/>
      <c r="C14773" s="88"/>
      <c r="D14773" s="86"/>
      <c r="E14773" s="32"/>
      <c r="H14773" s="105"/>
      <c r="J14773" s="102"/>
      <c r="K14773" s="102"/>
      <c r="L14773" s="108"/>
      <c r="R14773" s="31"/>
      <c r="S14773" s="112"/>
    </row>
    <row r="14774">
      <c r="A14774" s="105"/>
      <c r="C14774" s="88"/>
      <c r="D14774" s="86"/>
      <c r="E14774" s="32"/>
      <c r="H14774" s="105"/>
      <c r="J14774" s="102"/>
      <c r="K14774" s="102"/>
      <c r="L14774" s="108"/>
      <c r="R14774" s="31"/>
      <c r="S14774" s="112"/>
    </row>
    <row r="14775">
      <c r="A14775" s="105"/>
      <c r="C14775" s="88"/>
      <c r="D14775" s="86"/>
      <c r="E14775" s="32"/>
      <c r="H14775" s="105"/>
      <c r="J14775" s="102"/>
      <c r="K14775" s="102"/>
      <c r="L14775" s="108"/>
      <c r="R14775" s="31"/>
      <c r="S14775" s="112"/>
    </row>
    <row r="14776">
      <c r="A14776" s="105"/>
      <c r="C14776" s="88"/>
      <c r="D14776" s="86"/>
      <c r="E14776" s="32"/>
      <c r="H14776" s="105"/>
      <c r="J14776" s="102"/>
      <c r="K14776" s="102"/>
      <c r="L14776" s="108"/>
      <c r="R14776" s="31"/>
      <c r="S14776" s="112"/>
    </row>
    <row r="14777">
      <c r="A14777" s="105"/>
      <c r="C14777" s="88"/>
      <c r="D14777" s="86"/>
      <c r="E14777" s="32"/>
      <c r="H14777" s="105"/>
      <c r="J14777" s="102"/>
      <c r="K14777" s="102"/>
      <c r="L14777" s="108"/>
      <c r="R14777" s="31"/>
      <c r="S14777" s="112"/>
    </row>
    <row r="14778">
      <c r="A14778" s="105"/>
      <c r="C14778" s="88"/>
      <c r="D14778" s="86"/>
      <c r="E14778" s="32"/>
      <c r="H14778" s="105"/>
      <c r="J14778" s="102"/>
      <c r="K14778" s="102"/>
      <c r="L14778" s="108"/>
      <c r="R14778" s="31"/>
      <c r="S14778" s="112"/>
    </row>
    <row r="14779">
      <c r="A14779" s="105"/>
      <c r="C14779" s="88"/>
      <c r="D14779" s="86"/>
      <c r="E14779" s="32"/>
      <c r="H14779" s="105"/>
      <c r="J14779" s="102"/>
      <c r="K14779" s="102"/>
      <c r="L14779" s="108"/>
      <c r="R14779" s="31"/>
      <c r="S14779" s="112"/>
    </row>
    <row r="14780">
      <c r="A14780" s="105"/>
      <c r="C14780" s="88"/>
      <c r="D14780" s="86"/>
      <c r="E14780" s="32"/>
      <c r="H14780" s="105"/>
      <c r="J14780" s="102"/>
      <c r="K14780" s="102"/>
      <c r="L14780" s="108"/>
      <c r="R14780" s="31"/>
      <c r="S14780" s="112"/>
    </row>
    <row r="14781">
      <c r="A14781" s="105"/>
      <c r="C14781" s="88"/>
      <c r="D14781" s="86"/>
      <c r="E14781" s="32"/>
      <c r="H14781" s="105"/>
      <c r="J14781" s="102"/>
      <c r="K14781" s="102"/>
      <c r="L14781" s="108"/>
      <c r="R14781" s="31"/>
      <c r="S14781" s="112"/>
    </row>
    <row r="14782">
      <c r="A14782" s="105"/>
      <c r="C14782" s="88"/>
      <c r="D14782" s="86"/>
      <c r="E14782" s="32"/>
      <c r="H14782" s="105"/>
      <c r="J14782" s="102"/>
      <c r="K14782" s="102"/>
      <c r="L14782" s="108"/>
      <c r="R14782" s="31"/>
      <c r="S14782" s="112"/>
    </row>
    <row r="14783">
      <c r="A14783" s="105"/>
      <c r="C14783" s="88"/>
      <c r="D14783" s="86"/>
      <c r="E14783" s="32"/>
      <c r="H14783" s="105"/>
      <c r="J14783" s="102"/>
      <c r="K14783" s="102"/>
      <c r="L14783" s="108"/>
      <c r="R14783" s="31"/>
      <c r="S14783" s="112"/>
    </row>
    <row r="14784">
      <c r="A14784" s="105"/>
      <c r="C14784" s="88"/>
      <c r="D14784" s="86"/>
      <c r="E14784" s="32"/>
      <c r="H14784" s="105"/>
      <c r="J14784" s="102"/>
      <c r="K14784" s="102"/>
      <c r="L14784" s="108"/>
      <c r="R14784" s="31"/>
      <c r="S14784" s="112"/>
    </row>
    <row r="14785">
      <c r="A14785" s="105"/>
      <c r="C14785" s="88"/>
      <c r="D14785" s="86"/>
      <c r="E14785" s="32"/>
      <c r="H14785" s="105"/>
      <c r="J14785" s="102"/>
      <c r="K14785" s="102"/>
      <c r="L14785" s="108"/>
      <c r="R14785" s="31"/>
      <c r="S14785" s="112"/>
    </row>
    <row r="14786">
      <c r="A14786" s="105"/>
      <c r="C14786" s="88"/>
      <c r="D14786" s="86"/>
      <c r="E14786" s="32"/>
      <c r="H14786" s="105"/>
      <c r="J14786" s="102"/>
      <c r="K14786" s="102"/>
      <c r="L14786" s="108"/>
      <c r="R14786" s="31"/>
      <c r="S14786" s="112"/>
    </row>
    <row r="14787">
      <c r="A14787" s="105"/>
      <c r="C14787" s="88"/>
      <c r="D14787" s="86"/>
      <c r="E14787" s="32"/>
      <c r="H14787" s="105"/>
      <c r="J14787" s="102"/>
      <c r="K14787" s="102"/>
      <c r="L14787" s="108"/>
      <c r="R14787" s="31"/>
      <c r="S14787" s="112"/>
    </row>
    <row r="14788">
      <c r="A14788" s="105"/>
      <c r="C14788" s="88"/>
      <c r="D14788" s="86"/>
      <c r="E14788" s="32"/>
      <c r="H14788" s="105"/>
      <c r="J14788" s="102"/>
      <c r="K14788" s="102"/>
      <c r="L14788" s="108"/>
      <c r="R14788" s="31"/>
      <c r="S14788" s="112"/>
    </row>
    <row r="14789">
      <c r="A14789" s="105"/>
      <c r="C14789" s="88"/>
      <c r="D14789" s="86"/>
      <c r="E14789" s="32"/>
      <c r="H14789" s="105"/>
      <c r="J14789" s="102"/>
      <c r="K14789" s="102"/>
      <c r="L14789" s="108"/>
      <c r="R14789" s="31"/>
      <c r="S14789" s="112"/>
    </row>
    <row r="14790">
      <c r="A14790" s="105"/>
      <c r="C14790" s="88"/>
      <c r="D14790" s="86"/>
      <c r="E14790" s="32"/>
      <c r="H14790" s="105"/>
      <c r="J14790" s="102"/>
      <c r="K14790" s="102"/>
      <c r="L14790" s="108"/>
      <c r="R14790" s="31"/>
      <c r="S14790" s="112"/>
    </row>
    <row r="14791">
      <c r="A14791" s="105"/>
      <c r="C14791" s="88"/>
      <c r="D14791" s="86"/>
      <c r="E14791" s="32"/>
      <c r="H14791" s="105"/>
      <c r="J14791" s="102"/>
      <c r="K14791" s="102"/>
      <c r="L14791" s="108"/>
      <c r="R14791" s="31"/>
      <c r="S14791" s="112"/>
    </row>
    <row r="14792">
      <c r="A14792" s="105"/>
      <c r="C14792" s="88"/>
      <c r="D14792" s="86"/>
      <c r="E14792" s="32"/>
      <c r="H14792" s="105"/>
      <c r="J14792" s="102"/>
      <c r="K14792" s="102"/>
      <c r="L14792" s="108"/>
      <c r="R14792" s="31"/>
      <c r="S14792" s="112"/>
    </row>
    <row r="14793">
      <c r="A14793" s="105"/>
      <c r="C14793" s="88"/>
      <c r="D14793" s="86"/>
      <c r="E14793" s="32"/>
      <c r="H14793" s="105"/>
      <c r="J14793" s="102"/>
      <c r="K14793" s="102"/>
      <c r="L14793" s="108"/>
      <c r="R14793" s="31"/>
      <c r="S14793" s="112"/>
    </row>
    <row r="14794">
      <c r="A14794" s="105"/>
      <c r="C14794" s="88"/>
      <c r="D14794" s="86"/>
      <c r="E14794" s="32"/>
      <c r="H14794" s="105"/>
      <c r="J14794" s="102"/>
      <c r="K14794" s="102"/>
      <c r="L14794" s="108"/>
      <c r="R14794" s="31"/>
      <c r="S14794" s="112"/>
    </row>
    <row r="14795">
      <c r="A14795" s="105"/>
      <c r="C14795" s="88"/>
      <c r="D14795" s="86"/>
      <c r="E14795" s="32"/>
      <c r="H14795" s="105"/>
      <c r="J14795" s="102"/>
      <c r="K14795" s="102"/>
      <c r="L14795" s="108"/>
      <c r="R14795" s="31"/>
      <c r="S14795" s="112"/>
    </row>
    <row r="14796">
      <c r="A14796" s="105"/>
      <c r="C14796" s="88"/>
      <c r="D14796" s="86"/>
      <c r="E14796" s="32"/>
      <c r="H14796" s="105"/>
      <c r="J14796" s="102"/>
      <c r="K14796" s="102"/>
      <c r="L14796" s="108"/>
      <c r="R14796" s="31"/>
      <c r="S14796" s="112"/>
    </row>
    <row r="14797">
      <c r="A14797" s="105"/>
      <c r="C14797" s="88"/>
      <c r="D14797" s="86"/>
      <c r="E14797" s="32"/>
      <c r="H14797" s="105"/>
      <c r="J14797" s="102"/>
      <c r="K14797" s="102"/>
      <c r="L14797" s="108"/>
      <c r="R14797" s="31"/>
      <c r="S14797" s="112"/>
    </row>
    <row r="14798">
      <c r="A14798" s="105"/>
      <c r="C14798" s="88"/>
      <c r="D14798" s="86"/>
      <c r="E14798" s="32"/>
      <c r="H14798" s="105"/>
      <c r="J14798" s="102"/>
      <c r="K14798" s="102"/>
      <c r="L14798" s="108"/>
      <c r="R14798" s="31"/>
      <c r="S14798" s="112"/>
    </row>
    <row r="14799">
      <c r="A14799" s="105"/>
      <c r="C14799" s="88"/>
      <c r="D14799" s="86"/>
      <c r="E14799" s="32"/>
      <c r="H14799" s="105"/>
      <c r="J14799" s="102"/>
      <c r="K14799" s="102"/>
      <c r="L14799" s="108"/>
      <c r="R14799" s="31"/>
      <c r="S14799" s="112"/>
    </row>
    <row r="14800">
      <c r="A14800" s="105"/>
      <c r="C14800" s="88"/>
      <c r="D14800" s="86"/>
      <c r="E14800" s="32"/>
      <c r="H14800" s="105"/>
      <c r="J14800" s="102"/>
      <c r="K14800" s="102"/>
      <c r="L14800" s="108"/>
      <c r="R14800" s="31"/>
      <c r="S14800" s="112"/>
    </row>
    <row r="14801">
      <c r="A14801" s="105"/>
      <c r="C14801" s="88"/>
      <c r="D14801" s="86"/>
      <c r="E14801" s="32"/>
      <c r="H14801" s="105"/>
      <c r="J14801" s="102"/>
      <c r="K14801" s="102"/>
      <c r="L14801" s="108"/>
      <c r="R14801" s="31"/>
      <c r="S14801" s="112"/>
    </row>
    <row r="14802">
      <c r="A14802" s="105"/>
      <c r="C14802" s="88"/>
      <c r="D14802" s="86"/>
      <c r="E14802" s="32"/>
      <c r="H14802" s="105"/>
      <c r="J14802" s="102"/>
      <c r="K14802" s="102"/>
      <c r="L14802" s="108"/>
      <c r="R14802" s="31"/>
      <c r="S14802" s="112"/>
    </row>
    <row r="14803">
      <c r="A14803" s="105"/>
      <c r="C14803" s="88"/>
      <c r="D14803" s="86"/>
      <c r="E14803" s="32"/>
      <c r="H14803" s="105"/>
      <c r="J14803" s="102"/>
      <c r="K14803" s="102"/>
      <c r="L14803" s="108"/>
      <c r="R14803" s="31"/>
      <c r="S14803" s="112"/>
    </row>
    <row r="14804">
      <c r="A14804" s="105"/>
      <c r="C14804" s="88"/>
      <c r="D14804" s="86"/>
      <c r="E14804" s="32"/>
      <c r="H14804" s="105"/>
      <c r="J14804" s="102"/>
      <c r="K14804" s="102"/>
      <c r="L14804" s="108"/>
      <c r="R14804" s="31"/>
      <c r="S14804" s="112"/>
    </row>
    <row r="14805">
      <c r="A14805" s="105"/>
      <c r="C14805" s="88"/>
      <c r="D14805" s="86"/>
      <c r="E14805" s="32"/>
      <c r="H14805" s="105"/>
      <c r="J14805" s="102"/>
      <c r="K14805" s="102"/>
      <c r="L14805" s="108"/>
      <c r="R14805" s="31"/>
      <c r="S14805" s="112"/>
    </row>
    <row r="14806">
      <c r="A14806" s="105"/>
      <c r="C14806" s="88"/>
      <c r="D14806" s="86"/>
      <c r="E14806" s="32"/>
      <c r="H14806" s="105"/>
      <c r="J14806" s="102"/>
      <c r="K14806" s="102"/>
      <c r="L14806" s="108"/>
      <c r="R14806" s="31"/>
      <c r="S14806" s="112"/>
    </row>
    <row r="14807">
      <c r="A14807" s="105"/>
      <c r="C14807" s="88"/>
      <c r="D14807" s="86"/>
      <c r="E14807" s="32"/>
      <c r="H14807" s="105"/>
      <c r="J14807" s="102"/>
      <c r="K14807" s="102"/>
      <c r="L14807" s="108"/>
      <c r="R14807" s="31"/>
      <c r="S14807" s="112"/>
    </row>
    <row r="14808">
      <c r="A14808" s="105"/>
      <c r="C14808" s="88"/>
      <c r="D14808" s="86"/>
      <c r="E14808" s="32"/>
      <c r="H14808" s="105"/>
      <c r="J14808" s="102"/>
      <c r="K14808" s="102"/>
      <c r="L14808" s="108"/>
      <c r="R14808" s="31"/>
      <c r="S14808" s="112"/>
    </row>
    <row r="14809">
      <c r="A14809" s="105"/>
      <c r="C14809" s="88"/>
      <c r="D14809" s="86"/>
      <c r="E14809" s="32"/>
      <c r="H14809" s="105"/>
      <c r="J14809" s="102"/>
      <c r="K14809" s="102"/>
      <c r="L14809" s="108"/>
      <c r="R14809" s="31"/>
      <c r="S14809" s="112"/>
    </row>
    <row r="14810">
      <c r="A14810" s="105"/>
      <c r="C14810" s="88"/>
      <c r="D14810" s="86"/>
      <c r="E14810" s="32"/>
      <c r="H14810" s="105"/>
      <c r="J14810" s="102"/>
      <c r="K14810" s="102"/>
      <c r="L14810" s="108"/>
      <c r="R14810" s="31"/>
      <c r="S14810" s="112"/>
    </row>
    <row r="14811">
      <c r="A14811" s="105"/>
      <c r="C14811" s="88"/>
      <c r="D14811" s="86"/>
      <c r="E14811" s="32"/>
      <c r="H14811" s="105"/>
      <c r="J14811" s="102"/>
      <c r="K14811" s="102"/>
      <c r="L14811" s="108"/>
      <c r="R14811" s="31"/>
      <c r="S14811" s="112"/>
    </row>
    <row r="14812">
      <c r="A14812" s="105"/>
      <c r="C14812" s="88"/>
      <c r="D14812" s="86"/>
      <c r="E14812" s="32"/>
      <c r="H14812" s="105"/>
      <c r="J14812" s="102"/>
      <c r="K14812" s="102"/>
      <c r="L14812" s="108"/>
      <c r="R14812" s="31"/>
      <c r="S14812" s="112"/>
    </row>
    <row r="14813">
      <c r="A14813" s="105"/>
      <c r="C14813" s="88"/>
      <c r="D14813" s="86"/>
      <c r="E14813" s="32"/>
      <c r="H14813" s="105"/>
      <c r="J14813" s="102"/>
      <c r="K14813" s="102"/>
      <c r="L14813" s="108"/>
      <c r="R14813" s="31"/>
      <c r="S14813" s="112"/>
    </row>
    <row r="14814">
      <c r="A14814" s="105"/>
      <c r="C14814" s="88"/>
      <c r="D14814" s="86"/>
      <c r="E14814" s="32"/>
      <c r="H14814" s="105"/>
      <c r="J14814" s="102"/>
      <c r="K14814" s="102"/>
      <c r="L14814" s="108"/>
      <c r="R14814" s="31"/>
      <c r="S14814" s="112"/>
    </row>
    <row r="14815">
      <c r="A14815" s="105"/>
      <c r="C14815" s="88"/>
      <c r="D14815" s="86"/>
      <c r="E14815" s="32"/>
      <c r="H14815" s="105"/>
      <c r="J14815" s="102"/>
      <c r="K14815" s="102"/>
      <c r="L14815" s="108"/>
      <c r="R14815" s="31"/>
      <c r="S14815" s="112"/>
    </row>
    <row r="14816">
      <c r="A14816" s="105"/>
      <c r="C14816" s="88"/>
      <c r="D14816" s="86"/>
      <c r="E14816" s="32"/>
      <c r="H14816" s="105"/>
      <c r="J14816" s="102"/>
      <c r="K14816" s="102"/>
      <c r="L14816" s="108"/>
      <c r="R14816" s="31"/>
      <c r="S14816" s="112"/>
    </row>
    <row r="14817">
      <c r="A14817" s="105"/>
      <c r="C14817" s="88"/>
      <c r="D14817" s="86"/>
      <c r="E14817" s="32"/>
      <c r="H14817" s="105"/>
      <c r="J14817" s="102"/>
      <c r="K14817" s="102"/>
      <c r="L14817" s="108"/>
      <c r="R14817" s="31"/>
      <c r="S14817" s="112"/>
    </row>
    <row r="14818">
      <c r="A14818" s="105"/>
      <c r="C14818" s="88"/>
      <c r="D14818" s="86"/>
      <c r="E14818" s="32"/>
      <c r="H14818" s="105"/>
      <c r="J14818" s="102"/>
      <c r="K14818" s="102"/>
      <c r="L14818" s="108"/>
      <c r="R14818" s="31"/>
      <c r="S14818" s="112"/>
    </row>
    <row r="14819">
      <c r="A14819" s="105"/>
      <c r="C14819" s="88"/>
      <c r="D14819" s="86"/>
      <c r="E14819" s="32"/>
      <c r="H14819" s="105"/>
      <c r="J14819" s="102"/>
      <c r="K14819" s="102"/>
      <c r="L14819" s="108"/>
      <c r="R14819" s="31"/>
      <c r="S14819" s="112"/>
    </row>
    <row r="14820">
      <c r="A14820" s="105"/>
      <c r="C14820" s="88"/>
      <c r="D14820" s="86"/>
      <c r="E14820" s="32"/>
      <c r="H14820" s="105"/>
      <c r="J14820" s="102"/>
      <c r="K14820" s="102"/>
      <c r="L14820" s="108"/>
      <c r="R14820" s="31"/>
      <c r="S14820" s="112"/>
    </row>
    <row r="14821">
      <c r="A14821" s="105"/>
      <c r="C14821" s="88"/>
      <c r="D14821" s="86"/>
      <c r="E14821" s="32"/>
      <c r="H14821" s="105"/>
      <c r="J14821" s="102"/>
      <c r="K14821" s="102"/>
      <c r="L14821" s="108"/>
      <c r="R14821" s="31"/>
      <c r="S14821" s="112"/>
    </row>
    <row r="14822">
      <c r="A14822" s="105"/>
      <c r="C14822" s="88"/>
      <c r="D14822" s="86"/>
      <c r="E14822" s="32"/>
      <c r="H14822" s="105"/>
      <c r="J14822" s="102"/>
      <c r="K14822" s="102"/>
      <c r="L14822" s="108"/>
      <c r="R14822" s="31"/>
      <c r="S14822" s="112"/>
    </row>
    <row r="14823">
      <c r="A14823" s="105"/>
      <c r="C14823" s="88"/>
      <c r="D14823" s="86"/>
      <c r="E14823" s="32"/>
      <c r="H14823" s="105"/>
      <c r="J14823" s="102"/>
      <c r="K14823" s="102"/>
      <c r="L14823" s="108"/>
      <c r="R14823" s="31"/>
      <c r="S14823" s="112"/>
    </row>
    <row r="14824">
      <c r="A14824" s="105"/>
      <c r="C14824" s="88"/>
      <c r="D14824" s="86"/>
      <c r="E14824" s="32"/>
      <c r="H14824" s="105"/>
      <c r="J14824" s="102"/>
      <c r="K14824" s="102"/>
      <c r="L14824" s="108"/>
      <c r="R14824" s="31"/>
      <c r="S14824" s="112"/>
    </row>
    <row r="14825">
      <c r="A14825" s="105"/>
      <c r="C14825" s="88"/>
      <c r="D14825" s="86"/>
      <c r="E14825" s="32"/>
      <c r="H14825" s="105"/>
      <c r="J14825" s="102"/>
      <c r="K14825" s="102"/>
      <c r="L14825" s="108"/>
      <c r="R14825" s="31"/>
      <c r="S14825" s="112"/>
    </row>
    <row r="14826">
      <c r="A14826" s="105"/>
      <c r="C14826" s="88"/>
      <c r="D14826" s="86"/>
      <c r="E14826" s="32"/>
      <c r="H14826" s="105"/>
      <c r="J14826" s="102"/>
      <c r="K14826" s="102"/>
      <c r="L14826" s="108"/>
      <c r="R14826" s="31"/>
      <c r="S14826" s="112"/>
    </row>
    <row r="14827">
      <c r="A14827" s="105"/>
      <c r="C14827" s="88"/>
      <c r="D14827" s="86"/>
      <c r="E14827" s="32"/>
      <c r="H14827" s="105"/>
      <c r="J14827" s="102"/>
      <c r="K14827" s="102"/>
      <c r="L14827" s="108"/>
      <c r="R14827" s="31"/>
      <c r="S14827" s="112"/>
    </row>
    <row r="14828">
      <c r="A14828" s="105"/>
      <c r="C14828" s="88"/>
      <c r="D14828" s="86"/>
      <c r="E14828" s="32"/>
      <c r="H14828" s="105"/>
      <c r="J14828" s="102"/>
      <c r="K14828" s="102"/>
      <c r="L14828" s="108"/>
      <c r="R14828" s="31"/>
      <c r="S14828" s="112"/>
    </row>
    <row r="14829">
      <c r="A14829" s="105"/>
      <c r="C14829" s="88"/>
      <c r="D14829" s="86"/>
      <c r="E14829" s="32"/>
      <c r="H14829" s="105"/>
      <c r="J14829" s="102"/>
      <c r="K14829" s="102"/>
      <c r="L14829" s="108"/>
      <c r="R14829" s="31"/>
      <c r="S14829" s="112"/>
    </row>
    <row r="14830">
      <c r="A14830" s="105"/>
      <c r="C14830" s="88"/>
      <c r="D14830" s="86"/>
      <c r="E14830" s="32"/>
      <c r="H14830" s="105"/>
      <c r="J14830" s="102"/>
      <c r="K14830" s="102"/>
      <c r="L14830" s="108"/>
      <c r="R14830" s="31"/>
      <c r="S14830" s="112"/>
    </row>
    <row r="14831">
      <c r="A14831" s="105"/>
      <c r="C14831" s="88"/>
      <c r="D14831" s="86"/>
      <c r="E14831" s="32"/>
      <c r="H14831" s="105"/>
      <c r="J14831" s="102"/>
      <c r="K14831" s="102"/>
      <c r="L14831" s="108"/>
      <c r="R14831" s="31"/>
      <c r="S14831" s="112"/>
    </row>
    <row r="14832">
      <c r="A14832" s="105"/>
      <c r="C14832" s="88"/>
      <c r="D14832" s="86"/>
      <c r="E14832" s="32"/>
      <c r="H14832" s="105"/>
      <c r="J14832" s="102"/>
      <c r="K14832" s="102"/>
      <c r="L14832" s="108"/>
      <c r="R14832" s="31"/>
      <c r="S14832" s="112"/>
    </row>
    <row r="14833">
      <c r="A14833" s="105"/>
      <c r="C14833" s="88"/>
      <c r="D14833" s="86"/>
      <c r="E14833" s="32"/>
      <c r="H14833" s="105"/>
      <c r="J14833" s="102"/>
      <c r="K14833" s="102"/>
      <c r="L14833" s="108"/>
      <c r="R14833" s="31"/>
      <c r="S14833" s="112"/>
    </row>
    <row r="14834">
      <c r="A14834" s="105"/>
      <c r="C14834" s="88"/>
      <c r="D14834" s="86"/>
      <c r="E14834" s="32"/>
      <c r="H14834" s="105"/>
      <c r="J14834" s="102"/>
      <c r="K14834" s="102"/>
      <c r="L14834" s="108"/>
      <c r="R14834" s="31"/>
      <c r="S14834" s="112"/>
    </row>
    <row r="14835">
      <c r="A14835" s="105"/>
      <c r="C14835" s="88"/>
      <c r="D14835" s="86"/>
      <c r="E14835" s="32"/>
      <c r="H14835" s="105"/>
      <c r="J14835" s="102"/>
      <c r="K14835" s="102"/>
      <c r="L14835" s="108"/>
      <c r="R14835" s="31"/>
      <c r="S14835" s="112"/>
    </row>
    <row r="14836">
      <c r="A14836" s="105"/>
      <c r="C14836" s="88"/>
      <c r="D14836" s="86"/>
      <c r="E14836" s="32"/>
      <c r="H14836" s="105"/>
      <c r="J14836" s="102"/>
      <c r="K14836" s="102"/>
      <c r="L14836" s="108"/>
      <c r="R14836" s="31"/>
      <c r="S14836" s="112"/>
    </row>
    <row r="14837">
      <c r="A14837" s="105"/>
      <c r="C14837" s="88"/>
      <c r="D14837" s="86"/>
      <c r="E14837" s="32"/>
      <c r="H14837" s="105"/>
      <c r="J14837" s="102"/>
      <c r="K14837" s="102"/>
      <c r="L14837" s="108"/>
      <c r="R14837" s="31"/>
      <c r="S14837" s="112"/>
    </row>
    <row r="14838">
      <c r="A14838" s="105"/>
      <c r="C14838" s="88"/>
      <c r="D14838" s="86"/>
      <c r="E14838" s="32"/>
      <c r="H14838" s="105"/>
      <c r="J14838" s="102"/>
      <c r="K14838" s="102"/>
      <c r="L14838" s="108"/>
      <c r="R14838" s="31"/>
      <c r="S14838" s="112"/>
    </row>
    <row r="14839">
      <c r="A14839" s="105"/>
      <c r="C14839" s="88"/>
      <c r="D14839" s="86"/>
      <c r="E14839" s="32"/>
      <c r="H14839" s="105"/>
      <c r="J14839" s="102"/>
      <c r="K14839" s="102"/>
      <c r="L14839" s="108"/>
      <c r="R14839" s="31"/>
      <c r="S14839" s="112"/>
    </row>
    <row r="14840">
      <c r="A14840" s="105"/>
      <c r="C14840" s="88"/>
      <c r="D14840" s="86"/>
      <c r="E14840" s="32"/>
      <c r="H14840" s="105"/>
      <c r="J14840" s="102"/>
      <c r="K14840" s="102"/>
      <c r="L14840" s="108"/>
      <c r="R14840" s="31"/>
      <c r="S14840" s="112"/>
    </row>
    <row r="14841">
      <c r="A14841" s="105"/>
      <c r="C14841" s="88"/>
      <c r="D14841" s="86"/>
      <c r="E14841" s="32"/>
      <c r="H14841" s="105"/>
      <c r="J14841" s="102"/>
      <c r="K14841" s="102"/>
      <c r="L14841" s="108"/>
      <c r="R14841" s="31"/>
      <c r="S14841" s="112"/>
    </row>
    <row r="14842">
      <c r="A14842" s="105"/>
      <c r="C14842" s="88"/>
      <c r="D14842" s="86"/>
      <c r="E14842" s="32"/>
      <c r="H14842" s="105"/>
      <c r="J14842" s="102"/>
      <c r="K14842" s="102"/>
      <c r="L14842" s="108"/>
      <c r="R14842" s="31"/>
      <c r="S14842" s="112"/>
    </row>
    <row r="14843">
      <c r="A14843" s="105"/>
      <c r="C14843" s="88"/>
      <c r="D14843" s="86"/>
      <c r="E14843" s="32"/>
      <c r="H14843" s="105"/>
      <c r="J14843" s="102"/>
      <c r="K14843" s="102"/>
      <c r="L14843" s="108"/>
      <c r="R14843" s="31"/>
      <c r="S14843" s="112"/>
    </row>
    <row r="14844">
      <c r="A14844" s="105"/>
      <c r="C14844" s="88"/>
      <c r="D14844" s="86"/>
      <c r="E14844" s="32"/>
      <c r="H14844" s="105"/>
      <c r="J14844" s="102"/>
      <c r="K14844" s="102"/>
      <c r="L14844" s="108"/>
      <c r="R14844" s="31"/>
      <c r="S14844" s="112"/>
    </row>
    <row r="14845">
      <c r="A14845" s="105"/>
      <c r="C14845" s="88"/>
      <c r="D14845" s="86"/>
      <c r="E14845" s="32"/>
      <c r="H14845" s="105"/>
      <c r="J14845" s="102"/>
      <c r="K14845" s="102"/>
      <c r="L14845" s="108"/>
      <c r="R14845" s="31"/>
      <c r="S14845" s="112"/>
    </row>
    <row r="14846">
      <c r="A14846" s="105"/>
      <c r="C14846" s="88"/>
      <c r="D14846" s="86"/>
      <c r="E14846" s="32"/>
      <c r="H14846" s="105"/>
      <c r="J14846" s="102"/>
      <c r="K14846" s="102"/>
      <c r="L14846" s="108"/>
      <c r="R14846" s="31"/>
      <c r="S14846" s="112"/>
    </row>
    <row r="14847">
      <c r="A14847" s="105"/>
      <c r="C14847" s="88"/>
      <c r="D14847" s="86"/>
      <c r="E14847" s="32"/>
      <c r="H14847" s="105"/>
      <c r="J14847" s="102"/>
      <c r="K14847" s="102"/>
      <c r="L14847" s="108"/>
      <c r="R14847" s="31"/>
      <c r="S14847" s="112"/>
    </row>
    <row r="14848">
      <c r="A14848" s="105"/>
      <c r="C14848" s="88"/>
      <c r="D14848" s="86"/>
      <c r="E14848" s="32"/>
      <c r="H14848" s="105"/>
      <c r="J14848" s="102"/>
      <c r="K14848" s="102"/>
      <c r="L14848" s="108"/>
      <c r="R14848" s="31"/>
      <c r="S14848" s="112"/>
    </row>
    <row r="14849">
      <c r="A14849" s="105"/>
      <c r="C14849" s="88"/>
      <c r="D14849" s="86"/>
      <c r="E14849" s="32"/>
      <c r="H14849" s="105"/>
      <c r="J14849" s="102"/>
      <c r="K14849" s="102"/>
      <c r="L14849" s="108"/>
      <c r="R14849" s="31"/>
      <c r="S14849" s="112"/>
    </row>
    <row r="14850">
      <c r="A14850" s="105"/>
      <c r="C14850" s="88"/>
      <c r="D14850" s="86"/>
      <c r="E14850" s="32"/>
      <c r="H14850" s="105"/>
      <c r="J14850" s="102"/>
      <c r="K14850" s="102"/>
      <c r="L14850" s="108"/>
      <c r="R14850" s="31"/>
      <c r="S14850" s="112"/>
    </row>
    <row r="14851">
      <c r="A14851" s="105"/>
      <c r="C14851" s="88"/>
      <c r="D14851" s="86"/>
      <c r="E14851" s="32"/>
      <c r="H14851" s="105"/>
      <c r="J14851" s="102"/>
      <c r="K14851" s="102"/>
      <c r="L14851" s="108"/>
      <c r="R14851" s="31"/>
      <c r="S14851" s="112"/>
    </row>
    <row r="14852">
      <c r="A14852" s="105"/>
      <c r="C14852" s="88"/>
      <c r="D14852" s="86"/>
      <c r="E14852" s="32"/>
      <c r="H14852" s="105"/>
      <c r="J14852" s="102"/>
      <c r="K14852" s="102"/>
      <c r="L14852" s="108"/>
      <c r="R14852" s="31"/>
      <c r="S14852" s="112"/>
    </row>
    <row r="14853">
      <c r="A14853" s="105"/>
      <c r="C14853" s="88"/>
      <c r="D14853" s="86"/>
      <c r="E14853" s="32"/>
      <c r="H14853" s="105"/>
      <c r="J14853" s="102"/>
      <c r="K14853" s="102"/>
      <c r="L14853" s="108"/>
      <c r="R14853" s="31"/>
      <c r="S14853" s="112"/>
    </row>
    <row r="14854">
      <c r="A14854" s="105"/>
      <c r="C14854" s="88"/>
      <c r="D14854" s="86"/>
      <c r="E14854" s="32"/>
      <c r="H14854" s="105"/>
      <c r="J14854" s="102"/>
      <c r="K14854" s="102"/>
      <c r="L14854" s="108"/>
      <c r="R14854" s="31"/>
      <c r="S14854" s="112"/>
    </row>
    <row r="14855">
      <c r="A14855" s="105"/>
      <c r="C14855" s="88"/>
      <c r="D14855" s="86"/>
      <c r="E14855" s="32"/>
      <c r="H14855" s="105"/>
      <c r="J14855" s="102"/>
      <c r="K14855" s="102"/>
      <c r="L14855" s="108"/>
      <c r="R14855" s="31"/>
      <c r="S14855" s="112"/>
    </row>
    <row r="14856">
      <c r="A14856" s="105"/>
      <c r="C14856" s="88"/>
      <c r="D14856" s="86"/>
      <c r="E14856" s="32"/>
      <c r="H14856" s="105"/>
      <c r="J14856" s="102"/>
      <c r="K14856" s="102"/>
      <c r="L14856" s="108"/>
      <c r="R14856" s="31"/>
      <c r="S14856" s="112"/>
    </row>
    <row r="14857">
      <c r="A14857" s="105"/>
      <c r="C14857" s="88"/>
      <c r="D14857" s="86"/>
      <c r="E14857" s="32"/>
      <c r="H14857" s="105"/>
      <c r="J14857" s="102"/>
      <c r="K14857" s="102"/>
      <c r="L14857" s="108"/>
      <c r="R14857" s="31"/>
      <c r="S14857" s="112"/>
    </row>
    <row r="14858">
      <c r="A14858" s="105"/>
      <c r="C14858" s="88"/>
      <c r="D14858" s="86"/>
      <c r="E14858" s="32"/>
      <c r="H14858" s="105"/>
      <c r="J14858" s="102"/>
      <c r="K14858" s="102"/>
      <c r="L14858" s="108"/>
      <c r="R14858" s="31"/>
      <c r="S14858" s="112"/>
    </row>
    <row r="14859">
      <c r="A14859" s="105"/>
      <c r="C14859" s="88"/>
      <c r="D14859" s="86"/>
      <c r="E14859" s="32"/>
      <c r="H14859" s="105"/>
      <c r="J14859" s="102"/>
      <c r="K14859" s="102"/>
      <c r="L14859" s="108"/>
      <c r="R14859" s="31"/>
      <c r="S14859" s="112"/>
    </row>
    <row r="14860">
      <c r="A14860" s="105"/>
      <c r="C14860" s="88"/>
      <c r="D14860" s="86"/>
      <c r="E14860" s="32"/>
      <c r="H14860" s="105"/>
      <c r="J14860" s="102"/>
      <c r="K14860" s="102"/>
      <c r="L14860" s="108"/>
      <c r="R14860" s="31"/>
      <c r="S14860" s="112"/>
    </row>
    <row r="14861">
      <c r="A14861" s="105"/>
      <c r="C14861" s="88"/>
      <c r="D14861" s="86"/>
      <c r="E14861" s="32"/>
      <c r="H14861" s="105"/>
      <c r="J14861" s="102"/>
      <c r="K14861" s="102"/>
      <c r="L14861" s="108"/>
      <c r="R14861" s="31"/>
      <c r="S14861" s="112"/>
    </row>
    <row r="14862">
      <c r="A14862" s="105"/>
      <c r="C14862" s="88"/>
      <c r="D14862" s="86"/>
      <c r="E14862" s="32"/>
      <c r="H14862" s="105"/>
      <c r="J14862" s="102"/>
      <c r="K14862" s="102"/>
      <c r="L14862" s="108"/>
      <c r="R14862" s="31"/>
      <c r="S14862" s="112"/>
    </row>
    <row r="14863">
      <c r="A14863" s="105"/>
      <c r="C14863" s="88"/>
      <c r="D14863" s="86"/>
      <c r="E14863" s="32"/>
      <c r="H14863" s="105"/>
      <c r="J14863" s="102"/>
      <c r="K14863" s="102"/>
      <c r="L14863" s="108"/>
      <c r="R14863" s="31"/>
      <c r="S14863" s="112"/>
    </row>
    <row r="14864">
      <c r="A14864" s="105"/>
      <c r="C14864" s="88"/>
      <c r="D14864" s="86"/>
      <c r="E14864" s="32"/>
      <c r="H14864" s="105"/>
      <c r="J14864" s="102"/>
      <c r="K14864" s="102"/>
      <c r="L14864" s="108"/>
      <c r="R14864" s="31"/>
      <c r="S14864" s="112"/>
    </row>
    <row r="14865">
      <c r="A14865" s="105"/>
      <c r="C14865" s="88"/>
      <c r="D14865" s="86"/>
      <c r="E14865" s="32"/>
      <c r="H14865" s="105"/>
      <c r="J14865" s="102"/>
      <c r="K14865" s="102"/>
      <c r="L14865" s="108"/>
      <c r="R14865" s="31"/>
      <c r="S14865" s="112"/>
    </row>
    <row r="14866">
      <c r="A14866" s="105"/>
      <c r="C14866" s="88"/>
      <c r="D14866" s="86"/>
      <c r="E14866" s="32"/>
      <c r="H14866" s="105"/>
      <c r="J14866" s="102"/>
      <c r="K14866" s="102"/>
      <c r="L14866" s="108"/>
      <c r="R14866" s="31"/>
      <c r="S14866" s="112"/>
    </row>
    <row r="14867">
      <c r="A14867" s="105"/>
      <c r="C14867" s="88"/>
      <c r="D14867" s="86"/>
      <c r="E14867" s="32"/>
      <c r="H14867" s="105"/>
      <c r="J14867" s="102"/>
      <c r="K14867" s="102"/>
      <c r="L14867" s="108"/>
      <c r="R14867" s="31"/>
      <c r="S14867" s="112"/>
    </row>
    <row r="14868">
      <c r="A14868" s="105"/>
      <c r="C14868" s="88"/>
      <c r="D14868" s="86"/>
      <c r="E14868" s="32"/>
      <c r="H14868" s="105"/>
      <c r="J14868" s="102"/>
      <c r="K14868" s="102"/>
      <c r="L14868" s="108"/>
      <c r="R14868" s="31"/>
      <c r="S14868" s="112"/>
    </row>
    <row r="14869">
      <c r="A14869" s="105"/>
      <c r="C14869" s="88"/>
      <c r="D14869" s="86"/>
      <c r="E14869" s="32"/>
      <c r="H14869" s="105"/>
      <c r="J14869" s="102"/>
      <c r="K14869" s="102"/>
      <c r="L14869" s="108"/>
      <c r="R14869" s="31"/>
      <c r="S14869" s="112"/>
    </row>
    <row r="14870">
      <c r="A14870" s="105"/>
      <c r="C14870" s="88"/>
      <c r="D14870" s="86"/>
      <c r="E14870" s="32"/>
      <c r="H14870" s="105"/>
      <c r="J14870" s="102"/>
      <c r="K14870" s="102"/>
      <c r="L14870" s="108"/>
      <c r="R14870" s="31"/>
      <c r="S14870" s="112"/>
    </row>
    <row r="14871">
      <c r="A14871" s="105"/>
      <c r="C14871" s="88"/>
      <c r="D14871" s="86"/>
      <c r="E14871" s="32"/>
      <c r="H14871" s="105"/>
      <c r="J14871" s="102"/>
      <c r="K14871" s="102"/>
      <c r="L14871" s="108"/>
      <c r="R14871" s="31"/>
      <c r="S14871" s="112"/>
    </row>
    <row r="14872">
      <c r="A14872" s="105"/>
      <c r="C14872" s="88"/>
      <c r="D14872" s="86"/>
      <c r="E14872" s="32"/>
      <c r="H14872" s="105"/>
      <c r="J14872" s="102"/>
      <c r="K14872" s="102"/>
      <c r="L14872" s="108"/>
      <c r="R14872" s="31"/>
      <c r="S14872" s="112"/>
    </row>
    <row r="14873">
      <c r="A14873" s="105"/>
      <c r="C14873" s="88"/>
      <c r="D14873" s="86"/>
      <c r="E14873" s="32"/>
      <c r="H14873" s="105"/>
      <c r="J14873" s="102"/>
      <c r="K14873" s="102"/>
      <c r="L14873" s="108"/>
      <c r="R14873" s="31"/>
      <c r="S14873" s="112"/>
    </row>
    <row r="14874">
      <c r="A14874" s="105"/>
      <c r="C14874" s="88"/>
      <c r="D14874" s="86"/>
      <c r="E14874" s="32"/>
      <c r="H14874" s="105"/>
      <c r="J14874" s="102"/>
      <c r="K14874" s="102"/>
      <c r="L14874" s="108"/>
      <c r="R14874" s="31"/>
      <c r="S14874" s="112"/>
    </row>
    <row r="14875">
      <c r="A14875" s="105"/>
      <c r="C14875" s="88"/>
      <c r="D14875" s="86"/>
      <c r="E14875" s="32"/>
      <c r="H14875" s="105"/>
      <c r="J14875" s="102"/>
      <c r="K14875" s="102"/>
      <c r="L14875" s="108"/>
      <c r="R14875" s="31"/>
      <c r="S14875" s="112"/>
    </row>
    <row r="14876">
      <c r="A14876" s="105"/>
      <c r="C14876" s="88"/>
      <c r="D14876" s="86"/>
      <c r="E14876" s="32"/>
      <c r="H14876" s="105"/>
      <c r="J14876" s="102"/>
      <c r="K14876" s="102"/>
      <c r="L14876" s="108"/>
      <c r="R14876" s="31"/>
      <c r="S14876" s="112"/>
    </row>
    <row r="14877">
      <c r="A14877" s="105"/>
      <c r="C14877" s="88"/>
      <c r="D14877" s="86"/>
      <c r="E14877" s="32"/>
      <c r="H14877" s="105"/>
      <c r="J14877" s="102"/>
      <c r="K14877" s="102"/>
      <c r="L14877" s="108"/>
      <c r="R14877" s="31"/>
      <c r="S14877" s="112"/>
    </row>
    <row r="14878">
      <c r="A14878" s="105"/>
      <c r="C14878" s="88"/>
      <c r="D14878" s="86"/>
      <c r="E14878" s="32"/>
      <c r="H14878" s="105"/>
      <c r="J14878" s="102"/>
      <c r="K14878" s="102"/>
      <c r="L14878" s="108"/>
      <c r="R14878" s="31"/>
      <c r="S14878" s="112"/>
    </row>
    <row r="14879">
      <c r="A14879" s="105"/>
      <c r="C14879" s="88"/>
      <c r="D14879" s="86"/>
      <c r="E14879" s="32"/>
      <c r="H14879" s="105"/>
      <c r="J14879" s="102"/>
      <c r="K14879" s="102"/>
      <c r="L14879" s="108"/>
      <c r="R14879" s="31"/>
      <c r="S14879" s="112"/>
    </row>
    <row r="14880">
      <c r="A14880" s="105"/>
      <c r="C14880" s="88"/>
      <c r="D14880" s="86"/>
      <c r="E14880" s="32"/>
      <c r="H14880" s="105"/>
      <c r="J14880" s="102"/>
      <c r="K14880" s="102"/>
      <c r="L14880" s="108"/>
      <c r="R14880" s="31"/>
      <c r="S14880" s="112"/>
    </row>
    <row r="14881">
      <c r="A14881" s="105"/>
      <c r="C14881" s="88"/>
      <c r="D14881" s="86"/>
      <c r="E14881" s="32"/>
      <c r="H14881" s="105"/>
      <c r="J14881" s="102"/>
      <c r="K14881" s="102"/>
      <c r="L14881" s="108"/>
      <c r="R14881" s="31"/>
      <c r="S14881" s="112"/>
    </row>
    <row r="14882">
      <c r="A14882" s="105"/>
      <c r="C14882" s="88"/>
      <c r="D14882" s="86"/>
      <c r="E14882" s="32"/>
      <c r="H14882" s="105"/>
      <c r="J14882" s="102"/>
      <c r="K14882" s="102"/>
      <c r="L14882" s="108"/>
      <c r="R14882" s="31"/>
      <c r="S14882" s="112"/>
    </row>
    <row r="14883">
      <c r="A14883" s="105"/>
      <c r="C14883" s="88"/>
      <c r="D14883" s="86"/>
      <c r="E14883" s="32"/>
      <c r="H14883" s="105"/>
      <c r="J14883" s="102"/>
      <c r="K14883" s="102"/>
      <c r="L14883" s="108"/>
      <c r="R14883" s="31"/>
      <c r="S14883" s="112"/>
    </row>
    <row r="14884">
      <c r="A14884" s="105"/>
      <c r="C14884" s="88"/>
      <c r="D14884" s="86"/>
      <c r="E14884" s="32"/>
      <c r="H14884" s="105"/>
      <c r="J14884" s="102"/>
      <c r="K14884" s="102"/>
      <c r="L14884" s="108"/>
      <c r="R14884" s="31"/>
      <c r="S14884" s="112"/>
    </row>
    <row r="14885">
      <c r="A14885" s="105"/>
      <c r="C14885" s="88"/>
      <c r="D14885" s="86"/>
      <c r="E14885" s="32"/>
      <c r="H14885" s="105"/>
      <c r="J14885" s="102"/>
      <c r="K14885" s="102"/>
      <c r="L14885" s="108"/>
      <c r="R14885" s="31"/>
      <c r="S14885" s="112"/>
    </row>
    <row r="14886">
      <c r="A14886" s="105"/>
      <c r="C14886" s="88"/>
      <c r="D14886" s="86"/>
      <c r="E14886" s="32"/>
      <c r="H14886" s="105"/>
      <c r="J14886" s="102"/>
      <c r="K14886" s="102"/>
      <c r="L14886" s="108"/>
      <c r="R14886" s="31"/>
      <c r="S14886" s="112"/>
    </row>
    <row r="14887">
      <c r="A14887" s="105"/>
      <c r="C14887" s="88"/>
      <c r="D14887" s="86"/>
      <c r="E14887" s="32"/>
      <c r="H14887" s="105"/>
      <c r="J14887" s="102"/>
      <c r="K14887" s="102"/>
      <c r="L14887" s="108"/>
      <c r="R14887" s="31"/>
      <c r="S14887" s="112"/>
    </row>
    <row r="14888">
      <c r="A14888" s="105"/>
      <c r="C14888" s="88"/>
      <c r="D14888" s="86"/>
      <c r="E14888" s="32"/>
      <c r="H14888" s="105"/>
      <c r="J14888" s="102"/>
      <c r="K14888" s="102"/>
      <c r="L14888" s="108"/>
      <c r="R14888" s="31"/>
      <c r="S14888" s="112"/>
    </row>
    <row r="14889">
      <c r="A14889" s="105"/>
      <c r="C14889" s="88"/>
      <c r="D14889" s="86"/>
      <c r="E14889" s="32"/>
      <c r="H14889" s="105"/>
      <c r="J14889" s="102"/>
      <c r="K14889" s="102"/>
      <c r="L14889" s="108"/>
      <c r="R14889" s="31"/>
      <c r="S14889" s="112"/>
    </row>
    <row r="14890">
      <c r="A14890" s="105"/>
      <c r="C14890" s="88"/>
      <c r="D14890" s="86"/>
      <c r="E14890" s="32"/>
      <c r="H14890" s="105"/>
      <c r="J14890" s="102"/>
      <c r="K14890" s="102"/>
      <c r="L14890" s="108"/>
      <c r="R14890" s="31"/>
      <c r="S14890" s="112"/>
    </row>
    <row r="14891">
      <c r="A14891" s="105"/>
      <c r="C14891" s="88"/>
      <c r="D14891" s="86"/>
      <c r="E14891" s="32"/>
      <c r="H14891" s="105"/>
      <c r="J14891" s="102"/>
      <c r="K14891" s="102"/>
      <c r="L14891" s="108"/>
      <c r="R14891" s="31"/>
      <c r="S14891" s="112"/>
    </row>
    <row r="14892">
      <c r="A14892" s="105"/>
      <c r="C14892" s="88"/>
      <c r="D14892" s="86"/>
      <c r="E14892" s="32"/>
      <c r="H14892" s="105"/>
      <c r="J14892" s="102"/>
      <c r="K14892" s="102"/>
      <c r="L14892" s="108"/>
      <c r="R14892" s="31"/>
      <c r="S14892" s="112"/>
    </row>
    <row r="14893">
      <c r="A14893" s="105"/>
      <c r="C14893" s="88"/>
      <c r="D14893" s="86"/>
      <c r="E14893" s="32"/>
      <c r="H14893" s="105"/>
      <c r="J14893" s="102"/>
      <c r="K14893" s="102"/>
      <c r="L14893" s="108"/>
      <c r="R14893" s="31"/>
      <c r="S14893" s="112"/>
    </row>
    <row r="14894">
      <c r="A14894" s="105"/>
      <c r="C14894" s="88"/>
      <c r="D14894" s="86"/>
      <c r="E14894" s="32"/>
      <c r="H14894" s="105"/>
      <c r="J14894" s="102"/>
      <c r="K14894" s="102"/>
      <c r="L14894" s="108"/>
      <c r="R14894" s="31"/>
      <c r="S14894" s="112"/>
    </row>
    <row r="14895">
      <c r="A14895" s="105"/>
      <c r="C14895" s="88"/>
      <c r="D14895" s="86"/>
      <c r="E14895" s="32"/>
      <c r="H14895" s="105"/>
      <c r="J14895" s="102"/>
      <c r="K14895" s="102"/>
      <c r="L14895" s="108"/>
      <c r="R14895" s="31"/>
      <c r="S14895" s="112"/>
    </row>
    <row r="14896">
      <c r="A14896" s="105"/>
      <c r="C14896" s="88"/>
      <c r="D14896" s="86"/>
      <c r="E14896" s="32"/>
      <c r="H14896" s="105"/>
      <c r="J14896" s="102"/>
      <c r="K14896" s="102"/>
      <c r="L14896" s="108"/>
      <c r="R14896" s="31"/>
      <c r="S14896" s="112"/>
    </row>
    <row r="14897">
      <c r="A14897" s="105"/>
      <c r="C14897" s="88"/>
      <c r="D14897" s="86"/>
      <c r="E14897" s="32"/>
      <c r="H14897" s="105"/>
      <c r="J14897" s="102"/>
      <c r="K14897" s="102"/>
      <c r="L14897" s="108"/>
      <c r="R14897" s="31"/>
      <c r="S14897" s="112"/>
    </row>
    <row r="14898">
      <c r="A14898" s="105"/>
      <c r="C14898" s="88"/>
      <c r="D14898" s="86"/>
      <c r="E14898" s="32"/>
      <c r="H14898" s="105"/>
      <c r="J14898" s="102"/>
      <c r="K14898" s="102"/>
      <c r="L14898" s="108"/>
      <c r="R14898" s="31"/>
      <c r="S14898" s="112"/>
    </row>
    <row r="14899">
      <c r="A14899" s="105"/>
      <c r="C14899" s="88"/>
      <c r="D14899" s="86"/>
      <c r="E14899" s="32"/>
      <c r="H14899" s="105"/>
      <c r="J14899" s="102"/>
      <c r="K14899" s="102"/>
      <c r="L14899" s="108"/>
      <c r="R14899" s="31"/>
      <c r="S14899" s="112"/>
    </row>
    <row r="14900">
      <c r="A14900" s="105"/>
      <c r="C14900" s="88"/>
      <c r="D14900" s="86"/>
      <c r="E14900" s="32"/>
      <c r="H14900" s="105"/>
      <c r="J14900" s="102"/>
      <c r="K14900" s="102"/>
      <c r="L14900" s="108"/>
      <c r="R14900" s="31"/>
      <c r="S14900" s="112"/>
    </row>
    <row r="14901">
      <c r="A14901" s="105"/>
      <c r="C14901" s="88"/>
      <c r="D14901" s="86"/>
      <c r="E14901" s="32"/>
      <c r="H14901" s="105"/>
      <c r="J14901" s="102"/>
      <c r="K14901" s="102"/>
      <c r="L14901" s="108"/>
      <c r="R14901" s="31"/>
      <c r="S14901" s="112"/>
    </row>
    <row r="14902">
      <c r="A14902" s="105"/>
      <c r="C14902" s="88"/>
      <c r="D14902" s="86"/>
      <c r="E14902" s="32"/>
      <c r="H14902" s="105"/>
      <c r="J14902" s="102"/>
      <c r="K14902" s="102"/>
      <c r="L14902" s="108"/>
      <c r="R14902" s="31"/>
      <c r="S14902" s="112"/>
    </row>
    <row r="14903">
      <c r="A14903" s="105"/>
      <c r="C14903" s="88"/>
      <c r="D14903" s="86"/>
      <c r="E14903" s="32"/>
      <c r="H14903" s="105"/>
      <c r="J14903" s="102"/>
      <c r="K14903" s="102"/>
      <c r="L14903" s="108"/>
      <c r="R14903" s="31"/>
      <c r="S14903" s="112"/>
    </row>
    <row r="14904">
      <c r="A14904" s="105"/>
      <c r="C14904" s="88"/>
      <c r="D14904" s="86"/>
      <c r="E14904" s="32"/>
      <c r="H14904" s="105"/>
      <c r="J14904" s="102"/>
      <c r="K14904" s="102"/>
      <c r="L14904" s="108"/>
      <c r="R14904" s="31"/>
      <c r="S14904" s="112"/>
    </row>
    <row r="14905">
      <c r="A14905" s="105"/>
      <c r="C14905" s="88"/>
      <c r="D14905" s="86"/>
      <c r="E14905" s="32"/>
      <c r="H14905" s="105"/>
      <c r="J14905" s="102"/>
      <c r="K14905" s="102"/>
      <c r="L14905" s="108"/>
      <c r="R14905" s="31"/>
      <c r="S14905" s="112"/>
    </row>
    <row r="14906">
      <c r="A14906" s="105"/>
      <c r="C14906" s="88"/>
      <c r="D14906" s="86"/>
      <c r="E14906" s="32"/>
      <c r="H14906" s="105"/>
      <c r="J14906" s="102"/>
      <c r="K14906" s="102"/>
      <c r="L14906" s="108"/>
      <c r="R14906" s="31"/>
      <c r="S14906" s="112"/>
    </row>
    <row r="14907">
      <c r="A14907" s="105"/>
      <c r="C14907" s="88"/>
      <c r="D14907" s="86"/>
      <c r="E14907" s="32"/>
      <c r="H14907" s="105"/>
      <c r="J14907" s="102"/>
      <c r="K14907" s="102"/>
      <c r="L14907" s="108"/>
      <c r="R14907" s="31"/>
      <c r="S14907" s="112"/>
    </row>
    <row r="14908">
      <c r="A14908" s="105"/>
      <c r="C14908" s="88"/>
      <c r="D14908" s="86"/>
      <c r="E14908" s="32"/>
      <c r="H14908" s="105"/>
      <c r="J14908" s="102"/>
      <c r="K14908" s="102"/>
      <c r="L14908" s="108"/>
      <c r="R14908" s="31"/>
      <c r="S14908" s="112"/>
    </row>
    <row r="14909">
      <c r="A14909" s="105"/>
      <c r="C14909" s="88"/>
      <c r="D14909" s="86"/>
      <c r="E14909" s="32"/>
      <c r="H14909" s="105"/>
      <c r="J14909" s="102"/>
      <c r="K14909" s="102"/>
      <c r="L14909" s="108"/>
      <c r="R14909" s="31"/>
      <c r="S14909" s="112"/>
    </row>
    <row r="14910">
      <c r="A14910" s="105"/>
      <c r="C14910" s="88"/>
      <c r="D14910" s="86"/>
      <c r="E14910" s="32"/>
      <c r="H14910" s="105"/>
      <c r="J14910" s="102"/>
      <c r="K14910" s="102"/>
      <c r="L14910" s="108"/>
      <c r="R14910" s="31"/>
      <c r="S14910" s="112"/>
    </row>
    <row r="14911">
      <c r="A14911" s="105"/>
      <c r="C14911" s="88"/>
      <c r="D14911" s="86"/>
      <c r="E14911" s="32"/>
      <c r="H14911" s="105"/>
      <c r="J14911" s="102"/>
      <c r="K14911" s="102"/>
      <c r="L14911" s="108"/>
      <c r="R14911" s="31"/>
      <c r="S14911" s="112"/>
    </row>
    <row r="14912">
      <c r="A14912" s="105"/>
      <c r="C14912" s="88"/>
      <c r="D14912" s="86"/>
      <c r="E14912" s="32"/>
      <c r="H14912" s="105"/>
      <c r="J14912" s="102"/>
      <c r="K14912" s="102"/>
      <c r="L14912" s="108"/>
      <c r="R14912" s="31"/>
      <c r="S14912" s="112"/>
    </row>
    <row r="14913">
      <c r="A14913" s="105"/>
      <c r="C14913" s="88"/>
      <c r="D14913" s="86"/>
      <c r="E14913" s="32"/>
      <c r="H14913" s="105"/>
      <c r="J14913" s="102"/>
      <c r="K14913" s="102"/>
      <c r="L14913" s="108"/>
      <c r="R14913" s="31"/>
      <c r="S14913" s="112"/>
    </row>
    <row r="14914">
      <c r="A14914" s="105"/>
      <c r="C14914" s="88"/>
      <c r="D14914" s="86"/>
      <c r="E14914" s="32"/>
      <c r="H14914" s="105"/>
      <c r="J14914" s="102"/>
      <c r="K14914" s="102"/>
      <c r="L14914" s="108"/>
      <c r="R14914" s="31"/>
      <c r="S14914" s="112"/>
    </row>
    <row r="14915">
      <c r="A14915" s="105"/>
      <c r="C14915" s="88"/>
      <c r="D14915" s="86"/>
      <c r="E14915" s="32"/>
      <c r="H14915" s="105"/>
      <c r="J14915" s="102"/>
      <c r="K14915" s="102"/>
      <c r="L14915" s="108"/>
      <c r="R14915" s="31"/>
      <c r="S14915" s="112"/>
    </row>
    <row r="14916">
      <c r="A14916" s="105"/>
      <c r="C14916" s="88"/>
      <c r="D14916" s="86"/>
      <c r="E14916" s="32"/>
      <c r="H14916" s="105"/>
      <c r="J14916" s="102"/>
      <c r="K14916" s="102"/>
      <c r="L14916" s="108"/>
      <c r="R14916" s="31"/>
      <c r="S14916" s="112"/>
    </row>
    <row r="14917">
      <c r="A14917" s="105"/>
      <c r="C14917" s="88"/>
      <c r="D14917" s="86"/>
      <c r="E14917" s="32"/>
      <c r="H14917" s="105"/>
      <c r="J14917" s="102"/>
      <c r="K14917" s="102"/>
      <c r="L14917" s="108"/>
      <c r="R14917" s="31"/>
      <c r="S14917" s="112"/>
    </row>
    <row r="14918">
      <c r="A14918" s="105"/>
      <c r="C14918" s="88"/>
      <c r="D14918" s="86"/>
      <c r="E14918" s="32"/>
      <c r="H14918" s="105"/>
      <c r="J14918" s="102"/>
      <c r="K14918" s="102"/>
      <c r="L14918" s="108"/>
      <c r="R14918" s="31"/>
      <c r="S14918" s="112"/>
    </row>
    <row r="14919">
      <c r="A14919" s="105"/>
      <c r="C14919" s="88"/>
      <c r="D14919" s="86"/>
      <c r="E14919" s="32"/>
      <c r="H14919" s="105"/>
      <c r="J14919" s="102"/>
      <c r="K14919" s="102"/>
      <c r="L14919" s="108"/>
      <c r="R14919" s="31"/>
      <c r="S14919" s="112"/>
    </row>
    <row r="14920">
      <c r="A14920" s="105"/>
      <c r="C14920" s="88"/>
      <c r="D14920" s="86"/>
      <c r="E14920" s="32"/>
      <c r="H14920" s="105"/>
      <c r="J14920" s="102"/>
      <c r="K14920" s="102"/>
      <c r="L14920" s="108"/>
      <c r="R14920" s="31"/>
      <c r="S14920" s="112"/>
    </row>
    <row r="14921">
      <c r="A14921" s="105"/>
      <c r="C14921" s="88"/>
      <c r="D14921" s="86"/>
      <c r="E14921" s="32"/>
      <c r="H14921" s="105"/>
      <c r="J14921" s="102"/>
      <c r="K14921" s="102"/>
      <c r="L14921" s="108"/>
      <c r="R14921" s="31"/>
      <c r="S14921" s="112"/>
    </row>
    <row r="14922">
      <c r="A14922" s="105"/>
      <c r="C14922" s="88"/>
      <c r="D14922" s="86"/>
      <c r="E14922" s="32"/>
      <c r="H14922" s="105"/>
      <c r="J14922" s="102"/>
      <c r="K14922" s="102"/>
      <c r="L14922" s="108"/>
      <c r="R14922" s="31"/>
      <c r="S14922" s="112"/>
    </row>
    <row r="14923">
      <c r="A14923" s="105"/>
      <c r="C14923" s="88"/>
      <c r="D14923" s="86"/>
      <c r="E14923" s="32"/>
      <c r="H14923" s="105"/>
      <c r="J14923" s="102"/>
      <c r="K14923" s="102"/>
      <c r="L14923" s="108"/>
      <c r="R14923" s="31"/>
      <c r="S14923" s="112"/>
    </row>
    <row r="14924">
      <c r="A14924" s="105"/>
      <c r="C14924" s="88"/>
      <c r="D14924" s="86"/>
      <c r="E14924" s="32"/>
      <c r="H14924" s="105"/>
      <c r="J14924" s="102"/>
      <c r="K14924" s="102"/>
      <c r="L14924" s="108"/>
      <c r="R14924" s="31"/>
      <c r="S14924" s="112"/>
    </row>
    <row r="14925">
      <c r="A14925" s="105"/>
      <c r="C14925" s="88"/>
      <c r="D14925" s="86"/>
      <c r="E14925" s="32"/>
      <c r="H14925" s="105"/>
      <c r="J14925" s="102"/>
      <c r="K14925" s="102"/>
      <c r="L14925" s="108"/>
      <c r="R14925" s="31"/>
      <c r="S14925" s="112"/>
    </row>
    <row r="14926">
      <c r="A14926" s="105"/>
      <c r="C14926" s="88"/>
      <c r="D14926" s="86"/>
      <c r="E14926" s="32"/>
      <c r="H14926" s="105"/>
      <c r="J14926" s="102"/>
      <c r="K14926" s="102"/>
      <c r="L14926" s="108"/>
      <c r="R14926" s="31"/>
      <c r="S14926" s="112"/>
    </row>
    <row r="14927">
      <c r="A14927" s="105"/>
      <c r="C14927" s="88"/>
      <c r="D14927" s="86"/>
      <c r="E14927" s="32"/>
      <c r="H14927" s="105"/>
      <c r="J14927" s="102"/>
      <c r="K14927" s="102"/>
      <c r="L14927" s="108"/>
      <c r="R14927" s="31"/>
      <c r="S14927" s="112"/>
    </row>
    <row r="14928">
      <c r="A14928" s="105"/>
      <c r="C14928" s="88"/>
      <c r="D14928" s="86"/>
      <c r="E14928" s="32"/>
      <c r="H14928" s="105"/>
      <c r="J14928" s="102"/>
      <c r="K14928" s="102"/>
      <c r="L14928" s="108"/>
      <c r="R14928" s="31"/>
      <c r="S14928" s="112"/>
    </row>
    <row r="14929">
      <c r="A14929" s="105"/>
      <c r="C14929" s="88"/>
      <c r="D14929" s="86"/>
      <c r="E14929" s="32"/>
      <c r="H14929" s="105"/>
      <c r="J14929" s="102"/>
      <c r="K14929" s="102"/>
      <c r="L14929" s="108"/>
      <c r="R14929" s="31"/>
      <c r="S14929" s="112"/>
    </row>
    <row r="14930">
      <c r="A14930" s="105"/>
      <c r="C14930" s="88"/>
      <c r="D14930" s="86"/>
      <c r="E14930" s="32"/>
      <c r="H14930" s="105"/>
      <c r="J14930" s="102"/>
      <c r="K14930" s="102"/>
      <c r="L14930" s="108"/>
      <c r="R14930" s="31"/>
      <c r="S14930" s="112"/>
    </row>
    <row r="14931">
      <c r="A14931" s="105"/>
      <c r="C14931" s="88"/>
      <c r="D14931" s="86"/>
      <c r="E14931" s="32"/>
      <c r="H14931" s="105"/>
      <c r="J14931" s="102"/>
      <c r="K14931" s="102"/>
      <c r="L14931" s="108"/>
      <c r="R14931" s="31"/>
      <c r="S14931" s="112"/>
    </row>
    <row r="14932">
      <c r="A14932" s="105"/>
      <c r="C14932" s="88"/>
      <c r="D14932" s="86"/>
      <c r="E14932" s="32"/>
      <c r="H14932" s="105"/>
      <c r="J14932" s="102"/>
      <c r="K14932" s="102"/>
      <c r="L14932" s="108"/>
      <c r="R14932" s="31"/>
      <c r="S14932" s="112"/>
    </row>
    <row r="14933">
      <c r="A14933" s="105"/>
      <c r="C14933" s="88"/>
      <c r="D14933" s="86"/>
      <c r="E14933" s="32"/>
      <c r="H14933" s="105"/>
      <c r="J14933" s="102"/>
      <c r="K14933" s="102"/>
      <c r="L14933" s="108"/>
      <c r="R14933" s="31"/>
      <c r="S14933" s="112"/>
    </row>
    <row r="14934">
      <c r="A14934" s="105"/>
      <c r="C14934" s="88"/>
      <c r="D14934" s="86"/>
      <c r="E14934" s="32"/>
      <c r="H14934" s="105"/>
      <c r="J14934" s="102"/>
      <c r="K14934" s="102"/>
      <c r="L14934" s="108"/>
      <c r="R14934" s="31"/>
      <c r="S14934" s="112"/>
    </row>
    <row r="14935">
      <c r="A14935" s="105"/>
      <c r="C14935" s="88"/>
      <c r="D14935" s="86"/>
      <c r="E14935" s="32"/>
      <c r="H14935" s="105"/>
      <c r="J14935" s="102"/>
      <c r="K14935" s="102"/>
      <c r="L14935" s="108"/>
      <c r="R14935" s="31"/>
      <c r="S14935" s="112"/>
    </row>
    <row r="14936">
      <c r="A14936" s="105"/>
      <c r="C14936" s="88"/>
      <c r="D14936" s="86"/>
      <c r="E14936" s="32"/>
      <c r="H14936" s="105"/>
      <c r="J14936" s="102"/>
      <c r="K14936" s="102"/>
      <c r="L14936" s="108"/>
      <c r="R14936" s="31"/>
      <c r="S14936" s="112"/>
    </row>
    <row r="14937">
      <c r="A14937" s="105"/>
      <c r="C14937" s="88"/>
      <c r="D14937" s="86"/>
      <c r="E14937" s="32"/>
      <c r="H14937" s="105"/>
      <c r="J14937" s="102"/>
      <c r="K14937" s="102"/>
      <c r="L14937" s="108"/>
      <c r="R14937" s="31"/>
      <c r="S14937" s="112"/>
    </row>
    <row r="14938">
      <c r="A14938" s="105"/>
      <c r="C14938" s="88"/>
      <c r="D14938" s="86"/>
      <c r="E14938" s="32"/>
      <c r="H14938" s="105"/>
      <c r="J14938" s="102"/>
      <c r="K14938" s="102"/>
      <c r="L14938" s="108"/>
      <c r="R14938" s="31"/>
      <c r="S14938" s="112"/>
    </row>
    <row r="14939">
      <c r="A14939" s="105"/>
      <c r="C14939" s="88"/>
      <c r="D14939" s="86"/>
      <c r="E14939" s="32"/>
      <c r="H14939" s="105"/>
      <c r="J14939" s="102"/>
      <c r="K14939" s="102"/>
      <c r="L14939" s="108"/>
      <c r="R14939" s="31"/>
      <c r="S14939" s="112"/>
    </row>
    <row r="14940">
      <c r="A14940" s="105"/>
      <c r="C14940" s="88"/>
      <c r="D14940" s="86"/>
      <c r="E14940" s="32"/>
      <c r="H14940" s="105"/>
      <c r="J14940" s="102"/>
      <c r="K14940" s="102"/>
      <c r="L14940" s="108"/>
      <c r="R14940" s="31"/>
      <c r="S14940" s="112"/>
    </row>
    <row r="14941">
      <c r="A14941" s="105"/>
      <c r="C14941" s="88"/>
      <c r="D14941" s="86"/>
      <c r="E14941" s="32"/>
      <c r="H14941" s="105"/>
      <c r="J14941" s="102"/>
      <c r="K14941" s="102"/>
      <c r="L14941" s="108"/>
      <c r="R14941" s="31"/>
      <c r="S14941" s="112"/>
    </row>
    <row r="14942">
      <c r="A14942" s="105"/>
      <c r="C14942" s="88"/>
      <c r="D14942" s="86"/>
      <c r="E14942" s="32"/>
      <c r="H14942" s="105"/>
      <c r="J14942" s="102"/>
      <c r="K14942" s="102"/>
      <c r="L14942" s="108"/>
      <c r="R14942" s="31"/>
      <c r="S14942" s="112"/>
    </row>
    <row r="14943">
      <c r="A14943" s="105"/>
      <c r="C14943" s="88"/>
      <c r="D14943" s="86"/>
      <c r="E14943" s="32"/>
      <c r="H14943" s="105"/>
      <c r="J14943" s="102"/>
      <c r="K14943" s="102"/>
      <c r="L14943" s="108"/>
      <c r="R14943" s="31"/>
      <c r="S14943" s="112"/>
    </row>
    <row r="14944">
      <c r="A14944" s="105"/>
      <c r="C14944" s="88"/>
      <c r="D14944" s="86"/>
      <c r="E14944" s="32"/>
      <c r="H14944" s="105"/>
      <c r="J14944" s="102"/>
      <c r="K14944" s="102"/>
      <c r="L14944" s="108"/>
      <c r="R14944" s="31"/>
      <c r="S14944" s="112"/>
    </row>
    <row r="14945">
      <c r="A14945" s="105"/>
      <c r="C14945" s="88"/>
      <c r="D14945" s="86"/>
      <c r="E14945" s="32"/>
      <c r="H14945" s="105"/>
      <c r="J14945" s="102"/>
      <c r="K14945" s="102"/>
      <c r="L14945" s="108"/>
      <c r="R14945" s="31"/>
      <c r="S14945" s="112"/>
    </row>
    <row r="14946">
      <c r="A14946" s="105"/>
      <c r="C14946" s="88"/>
      <c r="D14946" s="86"/>
      <c r="E14946" s="32"/>
      <c r="H14946" s="105"/>
      <c r="J14946" s="102"/>
      <c r="K14946" s="102"/>
      <c r="L14946" s="108"/>
      <c r="R14946" s="31"/>
      <c r="S14946" s="112"/>
    </row>
    <row r="14947">
      <c r="A14947" s="105"/>
      <c r="C14947" s="88"/>
      <c r="D14947" s="86"/>
      <c r="E14947" s="32"/>
      <c r="H14947" s="105"/>
      <c r="J14947" s="102"/>
      <c r="K14947" s="102"/>
      <c r="L14947" s="108"/>
      <c r="R14947" s="31"/>
      <c r="S14947" s="112"/>
    </row>
    <row r="14948">
      <c r="A14948" s="105"/>
      <c r="C14948" s="88"/>
      <c r="D14948" s="86"/>
      <c r="E14948" s="32"/>
      <c r="H14948" s="105"/>
      <c r="J14948" s="102"/>
      <c r="K14948" s="102"/>
      <c r="L14948" s="108"/>
      <c r="R14948" s="31"/>
      <c r="S14948" s="112"/>
    </row>
    <row r="14949">
      <c r="A14949" s="105"/>
      <c r="C14949" s="88"/>
      <c r="D14949" s="86"/>
      <c r="E14949" s="32"/>
      <c r="H14949" s="105"/>
      <c r="J14949" s="102"/>
      <c r="K14949" s="102"/>
      <c r="L14949" s="108"/>
      <c r="R14949" s="31"/>
      <c r="S14949" s="112"/>
    </row>
    <row r="14950">
      <c r="A14950" s="105"/>
      <c r="C14950" s="88"/>
      <c r="D14950" s="86"/>
      <c r="E14950" s="32"/>
      <c r="H14950" s="105"/>
      <c r="J14950" s="102"/>
      <c r="K14950" s="102"/>
      <c r="L14950" s="108"/>
      <c r="R14950" s="31"/>
      <c r="S14950" s="112"/>
    </row>
    <row r="14951">
      <c r="A14951" s="105"/>
      <c r="C14951" s="88"/>
      <c r="D14951" s="86"/>
      <c r="E14951" s="32"/>
      <c r="H14951" s="105"/>
      <c r="J14951" s="102"/>
      <c r="K14951" s="102"/>
      <c r="L14951" s="108"/>
      <c r="R14951" s="31"/>
      <c r="S14951" s="112"/>
    </row>
    <row r="14952">
      <c r="A14952" s="105"/>
      <c r="C14952" s="88"/>
      <c r="D14952" s="86"/>
      <c r="E14952" s="32"/>
      <c r="H14952" s="105"/>
      <c r="J14952" s="102"/>
      <c r="K14952" s="102"/>
      <c r="L14952" s="108"/>
      <c r="R14952" s="31"/>
      <c r="S14952" s="112"/>
    </row>
    <row r="14953">
      <c r="A14953" s="105"/>
      <c r="C14953" s="88"/>
      <c r="D14953" s="86"/>
      <c r="E14953" s="32"/>
      <c r="H14953" s="105"/>
      <c r="J14953" s="102"/>
      <c r="K14953" s="102"/>
      <c r="L14953" s="108"/>
      <c r="R14953" s="31"/>
      <c r="S14953" s="112"/>
    </row>
    <row r="14954">
      <c r="A14954" s="105"/>
      <c r="C14954" s="88"/>
      <c r="D14954" s="86"/>
      <c r="E14954" s="32"/>
      <c r="H14954" s="105"/>
      <c r="J14954" s="102"/>
      <c r="K14954" s="102"/>
      <c r="L14954" s="108"/>
      <c r="R14954" s="31"/>
      <c r="S14954" s="112"/>
    </row>
    <row r="14955">
      <c r="A14955" s="105"/>
      <c r="C14955" s="88"/>
      <c r="D14955" s="86"/>
      <c r="E14955" s="32"/>
      <c r="H14955" s="105"/>
      <c r="J14955" s="102"/>
      <c r="K14955" s="102"/>
      <c r="L14955" s="108"/>
      <c r="R14955" s="31"/>
      <c r="S14955" s="112"/>
    </row>
    <row r="14956">
      <c r="A14956" s="105"/>
      <c r="C14956" s="88"/>
      <c r="D14956" s="86"/>
      <c r="E14956" s="32"/>
      <c r="H14956" s="105"/>
      <c r="J14956" s="102"/>
      <c r="K14956" s="102"/>
      <c r="L14956" s="108"/>
      <c r="R14956" s="31"/>
      <c r="S14956" s="112"/>
    </row>
    <row r="14957">
      <c r="A14957" s="105"/>
      <c r="C14957" s="88"/>
      <c r="D14957" s="86"/>
      <c r="E14957" s="32"/>
      <c r="H14957" s="105"/>
      <c r="J14957" s="102"/>
      <c r="K14957" s="102"/>
      <c r="L14957" s="108"/>
      <c r="R14957" s="31"/>
      <c r="S14957" s="112"/>
    </row>
    <row r="14958">
      <c r="A14958" s="105"/>
      <c r="C14958" s="88"/>
      <c r="D14958" s="86"/>
      <c r="E14958" s="32"/>
      <c r="H14958" s="105"/>
      <c r="J14958" s="102"/>
      <c r="K14958" s="102"/>
      <c r="L14958" s="108"/>
      <c r="R14958" s="31"/>
      <c r="S14958" s="112"/>
    </row>
    <row r="14959">
      <c r="A14959" s="105"/>
      <c r="C14959" s="88"/>
      <c r="D14959" s="86"/>
      <c r="E14959" s="32"/>
      <c r="H14959" s="105"/>
      <c r="J14959" s="102"/>
      <c r="K14959" s="102"/>
      <c r="L14959" s="108"/>
      <c r="R14959" s="31"/>
      <c r="S14959" s="112"/>
    </row>
    <row r="14960">
      <c r="A14960" s="105"/>
      <c r="C14960" s="88"/>
      <c r="D14960" s="86"/>
      <c r="E14960" s="32"/>
      <c r="H14960" s="105"/>
      <c r="J14960" s="102"/>
      <c r="K14960" s="102"/>
      <c r="L14960" s="108"/>
      <c r="R14960" s="31"/>
      <c r="S14960" s="112"/>
    </row>
    <row r="14961">
      <c r="A14961" s="105"/>
      <c r="C14961" s="88"/>
      <c r="D14961" s="86"/>
      <c r="E14961" s="32"/>
      <c r="H14961" s="105"/>
      <c r="J14961" s="102"/>
      <c r="K14961" s="102"/>
      <c r="L14961" s="108"/>
      <c r="R14961" s="31"/>
      <c r="S14961" s="112"/>
    </row>
    <row r="14962">
      <c r="A14962" s="105"/>
      <c r="C14962" s="88"/>
      <c r="D14962" s="86"/>
      <c r="E14962" s="32"/>
      <c r="H14962" s="105"/>
      <c r="J14962" s="102"/>
      <c r="K14962" s="102"/>
      <c r="L14962" s="108"/>
      <c r="R14962" s="31"/>
      <c r="S14962" s="112"/>
    </row>
    <row r="14963">
      <c r="A14963" s="105"/>
      <c r="C14963" s="88"/>
      <c r="D14963" s="86"/>
      <c r="E14963" s="32"/>
      <c r="H14963" s="105"/>
      <c r="J14963" s="102"/>
      <c r="K14963" s="102"/>
      <c r="L14963" s="108"/>
      <c r="R14963" s="31"/>
      <c r="S14963" s="112"/>
    </row>
    <row r="14964">
      <c r="A14964" s="105"/>
      <c r="C14964" s="88"/>
      <c r="D14964" s="86"/>
      <c r="E14964" s="32"/>
      <c r="H14964" s="105"/>
      <c r="J14964" s="102"/>
      <c r="K14964" s="102"/>
      <c r="L14964" s="108"/>
      <c r="R14964" s="31"/>
      <c r="S14964" s="112"/>
    </row>
    <row r="14965">
      <c r="A14965" s="105"/>
      <c r="C14965" s="88"/>
      <c r="D14965" s="86"/>
      <c r="E14965" s="32"/>
      <c r="H14965" s="105"/>
      <c r="J14965" s="102"/>
      <c r="K14965" s="102"/>
      <c r="L14965" s="108"/>
      <c r="R14965" s="31"/>
      <c r="S14965" s="112"/>
    </row>
    <row r="14966">
      <c r="A14966" s="105"/>
      <c r="C14966" s="88"/>
      <c r="D14966" s="86"/>
      <c r="E14966" s="32"/>
      <c r="H14966" s="105"/>
      <c r="J14966" s="102"/>
      <c r="K14966" s="102"/>
      <c r="L14966" s="108"/>
      <c r="R14966" s="31"/>
      <c r="S14966" s="112"/>
    </row>
    <row r="14967">
      <c r="A14967" s="105"/>
      <c r="C14967" s="88"/>
      <c r="D14967" s="86"/>
      <c r="E14967" s="32"/>
      <c r="H14967" s="105"/>
      <c r="J14967" s="102"/>
      <c r="K14967" s="102"/>
      <c r="L14967" s="108"/>
      <c r="R14967" s="31"/>
      <c r="S14967" s="112"/>
    </row>
    <row r="14968">
      <c r="A14968" s="105"/>
      <c r="C14968" s="88"/>
      <c r="D14968" s="86"/>
      <c r="E14968" s="32"/>
      <c r="H14968" s="105"/>
      <c r="J14968" s="102"/>
      <c r="K14968" s="102"/>
      <c r="L14968" s="108"/>
      <c r="R14968" s="31"/>
      <c r="S14968" s="112"/>
    </row>
    <row r="14969">
      <c r="A14969" s="105"/>
      <c r="C14969" s="88"/>
      <c r="D14969" s="86"/>
      <c r="E14969" s="32"/>
      <c r="H14969" s="105"/>
      <c r="J14969" s="102"/>
      <c r="K14969" s="102"/>
      <c r="L14969" s="108"/>
      <c r="R14969" s="31"/>
      <c r="S14969" s="112"/>
    </row>
    <row r="14970">
      <c r="A14970" s="105"/>
      <c r="C14970" s="88"/>
      <c r="D14970" s="86"/>
      <c r="E14970" s="32"/>
      <c r="H14970" s="105"/>
      <c r="J14970" s="102"/>
      <c r="K14970" s="102"/>
      <c r="L14970" s="108"/>
      <c r="R14970" s="31"/>
      <c r="S14970" s="112"/>
    </row>
    <row r="14971">
      <c r="A14971" s="105"/>
      <c r="C14971" s="88"/>
      <c r="D14971" s="86"/>
      <c r="E14971" s="32"/>
      <c r="H14971" s="105"/>
      <c r="J14971" s="102"/>
      <c r="K14971" s="102"/>
      <c r="L14971" s="108"/>
      <c r="R14971" s="31"/>
      <c r="S14971" s="112"/>
    </row>
    <row r="14972">
      <c r="A14972" s="105"/>
      <c r="C14972" s="88"/>
      <c r="D14972" s="86"/>
      <c r="E14972" s="32"/>
      <c r="H14972" s="105"/>
      <c r="J14972" s="102"/>
      <c r="K14972" s="102"/>
      <c r="L14972" s="108"/>
      <c r="R14972" s="31"/>
      <c r="S14972" s="112"/>
    </row>
    <row r="14973">
      <c r="A14973" s="105"/>
      <c r="C14973" s="88"/>
      <c r="D14973" s="86"/>
      <c r="E14973" s="32"/>
      <c r="H14973" s="105"/>
      <c r="J14973" s="102"/>
      <c r="K14973" s="102"/>
      <c r="L14973" s="108"/>
      <c r="R14973" s="31"/>
      <c r="S14973" s="112"/>
    </row>
    <row r="14974">
      <c r="A14974" s="105"/>
      <c r="C14974" s="88"/>
      <c r="D14974" s="86"/>
      <c r="E14974" s="32"/>
      <c r="H14974" s="105"/>
      <c r="J14974" s="102"/>
      <c r="K14974" s="102"/>
      <c r="L14974" s="108"/>
      <c r="R14974" s="31"/>
      <c r="S14974" s="112"/>
    </row>
    <row r="14975">
      <c r="A14975" s="105"/>
      <c r="C14975" s="88"/>
      <c r="D14975" s="86"/>
      <c r="E14975" s="32"/>
      <c r="H14975" s="105"/>
      <c r="J14975" s="102"/>
      <c r="K14975" s="102"/>
      <c r="L14975" s="108"/>
      <c r="R14975" s="31"/>
      <c r="S14975" s="112"/>
    </row>
    <row r="14976">
      <c r="A14976" s="105"/>
      <c r="C14976" s="88"/>
      <c r="D14976" s="86"/>
      <c r="E14976" s="32"/>
      <c r="H14976" s="105"/>
      <c r="J14976" s="102"/>
      <c r="K14976" s="102"/>
      <c r="L14976" s="108"/>
      <c r="R14976" s="31"/>
      <c r="S14976" s="112"/>
    </row>
    <row r="14977">
      <c r="A14977" s="105"/>
      <c r="C14977" s="88"/>
      <c r="D14977" s="86"/>
      <c r="E14977" s="32"/>
      <c r="H14977" s="105"/>
      <c r="J14977" s="102"/>
      <c r="K14977" s="102"/>
      <c r="L14977" s="108"/>
      <c r="R14977" s="31"/>
      <c r="S14977" s="112"/>
    </row>
    <row r="14978">
      <c r="A14978" s="105"/>
      <c r="C14978" s="88"/>
      <c r="D14978" s="86"/>
      <c r="E14978" s="32"/>
      <c r="H14978" s="105"/>
      <c r="J14978" s="102"/>
      <c r="K14978" s="102"/>
      <c r="L14978" s="108"/>
      <c r="R14978" s="31"/>
      <c r="S14978" s="112"/>
    </row>
    <row r="14979">
      <c r="A14979" s="105"/>
      <c r="C14979" s="88"/>
      <c r="D14979" s="86"/>
      <c r="E14979" s="32"/>
      <c r="H14979" s="105"/>
      <c r="J14979" s="102"/>
      <c r="K14979" s="102"/>
      <c r="L14979" s="108"/>
      <c r="R14979" s="31"/>
      <c r="S14979" s="112"/>
    </row>
    <row r="14980">
      <c r="A14980" s="105"/>
      <c r="C14980" s="88"/>
      <c r="D14980" s="86"/>
      <c r="E14980" s="32"/>
      <c r="H14980" s="105"/>
      <c r="J14980" s="102"/>
      <c r="K14980" s="102"/>
      <c r="L14980" s="108"/>
      <c r="R14980" s="31"/>
      <c r="S14980" s="112"/>
    </row>
    <row r="14981">
      <c r="A14981" s="105"/>
      <c r="C14981" s="88"/>
      <c r="D14981" s="86"/>
      <c r="E14981" s="32"/>
      <c r="H14981" s="105"/>
      <c r="J14981" s="102"/>
      <c r="K14981" s="102"/>
      <c r="L14981" s="108"/>
      <c r="R14981" s="31"/>
      <c r="S14981" s="112"/>
    </row>
    <row r="14982">
      <c r="A14982" s="105"/>
      <c r="C14982" s="88"/>
      <c r="D14982" s="86"/>
      <c r="E14982" s="32"/>
      <c r="H14982" s="105"/>
      <c r="J14982" s="102"/>
      <c r="K14982" s="102"/>
      <c r="L14982" s="108"/>
      <c r="R14982" s="31"/>
      <c r="S14982" s="112"/>
    </row>
    <row r="14983">
      <c r="A14983" s="105"/>
      <c r="C14983" s="88"/>
      <c r="D14983" s="86"/>
      <c r="E14983" s="32"/>
      <c r="H14983" s="105"/>
      <c r="J14983" s="102"/>
      <c r="K14983" s="102"/>
      <c r="L14983" s="108"/>
      <c r="R14983" s="31"/>
      <c r="S14983" s="112"/>
    </row>
    <row r="14984">
      <c r="A14984" s="105"/>
      <c r="C14984" s="88"/>
      <c r="D14984" s="86"/>
      <c r="E14984" s="32"/>
      <c r="H14984" s="105"/>
      <c r="J14984" s="102"/>
      <c r="K14984" s="102"/>
      <c r="L14984" s="108"/>
      <c r="R14984" s="31"/>
      <c r="S14984" s="112"/>
    </row>
    <row r="14985">
      <c r="A14985" s="105"/>
      <c r="C14985" s="88"/>
      <c r="D14985" s="86"/>
      <c r="E14985" s="32"/>
      <c r="H14985" s="105"/>
      <c r="J14985" s="102"/>
      <c r="K14985" s="102"/>
      <c r="L14985" s="108"/>
      <c r="R14985" s="31"/>
      <c r="S14985" s="112"/>
    </row>
    <row r="14986">
      <c r="A14986" s="105"/>
      <c r="C14986" s="88"/>
      <c r="D14986" s="86"/>
      <c r="E14986" s="32"/>
      <c r="H14986" s="105"/>
      <c r="J14986" s="102"/>
      <c r="K14986" s="102"/>
      <c r="L14986" s="108"/>
      <c r="R14986" s="31"/>
      <c r="S14986" s="112"/>
    </row>
    <row r="14987">
      <c r="A14987" s="105"/>
      <c r="C14987" s="88"/>
      <c r="D14987" s="86"/>
      <c r="E14987" s="32"/>
      <c r="H14987" s="105"/>
      <c r="J14987" s="102"/>
      <c r="K14987" s="102"/>
      <c r="L14987" s="108"/>
      <c r="R14987" s="31"/>
      <c r="S14987" s="112"/>
    </row>
    <row r="14988">
      <c r="A14988" s="105"/>
      <c r="C14988" s="88"/>
      <c r="D14988" s="86"/>
      <c r="E14988" s="32"/>
      <c r="H14988" s="105"/>
      <c r="J14988" s="102"/>
      <c r="K14988" s="102"/>
      <c r="L14988" s="108"/>
      <c r="R14988" s="31"/>
      <c r="S14988" s="112"/>
    </row>
    <row r="14989">
      <c r="A14989" s="105"/>
      <c r="C14989" s="88"/>
      <c r="D14989" s="86"/>
      <c r="E14989" s="32"/>
      <c r="H14989" s="105"/>
      <c r="J14989" s="102"/>
      <c r="K14989" s="102"/>
      <c r="L14989" s="108"/>
      <c r="R14989" s="31"/>
      <c r="S14989" s="112"/>
    </row>
    <row r="14990">
      <c r="A14990" s="105"/>
      <c r="C14990" s="88"/>
      <c r="D14990" s="86"/>
      <c r="E14990" s="32"/>
      <c r="H14990" s="105"/>
      <c r="J14990" s="102"/>
      <c r="K14990" s="102"/>
      <c r="L14990" s="108"/>
      <c r="R14990" s="31"/>
      <c r="S14990" s="112"/>
    </row>
    <row r="14991">
      <c r="A14991" s="105"/>
      <c r="C14991" s="88"/>
      <c r="D14991" s="86"/>
      <c r="E14991" s="32"/>
      <c r="H14991" s="105"/>
      <c r="J14991" s="102"/>
      <c r="K14991" s="102"/>
      <c r="L14991" s="108"/>
      <c r="R14991" s="31"/>
      <c r="S14991" s="112"/>
    </row>
    <row r="14992">
      <c r="A14992" s="105"/>
      <c r="C14992" s="88"/>
      <c r="D14992" s="86"/>
      <c r="E14992" s="32"/>
      <c r="H14992" s="105"/>
      <c r="J14992" s="102"/>
      <c r="K14992" s="102"/>
      <c r="L14992" s="108"/>
      <c r="R14992" s="31"/>
      <c r="S14992" s="112"/>
    </row>
    <row r="14993">
      <c r="A14993" s="105"/>
      <c r="C14993" s="88"/>
      <c r="D14993" s="86"/>
      <c r="E14993" s="32"/>
      <c r="H14993" s="105"/>
      <c r="J14993" s="102"/>
      <c r="K14993" s="102"/>
      <c r="L14993" s="108"/>
      <c r="R14993" s="31"/>
      <c r="S14993" s="112"/>
    </row>
    <row r="14994">
      <c r="A14994" s="105"/>
      <c r="C14994" s="88"/>
      <c r="D14994" s="86"/>
      <c r="E14994" s="32"/>
      <c r="H14994" s="105"/>
      <c r="J14994" s="102"/>
      <c r="K14994" s="102"/>
      <c r="L14994" s="108"/>
      <c r="R14994" s="31"/>
      <c r="S14994" s="112"/>
    </row>
    <row r="14995">
      <c r="A14995" s="105"/>
      <c r="C14995" s="88"/>
      <c r="D14995" s="86"/>
      <c r="E14995" s="32"/>
      <c r="H14995" s="105"/>
      <c r="J14995" s="102"/>
      <c r="K14995" s="102"/>
      <c r="L14995" s="108"/>
      <c r="R14995" s="31"/>
      <c r="S14995" s="112"/>
    </row>
    <row r="14996">
      <c r="A14996" s="105"/>
      <c r="C14996" s="88"/>
      <c r="D14996" s="86"/>
      <c r="E14996" s="32"/>
      <c r="H14996" s="105"/>
      <c r="J14996" s="102"/>
      <c r="K14996" s="102"/>
      <c r="L14996" s="108"/>
      <c r="R14996" s="31"/>
      <c r="S14996" s="112"/>
    </row>
    <row r="14997">
      <c r="A14997" s="105"/>
      <c r="C14997" s="88"/>
      <c r="D14997" s="86"/>
      <c r="E14997" s="32"/>
      <c r="H14997" s="105"/>
      <c r="J14997" s="102"/>
      <c r="K14997" s="102"/>
      <c r="L14997" s="108"/>
      <c r="R14997" s="31"/>
      <c r="S14997" s="112"/>
    </row>
    <row r="14998">
      <c r="A14998" s="105"/>
      <c r="C14998" s="88"/>
      <c r="D14998" s="86"/>
      <c r="E14998" s="32"/>
      <c r="H14998" s="105"/>
      <c r="J14998" s="102"/>
      <c r="K14998" s="102"/>
      <c r="L14998" s="108"/>
      <c r="R14998" s="31"/>
      <c r="S14998" s="112"/>
    </row>
    <row r="14999">
      <c r="A14999" s="105"/>
      <c r="C14999" s="88"/>
      <c r="D14999" s="86"/>
      <c r="E14999" s="32"/>
      <c r="H14999" s="105"/>
      <c r="J14999" s="102"/>
      <c r="K14999" s="102"/>
      <c r="L14999" s="108"/>
      <c r="R14999" s="31"/>
      <c r="S14999" s="112"/>
    </row>
    <row r="15000">
      <c r="A15000" s="105"/>
      <c r="C15000" s="88"/>
      <c r="D15000" s="86"/>
      <c r="E15000" s="32"/>
      <c r="H15000" s="105"/>
      <c r="J15000" s="102"/>
      <c r="K15000" s="102"/>
      <c r="L15000" s="108"/>
      <c r="R15000" s="31"/>
      <c r="S15000" s="112"/>
    </row>
    <row r="15001">
      <c r="A15001" s="105"/>
      <c r="C15001" s="88"/>
      <c r="D15001" s="86"/>
      <c r="E15001" s="32"/>
      <c r="H15001" s="105"/>
      <c r="J15001" s="102"/>
      <c r="K15001" s="102"/>
      <c r="L15001" s="108"/>
      <c r="R15001" s="31"/>
      <c r="S15001" s="112"/>
    </row>
    <row r="15002">
      <c r="A15002" s="105"/>
      <c r="C15002" s="88"/>
      <c r="D15002" s="86"/>
      <c r="E15002" s="32"/>
      <c r="H15002" s="105"/>
      <c r="J15002" s="102"/>
      <c r="K15002" s="102"/>
      <c r="L15002" s="108"/>
      <c r="R15002" s="31"/>
      <c r="S15002" s="112"/>
    </row>
    <row r="15003">
      <c r="A15003" s="105"/>
      <c r="C15003" s="88"/>
      <c r="D15003" s="86"/>
      <c r="E15003" s="32"/>
      <c r="H15003" s="105"/>
      <c r="J15003" s="102"/>
      <c r="K15003" s="102"/>
      <c r="L15003" s="108"/>
      <c r="R15003" s="31"/>
      <c r="S15003" s="112"/>
    </row>
    <row r="15004">
      <c r="A15004" s="105"/>
      <c r="C15004" s="88"/>
      <c r="D15004" s="86"/>
      <c r="E15004" s="32"/>
      <c r="H15004" s="105"/>
      <c r="J15004" s="102"/>
      <c r="K15004" s="102"/>
      <c r="L15004" s="108"/>
      <c r="R15004" s="31"/>
      <c r="S15004" s="112"/>
    </row>
    <row r="15005">
      <c r="A15005" s="105"/>
      <c r="C15005" s="88"/>
      <c r="D15005" s="86"/>
      <c r="E15005" s="32"/>
      <c r="H15005" s="105"/>
      <c r="J15005" s="102"/>
      <c r="K15005" s="102"/>
      <c r="L15005" s="108"/>
      <c r="R15005" s="31"/>
      <c r="S15005" s="112"/>
    </row>
    <row r="15006">
      <c r="A15006" s="105"/>
      <c r="C15006" s="88"/>
      <c r="D15006" s="86"/>
      <c r="E15006" s="32"/>
      <c r="H15006" s="105"/>
      <c r="J15006" s="102"/>
      <c r="K15006" s="102"/>
      <c r="L15006" s="108"/>
      <c r="R15006" s="31"/>
      <c r="S15006" s="112"/>
    </row>
    <row r="15007">
      <c r="A15007" s="105"/>
      <c r="C15007" s="88"/>
      <c r="D15007" s="86"/>
      <c r="E15007" s="32"/>
      <c r="H15007" s="105"/>
      <c r="J15007" s="102"/>
      <c r="K15007" s="102"/>
      <c r="L15007" s="108"/>
      <c r="R15007" s="31"/>
      <c r="S15007" s="112"/>
    </row>
    <row r="15008">
      <c r="A15008" s="105"/>
      <c r="C15008" s="88"/>
      <c r="D15008" s="86"/>
      <c r="E15008" s="32"/>
      <c r="H15008" s="105"/>
      <c r="J15008" s="102"/>
      <c r="K15008" s="102"/>
      <c r="L15008" s="108"/>
      <c r="R15008" s="31"/>
      <c r="S15008" s="112"/>
    </row>
    <row r="15009">
      <c r="A15009" s="105"/>
      <c r="C15009" s="88"/>
      <c r="D15009" s="86"/>
      <c r="E15009" s="32"/>
      <c r="H15009" s="105"/>
      <c r="J15009" s="102"/>
      <c r="K15009" s="102"/>
      <c r="L15009" s="108"/>
      <c r="R15009" s="31"/>
      <c r="S15009" s="112"/>
    </row>
    <row r="15010">
      <c r="A15010" s="105"/>
      <c r="C15010" s="88"/>
      <c r="D15010" s="86"/>
      <c r="E15010" s="32"/>
      <c r="H15010" s="105"/>
      <c r="J15010" s="102"/>
      <c r="K15010" s="102"/>
      <c r="L15010" s="108"/>
      <c r="R15010" s="31"/>
      <c r="S15010" s="112"/>
    </row>
    <row r="15011">
      <c r="A15011" s="105"/>
      <c r="C15011" s="88"/>
      <c r="D15011" s="86"/>
      <c r="E15011" s="32"/>
      <c r="H15011" s="105"/>
      <c r="J15011" s="102"/>
      <c r="K15011" s="102"/>
      <c r="L15011" s="108"/>
      <c r="R15011" s="31"/>
      <c r="S15011" s="112"/>
    </row>
    <row r="15012">
      <c r="A15012" s="105"/>
      <c r="C15012" s="88"/>
      <c r="D15012" s="86"/>
      <c r="E15012" s="32"/>
      <c r="H15012" s="105"/>
      <c r="J15012" s="102"/>
      <c r="K15012" s="102"/>
      <c r="L15012" s="108"/>
      <c r="R15012" s="31"/>
      <c r="S15012" s="112"/>
    </row>
    <row r="15013">
      <c r="A15013" s="105"/>
      <c r="C15013" s="88"/>
      <c r="D15013" s="86"/>
      <c r="E15013" s="32"/>
      <c r="H15013" s="105"/>
      <c r="J15013" s="102"/>
      <c r="K15013" s="102"/>
      <c r="L15013" s="108"/>
      <c r="R15013" s="31"/>
      <c r="S15013" s="112"/>
    </row>
    <row r="15014">
      <c r="A15014" s="105"/>
      <c r="C15014" s="88"/>
      <c r="D15014" s="86"/>
      <c r="E15014" s="32"/>
      <c r="H15014" s="105"/>
      <c r="J15014" s="102"/>
      <c r="K15014" s="102"/>
      <c r="L15014" s="108"/>
      <c r="R15014" s="31"/>
      <c r="S15014" s="112"/>
    </row>
    <row r="15015">
      <c r="A15015" s="105"/>
      <c r="C15015" s="88"/>
      <c r="D15015" s="86"/>
      <c r="E15015" s="32"/>
      <c r="H15015" s="105"/>
      <c r="J15015" s="102"/>
      <c r="K15015" s="102"/>
      <c r="L15015" s="108"/>
      <c r="R15015" s="31"/>
      <c r="S15015" s="112"/>
    </row>
    <row r="15016">
      <c r="A15016" s="105"/>
      <c r="C15016" s="88"/>
      <c r="D15016" s="86"/>
      <c r="E15016" s="32"/>
      <c r="H15016" s="105"/>
      <c r="J15016" s="102"/>
      <c r="K15016" s="102"/>
      <c r="L15016" s="108"/>
      <c r="R15016" s="31"/>
      <c r="S15016" s="112"/>
    </row>
    <row r="15017">
      <c r="A15017" s="105"/>
      <c r="C15017" s="88"/>
      <c r="D15017" s="86"/>
      <c r="E15017" s="32"/>
      <c r="H15017" s="105"/>
      <c r="J15017" s="102"/>
      <c r="K15017" s="102"/>
      <c r="L15017" s="108"/>
      <c r="R15017" s="31"/>
      <c r="S15017" s="112"/>
    </row>
    <row r="15018">
      <c r="A15018" s="105"/>
      <c r="C15018" s="88"/>
      <c r="D15018" s="86"/>
      <c r="E15018" s="32"/>
      <c r="H15018" s="105"/>
      <c r="J15018" s="102"/>
      <c r="K15018" s="102"/>
      <c r="L15018" s="108"/>
      <c r="R15018" s="31"/>
      <c r="S15018" s="112"/>
    </row>
    <row r="15019">
      <c r="A15019" s="105"/>
      <c r="C15019" s="88"/>
      <c r="D15019" s="86"/>
      <c r="E15019" s="32"/>
      <c r="H15019" s="105"/>
      <c r="J15019" s="102"/>
      <c r="K15019" s="102"/>
      <c r="L15019" s="108"/>
      <c r="R15019" s="31"/>
      <c r="S15019" s="112"/>
    </row>
    <row r="15020">
      <c r="A15020" s="105"/>
      <c r="C15020" s="88"/>
      <c r="D15020" s="86"/>
      <c r="E15020" s="32"/>
      <c r="H15020" s="105"/>
      <c r="J15020" s="102"/>
      <c r="K15020" s="102"/>
      <c r="L15020" s="108"/>
      <c r="R15020" s="31"/>
      <c r="S15020" s="112"/>
    </row>
    <row r="15021">
      <c r="A15021" s="105"/>
      <c r="C15021" s="88"/>
      <c r="D15021" s="86"/>
      <c r="E15021" s="32"/>
      <c r="H15021" s="105"/>
      <c r="J15021" s="102"/>
      <c r="K15021" s="102"/>
      <c r="L15021" s="108"/>
      <c r="R15021" s="31"/>
      <c r="S15021" s="112"/>
    </row>
    <row r="15022">
      <c r="A15022" s="105"/>
      <c r="C15022" s="88"/>
      <c r="D15022" s="86"/>
      <c r="E15022" s="32"/>
      <c r="H15022" s="105"/>
      <c r="J15022" s="102"/>
      <c r="K15022" s="102"/>
      <c r="L15022" s="108"/>
      <c r="R15022" s="31"/>
      <c r="S15022" s="112"/>
    </row>
    <row r="15023">
      <c r="A15023" s="105"/>
      <c r="C15023" s="88"/>
      <c r="D15023" s="86"/>
      <c r="E15023" s="32"/>
      <c r="H15023" s="105"/>
      <c r="J15023" s="102"/>
      <c r="K15023" s="102"/>
      <c r="L15023" s="108"/>
      <c r="R15023" s="31"/>
      <c r="S15023" s="112"/>
    </row>
    <row r="15024">
      <c r="A15024" s="105"/>
      <c r="C15024" s="88"/>
      <c r="D15024" s="86"/>
      <c r="E15024" s="32"/>
      <c r="H15024" s="105"/>
      <c r="J15024" s="102"/>
      <c r="K15024" s="102"/>
      <c r="L15024" s="108"/>
      <c r="R15024" s="31"/>
      <c r="S15024" s="112"/>
    </row>
    <row r="15025">
      <c r="A15025" s="105"/>
      <c r="C15025" s="88"/>
      <c r="D15025" s="86"/>
      <c r="E15025" s="32"/>
      <c r="H15025" s="105"/>
      <c r="J15025" s="102"/>
      <c r="K15025" s="102"/>
      <c r="L15025" s="108"/>
      <c r="R15025" s="31"/>
      <c r="S15025" s="112"/>
    </row>
    <row r="15026">
      <c r="A15026" s="105"/>
      <c r="C15026" s="88"/>
      <c r="D15026" s="86"/>
      <c r="E15026" s="32"/>
      <c r="H15026" s="105"/>
      <c r="J15026" s="102"/>
      <c r="K15026" s="102"/>
      <c r="L15026" s="108"/>
      <c r="R15026" s="31"/>
      <c r="S15026" s="112"/>
    </row>
    <row r="15027">
      <c r="A15027" s="105"/>
      <c r="C15027" s="88"/>
      <c r="D15027" s="86"/>
      <c r="E15027" s="32"/>
      <c r="H15027" s="105"/>
      <c r="J15027" s="102"/>
      <c r="K15027" s="102"/>
      <c r="L15027" s="108"/>
      <c r="R15027" s="31"/>
      <c r="S15027" s="112"/>
    </row>
    <row r="15028">
      <c r="A15028" s="105"/>
      <c r="C15028" s="88"/>
      <c r="D15028" s="86"/>
      <c r="E15028" s="32"/>
      <c r="H15028" s="105"/>
      <c r="J15028" s="102"/>
      <c r="K15028" s="102"/>
      <c r="L15028" s="108"/>
      <c r="R15028" s="31"/>
      <c r="S15028" s="112"/>
    </row>
    <row r="15029">
      <c r="A15029" s="105"/>
      <c r="C15029" s="88"/>
      <c r="D15029" s="86"/>
      <c r="E15029" s="32"/>
      <c r="H15029" s="105"/>
      <c r="J15029" s="102"/>
      <c r="K15029" s="102"/>
      <c r="L15029" s="108"/>
      <c r="R15029" s="31"/>
      <c r="S15029" s="112"/>
    </row>
    <row r="15030">
      <c r="A15030" s="105"/>
      <c r="C15030" s="88"/>
      <c r="D15030" s="86"/>
      <c r="E15030" s="32"/>
      <c r="H15030" s="105"/>
      <c r="J15030" s="102"/>
      <c r="K15030" s="102"/>
      <c r="L15030" s="108"/>
      <c r="R15030" s="31"/>
      <c r="S15030" s="112"/>
    </row>
    <row r="15031">
      <c r="A15031" s="105"/>
      <c r="C15031" s="88"/>
      <c r="D15031" s="86"/>
      <c r="E15031" s="32"/>
      <c r="H15031" s="105"/>
      <c r="J15031" s="102"/>
      <c r="K15031" s="102"/>
      <c r="L15031" s="108"/>
      <c r="R15031" s="31"/>
      <c r="S15031" s="112"/>
    </row>
    <row r="15032">
      <c r="A15032" s="105"/>
      <c r="C15032" s="88"/>
      <c r="D15032" s="86"/>
      <c r="E15032" s="32"/>
      <c r="H15032" s="105"/>
      <c r="J15032" s="102"/>
      <c r="K15032" s="102"/>
      <c r="L15032" s="108"/>
      <c r="R15032" s="31"/>
      <c r="S15032" s="112"/>
    </row>
    <row r="15033">
      <c r="A15033" s="105"/>
      <c r="C15033" s="88"/>
      <c r="D15033" s="86"/>
      <c r="E15033" s="32"/>
      <c r="H15033" s="105"/>
      <c r="J15033" s="102"/>
      <c r="K15033" s="102"/>
      <c r="L15033" s="108"/>
      <c r="R15033" s="31"/>
      <c r="S15033" s="112"/>
    </row>
    <row r="15034">
      <c r="A15034" s="105"/>
      <c r="C15034" s="88"/>
      <c r="D15034" s="86"/>
      <c r="E15034" s="32"/>
      <c r="H15034" s="105"/>
      <c r="J15034" s="102"/>
      <c r="K15034" s="102"/>
      <c r="L15034" s="108"/>
      <c r="R15034" s="31"/>
      <c r="S15034" s="112"/>
    </row>
    <row r="15035">
      <c r="A15035" s="105"/>
      <c r="C15035" s="88"/>
      <c r="D15035" s="86"/>
      <c r="E15035" s="32"/>
      <c r="H15035" s="105"/>
      <c r="J15035" s="102"/>
      <c r="K15035" s="102"/>
      <c r="L15035" s="108"/>
      <c r="R15035" s="31"/>
      <c r="S15035" s="112"/>
    </row>
    <row r="15036">
      <c r="A15036" s="105"/>
      <c r="C15036" s="88"/>
      <c r="D15036" s="86"/>
      <c r="E15036" s="32"/>
      <c r="H15036" s="105"/>
      <c r="J15036" s="102"/>
      <c r="K15036" s="102"/>
      <c r="L15036" s="108"/>
      <c r="R15036" s="31"/>
      <c r="S15036" s="112"/>
    </row>
    <row r="15037">
      <c r="A15037" s="105"/>
      <c r="C15037" s="88"/>
      <c r="D15037" s="86"/>
      <c r="E15037" s="32"/>
      <c r="H15037" s="105"/>
      <c r="J15037" s="102"/>
      <c r="K15037" s="102"/>
      <c r="L15037" s="108"/>
      <c r="R15037" s="31"/>
      <c r="S15037" s="112"/>
    </row>
    <row r="15038">
      <c r="A15038" s="105"/>
      <c r="C15038" s="88"/>
      <c r="D15038" s="86"/>
      <c r="E15038" s="32"/>
      <c r="H15038" s="105"/>
      <c r="J15038" s="102"/>
      <c r="K15038" s="102"/>
      <c r="L15038" s="108"/>
      <c r="R15038" s="31"/>
      <c r="S15038" s="112"/>
    </row>
    <row r="15039">
      <c r="A15039" s="105"/>
      <c r="C15039" s="88"/>
      <c r="D15039" s="86"/>
      <c r="E15039" s="32"/>
      <c r="H15039" s="105"/>
      <c r="J15039" s="102"/>
      <c r="K15039" s="102"/>
      <c r="L15039" s="108"/>
      <c r="R15039" s="31"/>
      <c r="S15039" s="112"/>
    </row>
    <row r="15040">
      <c r="A15040" s="105"/>
      <c r="C15040" s="88"/>
      <c r="D15040" s="86"/>
      <c r="E15040" s="32"/>
      <c r="H15040" s="105"/>
      <c r="J15040" s="102"/>
      <c r="K15040" s="102"/>
      <c r="L15040" s="108"/>
      <c r="R15040" s="31"/>
      <c r="S15040" s="112"/>
    </row>
    <row r="15041">
      <c r="A15041" s="105"/>
      <c r="C15041" s="88"/>
      <c r="D15041" s="86"/>
      <c r="E15041" s="32"/>
      <c r="H15041" s="105"/>
      <c r="J15041" s="102"/>
      <c r="K15041" s="102"/>
      <c r="L15041" s="108"/>
      <c r="R15041" s="31"/>
      <c r="S15041" s="112"/>
    </row>
    <row r="15042">
      <c r="A15042" s="105"/>
      <c r="C15042" s="88"/>
      <c r="D15042" s="86"/>
      <c r="E15042" s="32"/>
      <c r="H15042" s="105"/>
      <c r="J15042" s="102"/>
      <c r="K15042" s="102"/>
      <c r="L15042" s="108"/>
      <c r="R15042" s="31"/>
      <c r="S15042" s="112"/>
    </row>
    <row r="15043">
      <c r="A15043" s="105"/>
      <c r="C15043" s="88"/>
      <c r="D15043" s="86"/>
      <c r="E15043" s="32"/>
      <c r="H15043" s="105"/>
      <c r="J15043" s="102"/>
      <c r="K15043" s="102"/>
      <c r="L15043" s="108"/>
      <c r="R15043" s="31"/>
      <c r="S15043" s="112"/>
    </row>
    <row r="15044">
      <c r="A15044" s="105"/>
      <c r="C15044" s="88"/>
      <c r="D15044" s="86"/>
      <c r="E15044" s="32"/>
      <c r="H15044" s="105"/>
      <c r="J15044" s="102"/>
      <c r="K15044" s="102"/>
      <c r="L15044" s="108"/>
      <c r="R15044" s="31"/>
      <c r="S15044" s="112"/>
    </row>
    <row r="15045">
      <c r="A15045" s="105"/>
      <c r="C15045" s="88"/>
      <c r="D15045" s="86"/>
      <c r="E15045" s="32"/>
      <c r="H15045" s="105"/>
      <c r="J15045" s="102"/>
      <c r="K15045" s="102"/>
      <c r="L15045" s="108"/>
      <c r="R15045" s="31"/>
      <c r="S15045" s="112"/>
    </row>
    <row r="15046">
      <c r="A15046" s="105"/>
      <c r="C15046" s="88"/>
      <c r="D15046" s="86"/>
      <c r="E15046" s="32"/>
      <c r="H15046" s="105"/>
      <c r="J15046" s="102"/>
      <c r="K15046" s="102"/>
      <c r="L15046" s="108"/>
      <c r="R15046" s="31"/>
      <c r="S15046" s="112"/>
    </row>
    <row r="15047">
      <c r="A15047" s="105"/>
      <c r="C15047" s="88"/>
      <c r="D15047" s="86"/>
      <c r="E15047" s="32"/>
      <c r="H15047" s="105"/>
      <c r="J15047" s="102"/>
      <c r="K15047" s="102"/>
      <c r="L15047" s="108"/>
      <c r="R15047" s="31"/>
      <c r="S15047" s="112"/>
    </row>
    <row r="15048">
      <c r="A15048" s="105"/>
      <c r="C15048" s="88"/>
      <c r="D15048" s="86"/>
      <c r="E15048" s="32"/>
      <c r="H15048" s="105"/>
      <c r="J15048" s="102"/>
      <c r="K15048" s="102"/>
      <c r="L15048" s="108"/>
      <c r="R15048" s="31"/>
      <c r="S15048" s="112"/>
    </row>
    <row r="15049">
      <c r="A15049" s="105"/>
      <c r="C15049" s="88"/>
      <c r="D15049" s="86"/>
      <c r="E15049" s="32"/>
      <c r="H15049" s="105"/>
      <c r="J15049" s="102"/>
      <c r="K15049" s="102"/>
      <c r="L15049" s="108"/>
      <c r="R15049" s="31"/>
      <c r="S15049" s="112"/>
    </row>
    <row r="15050">
      <c r="A15050" s="105"/>
      <c r="C15050" s="88"/>
      <c r="D15050" s="86"/>
      <c r="E15050" s="32"/>
      <c r="H15050" s="105"/>
      <c r="J15050" s="102"/>
      <c r="K15050" s="102"/>
      <c r="L15050" s="108"/>
      <c r="R15050" s="31"/>
      <c r="S15050" s="112"/>
    </row>
    <row r="15051">
      <c r="A15051" s="105"/>
      <c r="C15051" s="88"/>
      <c r="D15051" s="86"/>
      <c r="E15051" s="32"/>
      <c r="H15051" s="105"/>
      <c r="J15051" s="102"/>
      <c r="K15051" s="102"/>
      <c r="L15051" s="108"/>
      <c r="R15051" s="31"/>
      <c r="S15051" s="112"/>
    </row>
    <row r="15052">
      <c r="A15052" s="105"/>
      <c r="C15052" s="88"/>
      <c r="D15052" s="86"/>
      <c r="E15052" s="32"/>
      <c r="H15052" s="105"/>
      <c r="J15052" s="102"/>
      <c r="K15052" s="102"/>
      <c r="L15052" s="108"/>
      <c r="R15052" s="31"/>
      <c r="S15052" s="112"/>
    </row>
    <row r="15053">
      <c r="A15053" s="105"/>
      <c r="C15053" s="88"/>
      <c r="D15053" s="86"/>
      <c r="E15053" s="32"/>
      <c r="H15053" s="105"/>
      <c r="J15053" s="102"/>
      <c r="K15053" s="102"/>
      <c r="L15053" s="108"/>
      <c r="R15053" s="31"/>
      <c r="S15053" s="112"/>
    </row>
    <row r="15054">
      <c r="A15054" s="105"/>
      <c r="C15054" s="88"/>
      <c r="D15054" s="86"/>
      <c r="E15054" s="32"/>
      <c r="H15054" s="105"/>
      <c r="J15054" s="102"/>
      <c r="K15054" s="102"/>
      <c r="L15054" s="108"/>
      <c r="R15054" s="31"/>
      <c r="S15054" s="112"/>
    </row>
    <row r="15055">
      <c r="A15055" s="105"/>
      <c r="C15055" s="88"/>
      <c r="D15055" s="86"/>
      <c r="E15055" s="32"/>
      <c r="H15055" s="105"/>
      <c r="J15055" s="102"/>
      <c r="K15055" s="102"/>
      <c r="L15055" s="108"/>
      <c r="R15055" s="31"/>
      <c r="S15055" s="112"/>
    </row>
    <row r="15056">
      <c r="A15056" s="105"/>
      <c r="C15056" s="88"/>
      <c r="D15056" s="86"/>
      <c r="E15056" s="32"/>
      <c r="H15056" s="105"/>
      <c r="J15056" s="102"/>
      <c r="K15056" s="102"/>
      <c r="L15056" s="108"/>
      <c r="R15056" s="31"/>
      <c r="S15056" s="112"/>
    </row>
    <row r="15057">
      <c r="A15057" s="105"/>
      <c r="C15057" s="88"/>
      <c r="D15057" s="86"/>
      <c r="E15057" s="32"/>
      <c r="H15057" s="105"/>
      <c r="J15057" s="102"/>
      <c r="K15057" s="102"/>
      <c r="L15057" s="108"/>
      <c r="R15057" s="31"/>
      <c r="S15057" s="112"/>
    </row>
    <row r="15058">
      <c r="A15058" s="105"/>
      <c r="C15058" s="88"/>
      <c r="D15058" s="86"/>
      <c r="E15058" s="32"/>
      <c r="H15058" s="105"/>
      <c r="J15058" s="102"/>
      <c r="K15058" s="102"/>
      <c r="L15058" s="108"/>
      <c r="R15058" s="31"/>
      <c r="S15058" s="112"/>
    </row>
    <row r="15059">
      <c r="A15059" s="105"/>
      <c r="C15059" s="88"/>
      <c r="D15059" s="86"/>
      <c r="E15059" s="32"/>
      <c r="H15059" s="105"/>
      <c r="J15059" s="102"/>
      <c r="K15059" s="102"/>
      <c r="L15059" s="108"/>
      <c r="R15059" s="31"/>
      <c r="S15059" s="112"/>
    </row>
    <row r="15060">
      <c r="A15060" s="105"/>
      <c r="C15060" s="88"/>
      <c r="D15060" s="86"/>
      <c r="E15060" s="32"/>
      <c r="H15060" s="105"/>
      <c r="J15060" s="102"/>
      <c r="K15060" s="102"/>
      <c r="L15060" s="108"/>
      <c r="R15060" s="31"/>
      <c r="S15060" s="112"/>
    </row>
    <row r="15061">
      <c r="A15061" s="105"/>
      <c r="C15061" s="88"/>
      <c r="D15061" s="86"/>
      <c r="E15061" s="32"/>
      <c r="H15061" s="105"/>
      <c r="J15061" s="102"/>
      <c r="K15061" s="102"/>
      <c r="L15061" s="108"/>
      <c r="R15061" s="31"/>
      <c r="S15061" s="112"/>
    </row>
    <row r="15062">
      <c r="A15062" s="105"/>
      <c r="C15062" s="88"/>
      <c r="D15062" s="86"/>
      <c r="E15062" s="32"/>
      <c r="H15062" s="105"/>
      <c r="J15062" s="102"/>
      <c r="K15062" s="102"/>
      <c r="L15062" s="108"/>
      <c r="R15062" s="31"/>
      <c r="S15062" s="112"/>
    </row>
    <row r="15063">
      <c r="A15063" s="105"/>
      <c r="C15063" s="88"/>
      <c r="D15063" s="86"/>
      <c r="E15063" s="32"/>
      <c r="H15063" s="105"/>
      <c r="J15063" s="102"/>
      <c r="K15063" s="102"/>
      <c r="L15063" s="108"/>
      <c r="R15063" s="31"/>
      <c r="S15063" s="112"/>
    </row>
    <row r="15064">
      <c r="A15064" s="105"/>
      <c r="C15064" s="88"/>
      <c r="D15064" s="86"/>
      <c r="E15064" s="32"/>
      <c r="H15064" s="105"/>
      <c r="J15064" s="102"/>
      <c r="K15064" s="102"/>
      <c r="L15064" s="108"/>
      <c r="R15064" s="31"/>
      <c r="S15064" s="112"/>
    </row>
    <row r="15065">
      <c r="A15065" s="105"/>
      <c r="C15065" s="88"/>
      <c r="D15065" s="86"/>
      <c r="E15065" s="32"/>
      <c r="H15065" s="105"/>
      <c r="J15065" s="102"/>
      <c r="K15065" s="102"/>
      <c r="L15065" s="108"/>
      <c r="R15065" s="31"/>
      <c r="S15065" s="112"/>
    </row>
    <row r="15066">
      <c r="A15066" s="105"/>
      <c r="C15066" s="88"/>
      <c r="D15066" s="86"/>
      <c r="E15066" s="32"/>
      <c r="H15066" s="105"/>
      <c r="J15066" s="102"/>
      <c r="K15066" s="102"/>
      <c r="L15066" s="108"/>
      <c r="R15066" s="31"/>
      <c r="S15066" s="112"/>
    </row>
    <row r="15067">
      <c r="A15067" s="105"/>
      <c r="C15067" s="88"/>
      <c r="D15067" s="86"/>
      <c r="E15067" s="32"/>
      <c r="H15067" s="105"/>
      <c r="J15067" s="102"/>
      <c r="K15067" s="102"/>
      <c r="L15067" s="108"/>
      <c r="R15067" s="31"/>
      <c r="S15067" s="112"/>
    </row>
    <row r="15068">
      <c r="A15068" s="105"/>
      <c r="C15068" s="88"/>
      <c r="D15068" s="86"/>
      <c r="E15068" s="32"/>
      <c r="H15068" s="105"/>
      <c r="J15068" s="102"/>
      <c r="K15068" s="102"/>
      <c r="L15068" s="108"/>
      <c r="R15068" s="31"/>
      <c r="S15068" s="112"/>
    </row>
    <row r="15069">
      <c r="A15069" s="105"/>
      <c r="C15069" s="88"/>
      <c r="D15069" s="86"/>
      <c r="E15069" s="32"/>
      <c r="H15069" s="105"/>
      <c r="J15069" s="102"/>
      <c r="K15069" s="102"/>
      <c r="L15069" s="108"/>
      <c r="R15069" s="31"/>
      <c r="S15069" s="112"/>
    </row>
    <row r="15070">
      <c r="A15070" s="105"/>
      <c r="C15070" s="88"/>
      <c r="D15070" s="86"/>
      <c r="E15070" s="32"/>
      <c r="H15070" s="105"/>
      <c r="J15070" s="102"/>
      <c r="K15070" s="102"/>
      <c r="L15070" s="108"/>
      <c r="R15070" s="31"/>
      <c r="S15070" s="112"/>
    </row>
    <row r="15071">
      <c r="A15071" s="105"/>
      <c r="C15071" s="88"/>
      <c r="D15071" s="86"/>
      <c r="E15071" s="32"/>
      <c r="H15071" s="105"/>
      <c r="J15071" s="102"/>
      <c r="K15071" s="102"/>
      <c r="L15071" s="108"/>
      <c r="R15071" s="31"/>
      <c r="S15071" s="112"/>
    </row>
    <row r="15072">
      <c r="A15072" s="105"/>
      <c r="C15072" s="88"/>
      <c r="D15072" s="86"/>
      <c r="E15072" s="32"/>
      <c r="H15072" s="105"/>
      <c r="J15072" s="102"/>
      <c r="K15072" s="102"/>
      <c r="L15072" s="108"/>
      <c r="R15072" s="31"/>
      <c r="S15072" s="112"/>
    </row>
    <row r="15073">
      <c r="A15073" s="105"/>
      <c r="C15073" s="88"/>
      <c r="D15073" s="86"/>
      <c r="E15073" s="32"/>
      <c r="H15073" s="105"/>
      <c r="J15073" s="102"/>
      <c r="K15073" s="102"/>
      <c r="L15073" s="108"/>
      <c r="R15073" s="31"/>
      <c r="S15073" s="112"/>
    </row>
    <row r="15074">
      <c r="A15074" s="105"/>
      <c r="C15074" s="88"/>
      <c r="D15074" s="86"/>
      <c r="E15074" s="32"/>
      <c r="H15074" s="105"/>
      <c r="J15074" s="102"/>
      <c r="K15074" s="102"/>
      <c r="L15074" s="108"/>
      <c r="R15074" s="31"/>
      <c r="S15074" s="112"/>
    </row>
    <row r="15075">
      <c r="A15075" s="105"/>
      <c r="C15075" s="88"/>
      <c r="D15075" s="86"/>
      <c r="E15075" s="32"/>
      <c r="H15075" s="105"/>
      <c r="J15075" s="102"/>
      <c r="K15075" s="102"/>
      <c r="L15075" s="108"/>
      <c r="R15075" s="31"/>
      <c r="S15075" s="112"/>
    </row>
    <row r="15076">
      <c r="A15076" s="105"/>
      <c r="C15076" s="88"/>
      <c r="D15076" s="86"/>
      <c r="E15076" s="32"/>
      <c r="H15076" s="105"/>
      <c r="J15076" s="102"/>
      <c r="K15076" s="102"/>
      <c r="L15076" s="108"/>
      <c r="R15076" s="31"/>
      <c r="S15076" s="112"/>
    </row>
    <row r="15077">
      <c r="A15077" s="105"/>
      <c r="C15077" s="88"/>
      <c r="D15077" s="86"/>
      <c r="E15077" s="32"/>
      <c r="H15077" s="105"/>
      <c r="J15077" s="102"/>
      <c r="K15077" s="102"/>
      <c r="L15077" s="108"/>
      <c r="R15077" s="31"/>
      <c r="S15077" s="112"/>
    </row>
    <row r="15078">
      <c r="A15078" s="105"/>
      <c r="C15078" s="88"/>
      <c r="D15078" s="86"/>
      <c r="E15078" s="32"/>
      <c r="H15078" s="105"/>
      <c r="J15078" s="102"/>
      <c r="K15078" s="102"/>
      <c r="L15078" s="108"/>
      <c r="R15078" s="31"/>
      <c r="S15078" s="112"/>
    </row>
    <row r="15079">
      <c r="A15079" s="105"/>
      <c r="C15079" s="88"/>
      <c r="D15079" s="86"/>
      <c r="E15079" s="32"/>
      <c r="H15079" s="105"/>
      <c r="J15079" s="102"/>
      <c r="K15079" s="102"/>
      <c r="L15079" s="108"/>
      <c r="R15079" s="31"/>
      <c r="S15079" s="112"/>
    </row>
    <row r="15080">
      <c r="A15080" s="105"/>
      <c r="C15080" s="88"/>
      <c r="D15080" s="86"/>
      <c r="E15080" s="32"/>
      <c r="H15080" s="105"/>
      <c r="J15080" s="102"/>
      <c r="K15080" s="102"/>
      <c r="L15080" s="108"/>
      <c r="R15080" s="31"/>
      <c r="S15080" s="112"/>
    </row>
    <row r="15081">
      <c r="A15081" s="105"/>
      <c r="C15081" s="88"/>
      <c r="D15081" s="86"/>
      <c r="E15081" s="32"/>
      <c r="H15081" s="105"/>
      <c r="J15081" s="102"/>
      <c r="K15081" s="102"/>
      <c r="L15081" s="108"/>
      <c r="R15081" s="31"/>
      <c r="S15081" s="112"/>
    </row>
    <row r="15082">
      <c r="A15082" s="105"/>
      <c r="C15082" s="88"/>
      <c r="D15082" s="86"/>
      <c r="E15082" s="32"/>
      <c r="H15082" s="105"/>
      <c r="J15082" s="102"/>
      <c r="K15082" s="102"/>
      <c r="L15082" s="108"/>
      <c r="R15082" s="31"/>
      <c r="S15082" s="112"/>
    </row>
    <row r="15083">
      <c r="A15083" s="105"/>
      <c r="C15083" s="88"/>
      <c r="D15083" s="86"/>
      <c r="E15083" s="32"/>
      <c r="H15083" s="105"/>
      <c r="J15083" s="102"/>
      <c r="K15083" s="102"/>
      <c r="L15083" s="108"/>
      <c r="R15083" s="31"/>
      <c r="S15083" s="112"/>
    </row>
    <row r="15084">
      <c r="A15084" s="105"/>
      <c r="C15084" s="88"/>
      <c r="D15084" s="86"/>
      <c r="E15084" s="32"/>
      <c r="H15084" s="105"/>
      <c r="J15084" s="102"/>
      <c r="K15084" s="102"/>
      <c r="L15084" s="108"/>
      <c r="R15084" s="31"/>
      <c r="S15084" s="112"/>
    </row>
    <row r="15085">
      <c r="A15085" s="105"/>
      <c r="C15085" s="88"/>
      <c r="D15085" s="86"/>
      <c r="E15085" s="32"/>
      <c r="H15085" s="105"/>
      <c r="J15085" s="102"/>
      <c r="K15085" s="102"/>
      <c r="L15085" s="108"/>
      <c r="R15085" s="31"/>
      <c r="S15085" s="112"/>
    </row>
    <row r="15086">
      <c r="A15086" s="105"/>
      <c r="C15086" s="88"/>
      <c r="D15086" s="86"/>
      <c r="E15086" s="32"/>
      <c r="H15086" s="105"/>
      <c r="J15086" s="102"/>
      <c r="K15086" s="102"/>
      <c r="L15086" s="108"/>
      <c r="R15086" s="31"/>
      <c r="S15086" s="112"/>
    </row>
    <row r="15087">
      <c r="A15087" s="105"/>
      <c r="C15087" s="88"/>
      <c r="D15087" s="86"/>
      <c r="E15087" s="32"/>
      <c r="H15087" s="105"/>
      <c r="J15087" s="102"/>
      <c r="K15087" s="102"/>
      <c r="L15087" s="108"/>
      <c r="R15087" s="31"/>
      <c r="S15087" s="112"/>
    </row>
    <row r="15088">
      <c r="A15088" s="105"/>
      <c r="C15088" s="88"/>
      <c r="D15088" s="86"/>
      <c r="E15088" s="32"/>
      <c r="H15088" s="105"/>
      <c r="J15088" s="102"/>
      <c r="K15088" s="102"/>
      <c r="L15088" s="108"/>
      <c r="R15088" s="31"/>
      <c r="S15088" s="112"/>
    </row>
    <row r="15089">
      <c r="A15089" s="105"/>
      <c r="C15089" s="88"/>
      <c r="D15089" s="86"/>
      <c r="E15089" s="32"/>
      <c r="H15089" s="105"/>
      <c r="J15089" s="102"/>
      <c r="K15089" s="102"/>
      <c r="L15089" s="108"/>
      <c r="R15089" s="31"/>
      <c r="S15089" s="112"/>
    </row>
    <row r="15090">
      <c r="A15090" s="105"/>
      <c r="C15090" s="88"/>
      <c r="D15090" s="86"/>
      <c r="E15090" s="32"/>
      <c r="H15090" s="105"/>
      <c r="J15090" s="102"/>
      <c r="K15090" s="102"/>
      <c r="L15090" s="108"/>
      <c r="R15090" s="31"/>
      <c r="S15090" s="112"/>
    </row>
    <row r="15091">
      <c r="A15091" s="105"/>
      <c r="C15091" s="88"/>
      <c r="D15091" s="86"/>
      <c r="E15091" s="32"/>
      <c r="H15091" s="105"/>
      <c r="J15091" s="102"/>
      <c r="K15091" s="102"/>
      <c r="L15091" s="108"/>
      <c r="R15091" s="31"/>
      <c r="S15091" s="112"/>
    </row>
    <row r="15092">
      <c r="A15092" s="105"/>
      <c r="C15092" s="88"/>
      <c r="D15092" s="86"/>
      <c r="E15092" s="32"/>
      <c r="H15092" s="105"/>
      <c r="J15092" s="102"/>
      <c r="K15092" s="102"/>
      <c r="L15092" s="108"/>
      <c r="R15092" s="31"/>
      <c r="S15092" s="112"/>
    </row>
    <row r="15093">
      <c r="A15093" s="105"/>
      <c r="C15093" s="88"/>
      <c r="D15093" s="86"/>
      <c r="E15093" s="32"/>
      <c r="H15093" s="105"/>
      <c r="J15093" s="102"/>
      <c r="K15093" s="102"/>
      <c r="L15093" s="108"/>
      <c r="R15093" s="31"/>
      <c r="S15093" s="112"/>
    </row>
    <row r="15094">
      <c r="A15094" s="105"/>
      <c r="C15094" s="88"/>
      <c r="D15094" s="86"/>
      <c r="E15094" s="32"/>
      <c r="H15094" s="105"/>
      <c r="J15094" s="102"/>
      <c r="K15094" s="102"/>
      <c r="L15094" s="108"/>
      <c r="R15094" s="31"/>
      <c r="S15094" s="112"/>
    </row>
    <row r="15095">
      <c r="A15095" s="105"/>
      <c r="C15095" s="88"/>
      <c r="D15095" s="86"/>
      <c r="E15095" s="32"/>
      <c r="H15095" s="105"/>
      <c r="J15095" s="102"/>
      <c r="K15095" s="102"/>
      <c r="L15095" s="108"/>
      <c r="R15095" s="31"/>
      <c r="S15095" s="112"/>
    </row>
    <row r="15096">
      <c r="A15096" s="105"/>
      <c r="C15096" s="88"/>
      <c r="D15096" s="86"/>
      <c r="E15096" s="32"/>
      <c r="H15096" s="105"/>
      <c r="J15096" s="102"/>
      <c r="K15096" s="102"/>
      <c r="L15096" s="108"/>
      <c r="R15096" s="31"/>
      <c r="S15096" s="112"/>
    </row>
    <row r="15097">
      <c r="A15097" s="105"/>
      <c r="C15097" s="88"/>
      <c r="D15097" s="86"/>
      <c r="E15097" s="32"/>
      <c r="H15097" s="105"/>
      <c r="J15097" s="102"/>
      <c r="K15097" s="102"/>
      <c r="L15097" s="108"/>
      <c r="R15097" s="31"/>
      <c r="S15097" s="112"/>
    </row>
    <row r="15098">
      <c r="A15098" s="105"/>
      <c r="C15098" s="88"/>
      <c r="D15098" s="86"/>
      <c r="E15098" s="32"/>
      <c r="H15098" s="105"/>
      <c r="J15098" s="102"/>
      <c r="K15098" s="102"/>
      <c r="L15098" s="108"/>
      <c r="R15098" s="31"/>
      <c r="S15098" s="112"/>
    </row>
    <row r="15099">
      <c r="A15099" s="105"/>
      <c r="C15099" s="88"/>
      <c r="D15099" s="86"/>
      <c r="E15099" s="32"/>
      <c r="H15099" s="105"/>
      <c r="J15099" s="102"/>
      <c r="K15099" s="102"/>
      <c r="L15099" s="108"/>
      <c r="R15099" s="31"/>
      <c r="S15099" s="112"/>
    </row>
    <row r="15100">
      <c r="A15100" s="105"/>
      <c r="C15100" s="88"/>
      <c r="D15100" s="86"/>
      <c r="E15100" s="32"/>
      <c r="H15100" s="105"/>
      <c r="J15100" s="102"/>
      <c r="K15100" s="102"/>
      <c r="L15100" s="108"/>
      <c r="R15100" s="31"/>
      <c r="S15100" s="112"/>
    </row>
    <row r="15101">
      <c r="A15101" s="105"/>
      <c r="C15101" s="88"/>
      <c r="D15101" s="86"/>
      <c r="E15101" s="32"/>
      <c r="H15101" s="105"/>
      <c r="J15101" s="102"/>
      <c r="K15101" s="102"/>
      <c r="L15101" s="108"/>
      <c r="R15101" s="31"/>
      <c r="S15101" s="112"/>
    </row>
    <row r="15102">
      <c r="A15102" s="105"/>
      <c r="C15102" s="88"/>
      <c r="D15102" s="86"/>
      <c r="E15102" s="32"/>
      <c r="H15102" s="105"/>
      <c r="J15102" s="102"/>
      <c r="K15102" s="102"/>
      <c r="L15102" s="108"/>
      <c r="R15102" s="31"/>
      <c r="S15102" s="112"/>
    </row>
    <row r="15103">
      <c r="A15103" s="105"/>
      <c r="C15103" s="88"/>
      <c r="D15103" s="86"/>
      <c r="E15103" s="32"/>
      <c r="H15103" s="105"/>
      <c r="J15103" s="102"/>
      <c r="K15103" s="102"/>
      <c r="L15103" s="108"/>
      <c r="R15103" s="31"/>
      <c r="S15103" s="112"/>
    </row>
    <row r="15104">
      <c r="A15104" s="105"/>
      <c r="C15104" s="88"/>
      <c r="D15104" s="86"/>
      <c r="E15104" s="32"/>
      <c r="H15104" s="105"/>
      <c r="J15104" s="102"/>
      <c r="K15104" s="102"/>
      <c r="L15104" s="108"/>
      <c r="R15104" s="31"/>
      <c r="S15104" s="112"/>
    </row>
    <row r="15105">
      <c r="A15105" s="105"/>
      <c r="C15105" s="88"/>
      <c r="D15105" s="86"/>
      <c r="E15105" s="32"/>
      <c r="H15105" s="105"/>
      <c r="J15105" s="102"/>
      <c r="K15105" s="102"/>
      <c r="L15105" s="108"/>
      <c r="R15105" s="31"/>
      <c r="S15105" s="112"/>
    </row>
    <row r="15106">
      <c r="A15106" s="105"/>
      <c r="C15106" s="88"/>
      <c r="D15106" s="86"/>
      <c r="E15106" s="32"/>
      <c r="H15106" s="105"/>
      <c r="J15106" s="102"/>
      <c r="K15106" s="102"/>
      <c r="L15106" s="108"/>
      <c r="R15106" s="31"/>
      <c r="S15106" s="112"/>
    </row>
    <row r="15107">
      <c r="A15107" s="105"/>
      <c r="C15107" s="88"/>
      <c r="D15107" s="86"/>
      <c r="E15107" s="32"/>
      <c r="H15107" s="105"/>
      <c r="J15107" s="102"/>
      <c r="K15107" s="102"/>
      <c r="L15107" s="108"/>
      <c r="R15107" s="31"/>
      <c r="S15107" s="112"/>
    </row>
    <row r="15108">
      <c r="A15108" s="105"/>
      <c r="C15108" s="88"/>
      <c r="D15108" s="86"/>
      <c r="E15108" s="32"/>
      <c r="H15108" s="105"/>
      <c r="J15108" s="102"/>
      <c r="K15108" s="102"/>
      <c r="L15108" s="108"/>
      <c r="R15108" s="31"/>
      <c r="S15108" s="112"/>
    </row>
    <row r="15109">
      <c r="A15109" s="105"/>
      <c r="C15109" s="88"/>
      <c r="D15109" s="86"/>
      <c r="E15109" s="32"/>
      <c r="H15109" s="105"/>
      <c r="J15109" s="102"/>
      <c r="K15109" s="102"/>
      <c r="L15109" s="108"/>
      <c r="R15109" s="31"/>
      <c r="S15109" s="112"/>
    </row>
    <row r="15110">
      <c r="A15110" s="105"/>
      <c r="C15110" s="88"/>
      <c r="D15110" s="86"/>
      <c r="E15110" s="32"/>
      <c r="H15110" s="105"/>
      <c r="J15110" s="102"/>
      <c r="K15110" s="102"/>
      <c r="L15110" s="108"/>
      <c r="R15110" s="31"/>
      <c r="S15110" s="112"/>
    </row>
    <row r="15111">
      <c r="A15111" s="105"/>
      <c r="C15111" s="88"/>
      <c r="D15111" s="86"/>
      <c r="E15111" s="32"/>
      <c r="H15111" s="105"/>
      <c r="J15111" s="102"/>
      <c r="K15111" s="102"/>
      <c r="L15111" s="108"/>
      <c r="R15111" s="31"/>
      <c r="S15111" s="112"/>
    </row>
    <row r="15112">
      <c r="A15112" s="105"/>
      <c r="C15112" s="88"/>
      <c r="D15112" s="86"/>
      <c r="E15112" s="32"/>
      <c r="H15112" s="105"/>
      <c r="J15112" s="102"/>
      <c r="K15112" s="102"/>
      <c r="L15112" s="108"/>
      <c r="R15112" s="31"/>
      <c r="S15112" s="112"/>
    </row>
    <row r="15113">
      <c r="A15113" s="105"/>
      <c r="C15113" s="88"/>
      <c r="D15113" s="86"/>
      <c r="E15113" s="32"/>
      <c r="H15113" s="105"/>
      <c r="J15113" s="102"/>
      <c r="K15113" s="102"/>
      <c r="L15113" s="108"/>
      <c r="R15113" s="31"/>
      <c r="S15113" s="112"/>
    </row>
    <row r="15114">
      <c r="A15114" s="105"/>
      <c r="C15114" s="88"/>
      <c r="D15114" s="86"/>
      <c r="E15114" s="32"/>
      <c r="H15114" s="105"/>
      <c r="J15114" s="102"/>
      <c r="K15114" s="102"/>
      <c r="L15114" s="108"/>
      <c r="R15114" s="31"/>
      <c r="S15114" s="112"/>
    </row>
    <row r="15115">
      <c r="A15115" s="105"/>
      <c r="C15115" s="88"/>
      <c r="D15115" s="86"/>
      <c r="E15115" s="32"/>
      <c r="H15115" s="105"/>
      <c r="J15115" s="102"/>
      <c r="K15115" s="102"/>
      <c r="L15115" s="108"/>
      <c r="R15115" s="31"/>
      <c r="S15115" s="112"/>
    </row>
    <row r="15116">
      <c r="A15116" s="105"/>
      <c r="C15116" s="88"/>
      <c r="D15116" s="86"/>
      <c r="E15116" s="32"/>
      <c r="H15116" s="105"/>
      <c r="J15116" s="102"/>
      <c r="K15116" s="102"/>
      <c r="L15116" s="108"/>
      <c r="R15116" s="31"/>
      <c r="S15116" s="112"/>
    </row>
    <row r="15117">
      <c r="A15117" s="105"/>
      <c r="C15117" s="88"/>
      <c r="D15117" s="86"/>
      <c r="E15117" s="32"/>
      <c r="H15117" s="105"/>
      <c r="J15117" s="102"/>
      <c r="K15117" s="102"/>
      <c r="L15117" s="108"/>
      <c r="R15117" s="31"/>
      <c r="S15117" s="112"/>
    </row>
    <row r="15118">
      <c r="A15118" s="105"/>
      <c r="C15118" s="88"/>
      <c r="D15118" s="86"/>
      <c r="E15118" s="32"/>
      <c r="H15118" s="105"/>
      <c r="J15118" s="102"/>
      <c r="K15118" s="102"/>
      <c r="L15118" s="108"/>
      <c r="R15118" s="31"/>
      <c r="S15118" s="112"/>
    </row>
    <row r="15119">
      <c r="A15119" s="105"/>
      <c r="C15119" s="88"/>
      <c r="D15119" s="86"/>
      <c r="E15119" s="32"/>
      <c r="H15119" s="105"/>
      <c r="J15119" s="102"/>
      <c r="K15119" s="102"/>
      <c r="L15119" s="108"/>
      <c r="R15119" s="31"/>
      <c r="S15119" s="112"/>
    </row>
    <row r="15120">
      <c r="A15120" s="105"/>
      <c r="C15120" s="88"/>
      <c r="D15120" s="86"/>
      <c r="E15120" s="32"/>
      <c r="H15120" s="105"/>
      <c r="J15120" s="102"/>
      <c r="K15120" s="102"/>
      <c r="L15120" s="108"/>
      <c r="R15120" s="31"/>
      <c r="S15120" s="112"/>
    </row>
    <row r="15121">
      <c r="A15121" s="105"/>
      <c r="C15121" s="88"/>
      <c r="D15121" s="86"/>
      <c r="E15121" s="32"/>
      <c r="H15121" s="105"/>
      <c r="J15121" s="102"/>
      <c r="K15121" s="102"/>
      <c r="L15121" s="108"/>
      <c r="R15121" s="31"/>
      <c r="S15121" s="112"/>
    </row>
    <row r="15122">
      <c r="A15122" s="105"/>
      <c r="C15122" s="88"/>
      <c r="D15122" s="86"/>
      <c r="E15122" s="32"/>
      <c r="H15122" s="105"/>
      <c r="J15122" s="102"/>
      <c r="K15122" s="102"/>
      <c r="L15122" s="108"/>
      <c r="R15122" s="31"/>
      <c r="S15122" s="112"/>
    </row>
    <row r="15123">
      <c r="A15123" s="105"/>
      <c r="C15123" s="88"/>
      <c r="D15123" s="86"/>
      <c r="E15123" s="32"/>
      <c r="H15123" s="105"/>
      <c r="J15123" s="102"/>
      <c r="K15123" s="102"/>
      <c r="L15123" s="108"/>
      <c r="R15123" s="31"/>
      <c r="S15123" s="112"/>
    </row>
    <row r="15124">
      <c r="A15124" s="105"/>
      <c r="C15124" s="88"/>
      <c r="D15124" s="86"/>
      <c r="E15124" s="32"/>
      <c r="H15124" s="105"/>
      <c r="J15124" s="102"/>
      <c r="K15124" s="102"/>
      <c r="L15124" s="108"/>
      <c r="R15124" s="31"/>
      <c r="S15124" s="112"/>
    </row>
    <row r="15125">
      <c r="A15125" s="105"/>
      <c r="C15125" s="88"/>
      <c r="D15125" s="86"/>
      <c r="E15125" s="32"/>
      <c r="H15125" s="105"/>
      <c r="J15125" s="102"/>
      <c r="K15125" s="102"/>
      <c r="L15125" s="108"/>
      <c r="R15125" s="31"/>
      <c r="S15125" s="112"/>
    </row>
    <row r="15126">
      <c r="A15126" s="105"/>
      <c r="C15126" s="88"/>
      <c r="D15126" s="86"/>
      <c r="E15126" s="32"/>
      <c r="H15126" s="105"/>
      <c r="J15126" s="102"/>
      <c r="K15126" s="102"/>
      <c r="L15126" s="108"/>
      <c r="R15126" s="31"/>
      <c r="S15126" s="112"/>
    </row>
    <row r="15127">
      <c r="A15127" s="105"/>
      <c r="C15127" s="88"/>
      <c r="D15127" s="86"/>
      <c r="E15127" s="32"/>
      <c r="H15127" s="105"/>
      <c r="J15127" s="102"/>
      <c r="K15127" s="102"/>
      <c r="L15127" s="108"/>
      <c r="R15127" s="31"/>
      <c r="S15127" s="112"/>
    </row>
    <row r="15128">
      <c r="A15128" s="105"/>
      <c r="C15128" s="88"/>
      <c r="D15128" s="86"/>
      <c r="E15128" s="32"/>
      <c r="H15128" s="105"/>
      <c r="J15128" s="102"/>
      <c r="K15128" s="102"/>
      <c r="L15128" s="108"/>
      <c r="R15128" s="31"/>
      <c r="S15128" s="112"/>
    </row>
    <row r="15129">
      <c r="A15129" s="105"/>
      <c r="C15129" s="88"/>
      <c r="D15129" s="86"/>
      <c r="E15129" s="32"/>
      <c r="H15129" s="105"/>
      <c r="J15129" s="102"/>
      <c r="K15129" s="102"/>
      <c r="L15129" s="108"/>
      <c r="R15129" s="31"/>
      <c r="S15129" s="112"/>
    </row>
    <row r="15130">
      <c r="A15130" s="105"/>
      <c r="C15130" s="88"/>
      <c r="D15130" s="86"/>
      <c r="E15130" s="32"/>
      <c r="H15130" s="105"/>
      <c r="J15130" s="102"/>
      <c r="K15130" s="102"/>
      <c r="L15130" s="108"/>
      <c r="R15130" s="31"/>
      <c r="S15130" s="112"/>
    </row>
    <row r="15131">
      <c r="A15131" s="105"/>
      <c r="C15131" s="88"/>
      <c r="D15131" s="86"/>
      <c r="E15131" s="32"/>
      <c r="H15131" s="105"/>
      <c r="J15131" s="102"/>
      <c r="K15131" s="102"/>
      <c r="L15131" s="108"/>
      <c r="R15131" s="31"/>
      <c r="S15131" s="112"/>
    </row>
    <row r="15132">
      <c r="A15132" s="105"/>
      <c r="C15132" s="88"/>
      <c r="D15132" s="86"/>
      <c r="E15132" s="32"/>
      <c r="H15132" s="105"/>
      <c r="J15132" s="102"/>
      <c r="K15132" s="102"/>
      <c r="L15132" s="108"/>
      <c r="R15132" s="31"/>
      <c r="S15132" s="112"/>
    </row>
    <row r="15133">
      <c r="A15133" s="105"/>
      <c r="C15133" s="88"/>
      <c r="D15133" s="86"/>
      <c r="E15133" s="32"/>
      <c r="H15133" s="105"/>
      <c r="J15133" s="102"/>
      <c r="K15133" s="102"/>
      <c r="L15133" s="108"/>
      <c r="R15133" s="31"/>
      <c r="S15133" s="112"/>
    </row>
    <row r="15134">
      <c r="A15134" s="105"/>
      <c r="C15134" s="88"/>
      <c r="D15134" s="86"/>
      <c r="E15134" s="32"/>
      <c r="H15134" s="105"/>
      <c r="J15134" s="102"/>
      <c r="K15134" s="102"/>
      <c r="L15134" s="108"/>
      <c r="R15134" s="31"/>
      <c r="S15134" s="112"/>
    </row>
    <row r="15135">
      <c r="A15135" s="105"/>
      <c r="C15135" s="88"/>
      <c r="D15135" s="86"/>
      <c r="E15135" s="32"/>
      <c r="H15135" s="105"/>
      <c r="J15135" s="102"/>
      <c r="K15135" s="102"/>
      <c r="L15135" s="108"/>
      <c r="R15135" s="31"/>
      <c r="S15135" s="112"/>
    </row>
    <row r="15136">
      <c r="A15136" s="105"/>
      <c r="C15136" s="88"/>
      <c r="D15136" s="86"/>
      <c r="E15136" s="32"/>
      <c r="H15136" s="105"/>
      <c r="J15136" s="102"/>
      <c r="K15136" s="102"/>
      <c r="L15136" s="108"/>
      <c r="R15136" s="31"/>
      <c r="S15136" s="112"/>
    </row>
    <row r="15137">
      <c r="A15137" s="105"/>
      <c r="C15137" s="88"/>
      <c r="D15137" s="86"/>
      <c r="E15137" s="32"/>
      <c r="H15137" s="105"/>
      <c r="J15137" s="102"/>
      <c r="K15137" s="102"/>
      <c r="L15137" s="108"/>
      <c r="R15137" s="31"/>
      <c r="S15137" s="112"/>
    </row>
    <row r="15138">
      <c r="A15138" s="105"/>
      <c r="C15138" s="88"/>
      <c r="D15138" s="86"/>
      <c r="E15138" s="32"/>
      <c r="H15138" s="105"/>
      <c r="J15138" s="102"/>
      <c r="K15138" s="102"/>
      <c r="L15138" s="108"/>
      <c r="R15138" s="31"/>
      <c r="S15138" s="112"/>
    </row>
    <row r="15139">
      <c r="A15139" s="105"/>
      <c r="C15139" s="88"/>
      <c r="D15139" s="86"/>
      <c r="E15139" s="32"/>
      <c r="H15139" s="105"/>
      <c r="J15139" s="102"/>
      <c r="K15139" s="102"/>
      <c r="L15139" s="108"/>
      <c r="R15139" s="31"/>
      <c r="S15139" s="112"/>
    </row>
    <row r="15140">
      <c r="A15140" s="105"/>
      <c r="C15140" s="88"/>
      <c r="D15140" s="86"/>
      <c r="E15140" s="32"/>
      <c r="H15140" s="105"/>
      <c r="J15140" s="102"/>
      <c r="K15140" s="102"/>
      <c r="L15140" s="108"/>
      <c r="R15140" s="31"/>
      <c r="S15140" s="112"/>
    </row>
    <row r="15141">
      <c r="A15141" s="105"/>
      <c r="C15141" s="88"/>
      <c r="D15141" s="86"/>
      <c r="E15141" s="32"/>
      <c r="H15141" s="105"/>
      <c r="J15141" s="102"/>
      <c r="K15141" s="102"/>
      <c r="L15141" s="108"/>
      <c r="R15141" s="31"/>
      <c r="S15141" s="112"/>
    </row>
    <row r="15142">
      <c r="A15142" s="105"/>
      <c r="C15142" s="88"/>
      <c r="D15142" s="86"/>
      <c r="E15142" s="32"/>
      <c r="H15142" s="105"/>
      <c r="J15142" s="102"/>
      <c r="K15142" s="102"/>
      <c r="L15142" s="108"/>
      <c r="R15142" s="31"/>
      <c r="S15142" s="112"/>
    </row>
    <row r="15143">
      <c r="A15143" s="105"/>
      <c r="C15143" s="88"/>
      <c r="D15143" s="86"/>
      <c r="E15143" s="32"/>
      <c r="H15143" s="105"/>
      <c r="J15143" s="102"/>
      <c r="K15143" s="102"/>
      <c r="L15143" s="108"/>
      <c r="R15143" s="31"/>
      <c r="S15143" s="112"/>
    </row>
    <row r="15144">
      <c r="A15144" s="105"/>
      <c r="C15144" s="88"/>
      <c r="D15144" s="86"/>
      <c r="E15144" s="32"/>
      <c r="H15144" s="105"/>
      <c r="J15144" s="102"/>
      <c r="K15144" s="102"/>
      <c r="L15144" s="108"/>
      <c r="R15144" s="31"/>
      <c r="S15144" s="112"/>
    </row>
    <row r="15145">
      <c r="A15145" s="105"/>
      <c r="C15145" s="88"/>
      <c r="D15145" s="86"/>
      <c r="E15145" s="32"/>
      <c r="H15145" s="105"/>
      <c r="J15145" s="102"/>
      <c r="K15145" s="102"/>
      <c r="L15145" s="108"/>
      <c r="R15145" s="31"/>
      <c r="S15145" s="112"/>
    </row>
    <row r="15146">
      <c r="A15146" s="105"/>
      <c r="C15146" s="88"/>
      <c r="D15146" s="86"/>
      <c r="E15146" s="32"/>
      <c r="H15146" s="105"/>
      <c r="J15146" s="102"/>
      <c r="K15146" s="102"/>
      <c r="L15146" s="108"/>
      <c r="R15146" s="31"/>
      <c r="S15146" s="112"/>
    </row>
    <row r="15147">
      <c r="A15147" s="105"/>
      <c r="C15147" s="88"/>
      <c r="D15147" s="86"/>
      <c r="E15147" s="32"/>
      <c r="H15147" s="105"/>
      <c r="J15147" s="102"/>
      <c r="K15147" s="102"/>
      <c r="L15147" s="108"/>
      <c r="R15147" s="31"/>
      <c r="S15147" s="112"/>
    </row>
    <row r="15148">
      <c r="A15148" s="105"/>
      <c r="C15148" s="88"/>
      <c r="D15148" s="86"/>
      <c r="E15148" s="32"/>
      <c r="H15148" s="105"/>
      <c r="J15148" s="102"/>
      <c r="K15148" s="102"/>
      <c r="L15148" s="108"/>
      <c r="R15148" s="31"/>
      <c r="S15148" s="112"/>
    </row>
    <row r="15149">
      <c r="A15149" s="105"/>
      <c r="C15149" s="88"/>
      <c r="D15149" s="86"/>
      <c r="E15149" s="32"/>
      <c r="H15149" s="105"/>
      <c r="J15149" s="102"/>
      <c r="K15149" s="102"/>
      <c r="L15149" s="108"/>
      <c r="R15149" s="31"/>
      <c r="S15149" s="112"/>
    </row>
    <row r="15150">
      <c r="A15150" s="105"/>
      <c r="C15150" s="88"/>
      <c r="D15150" s="86"/>
      <c r="E15150" s="32"/>
      <c r="H15150" s="105"/>
      <c r="J15150" s="102"/>
      <c r="K15150" s="102"/>
      <c r="L15150" s="108"/>
      <c r="R15150" s="31"/>
      <c r="S15150" s="112"/>
    </row>
    <row r="15151">
      <c r="A15151" s="105"/>
      <c r="C15151" s="88"/>
      <c r="D15151" s="86"/>
      <c r="E15151" s="32"/>
      <c r="H15151" s="105"/>
      <c r="J15151" s="102"/>
      <c r="K15151" s="102"/>
      <c r="L15151" s="108"/>
      <c r="R15151" s="31"/>
      <c r="S15151" s="112"/>
    </row>
    <row r="15152">
      <c r="A15152" s="105"/>
      <c r="C15152" s="88"/>
      <c r="D15152" s="86"/>
      <c r="E15152" s="32"/>
      <c r="H15152" s="105"/>
      <c r="J15152" s="102"/>
      <c r="K15152" s="102"/>
      <c r="L15152" s="108"/>
      <c r="R15152" s="31"/>
      <c r="S15152" s="112"/>
    </row>
    <row r="15153">
      <c r="A15153" s="105"/>
      <c r="C15153" s="88"/>
      <c r="D15153" s="86"/>
      <c r="E15153" s="32"/>
      <c r="H15153" s="105"/>
      <c r="J15153" s="102"/>
      <c r="K15153" s="102"/>
      <c r="L15153" s="108"/>
      <c r="R15153" s="31"/>
      <c r="S15153" s="112"/>
    </row>
    <row r="15154">
      <c r="A15154" s="105"/>
      <c r="C15154" s="88"/>
      <c r="D15154" s="86"/>
      <c r="E15154" s="32"/>
      <c r="H15154" s="105"/>
      <c r="J15154" s="102"/>
      <c r="K15154" s="102"/>
      <c r="L15154" s="108"/>
      <c r="R15154" s="31"/>
      <c r="S15154" s="112"/>
    </row>
    <row r="15155">
      <c r="A15155" s="105"/>
      <c r="C15155" s="88"/>
      <c r="D15155" s="86"/>
      <c r="E15155" s="32"/>
      <c r="H15155" s="105"/>
      <c r="J15155" s="102"/>
      <c r="K15155" s="102"/>
      <c r="L15155" s="108"/>
      <c r="R15155" s="31"/>
      <c r="S15155" s="112"/>
    </row>
    <row r="15156">
      <c r="A15156" s="105"/>
      <c r="C15156" s="88"/>
      <c r="D15156" s="86"/>
      <c r="E15156" s="32"/>
      <c r="H15156" s="105"/>
      <c r="J15156" s="102"/>
      <c r="K15156" s="102"/>
      <c r="L15156" s="108"/>
      <c r="R15156" s="31"/>
      <c r="S15156" s="112"/>
    </row>
    <row r="15157">
      <c r="A15157" s="105"/>
      <c r="C15157" s="88"/>
      <c r="D15157" s="86"/>
      <c r="E15157" s="32"/>
      <c r="H15157" s="105"/>
      <c r="J15157" s="102"/>
      <c r="K15157" s="102"/>
      <c r="L15157" s="108"/>
      <c r="R15157" s="31"/>
      <c r="S15157" s="112"/>
    </row>
    <row r="15158">
      <c r="A15158" s="105"/>
      <c r="C15158" s="88"/>
      <c r="D15158" s="86"/>
      <c r="E15158" s="32"/>
      <c r="H15158" s="105"/>
      <c r="J15158" s="102"/>
      <c r="K15158" s="102"/>
      <c r="L15158" s="108"/>
      <c r="R15158" s="31"/>
      <c r="S15158" s="112"/>
    </row>
    <row r="15159">
      <c r="A15159" s="105"/>
      <c r="C15159" s="88"/>
      <c r="D15159" s="86"/>
      <c r="E15159" s="32"/>
      <c r="H15159" s="105"/>
      <c r="J15159" s="102"/>
      <c r="K15159" s="102"/>
      <c r="L15159" s="108"/>
      <c r="R15159" s="31"/>
      <c r="S15159" s="112"/>
    </row>
    <row r="15160">
      <c r="A15160" s="105"/>
      <c r="C15160" s="88"/>
      <c r="D15160" s="86"/>
      <c r="E15160" s="32"/>
      <c r="H15160" s="105"/>
      <c r="J15160" s="102"/>
      <c r="K15160" s="102"/>
      <c r="L15160" s="108"/>
      <c r="R15160" s="31"/>
      <c r="S15160" s="112"/>
    </row>
    <row r="15161">
      <c r="A15161" s="105"/>
      <c r="C15161" s="88"/>
      <c r="D15161" s="86"/>
      <c r="E15161" s="32"/>
      <c r="H15161" s="105"/>
      <c r="J15161" s="102"/>
      <c r="K15161" s="102"/>
      <c r="L15161" s="108"/>
      <c r="R15161" s="31"/>
      <c r="S15161" s="112"/>
    </row>
    <row r="15162">
      <c r="A15162" s="105"/>
      <c r="C15162" s="88"/>
      <c r="D15162" s="86"/>
      <c r="E15162" s="32"/>
      <c r="H15162" s="105"/>
      <c r="J15162" s="102"/>
      <c r="K15162" s="102"/>
      <c r="L15162" s="108"/>
      <c r="R15162" s="31"/>
      <c r="S15162" s="112"/>
    </row>
    <row r="15163">
      <c r="A15163" s="105"/>
      <c r="C15163" s="88"/>
      <c r="D15163" s="86"/>
      <c r="E15163" s="32"/>
      <c r="H15163" s="105"/>
      <c r="J15163" s="102"/>
      <c r="K15163" s="102"/>
      <c r="L15163" s="108"/>
      <c r="R15163" s="31"/>
      <c r="S15163" s="112"/>
    </row>
    <row r="15164">
      <c r="A15164" s="105"/>
      <c r="C15164" s="88"/>
      <c r="D15164" s="86"/>
      <c r="E15164" s="32"/>
      <c r="H15164" s="105"/>
      <c r="J15164" s="102"/>
      <c r="K15164" s="102"/>
      <c r="L15164" s="108"/>
      <c r="R15164" s="31"/>
      <c r="S15164" s="112"/>
    </row>
    <row r="15165">
      <c r="A15165" s="105"/>
      <c r="C15165" s="88"/>
      <c r="D15165" s="86"/>
      <c r="E15165" s="32"/>
      <c r="H15165" s="105"/>
      <c r="J15165" s="102"/>
      <c r="K15165" s="102"/>
      <c r="L15165" s="108"/>
      <c r="R15165" s="31"/>
      <c r="S15165" s="112"/>
    </row>
    <row r="15166">
      <c r="A15166" s="105"/>
      <c r="C15166" s="88"/>
      <c r="D15166" s="86"/>
      <c r="E15166" s="32"/>
      <c r="H15166" s="105"/>
      <c r="J15166" s="102"/>
      <c r="K15166" s="102"/>
      <c r="L15166" s="108"/>
      <c r="R15166" s="31"/>
      <c r="S15166" s="112"/>
    </row>
    <row r="15167">
      <c r="A15167" s="105"/>
      <c r="C15167" s="88"/>
      <c r="D15167" s="86"/>
      <c r="E15167" s="32"/>
      <c r="H15167" s="105"/>
      <c r="J15167" s="102"/>
      <c r="K15167" s="102"/>
      <c r="L15167" s="108"/>
      <c r="R15167" s="31"/>
      <c r="S15167" s="112"/>
    </row>
    <row r="15168">
      <c r="A15168" s="105"/>
      <c r="C15168" s="88"/>
      <c r="D15168" s="86"/>
      <c r="E15168" s="32"/>
      <c r="H15168" s="105"/>
      <c r="J15168" s="102"/>
      <c r="K15168" s="102"/>
      <c r="L15168" s="108"/>
      <c r="R15168" s="31"/>
      <c r="S15168" s="112"/>
    </row>
    <row r="15169">
      <c r="A15169" s="105"/>
      <c r="C15169" s="88"/>
      <c r="D15169" s="86"/>
      <c r="E15169" s="32"/>
      <c r="H15169" s="105"/>
      <c r="J15169" s="102"/>
      <c r="K15169" s="102"/>
      <c r="L15169" s="108"/>
      <c r="R15169" s="31"/>
      <c r="S15169" s="112"/>
    </row>
    <row r="15170">
      <c r="A15170" s="105"/>
      <c r="C15170" s="88"/>
      <c r="D15170" s="86"/>
      <c r="E15170" s="32"/>
      <c r="H15170" s="105"/>
      <c r="J15170" s="102"/>
      <c r="K15170" s="102"/>
      <c r="L15170" s="108"/>
      <c r="R15170" s="31"/>
      <c r="S15170" s="112"/>
    </row>
    <row r="15171">
      <c r="A15171" s="105"/>
      <c r="C15171" s="88"/>
      <c r="D15171" s="86"/>
      <c r="E15171" s="32"/>
      <c r="H15171" s="105"/>
      <c r="J15171" s="102"/>
      <c r="K15171" s="102"/>
      <c r="L15171" s="108"/>
      <c r="R15171" s="31"/>
      <c r="S15171" s="112"/>
    </row>
    <row r="15172">
      <c r="A15172" s="105"/>
      <c r="C15172" s="88"/>
      <c r="D15172" s="86"/>
      <c r="E15172" s="32"/>
      <c r="H15172" s="105"/>
      <c r="J15172" s="102"/>
      <c r="K15172" s="102"/>
      <c r="L15172" s="108"/>
      <c r="R15172" s="31"/>
      <c r="S15172" s="112"/>
    </row>
    <row r="15173">
      <c r="A15173" s="105"/>
      <c r="C15173" s="88"/>
      <c r="D15173" s="86"/>
      <c r="E15173" s="32"/>
      <c r="H15173" s="105"/>
      <c r="J15173" s="102"/>
      <c r="K15173" s="102"/>
      <c r="L15173" s="108"/>
      <c r="R15173" s="31"/>
      <c r="S15173" s="112"/>
    </row>
    <row r="15174">
      <c r="A15174" s="105"/>
      <c r="C15174" s="88"/>
      <c r="D15174" s="86"/>
      <c r="E15174" s="32"/>
      <c r="H15174" s="105"/>
      <c r="J15174" s="102"/>
      <c r="K15174" s="102"/>
      <c r="L15174" s="108"/>
      <c r="R15174" s="31"/>
      <c r="S15174" s="112"/>
    </row>
    <row r="15175">
      <c r="A15175" s="105"/>
      <c r="C15175" s="88"/>
      <c r="D15175" s="86"/>
      <c r="E15175" s="32"/>
      <c r="H15175" s="105"/>
      <c r="J15175" s="102"/>
      <c r="K15175" s="102"/>
      <c r="L15175" s="108"/>
      <c r="R15175" s="31"/>
      <c r="S15175" s="112"/>
    </row>
    <row r="15176">
      <c r="A15176" s="105"/>
      <c r="C15176" s="88"/>
      <c r="D15176" s="86"/>
      <c r="E15176" s="32"/>
      <c r="H15176" s="105"/>
      <c r="J15176" s="102"/>
      <c r="K15176" s="102"/>
      <c r="L15176" s="108"/>
      <c r="R15176" s="31"/>
      <c r="S15176" s="112"/>
    </row>
    <row r="15177">
      <c r="A15177" s="105"/>
      <c r="C15177" s="88"/>
      <c r="D15177" s="86"/>
      <c r="E15177" s="32"/>
      <c r="H15177" s="105"/>
      <c r="J15177" s="102"/>
      <c r="K15177" s="102"/>
      <c r="L15177" s="108"/>
      <c r="R15177" s="31"/>
      <c r="S15177" s="112"/>
    </row>
    <row r="15178">
      <c r="A15178" s="105"/>
      <c r="C15178" s="88"/>
      <c r="D15178" s="86"/>
      <c r="E15178" s="32"/>
      <c r="H15178" s="105"/>
      <c r="J15178" s="102"/>
      <c r="K15178" s="102"/>
      <c r="L15178" s="108"/>
      <c r="R15178" s="31"/>
      <c r="S15178" s="112"/>
    </row>
    <row r="15179">
      <c r="A15179" s="105"/>
      <c r="C15179" s="88"/>
      <c r="D15179" s="86"/>
      <c r="E15179" s="32"/>
      <c r="H15179" s="105"/>
      <c r="J15179" s="102"/>
      <c r="K15179" s="102"/>
      <c r="L15179" s="108"/>
      <c r="R15179" s="31"/>
      <c r="S15179" s="112"/>
    </row>
    <row r="15180">
      <c r="A15180" s="105"/>
      <c r="C15180" s="88"/>
      <c r="D15180" s="86"/>
      <c r="E15180" s="32"/>
      <c r="H15180" s="105"/>
      <c r="J15180" s="102"/>
      <c r="K15180" s="102"/>
      <c r="L15180" s="108"/>
      <c r="R15180" s="31"/>
      <c r="S15180" s="112"/>
    </row>
    <row r="15181">
      <c r="A15181" s="105"/>
      <c r="C15181" s="88"/>
      <c r="D15181" s="86"/>
      <c r="E15181" s="32"/>
      <c r="H15181" s="105"/>
      <c r="J15181" s="102"/>
      <c r="K15181" s="102"/>
      <c r="L15181" s="108"/>
      <c r="R15181" s="31"/>
      <c r="S15181" s="112"/>
    </row>
    <row r="15182">
      <c r="A15182" s="105"/>
      <c r="C15182" s="88"/>
      <c r="D15182" s="86"/>
      <c r="E15182" s="32"/>
      <c r="H15182" s="105"/>
      <c r="J15182" s="102"/>
      <c r="K15182" s="102"/>
      <c r="L15182" s="108"/>
      <c r="R15182" s="31"/>
      <c r="S15182" s="112"/>
    </row>
    <row r="15183">
      <c r="A15183" s="105"/>
      <c r="C15183" s="88"/>
      <c r="D15183" s="86"/>
      <c r="E15183" s="32"/>
      <c r="H15183" s="105"/>
      <c r="J15183" s="102"/>
      <c r="K15183" s="102"/>
      <c r="L15183" s="108"/>
      <c r="R15183" s="31"/>
      <c r="S15183" s="112"/>
    </row>
    <row r="15184">
      <c r="A15184" s="105"/>
      <c r="C15184" s="88"/>
      <c r="D15184" s="86"/>
      <c r="E15184" s="32"/>
      <c r="H15184" s="105"/>
      <c r="J15184" s="102"/>
      <c r="K15184" s="102"/>
      <c r="L15184" s="108"/>
      <c r="R15184" s="31"/>
      <c r="S15184" s="112"/>
    </row>
    <row r="15185">
      <c r="A15185" s="105"/>
      <c r="C15185" s="88"/>
      <c r="D15185" s="86"/>
      <c r="E15185" s="32"/>
      <c r="H15185" s="105"/>
      <c r="J15185" s="102"/>
      <c r="K15185" s="102"/>
      <c r="L15185" s="108"/>
      <c r="R15185" s="31"/>
      <c r="S15185" s="112"/>
    </row>
    <row r="15186">
      <c r="A15186" s="105"/>
      <c r="C15186" s="88"/>
      <c r="D15186" s="86"/>
      <c r="E15186" s="32"/>
      <c r="H15186" s="105"/>
      <c r="J15186" s="102"/>
      <c r="K15186" s="102"/>
      <c r="L15186" s="108"/>
      <c r="R15186" s="31"/>
      <c r="S15186" s="112"/>
    </row>
    <row r="15187">
      <c r="A15187" s="105"/>
      <c r="C15187" s="88"/>
      <c r="D15187" s="86"/>
      <c r="E15187" s="32"/>
      <c r="H15187" s="105"/>
      <c r="J15187" s="102"/>
      <c r="K15187" s="102"/>
      <c r="L15187" s="108"/>
      <c r="R15187" s="31"/>
      <c r="S15187" s="112"/>
    </row>
    <row r="15188">
      <c r="A15188" s="105"/>
      <c r="C15188" s="88"/>
      <c r="D15188" s="86"/>
      <c r="E15188" s="32"/>
      <c r="H15188" s="105"/>
      <c r="J15188" s="102"/>
      <c r="K15188" s="102"/>
      <c r="L15188" s="108"/>
      <c r="R15188" s="31"/>
      <c r="S15188" s="112"/>
    </row>
    <row r="15189">
      <c r="A15189" s="105"/>
      <c r="C15189" s="88"/>
      <c r="D15189" s="86"/>
      <c r="E15189" s="32"/>
      <c r="H15189" s="105"/>
      <c r="J15189" s="102"/>
      <c r="K15189" s="102"/>
      <c r="L15189" s="108"/>
      <c r="R15189" s="31"/>
      <c r="S15189" s="112"/>
    </row>
    <row r="15190">
      <c r="A15190" s="105"/>
      <c r="C15190" s="88"/>
      <c r="D15190" s="86"/>
      <c r="E15190" s="32"/>
      <c r="H15190" s="105"/>
      <c r="J15190" s="102"/>
      <c r="K15190" s="102"/>
      <c r="L15190" s="108"/>
      <c r="R15190" s="31"/>
      <c r="S15190" s="112"/>
    </row>
    <row r="15191">
      <c r="A15191" s="105"/>
      <c r="C15191" s="88"/>
      <c r="D15191" s="86"/>
      <c r="E15191" s="32"/>
      <c r="H15191" s="105"/>
      <c r="J15191" s="102"/>
      <c r="K15191" s="102"/>
      <c r="L15191" s="108"/>
      <c r="R15191" s="31"/>
      <c r="S15191" s="112"/>
    </row>
    <row r="15192">
      <c r="A15192" s="105"/>
      <c r="C15192" s="88"/>
      <c r="D15192" s="86"/>
      <c r="E15192" s="32"/>
      <c r="H15192" s="105"/>
      <c r="J15192" s="102"/>
      <c r="K15192" s="102"/>
      <c r="L15192" s="108"/>
      <c r="R15192" s="31"/>
      <c r="S15192" s="112"/>
    </row>
    <row r="15193">
      <c r="A15193" s="105"/>
      <c r="C15193" s="88"/>
      <c r="D15193" s="86"/>
      <c r="E15193" s="32"/>
      <c r="H15193" s="105"/>
      <c r="J15193" s="102"/>
      <c r="K15193" s="102"/>
      <c r="L15193" s="108"/>
      <c r="R15193" s="31"/>
      <c r="S15193" s="112"/>
    </row>
    <row r="15194">
      <c r="A15194" s="105"/>
      <c r="C15194" s="88"/>
      <c r="D15194" s="86"/>
      <c r="E15194" s="32"/>
      <c r="H15194" s="105"/>
      <c r="J15194" s="102"/>
      <c r="K15194" s="102"/>
      <c r="L15194" s="108"/>
      <c r="R15194" s="31"/>
      <c r="S15194" s="112"/>
    </row>
    <row r="15195">
      <c r="A15195" s="105"/>
      <c r="C15195" s="88"/>
      <c r="D15195" s="86"/>
      <c r="E15195" s="32"/>
      <c r="H15195" s="105"/>
      <c r="J15195" s="102"/>
      <c r="K15195" s="102"/>
      <c r="L15195" s="108"/>
      <c r="R15195" s="31"/>
      <c r="S15195" s="112"/>
    </row>
    <row r="15196">
      <c r="A15196" s="105"/>
      <c r="C15196" s="88"/>
      <c r="D15196" s="86"/>
      <c r="E15196" s="32"/>
      <c r="H15196" s="105"/>
      <c r="J15196" s="102"/>
      <c r="K15196" s="102"/>
      <c r="L15196" s="108"/>
      <c r="R15196" s="31"/>
      <c r="S15196" s="112"/>
    </row>
    <row r="15197">
      <c r="A15197" s="105"/>
      <c r="C15197" s="88"/>
      <c r="D15197" s="86"/>
      <c r="E15197" s="32"/>
      <c r="H15197" s="105"/>
      <c r="J15197" s="102"/>
      <c r="K15197" s="102"/>
      <c r="L15197" s="108"/>
      <c r="R15197" s="31"/>
      <c r="S15197" s="112"/>
    </row>
    <row r="15198">
      <c r="A15198" s="105"/>
      <c r="C15198" s="88"/>
      <c r="D15198" s="86"/>
      <c r="E15198" s="32"/>
      <c r="H15198" s="105"/>
      <c r="J15198" s="102"/>
      <c r="K15198" s="102"/>
      <c r="L15198" s="108"/>
      <c r="R15198" s="31"/>
      <c r="S15198" s="112"/>
    </row>
    <row r="15199">
      <c r="A15199" s="105"/>
      <c r="C15199" s="88"/>
      <c r="D15199" s="86"/>
      <c r="E15199" s="32"/>
      <c r="H15199" s="105"/>
      <c r="J15199" s="102"/>
      <c r="K15199" s="102"/>
      <c r="L15199" s="108"/>
      <c r="R15199" s="31"/>
      <c r="S15199" s="112"/>
    </row>
    <row r="15200">
      <c r="A15200" s="105"/>
      <c r="C15200" s="88"/>
      <c r="D15200" s="86"/>
      <c r="E15200" s="32"/>
      <c r="H15200" s="105"/>
      <c r="J15200" s="102"/>
      <c r="K15200" s="102"/>
      <c r="L15200" s="108"/>
      <c r="R15200" s="31"/>
      <c r="S15200" s="112"/>
    </row>
    <row r="15201">
      <c r="A15201" s="105"/>
      <c r="C15201" s="88"/>
      <c r="D15201" s="86"/>
      <c r="E15201" s="32"/>
      <c r="H15201" s="105"/>
      <c r="J15201" s="102"/>
      <c r="K15201" s="102"/>
      <c r="L15201" s="108"/>
      <c r="R15201" s="31"/>
      <c r="S15201" s="112"/>
    </row>
    <row r="15202">
      <c r="A15202" s="105"/>
      <c r="C15202" s="88"/>
      <c r="D15202" s="86"/>
      <c r="E15202" s="32"/>
      <c r="H15202" s="105"/>
      <c r="J15202" s="102"/>
      <c r="K15202" s="102"/>
      <c r="L15202" s="108"/>
      <c r="R15202" s="31"/>
      <c r="S15202" s="112"/>
    </row>
    <row r="15203">
      <c r="A15203" s="105"/>
      <c r="C15203" s="88"/>
      <c r="D15203" s="86"/>
      <c r="E15203" s="32"/>
      <c r="H15203" s="105"/>
      <c r="J15203" s="102"/>
      <c r="K15203" s="102"/>
      <c r="L15203" s="108"/>
      <c r="R15203" s="31"/>
      <c r="S15203" s="112"/>
    </row>
    <row r="15204">
      <c r="A15204" s="105"/>
      <c r="C15204" s="88"/>
      <c r="D15204" s="86"/>
      <c r="E15204" s="32"/>
      <c r="H15204" s="105"/>
      <c r="J15204" s="102"/>
      <c r="K15204" s="102"/>
      <c r="L15204" s="108"/>
      <c r="R15204" s="31"/>
      <c r="S15204" s="112"/>
    </row>
    <row r="15205">
      <c r="A15205" s="105"/>
      <c r="C15205" s="88"/>
      <c r="D15205" s="86"/>
      <c r="E15205" s="32"/>
      <c r="H15205" s="105"/>
      <c r="J15205" s="102"/>
      <c r="K15205" s="102"/>
      <c r="L15205" s="108"/>
      <c r="R15205" s="31"/>
      <c r="S15205" s="112"/>
    </row>
    <row r="15206">
      <c r="A15206" s="105"/>
      <c r="C15206" s="88"/>
      <c r="D15206" s="86"/>
      <c r="E15206" s="32"/>
      <c r="H15206" s="105"/>
      <c r="J15206" s="102"/>
      <c r="K15206" s="102"/>
      <c r="L15206" s="108"/>
      <c r="R15206" s="31"/>
      <c r="S15206" s="112"/>
    </row>
    <row r="15207">
      <c r="A15207" s="105"/>
      <c r="C15207" s="88"/>
      <c r="D15207" s="86"/>
      <c r="E15207" s="32"/>
      <c r="H15207" s="105"/>
      <c r="J15207" s="102"/>
      <c r="K15207" s="102"/>
      <c r="L15207" s="108"/>
      <c r="R15207" s="31"/>
      <c r="S15207" s="112"/>
    </row>
    <row r="15208">
      <c r="A15208" s="105"/>
      <c r="C15208" s="88"/>
      <c r="D15208" s="86"/>
      <c r="E15208" s="32"/>
      <c r="H15208" s="105"/>
      <c r="J15208" s="102"/>
      <c r="K15208" s="102"/>
      <c r="L15208" s="108"/>
      <c r="R15208" s="31"/>
      <c r="S15208" s="112"/>
    </row>
    <row r="15209">
      <c r="A15209" s="105"/>
      <c r="C15209" s="88"/>
      <c r="D15209" s="86"/>
      <c r="E15209" s="32"/>
      <c r="H15209" s="105"/>
      <c r="J15209" s="102"/>
      <c r="K15209" s="102"/>
      <c r="L15209" s="108"/>
      <c r="R15209" s="31"/>
      <c r="S15209" s="112"/>
    </row>
    <row r="15210">
      <c r="A15210" s="105"/>
      <c r="C15210" s="88"/>
      <c r="D15210" s="86"/>
      <c r="E15210" s="32"/>
      <c r="H15210" s="105"/>
      <c r="J15210" s="102"/>
      <c r="K15210" s="102"/>
      <c r="L15210" s="108"/>
      <c r="R15210" s="31"/>
      <c r="S15210" s="112"/>
    </row>
    <row r="15211">
      <c r="A15211" s="105"/>
      <c r="C15211" s="88"/>
      <c r="D15211" s="86"/>
      <c r="E15211" s="32"/>
      <c r="H15211" s="105"/>
      <c r="J15211" s="102"/>
      <c r="K15211" s="102"/>
      <c r="L15211" s="108"/>
      <c r="R15211" s="31"/>
      <c r="S15211" s="112"/>
    </row>
    <row r="15212">
      <c r="A15212" s="105"/>
      <c r="C15212" s="88"/>
      <c r="D15212" s="86"/>
      <c r="E15212" s="32"/>
      <c r="H15212" s="105"/>
      <c r="J15212" s="102"/>
      <c r="K15212" s="102"/>
      <c r="L15212" s="108"/>
      <c r="R15212" s="31"/>
      <c r="S15212" s="112"/>
    </row>
    <row r="15213">
      <c r="A15213" s="105"/>
      <c r="C15213" s="88"/>
      <c r="D15213" s="86"/>
      <c r="E15213" s="32"/>
      <c r="H15213" s="105"/>
      <c r="J15213" s="102"/>
      <c r="K15213" s="102"/>
      <c r="L15213" s="108"/>
      <c r="R15213" s="31"/>
      <c r="S15213" s="112"/>
    </row>
    <row r="15214">
      <c r="A15214" s="105"/>
      <c r="C15214" s="88"/>
      <c r="D15214" s="86"/>
      <c r="E15214" s="32"/>
      <c r="H15214" s="105"/>
      <c r="J15214" s="102"/>
      <c r="K15214" s="102"/>
      <c r="L15214" s="108"/>
      <c r="R15214" s="31"/>
      <c r="S15214" s="112"/>
    </row>
    <row r="15215">
      <c r="A15215" s="105"/>
      <c r="C15215" s="88"/>
      <c r="D15215" s="86"/>
      <c r="E15215" s="32"/>
      <c r="H15215" s="105"/>
      <c r="J15215" s="102"/>
      <c r="K15215" s="102"/>
      <c r="L15215" s="108"/>
      <c r="R15215" s="31"/>
      <c r="S15215" s="112"/>
    </row>
    <row r="15216">
      <c r="A15216" s="105"/>
      <c r="C15216" s="88"/>
      <c r="D15216" s="86"/>
      <c r="E15216" s="32"/>
      <c r="H15216" s="105"/>
      <c r="J15216" s="102"/>
      <c r="K15216" s="102"/>
      <c r="L15216" s="108"/>
      <c r="R15216" s="31"/>
      <c r="S15216" s="112"/>
    </row>
    <row r="15217">
      <c r="A15217" s="105"/>
      <c r="C15217" s="88"/>
      <c r="D15217" s="86"/>
      <c r="E15217" s="32"/>
      <c r="H15217" s="105"/>
      <c r="J15217" s="102"/>
      <c r="K15217" s="102"/>
      <c r="L15217" s="108"/>
      <c r="R15217" s="31"/>
      <c r="S15217" s="112"/>
    </row>
    <row r="15218">
      <c r="A15218" s="105"/>
      <c r="C15218" s="88"/>
      <c r="D15218" s="86"/>
      <c r="E15218" s="32"/>
      <c r="H15218" s="105"/>
      <c r="J15218" s="102"/>
      <c r="K15218" s="102"/>
      <c r="L15218" s="108"/>
      <c r="R15218" s="31"/>
      <c r="S15218" s="112"/>
    </row>
    <row r="15219">
      <c r="A15219" s="105"/>
      <c r="C15219" s="88"/>
      <c r="D15219" s="86"/>
      <c r="E15219" s="32"/>
      <c r="H15219" s="105"/>
      <c r="J15219" s="102"/>
      <c r="K15219" s="102"/>
      <c r="L15219" s="108"/>
      <c r="R15219" s="31"/>
      <c r="S15219" s="112"/>
    </row>
    <row r="15220">
      <c r="A15220" s="105"/>
      <c r="C15220" s="88"/>
      <c r="D15220" s="86"/>
      <c r="E15220" s="32"/>
      <c r="H15220" s="105"/>
      <c r="J15220" s="102"/>
      <c r="K15220" s="102"/>
      <c r="L15220" s="108"/>
      <c r="R15220" s="31"/>
      <c r="S15220" s="112"/>
    </row>
    <row r="15221">
      <c r="A15221" s="105"/>
      <c r="C15221" s="88"/>
      <c r="D15221" s="86"/>
      <c r="E15221" s="32"/>
      <c r="H15221" s="105"/>
      <c r="J15221" s="102"/>
      <c r="K15221" s="102"/>
      <c r="L15221" s="108"/>
      <c r="R15221" s="31"/>
      <c r="S15221" s="112"/>
    </row>
    <row r="15222">
      <c r="A15222" s="105"/>
      <c r="C15222" s="88"/>
      <c r="D15222" s="86"/>
      <c r="E15222" s="32"/>
      <c r="H15222" s="105"/>
      <c r="J15222" s="102"/>
      <c r="K15222" s="102"/>
      <c r="L15222" s="108"/>
      <c r="R15222" s="31"/>
      <c r="S15222" s="112"/>
    </row>
    <row r="15223">
      <c r="A15223" s="105"/>
      <c r="C15223" s="88"/>
      <c r="D15223" s="86"/>
      <c r="E15223" s="32"/>
      <c r="H15223" s="105"/>
      <c r="J15223" s="102"/>
      <c r="K15223" s="102"/>
      <c r="L15223" s="108"/>
      <c r="R15223" s="31"/>
      <c r="S15223" s="112"/>
    </row>
    <row r="15224">
      <c r="A15224" s="105"/>
      <c r="C15224" s="88"/>
      <c r="D15224" s="86"/>
      <c r="E15224" s="32"/>
      <c r="H15224" s="105"/>
      <c r="J15224" s="102"/>
      <c r="K15224" s="102"/>
      <c r="L15224" s="108"/>
      <c r="R15224" s="31"/>
      <c r="S15224" s="112"/>
    </row>
    <row r="15225">
      <c r="A15225" s="105"/>
      <c r="C15225" s="88"/>
      <c r="D15225" s="86"/>
      <c r="E15225" s="32"/>
      <c r="H15225" s="105"/>
      <c r="J15225" s="102"/>
      <c r="K15225" s="102"/>
      <c r="L15225" s="108"/>
      <c r="R15225" s="31"/>
      <c r="S15225" s="112"/>
    </row>
    <row r="15226">
      <c r="A15226" s="105"/>
      <c r="C15226" s="88"/>
      <c r="D15226" s="86"/>
      <c r="E15226" s="32"/>
      <c r="H15226" s="105"/>
      <c r="J15226" s="102"/>
      <c r="K15226" s="102"/>
      <c r="L15226" s="108"/>
      <c r="R15226" s="31"/>
      <c r="S15226" s="112"/>
    </row>
    <row r="15227">
      <c r="A15227" s="105"/>
      <c r="C15227" s="88"/>
      <c r="D15227" s="86"/>
      <c r="E15227" s="32"/>
      <c r="H15227" s="105"/>
      <c r="J15227" s="102"/>
      <c r="K15227" s="102"/>
      <c r="L15227" s="108"/>
      <c r="R15227" s="31"/>
      <c r="S15227" s="112"/>
    </row>
    <row r="15228">
      <c r="A15228" s="105"/>
      <c r="C15228" s="88"/>
      <c r="D15228" s="86"/>
      <c r="E15228" s="32"/>
      <c r="H15228" s="105"/>
      <c r="J15228" s="102"/>
      <c r="K15228" s="102"/>
      <c r="L15228" s="108"/>
      <c r="R15228" s="31"/>
      <c r="S15228" s="112"/>
    </row>
    <row r="15229">
      <c r="A15229" s="105"/>
      <c r="C15229" s="88"/>
      <c r="D15229" s="86"/>
      <c r="E15229" s="32"/>
      <c r="H15229" s="105"/>
      <c r="J15229" s="102"/>
      <c r="K15229" s="102"/>
      <c r="L15229" s="108"/>
      <c r="R15229" s="31"/>
      <c r="S15229" s="112"/>
    </row>
    <row r="15230">
      <c r="A15230" s="105"/>
      <c r="C15230" s="88"/>
      <c r="D15230" s="86"/>
      <c r="E15230" s="32"/>
      <c r="H15230" s="105"/>
      <c r="J15230" s="102"/>
      <c r="K15230" s="102"/>
      <c r="L15230" s="108"/>
      <c r="R15230" s="31"/>
      <c r="S15230" s="112"/>
    </row>
    <row r="15231">
      <c r="A15231" s="105"/>
      <c r="C15231" s="88"/>
      <c r="D15231" s="86"/>
      <c r="E15231" s="32"/>
      <c r="H15231" s="105"/>
      <c r="J15231" s="102"/>
      <c r="K15231" s="102"/>
      <c r="L15231" s="108"/>
      <c r="R15231" s="31"/>
      <c r="S15231" s="112"/>
    </row>
    <row r="15232">
      <c r="A15232" s="105"/>
      <c r="C15232" s="88"/>
      <c r="D15232" s="86"/>
      <c r="E15232" s="32"/>
      <c r="H15232" s="105"/>
      <c r="J15232" s="102"/>
      <c r="K15232" s="102"/>
      <c r="L15232" s="108"/>
      <c r="R15232" s="31"/>
      <c r="S15232" s="112"/>
    </row>
    <row r="15233">
      <c r="A15233" s="105"/>
      <c r="C15233" s="88"/>
      <c r="D15233" s="86"/>
      <c r="E15233" s="32"/>
      <c r="H15233" s="105"/>
      <c r="J15233" s="102"/>
      <c r="K15233" s="102"/>
      <c r="L15233" s="108"/>
      <c r="R15233" s="31"/>
      <c r="S15233" s="112"/>
    </row>
    <row r="15234">
      <c r="A15234" s="105"/>
      <c r="C15234" s="88"/>
      <c r="D15234" s="86"/>
      <c r="E15234" s="32"/>
      <c r="H15234" s="105"/>
      <c r="J15234" s="102"/>
      <c r="K15234" s="102"/>
      <c r="L15234" s="108"/>
      <c r="R15234" s="31"/>
      <c r="S15234" s="112"/>
    </row>
    <row r="15235">
      <c r="A15235" s="105"/>
      <c r="C15235" s="88"/>
      <c r="D15235" s="86"/>
      <c r="E15235" s="32"/>
      <c r="H15235" s="105"/>
      <c r="J15235" s="102"/>
      <c r="K15235" s="102"/>
      <c r="L15235" s="108"/>
      <c r="R15235" s="31"/>
      <c r="S15235" s="112"/>
    </row>
    <row r="15236">
      <c r="A15236" s="105"/>
      <c r="C15236" s="88"/>
      <c r="D15236" s="86"/>
      <c r="E15236" s="32"/>
      <c r="H15236" s="105"/>
      <c r="J15236" s="102"/>
      <c r="K15236" s="102"/>
      <c r="L15236" s="108"/>
      <c r="R15236" s="31"/>
      <c r="S15236" s="112"/>
    </row>
    <row r="15237">
      <c r="A15237" s="105"/>
      <c r="C15237" s="88"/>
      <c r="D15237" s="86"/>
      <c r="E15237" s="32"/>
      <c r="H15237" s="105"/>
      <c r="J15237" s="102"/>
      <c r="K15237" s="102"/>
      <c r="L15237" s="108"/>
      <c r="R15237" s="31"/>
      <c r="S15237" s="112"/>
    </row>
    <row r="15238">
      <c r="A15238" s="105"/>
      <c r="C15238" s="88"/>
      <c r="D15238" s="86"/>
      <c r="E15238" s="32"/>
      <c r="H15238" s="105"/>
      <c r="J15238" s="102"/>
      <c r="K15238" s="102"/>
      <c r="L15238" s="108"/>
      <c r="R15238" s="31"/>
      <c r="S15238" s="112"/>
    </row>
    <row r="15239">
      <c r="A15239" s="105"/>
      <c r="C15239" s="88"/>
      <c r="D15239" s="86"/>
      <c r="E15239" s="32"/>
      <c r="H15239" s="105"/>
      <c r="J15239" s="102"/>
      <c r="K15239" s="102"/>
      <c r="L15239" s="108"/>
      <c r="R15239" s="31"/>
      <c r="S15239" s="112"/>
    </row>
    <row r="15240">
      <c r="A15240" s="105"/>
      <c r="C15240" s="88"/>
      <c r="D15240" s="86"/>
      <c r="E15240" s="32"/>
      <c r="H15240" s="105"/>
      <c r="J15240" s="102"/>
      <c r="K15240" s="102"/>
      <c r="L15240" s="108"/>
      <c r="R15240" s="31"/>
      <c r="S15240" s="112"/>
    </row>
    <row r="15241">
      <c r="A15241" s="105"/>
      <c r="C15241" s="88"/>
      <c r="D15241" s="86"/>
      <c r="E15241" s="32"/>
      <c r="H15241" s="105"/>
      <c r="J15241" s="102"/>
      <c r="K15241" s="102"/>
      <c r="L15241" s="108"/>
      <c r="R15241" s="31"/>
      <c r="S15241" s="112"/>
    </row>
    <row r="15242">
      <c r="A15242" s="105"/>
      <c r="C15242" s="88"/>
      <c r="D15242" s="86"/>
      <c r="E15242" s="32"/>
      <c r="H15242" s="105"/>
      <c r="J15242" s="102"/>
      <c r="K15242" s="102"/>
      <c r="L15242" s="108"/>
      <c r="R15242" s="31"/>
      <c r="S15242" s="112"/>
    </row>
    <row r="15243">
      <c r="A15243" s="105"/>
      <c r="C15243" s="88"/>
      <c r="D15243" s="86"/>
      <c r="E15243" s="32"/>
      <c r="H15243" s="105"/>
      <c r="J15243" s="102"/>
      <c r="K15243" s="102"/>
      <c r="L15243" s="108"/>
      <c r="R15243" s="31"/>
      <c r="S15243" s="112"/>
    </row>
    <row r="15244">
      <c r="A15244" s="105"/>
      <c r="C15244" s="88"/>
      <c r="D15244" s="86"/>
      <c r="E15244" s="32"/>
      <c r="H15244" s="105"/>
      <c r="J15244" s="102"/>
      <c r="K15244" s="102"/>
      <c r="L15244" s="108"/>
      <c r="R15244" s="31"/>
      <c r="S15244" s="112"/>
    </row>
    <row r="15245">
      <c r="A15245" s="105"/>
      <c r="C15245" s="88"/>
      <c r="D15245" s="86"/>
      <c r="E15245" s="32"/>
      <c r="H15245" s="105"/>
      <c r="J15245" s="102"/>
      <c r="K15245" s="102"/>
      <c r="L15245" s="108"/>
      <c r="R15245" s="31"/>
      <c r="S15245" s="112"/>
    </row>
    <row r="15246">
      <c r="A15246" s="105"/>
      <c r="C15246" s="88"/>
      <c r="D15246" s="86"/>
      <c r="E15246" s="32"/>
      <c r="H15246" s="105"/>
      <c r="J15246" s="102"/>
      <c r="K15246" s="102"/>
      <c r="L15246" s="108"/>
      <c r="R15246" s="31"/>
      <c r="S15246" s="112"/>
    </row>
    <row r="15247">
      <c r="A15247" s="105"/>
      <c r="C15247" s="88"/>
      <c r="D15247" s="86"/>
      <c r="E15247" s="32"/>
      <c r="H15247" s="105"/>
      <c r="J15247" s="102"/>
      <c r="K15247" s="102"/>
      <c r="L15247" s="108"/>
      <c r="R15247" s="31"/>
      <c r="S15247" s="112"/>
    </row>
    <row r="15248">
      <c r="A15248" s="105"/>
      <c r="C15248" s="88"/>
      <c r="D15248" s="86"/>
      <c r="E15248" s="32"/>
      <c r="H15248" s="105"/>
      <c r="J15248" s="102"/>
      <c r="K15248" s="102"/>
      <c r="L15248" s="108"/>
      <c r="R15248" s="31"/>
      <c r="S15248" s="112"/>
    </row>
    <row r="15249">
      <c r="A15249" s="105"/>
      <c r="C15249" s="88"/>
      <c r="D15249" s="86"/>
      <c r="E15249" s="32"/>
      <c r="H15249" s="105"/>
      <c r="J15249" s="102"/>
      <c r="K15249" s="102"/>
      <c r="L15249" s="108"/>
      <c r="R15249" s="31"/>
      <c r="S15249" s="112"/>
    </row>
    <row r="15250">
      <c r="A15250" s="105"/>
      <c r="C15250" s="88"/>
      <c r="D15250" s="86"/>
      <c r="E15250" s="32"/>
      <c r="H15250" s="105"/>
      <c r="J15250" s="102"/>
      <c r="K15250" s="102"/>
      <c r="L15250" s="108"/>
      <c r="R15250" s="31"/>
      <c r="S15250" s="112"/>
    </row>
    <row r="15251">
      <c r="A15251" s="105"/>
      <c r="C15251" s="88"/>
      <c r="D15251" s="86"/>
      <c r="E15251" s="32"/>
      <c r="H15251" s="105"/>
      <c r="J15251" s="102"/>
      <c r="K15251" s="102"/>
      <c r="L15251" s="108"/>
      <c r="R15251" s="31"/>
      <c r="S15251" s="112"/>
    </row>
    <row r="15252">
      <c r="A15252" s="105"/>
      <c r="C15252" s="88"/>
      <c r="D15252" s="86"/>
      <c r="E15252" s="32"/>
      <c r="H15252" s="105"/>
      <c r="J15252" s="102"/>
      <c r="K15252" s="102"/>
      <c r="L15252" s="108"/>
      <c r="R15252" s="31"/>
      <c r="S15252" s="112"/>
    </row>
    <row r="15253">
      <c r="A15253" s="105"/>
      <c r="C15253" s="88"/>
      <c r="D15253" s="86"/>
      <c r="E15253" s="32"/>
      <c r="H15253" s="105"/>
      <c r="J15253" s="102"/>
      <c r="K15253" s="102"/>
      <c r="L15253" s="108"/>
      <c r="R15253" s="31"/>
      <c r="S15253" s="112"/>
    </row>
    <row r="15254">
      <c r="A15254" s="105"/>
      <c r="C15254" s="88"/>
      <c r="D15254" s="86"/>
      <c r="E15254" s="32"/>
      <c r="H15254" s="105"/>
      <c r="J15254" s="102"/>
      <c r="K15254" s="102"/>
      <c r="L15254" s="108"/>
      <c r="R15254" s="31"/>
      <c r="S15254" s="112"/>
    </row>
    <row r="15255">
      <c r="A15255" s="105"/>
      <c r="C15255" s="88"/>
      <c r="D15255" s="86"/>
      <c r="E15255" s="32"/>
      <c r="H15255" s="105"/>
      <c r="J15255" s="102"/>
      <c r="K15255" s="102"/>
      <c r="L15255" s="108"/>
      <c r="R15255" s="31"/>
      <c r="S15255" s="112"/>
    </row>
    <row r="15256">
      <c r="A15256" s="105"/>
      <c r="C15256" s="88"/>
      <c r="D15256" s="86"/>
      <c r="E15256" s="32"/>
      <c r="H15256" s="105"/>
      <c r="J15256" s="102"/>
      <c r="K15256" s="102"/>
      <c r="L15256" s="108"/>
      <c r="R15256" s="31"/>
      <c r="S15256" s="112"/>
    </row>
    <row r="15257">
      <c r="A15257" s="105"/>
      <c r="C15257" s="88"/>
      <c r="D15257" s="86"/>
      <c r="E15257" s="32"/>
      <c r="H15257" s="105"/>
      <c r="J15257" s="102"/>
      <c r="K15257" s="102"/>
      <c r="L15257" s="108"/>
      <c r="R15257" s="31"/>
      <c r="S15257" s="112"/>
    </row>
    <row r="15258">
      <c r="A15258" s="105"/>
      <c r="C15258" s="88"/>
      <c r="D15258" s="86"/>
      <c r="E15258" s="32"/>
      <c r="H15258" s="105"/>
      <c r="J15258" s="102"/>
      <c r="K15258" s="102"/>
      <c r="L15258" s="108"/>
      <c r="R15258" s="31"/>
      <c r="S15258" s="112"/>
    </row>
    <row r="15259">
      <c r="A15259" s="105"/>
      <c r="C15259" s="88"/>
      <c r="D15259" s="86"/>
      <c r="E15259" s="32"/>
      <c r="H15259" s="105"/>
      <c r="J15259" s="102"/>
      <c r="K15259" s="102"/>
      <c r="L15259" s="108"/>
      <c r="R15259" s="31"/>
      <c r="S15259" s="112"/>
    </row>
    <row r="15260">
      <c r="A15260" s="105"/>
      <c r="C15260" s="88"/>
      <c r="D15260" s="86"/>
      <c r="E15260" s="32"/>
      <c r="H15260" s="105"/>
      <c r="J15260" s="102"/>
      <c r="K15260" s="102"/>
      <c r="L15260" s="108"/>
      <c r="R15260" s="31"/>
      <c r="S15260" s="112"/>
    </row>
    <row r="15261">
      <c r="A15261" s="105"/>
      <c r="C15261" s="88"/>
      <c r="D15261" s="86"/>
      <c r="E15261" s="32"/>
      <c r="H15261" s="105"/>
      <c r="J15261" s="102"/>
      <c r="K15261" s="102"/>
      <c r="L15261" s="108"/>
      <c r="R15261" s="31"/>
      <c r="S15261" s="112"/>
    </row>
    <row r="15262">
      <c r="A15262" s="105"/>
      <c r="C15262" s="88"/>
      <c r="D15262" s="86"/>
      <c r="E15262" s="32"/>
      <c r="H15262" s="105"/>
      <c r="J15262" s="102"/>
      <c r="K15262" s="102"/>
      <c r="L15262" s="108"/>
      <c r="R15262" s="31"/>
      <c r="S15262" s="112"/>
    </row>
    <row r="15263">
      <c r="A15263" s="105"/>
      <c r="C15263" s="88"/>
      <c r="D15263" s="86"/>
      <c r="E15263" s="32"/>
      <c r="H15263" s="105"/>
      <c r="J15263" s="102"/>
      <c r="K15263" s="102"/>
      <c r="L15263" s="108"/>
      <c r="R15263" s="31"/>
      <c r="S15263" s="112"/>
    </row>
    <row r="15264">
      <c r="A15264" s="105"/>
      <c r="C15264" s="88"/>
      <c r="D15264" s="86"/>
      <c r="E15264" s="32"/>
      <c r="H15264" s="105"/>
      <c r="J15264" s="102"/>
      <c r="K15264" s="102"/>
      <c r="L15264" s="108"/>
      <c r="R15264" s="31"/>
      <c r="S15264" s="112"/>
    </row>
    <row r="15265">
      <c r="A15265" s="105"/>
      <c r="C15265" s="88"/>
      <c r="D15265" s="86"/>
      <c r="E15265" s="32"/>
      <c r="H15265" s="105"/>
      <c r="J15265" s="102"/>
      <c r="K15265" s="102"/>
      <c r="L15265" s="108"/>
      <c r="R15265" s="31"/>
      <c r="S15265" s="112"/>
    </row>
    <row r="15266">
      <c r="A15266" s="105"/>
      <c r="C15266" s="88"/>
      <c r="D15266" s="86"/>
      <c r="E15266" s="32"/>
      <c r="H15266" s="105"/>
      <c r="J15266" s="102"/>
      <c r="K15266" s="102"/>
      <c r="L15266" s="108"/>
      <c r="R15266" s="31"/>
      <c r="S15266" s="112"/>
    </row>
    <row r="15267">
      <c r="A15267" s="105"/>
      <c r="C15267" s="88"/>
      <c r="D15267" s="86"/>
      <c r="E15267" s="32"/>
      <c r="H15267" s="105"/>
      <c r="J15267" s="102"/>
      <c r="K15267" s="102"/>
      <c r="L15267" s="108"/>
      <c r="R15267" s="31"/>
      <c r="S15267" s="112"/>
    </row>
    <row r="15268">
      <c r="A15268" s="105"/>
      <c r="C15268" s="88"/>
      <c r="D15268" s="86"/>
      <c r="E15268" s="32"/>
      <c r="H15268" s="105"/>
      <c r="J15268" s="102"/>
      <c r="K15268" s="102"/>
      <c r="L15268" s="108"/>
      <c r="R15268" s="31"/>
      <c r="S15268" s="112"/>
    </row>
    <row r="15269">
      <c r="A15269" s="105"/>
      <c r="C15269" s="88"/>
      <c r="D15269" s="86"/>
      <c r="E15269" s="32"/>
      <c r="H15269" s="105"/>
      <c r="J15269" s="102"/>
      <c r="K15269" s="102"/>
      <c r="L15269" s="108"/>
      <c r="R15269" s="31"/>
      <c r="S15269" s="112"/>
    </row>
    <row r="15270">
      <c r="A15270" s="105"/>
      <c r="C15270" s="88"/>
      <c r="D15270" s="86"/>
      <c r="E15270" s="32"/>
      <c r="H15270" s="105"/>
      <c r="J15270" s="102"/>
      <c r="K15270" s="102"/>
      <c r="L15270" s="108"/>
      <c r="R15270" s="31"/>
      <c r="S15270" s="112"/>
    </row>
    <row r="15271">
      <c r="A15271" s="105"/>
      <c r="C15271" s="88"/>
      <c r="D15271" s="86"/>
      <c r="E15271" s="32"/>
      <c r="H15271" s="105"/>
      <c r="J15271" s="102"/>
      <c r="K15271" s="102"/>
      <c r="L15271" s="108"/>
      <c r="R15271" s="31"/>
      <c r="S15271" s="112"/>
    </row>
    <row r="15272">
      <c r="A15272" s="105"/>
      <c r="C15272" s="88"/>
      <c r="D15272" s="86"/>
      <c r="E15272" s="32"/>
      <c r="H15272" s="105"/>
      <c r="J15272" s="102"/>
      <c r="K15272" s="102"/>
      <c r="L15272" s="108"/>
      <c r="R15272" s="31"/>
      <c r="S15272" s="112"/>
    </row>
    <row r="15273">
      <c r="A15273" s="105"/>
      <c r="C15273" s="88"/>
      <c r="D15273" s="86"/>
      <c r="E15273" s="32"/>
      <c r="H15273" s="105"/>
      <c r="J15273" s="102"/>
      <c r="K15273" s="102"/>
      <c r="L15273" s="108"/>
      <c r="R15273" s="31"/>
      <c r="S15273" s="112"/>
    </row>
    <row r="15274">
      <c r="A15274" s="105"/>
      <c r="C15274" s="88"/>
      <c r="D15274" s="86"/>
      <c r="E15274" s="32"/>
      <c r="H15274" s="105"/>
      <c r="J15274" s="102"/>
      <c r="K15274" s="102"/>
      <c r="L15274" s="108"/>
      <c r="R15274" s="31"/>
      <c r="S15274" s="112"/>
    </row>
    <row r="15275">
      <c r="A15275" s="105"/>
      <c r="C15275" s="88"/>
      <c r="D15275" s="86"/>
      <c r="E15275" s="32"/>
      <c r="H15275" s="105"/>
      <c r="J15275" s="102"/>
      <c r="K15275" s="102"/>
      <c r="L15275" s="108"/>
      <c r="R15275" s="31"/>
      <c r="S15275" s="112"/>
    </row>
    <row r="15276">
      <c r="A15276" s="105"/>
      <c r="C15276" s="88"/>
      <c r="D15276" s="86"/>
      <c r="E15276" s="32"/>
      <c r="H15276" s="105"/>
      <c r="J15276" s="102"/>
      <c r="K15276" s="102"/>
      <c r="L15276" s="108"/>
      <c r="R15276" s="31"/>
      <c r="S15276" s="112"/>
    </row>
    <row r="15277">
      <c r="A15277" s="105"/>
      <c r="C15277" s="88"/>
      <c r="D15277" s="86"/>
      <c r="E15277" s="32"/>
      <c r="H15277" s="105"/>
      <c r="J15277" s="102"/>
      <c r="K15277" s="102"/>
      <c r="L15277" s="108"/>
      <c r="R15277" s="31"/>
      <c r="S15277" s="112"/>
    </row>
    <row r="15278">
      <c r="A15278" s="105"/>
      <c r="C15278" s="88"/>
      <c r="D15278" s="86"/>
      <c r="E15278" s="32"/>
      <c r="H15278" s="105"/>
      <c r="J15278" s="102"/>
      <c r="K15278" s="102"/>
      <c r="L15278" s="108"/>
      <c r="R15278" s="31"/>
      <c r="S15278" s="112"/>
    </row>
    <row r="15279">
      <c r="A15279" s="105"/>
      <c r="C15279" s="88"/>
      <c r="D15279" s="86"/>
      <c r="E15279" s="32"/>
      <c r="H15279" s="105"/>
      <c r="J15279" s="102"/>
      <c r="K15279" s="102"/>
      <c r="L15279" s="108"/>
      <c r="R15279" s="31"/>
      <c r="S15279" s="112"/>
    </row>
    <row r="15280">
      <c r="A15280" s="105"/>
      <c r="C15280" s="88"/>
      <c r="D15280" s="86"/>
      <c r="E15280" s="32"/>
      <c r="H15280" s="105"/>
      <c r="J15280" s="102"/>
      <c r="K15280" s="102"/>
      <c r="L15280" s="108"/>
      <c r="R15280" s="31"/>
      <c r="S15280" s="112"/>
    </row>
    <row r="15281">
      <c r="A15281" s="105"/>
      <c r="C15281" s="88"/>
      <c r="D15281" s="86"/>
      <c r="E15281" s="32"/>
      <c r="H15281" s="105"/>
      <c r="J15281" s="102"/>
      <c r="K15281" s="102"/>
      <c r="L15281" s="108"/>
      <c r="R15281" s="31"/>
      <c r="S15281" s="112"/>
    </row>
    <row r="15282">
      <c r="A15282" s="105"/>
      <c r="C15282" s="88"/>
      <c r="D15282" s="86"/>
      <c r="E15282" s="32"/>
      <c r="H15282" s="105"/>
      <c r="J15282" s="102"/>
      <c r="K15282" s="102"/>
      <c r="L15282" s="108"/>
      <c r="R15282" s="31"/>
      <c r="S15282" s="112"/>
    </row>
    <row r="15283">
      <c r="A15283" s="105"/>
      <c r="C15283" s="88"/>
      <c r="D15283" s="86"/>
      <c r="E15283" s="32"/>
      <c r="H15283" s="105"/>
      <c r="J15283" s="102"/>
      <c r="K15283" s="102"/>
      <c r="L15283" s="108"/>
      <c r="R15283" s="31"/>
      <c r="S15283" s="112"/>
    </row>
    <row r="15284">
      <c r="A15284" s="105"/>
      <c r="C15284" s="88"/>
      <c r="D15284" s="86"/>
      <c r="E15284" s="32"/>
      <c r="H15284" s="105"/>
      <c r="J15284" s="102"/>
      <c r="K15284" s="102"/>
      <c r="L15284" s="108"/>
      <c r="R15284" s="31"/>
      <c r="S15284" s="112"/>
    </row>
    <row r="15285">
      <c r="A15285" s="105"/>
      <c r="C15285" s="88"/>
      <c r="D15285" s="86"/>
      <c r="E15285" s="32"/>
      <c r="H15285" s="105"/>
      <c r="J15285" s="102"/>
      <c r="K15285" s="102"/>
      <c r="L15285" s="108"/>
      <c r="R15285" s="31"/>
      <c r="S15285" s="112"/>
    </row>
    <row r="15286">
      <c r="A15286" s="105"/>
      <c r="C15286" s="88"/>
      <c r="D15286" s="86"/>
      <c r="E15286" s="32"/>
      <c r="H15286" s="105"/>
      <c r="J15286" s="102"/>
      <c r="K15286" s="102"/>
      <c r="L15286" s="108"/>
      <c r="R15286" s="31"/>
      <c r="S15286" s="112"/>
    </row>
    <row r="15287">
      <c r="A15287" s="105"/>
      <c r="C15287" s="88"/>
      <c r="D15287" s="86"/>
      <c r="E15287" s="32"/>
      <c r="H15287" s="105"/>
      <c r="J15287" s="102"/>
      <c r="K15287" s="102"/>
      <c r="L15287" s="108"/>
      <c r="R15287" s="31"/>
      <c r="S15287" s="112"/>
    </row>
    <row r="15288">
      <c r="A15288" s="105"/>
      <c r="C15288" s="88"/>
      <c r="D15288" s="86"/>
      <c r="E15288" s="32"/>
      <c r="H15288" s="105"/>
      <c r="J15288" s="102"/>
      <c r="K15288" s="102"/>
      <c r="L15288" s="108"/>
      <c r="R15288" s="31"/>
      <c r="S15288" s="112"/>
    </row>
    <row r="15289">
      <c r="A15289" s="105"/>
      <c r="C15289" s="88"/>
      <c r="D15289" s="86"/>
      <c r="E15289" s="32"/>
      <c r="H15289" s="105"/>
      <c r="J15289" s="102"/>
      <c r="K15289" s="102"/>
      <c r="L15289" s="108"/>
      <c r="R15289" s="31"/>
      <c r="S15289" s="112"/>
    </row>
    <row r="15290">
      <c r="A15290" s="105"/>
      <c r="C15290" s="88"/>
      <c r="D15290" s="86"/>
      <c r="E15290" s="32"/>
      <c r="H15290" s="105"/>
      <c r="J15290" s="102"/>
      <c r="K15290" s="102"/>
      <c r="L15290" s="108"/>
      <c r="R15290" s="31"/>
      <c r="S15290" s="112"/>
    </row>
    <row r="15291">
      <c r="A15291" s="105"/>
      <c r="C15291" s="88"/>
      <c r="D15291" s="86"/>
      <c r="E15291" s="32"/>
      <c r="H15291" s="105"/>
      <c r="J15291" s="102"/>
      <c r="K15291" s="102"/>
      <c r="L15291" s="108"/>
      <c r="R15291" s="31"/>
      <c r="S15291" s="112"/>
    </row>
    <row r="15292">
      <c r="A15292" s="105"/>
      <c r="C15292" s="88"/>
      <c r="D15292" s="86"/>
      <c r="E15292" s="32"/>
      <c r="H15292" s="105"/>
      <c r="J15292" s="102"/>
      <c r="K15292" s="102"/>
      <c r="L15292" s="108"/>
      <c r="R15292" s="31"/>
      <c r="S15292" s="112"/>
    </row>
    <row r="15293">
      <c r="A15293" s="105"/>
      <c r="C15293" s="88"/>
      <c r="D15293" s="86"/>
      <c r="E15293" s="32"/>
      <c r="H15293" s="105"/>
      <c r="J15293" s="102"/>
      <c r="K15293" s="102"/>
      <c r="L15293" s="108"/>
      <c r="R15293" s="31"/>
      <c r="S15293" s="112"/>
    </row>
    <row r="15294">
      <c r="A15294" s="105"/>
      <c r="C15294" s="88"/>
      <c r="D15294" s="86"/>
      <c r="E15294" s="32"/>
      <c r="H15294" s="105"/>
      <c r="J15294" s="102"/>
      <c r="K15294" s="102"/>
      <c r="L15294" s="108"/>
      <c r="R15294" s="31"/>
      <c r="S15294" s="112"/>
    </row>
    <row r="15295">
      <c r="A15295" s="105"/>
      <c r="C15295" s="88"/>
      <c r="D15295" s="86"/>
      <c r="E15295" s="32"/>
      <c r="H15295" s="105"/>
      <c r="J15295" s="102"/>
      <c r="K15295" s="102"/>
      <c r="L15295" s="108"/>
      <c r="R15295" s="31"/>
      <c r="S15295" s="112"/>
    </row>
    <row r="15296">
      <c r="A15296" s="105"/>
      <c r="C15296" s="88"/>
      <c r="D15296" s="86"/>
      <c r="E15296" s="32"/>
      <c r="H15296" s="105"/>
      <c r="J15296" s="102"/>
      <c r="K15296" s="102"/>
      <c r="L15296" s="108"/>
      <c r="R15296" s="31"/>
      <c r="S15296" s="112"/>
    </row>
    <row r="15297">
      <c r="A15297" s="105"/>
      <c r="C15297" s="88"/>
      <c r="D15297" s="86"/>
      <c r="E15297" s="32"/>
      <c r="H15297" s="105"/>
      <c r="J15297" s="102"/>
      <c r="K15297" s="102"/>
      <c r="L15297" s="108"/>
      <c r="R15297" s="31"/>
      <c r="S15297" s="112"/>
    </row>
    <row r="15298">
      <c r="A15298" s="105"/>
      <c r="C15298" s="88"/>
      <c r="D15298" s="86"/>
      <c r="E15298" s="32"/>
      <c r="H15298" s="105"/>
      <c r="J15298" s="102"/>
      <c r="K15298" s="102"/>
      <c r="L15298" s="108"/>
      <c r="R15298" s="31"/>
      <c r="S15298" s="112"/>
    </row>
    <row r="15299">
      <c r="A15299" s="105"/>
      <c r="C15299" s="88"/>
      <c r="D15299" s="86"/>
      <c r="E15299" s="32"/>
      <c r="H15299" s="105"/>
      <c r="J15299" s="102"/>
      <c r="K15299" s="102"/>
      <c r="L15299" s="108"/>
      <c r="R15299" s="31"/>
      <c r="S15299" s="112"/>
    </row>
    <row r="15300">
      <c r="A15300" s="105"/>
      <c r="C15300" s="88"/>
      <c r="D15300" s="86"/>
      <c r="E15300" s="32"/>
      <c r="H15300" s="105"/>
      <c r="J15300" s="102"/>
      <c r="K15300" s="102"/>
      <c r="L15300" s="108"/>
      <c r="R15300" s="31"/>
      <c r="S15300" s="112"/>
    </row>
    <row r="15301">
      <c r="A15301" s="105"/>
      <c r="C15301" s="88"/>
      <c r="D15301" s="86"/>
      <c r="E15301" s="32"/>
      <c r="H15301" s="105"/>
      <c r="J15301" s="102"/>
      <c r="K15301" s="102"/>
      <c r="L15301" s="108"/>
      <c r="R15301" s="31"/>
      <c r="S15301" s="112"/>
    </row>
    <row r="15302">
      <c r="A15302" s="105"/>
      <c r="C15302" s="88"/>
      <c r="D15302" s="86"/>
      <c r="E15302" s="32"/>
      <c r="H15302" s="105"/>
      <c r="J15302" s="102"/>
      <c r="K15302" s="102"/>
      <c r="L15302" s="108"/>
      <c r="R15302" s="31"/>
      <c r="S15302" s="112"/>
    </row>
    <row r="15303">
      <c r="A15303" s="105"/>
      <c r="C15303" s="88"/>
      <c r="D15303" s="86"/>
      <c r="E15303" s="32"/>
      <c r="H15303" s="105"/>
      <c r="J15303" s="102"/>
      <c r="K15303" s="102"/>
      <c r="L15303" s="108"/>
      <c r="R15303" s="31"/>
      <c r="S15303" s="112"/>
    </row>
    <row r="15304">
      <c r="A15304" s="105"/>
      <c r="C15304" s="88"/>
      <c r="D15304" s="86"/>
      <c r="E15304" s="32"/>
      <c r="H15304" s="105"/>
      <c r="J15304" s="102"/>
      <c r="K15304" s="102"/>
      <c r="L15304" s="108"/>
      <c r="R15304" s="31"/>
      <c r="S15304" s="112"/>
    </row>
    <row r="15305">
      <c r="A15305" s="105"/>
      <c r="C15305" s="88"/>
      <c r="D15305" s="86"/>
      <c r="E15305" s="32"/>
      <c r="H15305" s="105"/>
      <c r="J15305" s="102"/>
      <c r="K15305" s="102"/>
      <c r="L15305" s="108"/>
      <c r="R15305" s="31"/>
      <c r="S15305" s="112"/>
    </row>
    <row r="15306">
      <c r="A15306" s="105"/>
      <c r="C15306" s="88"/>
      <c r="D15306" s="86"/>
      <c r="E15306" s="32"/>
      <c r="H15306" s="105"/>
      <c r="J15306" s="102"/>
      <c r="K15306" s="102"/>
      <c r="L15306" s="108"/>
      <c r="R15306" s="31"/>
      <c r="S15306" s="112"/>
    </row>
    <row r="15307">
      <c r="A15307" s="105"/>
      <c r="C15307" s="88"/>
      <c r="D15307" s="86"/>
      <c r="E15307" s="32"/>
      <c r="H15307" s="105"/>
      <c r="J15307" s="102"/>
      <c r="K15307" s="102"/>
      <c r="L15307" s="108"/>
      <c r="R15307" s="31"/>
      <c r="S15307" s="112"/>
    </row>
    <row r="15308">
      <c r="A15308" s="105"/>
      <c r="C15308" s="88"/>
      <c r="D15308" s="86"/>
      <c r="E15308" s="32"/>
      <c r="H15308" s="105"/>
      <c r="J15308" s="102"/>
      <c r="K15308" s="102"/>
      <c r="L15308" s="108"/>
      <c r="R15308" s="31"/>
      <c r="S15308" s="112"/>
    </row>
    <row r="15309">
      <c r="A15309" s="105"/>
      <c r="C15309" s="88"/>
      <c r="D15309" s="86"/>
      <c r="E15309" s="32"/>
      <c r="H15309" s="105"/>
      <c r="J15309" s="102"/>
      <c r="K15309" s="102"/>
      <c r="L15309" s="108"/>
      <c r="R15309" s="31"/>
      <c r="S15309" s="112"/>
    </row>
    <row r="15310">
      <c r="A15310" s="105"/>
      <c r="C15310" s="88"/>
      <c r="D15310" s="86"/>
      <c r="E15310" s="32"/>
      <c r="H15310" s="105"/>
      <c r="J15310" s="102"/>
      <c r="K15310" s="102"/>
      <c r="L15310" s="108"/>
      <c r="R15310" s="31"/>
      <c r="S15310" s="112"/>
    </row>
    <row r="15311">
      <c r="A15311" s="105"/>
      <c r="C15311" s="88"/>
      <c r="D15311" s="86"/>
      <c r="E15311" s="32"/>
      <c r="H15311" s="105"/>
      <c r="J15311" s="102"/>
      <c r="K15311" s="102"/>
      <c r="L15311" s="108"/>
      <c r="R15311" s="31"/>
      <c r="S15311" s="112"/>
    </row>
    <row r="15312">
      <c r="A15312" s="105"/>
      <c r="C15312" s="88"/>
      <c r="D15312" s="86"/>
      <c r="E15312" s="32"/>
      <c r="H15312" s="105"/>
      <c r="J15312" s="102"/>
      <c r="K15312" s="102"/>
      <c r="L15312" s="108"/>
      <c r="R15312" s="31"/>
      <c r="S15312" s="112"/>
    </row>
    <row r="15313">
      <c r="A15313" s="105"/>
      <c r="C15313" s="88"/>
      <c r="D15313" s="86"/>
      <c r="E15313" s="32"/>
      <c r="H15313" s="105"/>
      <c r="J15313" s="102"/>
      <c r="K15313" s="102"/>
      <c r="L15313" s="108"/>
      <c r="R15313" s="31"/>
      <c r="S15313" s="112"/>
    </row>
    <row r="15314">
      <c r="A15314" s="105"/>
      <c r="C15314" s="88"/>
      <c r="D15314" s="86"/>
      <c r="E15314" s="32"/>
      <c r="H15314" s="105"/>
      <c r="J15314" s="102"/>
      <c r="K15314" s="102"/>
      <c r="L15314" s="108"/>
      <c r="R15314" s="31"/>
      <c r="S15314" s="112"/>
    </row>
    <row r="15315">
      <c r="A15315" s="105"/>
      <c r="C15315" s="88"/>
      <c r="D15315" s="86"/>
      <c r="E15315" s="32"/>
      <c r="H15315" s="105"/>
      <c r="J15315" s="102"/>
      <c r="K15315" s="102"/>
      <c r="L15315" s="108"/>
      <c r="R15315" s="31"/>
      <c r="S15315" s="112"/>
    </row>
    <row r="15316">
      <c r="A15316" s="105"/>
      <c r="C15316" s="88"/>
      <c r="D15316" s="86"/>
      <c r="E15316" s="32"/>
      <c r="H15316" s="105"/>
      <c r="J15316" s="102"/>
      <c r="K15316" s="102"/>
      <c r="L15316" s="108"/>
      <c r="R15316" s="31"/>
      <c r="S15316" s="112"/>
    </row>
    <row r="15317">
      <c r="A15317" s="105"/>
      <c r="C15317" s="88"/>
      <c r="D15317" s="86"/>
      <c r="E15317" s="32"/>
      <c r="H15317" s="105"/>
      <c r="J15317" s="102"/>
      <c r="K15317" s="102"/>
      <c r="L15317" s="108"/>
      <c r="R15317" s="31"/>
      <c r="S15317" s="112"/>
    </row>
    <row r="15318">
      <c r="A15318" s="105"/>
      <c r="C15318" s="88"/>
      <c r="D15318" s="86"/>
      <c r="E15318" s="32"/>
      <c r="H15318" s="105"/>
      <c r="J15318" s="102"/>
      <c r="K15318" s="102"/>
      <c r="L15318" s="108"/>
      <c r="R15318" s="31"/>
      <c r="S15318" s="112"/>
    </row>
    <row r="15319">
      <c r="A15319" s="105"/>
      <c r="C15319" s="88"/>
      <c r="D15319" s="86"/>
      <c r="E15319" s="32"/>
      <c r="H15319" s="105"/>
      <c r="J15319" s="102"/>
      <c r="K15319" s="102"/>
      <c r="L15319" s="108"/>
      <c r="R15319" s="31"/>
      <c r="S15319" s="112"/>
    </row>
    <row r="15320">
      <c r="A15320" s="105"/>
      <c r="C15320" s="88"/>
      <c r="D15320" s="86"/>
      <c r="E15320" s="32"/>
      <c r="H15320" s="105"/>
      <c r="J15320" s="102"/>
      <c r="K15320" s="102"/>
      <c r="L15320" s="108"/>
      <c r="R15320" s="31"/>
      <c r="S15320" s="112"/>
    </row>
    <row r="15321">
      <c r="A15321" s="105"/>
      <c r="C15321" s="88"/>
      <c r="D15321" s="86"/>
      <c r="E15321" s="32"/>
      <c r="H15321" s="105"/>
      <c r="J15321" s="102"/>
      <c r="K15321" s="102"/>
      <c r="L15321" s="108"/>
      <c r="R15321" s="31"/>
      <c r="S15321" s="112"/>
    </row>
    <row r="15322">
      <c r="A15322" s="105"/>
      <c r="C15322" s="88"/>
      <c r="D15322" s="86"/>
      <c r="E15322" s="32"/>
      <c r="H15322" s="105"/>
      <c r="J15322" s="102"/>
      <c r="K15322" s="102"/>
      <c r="L15322" s="108"/>
      <c r="R15322" s="31"/>
      <c r="S15322" s="112"/>
    </row>
    <row r="15323">
      <c r="A15323" s="105"/>
      <c r="C15323" s="88"/>
      <c r="D15323" s="86"/>
      <c r="E15323" s="32"/>
      <c r="H15323" s="105"/>
      <c r="J15323" s="102"/>
      <c r="K15323" s="102"/>
      <c r="L15323" s="108"/>
      <c r="R15323" s="31"/>
      <c r="S15323" s="112"/>
    </row>
    <row r="15324">
      <c r="A15324" s="105"/>
      <c r="C15324" s="88"/>
      <c r="D15324" s="86"/>
      <c r="E15324" s="32"/>
      <c r="H15324" s="105"/>
      <c r="J15324" s="102"/>
      <c r="K15324" s="102"/>
      <c r="L15324" s="108"/>
      <c r="R15324" s="31"/>
      <c r="S15324" s="112"/>
    </row>
    <row r="15325">
      <c r="A15325" s="105"/>
      <c r="C15325" s="88"/>
      <c r="D15325" s="86"/>
      <c r="E15325" s="32"/>
      <c r="H15325" s="105"/>
      <c r="J15325" s="102"/>
      <c r="K15325" s="102"/>
      <c r="L15325" s="108"/>
      <c r="R15325" s="31"/>
      <c r="S15325" s="112"/>
    </row>
    <row r="15326">
      <c r="A15326" s="105"/>
      <c r="C15326" s="88"/>
      <c r="D15326" s="86"/>
      <c r="E15326" s="32"/>
      <c r="H15326" s="105"/>
      <c r="J15326" s="102"/>
      <c r="K15326" s="102"/>
      <c r="L15326" s="108"/>
      <c r="R15326" s="31"/>
      <c r="S15326" s="112"/>
    </row>
    <row r="15327">
      <c r="A15327" s="105"/>
      <c r="C15327" s="88"/>
      <c r="D15327" s="86"/>
      <c r="E15327" s="32"/>
      <c r="H15327" s="105"/>
      <c r="J15327" s="102"/>
      <c r="K15327" s="102"/>
      <c r="L15327" s="108"/>
      <c r="R15327" s="31"/>
      <c r="S15327" s="112"/>
    </row>
    <row r="15328">
      <c r="A15328" s="105"/>
      <c r="C15328" s="88"/>
      <c r="D15328" s="86"/>
      <c r="E15328" s="32"/>
      <c r="H15328" s="105"/>
      <c r="J15328" s="102"/>
      <c r="K15328" s="102"/>
      <c r="L15328" s="108"/>
      <c r="R15328" s="31"/>
      <c r="S15328" s="112"/>
    </row>
    <row r="15329">
      <c r="A15329" s="105"/>
      <c r="C15329" s="88"/>
      <c r="D15329" s="86"/>
      <c r="E15329" s="32"/>
      <c r="H15329" s="105"/>
      <c r="J15329" s="102"/>
      <c r="K15329" s="102"/>
      <c r="L15329" s="108"/>
      <c r="R15329" s="31"/>
      <c r="S15329" s="112"/>
    </row>
    <row r="15330">
      <c r="A15330" s="105"/>
      <c r="C15330" s="88"/>
      <c r="D15330" s="86"/>
      <c r="E15330" s="32"/>
      <c r="H15330" s="105"/>
      <c r="J15330" s="102"/>
      <c r="K15330" s="102"/>
      <c r="L15330" s="108"/>
      <c r="R15330" s="31"/>
      <c r="S15330" s="112"/>
    </row>
    <row r="15331">
      <c r="A15331" s="105"/>
      <c r="C15331" s="88"/>
      <c r="D15331" s="86"/>
      <c r="E15331" s="32"/>
      <c r="H15331" s="105"/>
      <c r="J15331" s="102"/>
      <c r="K15331" s="102"/>
      <c r="L15331" s="108"/>
      <c r="R15331" s="31"/>
      <c r="S15331" s="112"/>
    </row>
    <row r="15332">
      <c r="A15332" s="105"/>
      <c r="C15332" s="88"/>
      <c r="D15332" s="86"/>
      <c r="E15332" s="32"/>
      <c r="H15332" s="105"/>
      <c r="J15332" s="102"/>
      <c r="K15332" s="102"/>
      <c r="L15332" s="108"/>
      <c r="R15332" s="31"/>
      <c r="S15332" s="112"/>
    </row>
    <row r="15333">
      <c r="A15333" s="105"/>
      <c r="C15333" s="88"/>
      <c r="D15333" s="86"/>
      <c r="E15333" s="32"/>
      <c r="H15333" s="105"/>
      <c r="J15333" s="102"/>
      <c r="K15333" s="102"/>
      <c r="L15333" s="108"/>
      <c r="R15333" s="31"/>
      <c r="S15333" s="112"/>
    </row>
    <row r="15334">
      <c r="A15334" s="105"/>
      <c r="C15334" s="88"/>
      <c r="D15334" s="86"/>
      <c r="E15334" s="32"/>
      <c r="H15334" s="105"/>
      <c r="J15334" s="102"/>
      <c r="K15334" s="102"/>
      <c r="L15334" s="108"/>
      <c r="R15334" s="31"/>
      <c r="S15334" s="112"/>
    </row>
    <row r="15335">
      <c r="A15335" s="105"/>
      <c r="C15335" s="88"/>
      <c r="D15335" s="86"/>
      <c r="E15335" s="32"/>
      <c r="H15335" s="105"/>
      <c r="J15335" s="102"/>
      <c r="K15335" s="102"/>
      <c r="L15335" s="108"/>
      <c r="R15335" s="31"/>
      <c r="S15335" s="112"/>
    </row>
    <row r="15336">
      <c r="A15336" s="105"/>
      <c r="C15336" s="88"/>
      <c r="D15336" s="86"/>
      <c r="E15336" s="32"/>
      <c r="H15336" s="105"/>
      <c r="J15336" s="102"/>
      <c r="K15336" s="102"/>
      <c r="L15336" s="108"/>
      <c r="R15336" s="31"/>
      <c r="S15336" s="112"/>
    </row>
    <row r="15337">
      <c r="A15337" s="105"/>
      <c r="C15337" s="88"/>
      <c r="D15337" s="86"/>
      <c r="E15337" s="32"/>
      <c r="H15337" s="105"/>
      <c r="J15337" s="102"/>
      <c r="K15337" s="102"/>
      <c r="L15337" s="108"/>
      <c r="R15337" s="31"/>
      <c r="S15337" s="112"/>
    </row>
    <row r="15338">
      <c r="A15338" s="105"/>
      <c r="C15338" s="88"/>
      <c r="D15338" s="86"/>
      <c r="E15338" s="32"/>
      <c r="H15338" s="105"/>
      <c r="J15338" s="102"/>
      <c r="K15338" s="102"/>
      <c r="L15338" s="108"/>
      <c r="R15338" s="31"/>
      <c r="S15338" s="112"/>
    </row>
    <row r="15339">
      <c r="A15339" s="105"/>
      <c r="C15339" s="88"/>
      <c r="D15339" s="86"/>
      <c r="E15339" s="32"/>
      <c r="H15339" s="105"/>
      <c r="J15339" s="102"/>
      <c r="K15339" s="102"/>
      <c r="L15339" s="108"/>
      <c r="R15339" s="31"/>
      <c r="S15339" s="112"/>
    </row>
    <row r="15340">
      <c r="A15340" s="105"/>
      <c r="C15340" s="88"/>
      <c r="D15340" s="86"/>
      <c r="E15340" s="32"/>
      <c r="H15340" s="105"/>
      <c r="J15340" s="102"/>
      <c r="K15340" s="102"/>
      <c r="L15340" s="108"/>
      <c r="R15340" s="31"/>
      <c r="S15340" s="112"/>
    </row>
    <row r="15341">
      <c r="A15341" s="105"/>
      <c r="C15341" s="88"/>
      <c r="D15341" s="86"/>
      <c r="E15341" s="32"/>
      <c r="H15341" s="105"/>
      <c r="J15341" s="102"/>
      <c r="K15341" s="102"/>
      <c r="L15341" s="108"/>
      <c r="R15341" s="31"/>
      <c r="S15341" s="112"/>
    </row>
    <row r="15342">
      <c r="A15342" s="105"/>
      <c r="C15342" s="88"/>
      <c r="D15342" s="86"/>
      <c r="E15342" s="32"/>
      <c r="H15342" s="105"/>
      <c r="J15342" s="102"/>
      <c r="K15342" s="102"/>
      <c r="L15342" s="108"/>
      <c r="R15342" s="31"/>
      <c r="S15342" s="112"/>
    </row>
    <row r="15343">
      <c r="A15343" s="105"/>
      <c r="C15343" s="88"/>
      <c r="D15343" s="86"/>
      <c r="E15343" s="32"/>
      <c r="H15343" s="105"/>
      <c r="J15343" s="102"/>
      <c r="K15343" s="102"/>
      <c r="L15343" s="108"/>
      <c r="R15343" s="31"/>
      <c r="S15343" s="112"/>
    </row>
    <row r="15344">
      <c r="A15344" s="105"/>
      <c r="C15344" s="88"/>
      <c r="D15344" s="86"/>
      <c r="E15344" s="32"/>
      <c r="H15344" s="105"/>
      <c r="J15344" s="102"/>
      <c r="K15344" s="102"/>
      <c r="L15344" s="108"/>
      <c r="R15344" s="31"/>
      <c r="S15344" s="112"/>
    </row>
    <row r="15345">
      <c r="A15345" s="105"/>
      <c r="C15345" s="88"/>
      <c r="D15345" s="86"/>
      <c r="E15345" s="32"/>
      <c r="H15345" s="105"/>
      <c r="J15345" s="102"/>
      <c r="K15345" s="102"/>
      <c r="L15345" s="108"/>
      <c r="R15345" s="31"/>
      <c r="S15345" s="112"/>
    </row>
    <row r="15346">
      <c r="A15346" s="105"/>
      <c r="C15346" s="88"/>
      <c r="D15346" s="86"/>
      <c r="E15346" s="32"/>
      <c r="H15346" s="105"/>
      <c r="J15346" s="102"/>
      <c r="K15346" s="102"/>
      <c r="L15346" s="108"/>
      <c r="R15346" s="31"/>
      <c r="S15346" s="112"/>
    </row>
    <row r="15347">
      <c r="A15347" s="105"/>
      <c r="C15347" s="88"/>
      <c r="D15347" s="86"/>
      <c r="E15347" s="32"/>
      <c r="H15347" s="105"/>
      <c r="J15347" s="102"/>
      <c r="K15347" s="102"/>
      <c r="L15347" s="108"/>
      <c r="R15347" s="31"/>
      <c r="S15347" s="112"/>
    </row>
    <row r="15348">
      <c r="A15348" s="105"/>
      <c r="C15348" s="88"/>
      <c r="D15348" s="86"/>
      <c r="E15348" s="32"/>
      <c r="H15348" s="105"/>
      <c r="J15348" s="102"/>
      <c r="K15348" s="102"/>
      <c r="L15348" s="108"/>
      <c r="R15348" s="31"/>
      <c r="S15348" s="112"/>
    </row>
    <row r="15349">
      <c r="A15349" s="105"/>
      <c r="C15349" s="88"/>
      <c r="D15349" s="86"/>
      <c r="E15349" s="32"/>
      <c r="H15349" s="105"/>
      <c r="J15349" s="102"/>
      <c r="K15349" s="102"/>
      <c r="L15349" s="108"/>
      <c r="R15349" s="31"/>
      <c r="S15349" s="112"/>
    </row>
    <row r="15350">
      <c r="A15350" s="105"/>
      <c r="C15350" s="88"/>
      <c r="D15350" s="86"/>
      <c r="E15350" s="32"/>
      <c r="H15350" s="105"/>
      <c r="J15350" s="102"/>
      <c r="K15350" s="102"/>
      <c r="L15350" s="108"/>
      <c r="R15350" s="31"/>
      <c r="S15350" s="112"/>
    </row>
    <row r="15351">
      <c r="A15351" s="105"/>
      <c r="C15351" s="88"/>
      <c r="D15351" s="86"/>
      <c r="E15351" s="32"/>
      <c r="H15351" s="105"/>
      <c r="J15351" s="102"/>
      <c r="K15351" s="102"/>
      <c r="L15351" s="108"/>
      <c r="R15351" s="31"/>
      <c r="S15351" s="112"/>
    </row>
    <row r="15352">
      <c r="A15352" s="105"/>
      <c r="C15352" s="88"/>
      <c r="D15352" s="86"/>
      <c r="E15352" s="32"/>
      <c r="H15352" s="105"/>
      <c r="J15352" s="102"/>
      <c r="K15352" s="102"/>
      <c r="L15352" s="108"/>
      <c r="R15352" s="31"/>
      <c r="S15352" s="112"/>
    </row>
    <row r="15353">
      <c r="A15353" s="105"/>
      <c r="C15353" s="88"/>
      <c r="D15353" s="86"/>
      <c r="E15353" s="32"/>
      <c r="H15353" s="105"/>
      <c r="J15353" s="102"/>
      <c r="K15353" s="102"/>
      <c r="L15353" s="108"/>
      <c r="R15353" s="31"/>
      <c r="S15353" s="112"/>
    </row>
    <row r="15354">
      <c r="A15354" s="105"/>
      <c r="C15354" s="88"/>
      <c r="D15354" s="86"/>
      <c r="E15354" s="32"/>
      <c r="H15354" s="105"/>
      <c r="J15354" s="102"/>
      <c r="K15354" s="102"/>
      <c r="L15354" s="108"/>
      <c r="R15354" s="31"/>
      <c r="S15354" s="112"/>
    </row>
    <row r="15355">
      <c r="A15355" s="105"/>
      <c r="C15355" s="88"/>
      <c r="D15355" s="86"/>
      <c r="E15355" s="32"/>
      <c r="H15355" s="105"/>
      <c r="J15355" s="102"/>
      <c r="K15355" s="102"/>
      <c r="L15355" s="108"/>
      <c r="R15355" s="31"/>
      <c r="S15355" s="112"/>
    </row>
    <row r="15356">
      <c r="A15356" s="105"/>
      <c r="C15356" s="88"/>
      <c r="D15356" s="86"/>
      <c r="E15356" s="32"/>
      <c r="H15356" s="105"/>
      <c r="J15356" s="102"/>
      <c r="K15356" s="102"/>
      <c r="L15356" s="108"/>
      <c r="R15356" s="31"/>
      <c r="S15356" s="112"/>
    </row>
    <row r="15357">
      <c r="A15357" s="105"/>
      <c r="C15357" s="88"/>
      <c r="D15357" s="86"/>
      <c r="E15357" s="32"/>
      <c r="H15357" s="105"/>
      <c r="J15357" s="102"/>
      <c r="K15357" s="102"/>
      <c r="L15357" s="108"/>
      <c r="R15357" s="31"/>
      <c r="S15357" s="112"/>
    </row>
    <row r="15358">
      <c r="A15358" s="105"/>
      <c r="C15358" s="88"/>
      <c r="D15358" s="86"/>
      <c r="E15358" s="32"/>
      <c r="H15358" s="105"/>
      <c r="J15358" s="102"/>
      <c r="K15358" s="102"/>
      <c r="L15358" s="108"/>
      <c r="R15358" s="31"/>
      <c r="S15358" s="112"/>
    </row>
    <row r="15359">
      <c r="A15359" s="105"/>
      <c r="C15359" s="88"/>
      <c r="D15359" s="86"/>
      <c r="E15359" s="32"/>
      <c r="H15359" s="105"/>
      <c r="J15359" s="102"/>
      <c r="K15359" s="102"/>
      <c r="L15359" s="108"/>
      <c r="R15359" s="31"/>
      <c r="S15359" s="112"/>
    </row>
    <row r="15360">
      <c r="A15360" s="105"/>
      <c r="C15360" s="88"/>
      <c r="D15360" s="86"/>
      <c r="E15360" s="32"/>
      <c r="H15360" s="105"/>
      <c r="J15360" s="102"/>
      <c r="K15360" s="102"/>
      <c r="L15360" s="108"/>
      <c r="R15360" s="31"/>
      <c r="S15360" s="112"/>
    </row>
    <row r="15361">
      <c r="A15361" s="105"/>
      <c r="C15361" s="88"/>
      <c r="D15361" s="86"/>
      <c r="E15361" s="32"/>
      <c r="H15361" s="105"/>
      <c r="J15361" s="102"/>
      <c r="K15361" s="102"/>
      <c r="L15361" s="108"/>
      <c r="R15361" s="31"/>
      <c r="S15361" s="112"/>
    </row>
    <row r="15362">
      <c r="A15362" s="105"/>
      <c r="C15362" s="88"/>
      <c r="D15362" s="86"/>
      <c r="E15362" s="32"/>
      <c r="H15362" s="105"/>
      <c r="J15362" s="102"/>
      <c r="K15362" s="102"/>
      <c r="L15362" s="108"/>
      <c r="R15362" s="31"/>
      <c r="S15362" s="112"/>
    </row>
    <row r="15363">
      <c r="A15363" s="105"/>
      <c r="C15363" s="88"/>
      <c r="D15363" s="86"/>
      <c r="E15363" s="32"/>
      <c r="H15363" s="105"/>
      <c r="J15363" s="102"/>
      <c r="K15363" s="102"/>
      <c r="L15363" s="108"/>
      <c r="R15363" s="31"/>
      <c r="S15363" s="112"/>
    </row>
    <row r="15364">
      <c r="A15364" s="105"/>
      <c r="C15364" s="88"/>
      <c r="D15364" s="86"/>
      <c r="E15364" s="32"/>
      <c r="H15364" s="105"/>
      <c r="J15364" s="102"/>
      <c r="K15364" s="102"/>
      <c r="L15364" s="108"/>
      <c r="R15364" s="31"/>
      <c r="S15364" s="112"/>
    </row>
    <row r="15365">
      <c r="A15365" s="105"/>
      <c r="C15365" s="88"/>
      <c r="D15365" s="86"/>
      <c r="E15365" s="32"/>
      <c r="H15365" s="105"/>
      <c r="J15365" s="102"/>
      <c r="K15365" s="102"/>
      <c r="L15365" s="108"/>
      <c r="R15365" s="31"/>
      <c r="S15365" s="112"/>
    </row>
    <row r="15366">
      <c r="A15366" s="105"/>
      <c r="C15366" s="88"/>
      <c r="D15366" s="86"/>
      <c r="E15366" s="32"/>
      <c r="H15366" s="105"/>
      <c r="J15366" s="102"/>
      <c r="K15366" s="102"/>
      <c r="L15366" s="108"/>
      <c r="R15366" s="31"/>
      <c r="S15366" s="112"/>
    </row>
    <row r="15367">
      <c r="A15367" s="105"/>
      <c r="C15367" s="88"/>
      <c r="D15367" s="86"/>
      <c r="E15367" s="32"/>
      <c r="H15367" s="105"/>
      <c r="J15367" s="102"/>
      <c r="K15367" s="102"/>
      <c r="L15367" s="108"/>
      <c r="R15367" s="31"/>
      <c r="S15367" s="112"/>
    </row>
    <row r="15368">
      <c r="A15368" s="105"/>
      <c r="C15368" s="88"/>
      <c r="D15368" s="86"/>
      <c r="E15368" s="32"/>
      <c r="H15368" s="105"/>
      <c r="J15368" s="102"/>
      <c r="K15368" s="102"/>
      <c r="L15368" s="108"/>
      <c r="R15368" s="31"/>
      <c r="S15368" s="112"/>
    </row>
    <row r="15369">
      <c r="A15369" s="105"/>
      <c r="C15369" s="88"/>
      <c r="D15369" s="86"/>
      <c r="E15369" s="32"/>
      <c r="H15369" s="105"/>
      <c r="J15369" s="102"/>
      <c r="K15369" s="102"/>
      <c r="L15369" s="108"/>
      <c r="R15369" s="31"/>
      <c r="S15369" s="112"/>
    </row>
    <row r="15370">
      <c r="A15370" s="105"/>
      <c r="C15370" s="88"/>
      <c r="D15370" s="86"/>
      <c r="E15370" s="32"/>
      <c r="H15370" s="105"/>
      <c r="J15370" s="102"/>
      <c r="K15370" s="102"/>
      <c r="L15370" s="108"/>
      <c r="R15370" s="31"/>
      <c r="S15370" s="112"/>
    </row>
    <row r="15371">
      <c r="A15371" s="105"/>
      <c r="C15371" s="88"/>
      <c r="D15371" s="86"/>
      <c r="E15371" s="32"/>
      <c r="H15371" s="105"/>
      <c r="J15371" s="102"/>
      <c r="K15371" s="102"/>
      <c r="L15371" s="108"/>
      <c r="R15371" s="31"/>
      <c r="S15371" s="112"/>
    </row>
    <row r="15372">
      <c r="A15372" s="105"/>
      <c r="C15372" s="88"/>
      <c r="D15372" s="86"/>
      <c r="E15372" s="32"/>
      <c r="H15372" s="105"/>
      <c r="J15372" s="102"/>
      <c r="K15372" s="102"/>
      <c r="L15372" s="108"/>
      <c r="R15372" s="31"/>
      <c r="S15372" s="112"/>
    </row>
    <row r="15373">
      <c r="A15373" s="105"/>
      <c r="C15373" s="88"/>
      <c r="D15373" s="86"/>
      <c r="E15373" s="32"/>
      <c r="H15373" s="105"/>
      <c r="J15373" s="102"/>
      <c r="K15373" s="102"/>
      <c r="L15373" s="108"/>
      <c r="R15373" s="31"/>
      <c r="S15373" s="112"/>
    </row>
    <row r="15374">
      <c r="A15374" s="105"/>
      <c r="C15374" s="88"/>
      <c r="D15374" s="86"/>
      <c r="E15374" s="32"/>
      <c r="H15374" s="105"/>
      <c r="J15374" s="102"/>
      <c r="K15374" s="102"/>
      <c r="L15374" s="108"/>
      <c r="R15374" s="31"/>
      <c r="S15374" s="112"/>
    </row>
    <row r="15375">
      <c r="A15375" s="105"/>
      <c r="C15375" s="88"/>
      <c r="D15375" s="86"/>
      <c r="E15375" s="32"/>
      <c r="H15375" s="105"/>
      <c r="J15375" s="102"/>
      <c r="K15375" s="102"/>
      <c r="L15375" s="108"/>
      <c r="R15375" s="31"/>
      <c r="S15375" s="112"/>
    </row>
    <row r="15376">
      <c r="A15376" s="105"/>
      <c r="C15376" s="88"/>
      <c r="D15376" s="86"/>
      <c r="E15376" s="32"/>
      <c r="H15376" s="105"/>
      <c r="J15376" s="102"/>
      <c r="K15376" s="102"/>
      <c r="L15376" s="108"/>
      <c r="R15376" s="31"/>
      <c r="S15376" s="112"/>
    </row>
    <row r="15377">
      <c r="A15377" s="105"/>
      <c r="C15377" s="88"/>
      <c r="D15377" s="86"/>
      <c r="E15377" s="32"/>
      <c r="H15377" s="105"/>
      <c r="J15377" s="102"/>
      <c r="K15377" s="102"/>
      <c r="L15377" s="108"/>
      <c r="R15377" s="31"/>
      <c r="S15377" s="112"/>
    </row>
    <row r="15378">
      <c r="A15378" s="105"/>
      <c r="C15378" s="88"/>
      <c r="D15378" s="86"/>
      <c r="E15378" s="32"/>
      <c r="H15378" s="105"/>
      <c r="J15378" s="102"/>
      <c r="K15378" s="102"/>
      <c r="L15378" s="108"/>
      <c r="R15378" s="31"/>
      <c r="S15378" s="112"/>
    </row>
    <row r="15379">
      <c r="A15379" s="105"/>
      <c r="C15379" s="88"/>
      <c r="D15379" s="86"/>
      <c r="E15379" s="32"/>
      <c r="H15379" s="105"/>
      <c r="J15379" s="102"/>
      <c r="K15379" s="102"/>
      <c r="L15379" s="108"/>
      <c r="R15379" s="31"/>
      <c r="S15379" s="112"/>
    </row>
    <row r="15380">
      <c r="A15380" s="105"/>
      <c r="C15380" s="88"/>
      <c r="D15380" s="86"/>
      <c r="E15380" s="32"/>
      <c r="H15380" s="105"/>
      <c r="J15380" s="102"/>
      <c r="K15380" s="102"/>
      <c r="L15380" s="108"/>
      <c r="R15380" s="31"/>
      <c r="S15380" s="112"/>
    </row>
    <row r="15381">
      <c r="A15381" s="105"/>
      <c r="C15381" s="88"/>
      <c r="D15381" s="86"/>
      <c r="E15381" s="32"/>
      <c r="H15381" s="105"/>
      <c r="J15381" s="102"/>
      <c r="K15381" s="102"/>
      <c r="L15381" s="108"/>
      <c r="R15381" s="31"/>
      <c r="S15381" s="112"/>
    </row>
    <row r="15382">
      <c r="A15382" s="105"/>
      <c r="C15382" s="88"/>
      <c r="D15382" s="86"/>
      <c r="E15382" s="32"/>
      <c r="H15382" s="105"/>
      <c r="J15382" s="102"/>
      <c r="K15382" s="102"/>
      <c r="L15382" s="108"/>
      <c r="R15382" s="31"/>
      <c r="S15382" s="112"/>
    </row>
    <row r="15383">
      <c r="A15383" s="105"/>
      <c r="C15383" s="88"/>
      <c r="D15383" s="86"/>
      <c r="E15383" s="32"/>
      <c r="H15383" s="105"/>
      <c r="J15383" s="102"/>
      <c r="K15383" s="102"/>
      <c r="L15383" s="108"/>
      <c r="R15383" s="31"/>
      <c r="S15383" s="112"/>
    </row>
    <row r="15384">
      <c r="A15384" s="105"/>
      <c r="C15384" s="88"/>
      <c r="D15384" s="86"/>
      <c r="E15384" s="32"/>
      <c r="H15384" s="105"/>
      <c r="J15384" s="102"/>
      <c r="K15384" s="102"/>
      <c r="L15384" s="108"/>
      <c r="R15384" s="31"/>
      <c r="S15384" s="112"/>
    </row>
    <row r="15385">
      <c r="A15385" s="105"/>
      <c r="C15385" s="88"/>
      <c r="D15385" s="86"/>
      <c r="E15385" s="32"/>
      <c r="H15385" s="105"/>
      <c r="J15385" s="102"/>
      <c r="K15385" s="102"/>
      <c r="L15385" s="108"/>
      <c r="R15385" s="31"/>
      <c r="S15385" s="112"/>
    </row>
    <row r="15386">
      <c r="A15386" s="105"/>
      <c r="C15386" s="88"/>
      <c r="D15386" s="86"/>
      <c r="E15386" s="32"/>
      <c r="H15386" s="105"/>
      <c r="J15386" s="102"/>
      <c r="K15386" s="102"/>
      <c r="L15386" s="108"/>
      <c r="R15386" s="31"/>
      <c r="S15386" s="112"/>
    </row>
    <row r="15387">
      <c r="A15387" s="105"/>
      <c r="C15387" s="88"/>
      <c r="D15387" s="86"/>
      <c r="E15387" s="32"/>
      <c r="H15387" s="105"/>
      <c r="J15387" s="102"/>
      <c r="K15387" s="102"/>
      <c r="L15387" s="108"/>
      <c r="R15387" s="31"/>
      <c r="S15387" s="112"/>
    </row>
    <row r="15388">
      <c r="A15388" s="105"/>
      <c r="C15388" s="88"/>
      <c r="D15388" s="86"/>
      <c r="E15388" s="32"/>
      <c r="H15388" s="105"/>
      <c r="J15388" s="102"/>
      <c r="K15388" s="102"/>
      <c r="L15388" s="108"/>
      <c r="R15388" s="31"/>
      <c r="S15388" s="112"/>
    </row>
    <row r="15389">
      <c r="A15389" s="105"/>
      <c r="C15389" s="88"/>
      <c r="D15389" s="86"/>
      <c r="E15389" s="32"/>
      <c r="H15389" s="105"/>
      <c r="J15389" s="102"/>
      <c r="K15389" s="102"/>
      <c r="L15389" s="108"/>
      <c r="R15389" s="31"/>
      <c r="S15389" s="112"/>
    </row>
    <row r="15390">
      <c r="A15390" s="105"/>
      <c r="C15390" s="88"/>
      <c r="D15390" s="86"/>
      <c r="E15390" s="32"/>
      <c r="H15390" s="105"/>
      <c r="J15390" s="102"/>
      <c r="K15390" s="102"/>
      <c r="L15390" s="108"/>
      <c r="R15390" s="31"/>
      <c r="S15390" s="112"/>
    </row>
    <row r="15391">
      <c r="A15391" s="105"/>
      <c r="C15391" s="88"/>
      <c r="D15391" s="86"/>
      <c r="E15391" s="32"/>
      <c r="H15391" s="105"/>
      <c r="J15391" s="102"/>
      <c r="K15391" s="102"/>
      <c r="L15391" s="108"/>
      <c r="R15391" s="31"/>
      <c r="S15391" s="112"/>
    </row>
    <row r="15392">
      <c r="A15392" s="105"/>
      <c r="C15392" s="88"/>
      <c r="D15392" s="86"/>
      <c r="E15392" s="32"/>
      <c r="H15392" s="105"/>
      <c r="J15392" s="102"/>
      <c r="K15392" s="102"/>
      <c r="L15392" s="108"/>
      <c r="R15392" s="31"/>
      <c r="S15392" s="112"/>
    </row>
    <row r="15393">
      <c r="A15393" s="105"/>
      <c r="C15393" s="88"/>
      <c r="D15393" s="86"/>
      <c r="E15393" s="32"/>
      <c r="H15393" s="105"/>
      <c r="J15393" s="102"/>
      <c r="K15393" s="102"/>
      <c r="L15393" s="108"/>
      <c r="R15393" s="31"/>
      <c r="S15393" s="112"/>
    </row>
    <row r="15394">
      <c r="A15394" s="105"/>
      <c r="C15394" s="88"/>
      <c r="D15394" s="86"/>
      <c r="E15394" s="32"/>
      <c r="H15394" s="105"/>
      <c r="J15394" s="102"/>
      <c r="K15394" s="102"/>
      <c r="L15394" s="108"/>
      <c r="R15394" s="31"/>
      <c r="S15394" s="112"/>
    </row>
    <row r="15395">
      <c r="A15395" s="105"/>
      <c r="C15395" s="88"/>
      <c r="D15395" s="86"/>
      <c r="E15395" s="32"/>
      <c r="H15395" s="105"/>
      <c r="J15395" s="102"/>
      <c r="K15395" s="102"/>
      <c r="L15395" s="108"/>
      <c r="R15395" s="31"/>
      <c r="S15395" s="112"/>
    </row>
    <row r="15396">
      <c r="A15396" s="105"/>
      <c r="C15396" s="88"/>
      <c r="D15396" s="86"/>
      <c r="E15396" s="32"/>
      <c r="H15396" s="105"/>
      <c r="J15396" s="102"/>
      <c r="K15396" s="102"/>
      <c r="L15396" s="108"/>
      <c r="R15396" s="31"/>
      <c r="S15396" s="112"/>
    </row>
    <row r="15397">
      <c r="A15397" s="105"/>
      <c r="C15397" s="88"/>
      <c r="D15397" s="86"/>
      <c r="E15397" s="32"/>
      <c r="H15397" s="105"/>
      <c r="J15397" s="102"/>
      <c r="K15397" s="102"/>
      <c r="L15397" s="108"/>
      <c r="R15397" s="31"/>
      <c r="S15397" s="112"/>
    </row>
    <row r="15398">
      <c r="A15398" s="105"/>
      <c r="C15398" s="88"/>
      <c r="D15398" s="86"/>
      <c r="E15398" s="32"/>
      <c r="H15398" s="105"/>
      <c r="J15398" s="102"/>
      <c r="K15398" s="102"/>
      <c r="L15398" s="108"/>
      <c r="R15398" s="31"/>
      <c r="S15398" s="112"/>
    </row>
    <row r="15399">
      <c r="A15399" s="105"/>
      <c r="C15399" s="88"/>
      <c r="D15399" s="86"/>
      <c r="E15399" s="32"/>
      <c r="H15399" s="105"/>
      <c r="J15399" s="102"/>
      <c r="K15399" s="102"/>
      <c r="L15399" s="108"/>
      <c r="R15399" s="31"/>
      <c r="S15399" s="112"/>
    </row>
    <row r="15400">
      <c r="A15400" s="105"/>
      <c r="C15400" s="88"/>
      <c r="D15400" s="86"/>
      <c r="E15400" s="32"/>
      <c r="H15400" s="105"/>
      <c r="J15400" s="102"/>
      <c r="K15400" s="102"/>
      <c r="L15400" s="108"/>
      <c r="R15400" s="31"/>
      <c r="S15400" s="112"/>
    </row>
    <row r="15401">
      <c r="A15401" s="105"/>
      <c r="C15401" s="88"/>
      <c r="D15401" s="86"/>
      <c r="E15401" s="32"/>
      <c r="H15401" s="105"/>
      <c r="J15401" s="102"/>
      <c r="K15401" s="102"/>
      <c r="L15401" s="108"/>
      <c r="R15401" s="31"/>
      <c r="S15401" s="112"/>
    </row>
    <row r="15402">
      <c r="A15402" s="105"/>
      <c r="C15402" s="88"/>
      <c r="D15402" s="86"/>
      <c r="E15402" s="32"/>
      <c r="H15402" s="105"/>
      <c r="J15402" s="102"/>
      <c r="K15402" s="102"/>
      <c r="L15402" s="108"/>
      <c r="R15402" s="31"/>
      <c r="S15402" s="112"/>
    </row>
    <row r="15403">
      <c r="A15403" s="105"/>
      <c r="C15403" s="88"/>
      <c r="D15403" s="86"/>
      <c r="E15403" s="32"/>
      <c r="H15403" s="105"/>
      <c r="J15403" s="102"/>
      <c r="K15403" s="102"/>
      <c r="L15403" s="108"/>
      <c r="R15403" s="31"/>
      <c r="S15403" s="112"/>
    </row>
    <row r="15404">
      <c r="A15404" s="105"/>
      <c r="C15404" s="88"/>
      <c r="D15404" s="86"/>
      <c r="E15404" s="32"/>
      <c r="H15404" s="105"/>
      <c r="J15404" s="102"/>
      <c r="K15404" s="102"/>
      <c r="L15404" s="108"/>
      <c r="R15404" s="31"/>
      <c r="S15404" s="112"/>
    </row>
    <row r="15405">
      <c r="A15405" s="105"/>
      <c r="C15405" s="88"/>
      <c r="D15405" s="86"/>
      <c r="E15405" s="32"/>
      <c r="H15405" s="105"/>
      <c r="J15405" s="102"/>
      <c r="K15405" s="102"/>
      <c r="L15405" s="108"/>
      <c r="R15405" s="31"/>
      <c r="S15405" s="112"/>
    </row>
    <row r="15406">
      <c r="A15406" s="105"/>
      <c r="C15406" s="88"/>
      <c r="D15406" s="86"/>
      <c r="E15406" s="32"/>
      <c r="H15406" s="105"/>
      <c r="J15406" s="102"/>
      <c r="K15406" s="102"/>
      <c r="L15406" s="108"/>
      <c r="R15406" s="31"/>
      <c r="S15406" s="112"/>
    </row>
    <row r="15407">
      <c r="A15407" s="105"/>
      <c r="C15407" s="88"/>
      <c r="D15407" s="86"/>
      <c r="E15407" s="32"/>
      <c r="H15407" s="105"/>
      <c r="J15407" s="102"/>
      <c r="K15407" s="102"/>
      <c r="L15407" s="108"/>
      <c r="R15407" s="31"/>
      <c r="S15407" s="112"/>
    </row>
    <row r="15408">
      <c r="A15408" s="105"/>
      <c r="C15408" s="88"/>
      <c r="D15408" s="86"/>
      <c r="E15408" s="32"/>
      <c r="H15408" s="105"/>
      <c r="J15408" s="102"/>
      <c r="K15408" s="102"/>
      <c r="L15408" s="108"/>
      <c r="R15408" s="31"/>
      <c r="S15408" s="112"/>
    </row>
    <row r="15409">
      <c r="A15409" s="105"/>
      <c r="C15409" s="88"/>
      <c r="D15409" s="86"/>
      <c r="E15409" s="32"/>
      <c r="H15409" s="105"/>
      <c r="J15409" s="102"/>
      <c r="K15409" s="102"/>
      <c r="L15409" s="108"/>
      <c r="R15409" s="31"/>
      <c r="S15409" s="112"/>
    </row>
    <row r="15410">
      <c r="A15410" s="105"/>
      <c r="C15410" s="88"/>
      <c r="D15410" s="86"/>
      <c r="E15410" s="32"/>
      <c r="H15410" s="105"/>
      <c r="J15410" s="102"/>
      <c r="K15410" s="102"/>
      <c r="L15410" s="108"/>
      <c r="R15410" s="31"/>
      <c r="S15410" s="112"/>
    </row>
    <row r="15411">
      <c r="A15411" s="105"/>
      <c r="C15411" s="88"/>
      <c r="D15411" s="86"/>
      <c r="E15411" s="32"/>
      <c r="H15411" s="105"/>
      <c r="J15411" s="102"/>
      <c r="K15411" s="102"/>
      <c r="L15411" s="108"/>
      <c r="R15411" s="31"/>
      <c r="S15411" s="112"/>
    </row>
    <row r="15412">
      <c r="A15412" s="105"/>
      <c r="C15412" s="88"/>
      <c r="D15412" s="86"/>
      <c r="E15412" s="32"/>
      <c r="H15412" s="105"/>
      <c r="J15412" s="102"/>
      <c r="K15412" s="102"/>
      <c r="L15412" s="108"/>
      <c r="R15412" s="31"/>
      <c r="S15412" s="112"/>
    </row>
    <row r="15413">
      <c r="A15413" s="105"/>
      <c r="C15413" s="88"/>
      <c r="D15413" s="86"/>
      <c r="E15413" s="32"/>
      <c r="H15413" s="105"/>
      <c r="J15413" s="102"/>
      <c r="K15413" s="102"/>
      <c r="L15413" s="108"/>
      <c r="R15413" s="31"/>
      <c r="S15413" s="112"/>
    </row>
    <row r="15414">
      <c r="A15414" s="105"/>
      <c r="C15414" s="88"/>
      <c r="D15414" s="86"/>
      <c r="E15414" s="32"/>
      <c r="H15414" s="105"/>
      <c r="J15414" s="102"/>
      <c r="K15414" s="102"/>
      <c r="L15414" s="108"/>
      <c r="R15414" s="31"/>
      <c r="S15414" s="112"/>
    </row>
    <row r="15415">
      <c r="A15415" s="105"/>
      <c r="C15415" s="88"/>
      <c r="D15415" s="86"/>
      <c r="E15415" s="32"/>
      <c r="H15415" s="105"/>
      <c r="J15415" s="102"/>
      <c r="K15415" s="102"/>
      <c r="L15415" s="108"/>
      <c r="R15415" s="31"/>
      <c r="S15415" s="112"/>
    </row>
    <row r="15416">
      <c r="A15416" s="105"/>
      <c r="C15416" s="88"/>
      <c r="D15416" s="86"/>
      <c r="E15416" s="32"/>
      <c r="H15416" s="105"/>
      <c r="J15416" s="102"/>
      <c r="K15416" s="102"/>
      <c r="L15416" s="108"/>
      <c r="R15416" s="31"/>
      <c r="S15416" s="112"/>
    </row>
    <row r="15417">
      <c r="A15417" s="105"/>
      <c r="C15417" s="88"/>
      <c r="D15417" s="86"/>
      <c r="E15417" s="32"/>
      <c r="H15417" s="105"/>
      <c r="J15417" s="102"/>
      <c r="K15417" s="102"/>
      <c r="L15417" s="108"/>
      <c r="R15417" s="31"/>
      <c r="S15417" s="112"/>
    </row>
    <row r="15418">
      <c r="A15418" s="105"/>
      <c r="C15418" s="88"/>
      <c r="D15418" s="86"/>
      <c r="E15418" s="32"/>
      <c r="H15418" s="105"/>
      <c r="J15418" s="102"/>
      <c r="K15418" s="102"/>
      <c r="L15418" s="108"/>
      <c r="R15418" s="31"/>
      <c r="S15418" s="112"/>
    </row>
    <row r="15419">
      <c r="A15419" s="105"/>
      <c r="C15419" s="88"/>
      <c r="D15419" s="86"/>
      <c r="E15419" s="32"/>
      <c r="H15419" s="105"/>
      <c r="J15419" s="102"/>
      <c r="K15419" s="102"/>
      <c r="L15419" s="108"/>
      <c r="R15419" s="31"/>
      <c r="S15419" s="112"/>
    </row>
    <row r="15420">
      <c r="A15420" s="105"/>
      <c r="C15420" s="88"/>
      <c r="D15420" s="86"/>
      <c r="E15420" s="32"/>
      <c r="H15420" s="105"/>
      <c r="J15420" s="102"/>
      <c r="K15420" s="102"/>
      <c r="L15420" s="108"/>
      <c r="R15420" s="31"/>
      <c r="S15420" s="112"/>
    </row>
    <row r="15421">
      <c r="A15421" s="105"/>
      <c r="C15421" s="88"/>
      <c r="D15421" s="86"/>
      <c r="E15421" s="32"/>
      <c r="H15421" s="105"/>
      <c r="J15421" s="102"/>
      <c r="K15421" s="102"/>
      <c r="L15421" s="108"/>
      <c r="R15421" s="31"/>
      <c r="S15421" s="112"/>
    </row>
    <row r="15422">
      <c r="A15422" s="105"/>
      <c r="C15422" s="88"/>
      <c r="D15422" s="86"/>
      <c r="E15422" s="32"/>
      <c r="H15422" s="105"/>
      <c r="J15422" s="102"/>
      <c r="K15422" s="102"/>
      <c r="L15422" s="108"/>
      <c r="R15422" s="31"/>
      <c r="S15422" s="112"/>
    </row>
    <row r="15423">
      <c r="A15423" s="105"/>
      <c r="C15423" s="88"/>
      <c r="D15423" s="86"/>
      <c r="E15423" s="32"/>
      <c r="H15423" s="105"/>
      <c r="J15423" s="102"/>
      <c r="K15423" s="102"/>
      <c r="L15423" s="108"/>
      <c r="R15423" s="31"/>
      <c r="S15423" s="112"/>
    </row>
    <row r="15424">
      <c r="A15424" s="105"/>
      <c r="C15424" s="88"/>
      <c r="D15424" s="86"/>
      <c r="E15424" s="32"/>
      <c r="H15424" s="105"/>
      <c r="J15424" s="102"/>
      <c r="K15424" s="102"/>
      <c r="L15424" s="108"/>
      <c r="R15424" s="31"/>
      <c r="S15424" s="112"/>
    </row>
    <row r="15425">
      <c r="A15425" s="105"/>
      <c r="C15425" s="88"/>
      <c r="D15425" s="86"/>
      <c r="E15425" s="32"/>
      <c r="H15425" s="105"/>
      <c r="J15425" s="102"/>
      <c r="K15425" s="102"/>
      <c r="L15425" s="108"/>
      <c r="R15425" s="31"/>
      <c r="S15425" s="112"/>
    </row>
    <row r="15426">
      <c r="A15426" s="105"/>
      <c r="C15426" s="88"/>
      <c r="D15426" s="86"/>
      <c r="E15426" s="32"/>
      <c r="H15426" s="105"/>
      <c r="J15426" s="102"/>
      <c r="K15426" s="102"/>
      <c r="L15426" s="108"/>
      <c r="R15426" s="31"/>
      <c r="S15426" s="112"/>
    </row>
    <row r="15427">
      <c r="A15427" s="105"/>
      <c r="C15427" s="88"/>
      <c r="D15427" s="86"/>
      <c r="E15427" s="32"/>
      <c r="H15427" s="105"/>
      <c r="J15427" s="102"/>
      <c r="K15427" s="102"/>
      <c r="L15427" s="108"/>
      <c r="R15427" s="31"/>
      <c r="S15427" s="112"/>
    </row>
    <row r="15428">
      <c r="A15428" s="105"/>
      <c r="C15428" s="88"/>
      <c r="D15428" s="86"/>
      <c r="E15428" s="32"/>
      <c r="H15428" s="105"/>
      <c r="J15428" s="102"/>
      <c r="K15428" s="102"/>
      <c r="L15428" s="108"/>
      <c r="R15428" s="31"/>
      <c r="S15428" s="112"/>
    </row>
    <row r="15429">
      <c r="A15429" s="105"/>
      <c r="C15429" s="88"/>
      <c r="D15429" s="86"/>
      <c r="E15429" s="32"/>
      <c r="H15429" s="105"/>
      <c r="J15429" s="102"/>
      <c r="K15429" s="102"/>
      <c r="L15429" s="108"/>
      <c r="R15429" s="31"/>
      <c r="S15429" s="112"/>
    </row>
    <row r="15430">
      <c r="A15430" s="105"/>
      <c r="C15430" s="88"/>
      <c r="D15430" s="86"/>
      <c r="E15430" s="32"/>
      <c r="H15430" s="105"/>
      <c r="J15430" s="102"/>
      <c r="K15430" s="102"/>
      <c r="L15430" s="108"/>
      <c r="R15430" s="31"/>
      <c r="S15430" s="112"/>
    </row>
    <row r="15431">
      <c r="A15431" s="105"/>
      <c r="C15431" s="88"/>
      <c r="D15431" s="86"/>
      <c r="E15431" s="32"/>
      <c r="H15431" s="105"/>
      <c r="J15431" s="102"/>
      <c r="K15431" s="102"/>
      <c r="L15431" s="108"/>
      <c r="R15431" s="31"/>
      <c r="S15431" s="112"/>
    </row>
    <row r="15432">
      <c r="A15432" s="105"/>
      <c r="C15432" s="88"/>
      <c r="D15432" s="86"/>
      <c r="E15432" s="32"/>
      <c r="H15432" s="105"/>
      <c r="J15432" s="102"/>
      <c r="K15432" s="102"/>
      <c r="L15432" s="108"/>
      <c r="R15432" s="31"/>
      <c r="S15432" s="112"/>
    </row>
    <row r="15433">
      <c r="A15433" s="105"/>
      <c r="C15433" s="88"/>
      <c r="D15433" s="86"/>
      <c r="E15433" s="32"/>
      <c r="H15433" s="105"/>
      <c r="J15433" s="102"/>
      <c r="K15433" s="102"/>
      <c r="L15433" s="108"/>
      <c r="R15433" s="31"/>
      <c r="S15433" s="112"/>
    </row>
    <row r="15434">
      <c r="A15434" s="105"/>
      <c r="C15434" s="88"/>
      <c r="D15434" s="86"/>
      <c r="E15434" s="32"/>
      <c r="H15434" s="105"/>
      <c r="J15434" s="102"/>
      <c r="K15434" s="102"/>
      <c r="L15434" s="108"/>
      <c r="R15434" s="31"/>
      <c r="S15434" s="112"/>
    </row>
    <row r="15435">
      <c r="A15435" s="105"/>
      <c r="C15435" s="88"/>
      <c r="D15435" s="86"/>
      <c r="E15435" s="32"/>
      <c r="H15435" s="105"/>
      <c r="J15435" s="102"/>
      <c r="K15435" s="102"/>
      <c r="L15435" s="108"/>
      <c r="R15435" s="31"/>
      <c r="S15435" s="112"/>
    </row>
    <row r="15436">
      <c r="A15436" s="105"/>
      <c r="C15436" s="88"/>
      <c r="D15436" s="86"/>
      <c r="E15436" s="32"/>
      <c r="H15436" s="105"/>
      <c r="J15436" s="102"/>
      <c r="K15436" s="102"/>
      <c r="L15436" s="108"/>
      <c r="R15436" s="31"/>
      <c r="S15436" s="112"/>
    </row>
    <row r="15437">
      <c r="A15437" s="105"/>
      <c r="C15437" s="88"/>
      <c r="D15437" s="86"/>
      <c r="E15437" s="32"/>
      <c r="H15437" s="105"/>
      <c r="J15437" s="102"/>
      <c r="K15437" s="102"/>
      <c r="L15437" s="108"/>
      <c r="R15437" s="31"/>
      <c r="S15437" s="112"/>
    </row>
    <row r="15438">
      <c r="A15438" s="105"/>
      <c r="C15438" s="88"/>
      <c r="D15438" s="86"/>
      <c r="E15438" s="32"/>
      <c r="H15438" s="105"/>
      <c r="J15438" s="102"/>
      <c r="K15438" s="102"/>
      <c r="L15438" s="108"/>
      <c r="R15438" s="31"/>
      <c r="S15438" s="112"/>
    </row>
    <row r="15439">
      <c r="A15439" s="105"/>
      <c r="C15439" s="88"/>
      <c r="D15439" s="86"/>
      <c r="E15439" s="32"/>
      <c r="H15439" s="105"/>
      <c r="J15439" s="102"/>
      <c r="K15439" s="102"/>
      <c r="L15439" s="108"/>
      <c r="R15439" s="31"/>
      <c r="S15439" s="112"/>
    </row>
    <row r="15440">
      <c r="A15440" s="105"/>
      <c r="C15440" s="88"/>
      <c r="D15440" s="86"/>
      <c r="E15440" s="32"/>
      <c r="H15440" s="105"/>
      <c r="J15440" s="102"/>
      <c r="K15440" s="102"/>
      <c r="L15440" s="108"/>
      <c r="R15440" s="31"/>
      <c r="S15440" s="112"/>
    </row>
    <row r="15441">
      <c r="A15441" s="105"/>
      <c r="C15441" s="88"/>
      <c r="D15441" s="86"/>
      <c r="E15441" s="32"/>
      <c r="H15441" s="105"/>
      <c r="J15441" s="102"/>
      <c r="K15441" s="102"/>
      <c r="L15441" s="108"/>
      <c r="R15441" s="31"/>
      <c r="S15441" s="112"/>
    </row>
    <row r="15442">
      <c r="A15442" s="105"/>
      <c r="C15442" s="88"/>
      <c r="D15442" s="86"/>
      <c r="E15442" s="32"/>
      <c r="H15442" s="105"/>
      <c r="J15442" s="102"/>
      <c r="K15442" s="102"/>
      <c r="L15442" s="108"/>
      <c r="R15442" s="31"/>
      <c r="S15442" s="112"/>
    </row>
    <row r="15443">
      <c r="A15443" s="105"/>
      <c r="C15443" s="88"/>
      <c r="D15443" s="86"/>
      <c r="E15443" s="32"/>
      <c r="H15443" s="105"/>
      <c r="J15443" s="102"/>
      <c r="K15443" s="102"/>
      <c r="L15443" s="108"/>
      <c r="R15443" s="31"/>
      <c r="S15443" s="112"/>
    </row>
    <row r="15444">
      <c r="A15444" s="105"/>
      <c r="C15444" s="88"/>
      <c r="D15444" s="86"/>
      <c r="E15444" s="32"/>
      <c r="H15444" s="105"/>
      <c r="J15444" s="102"/>
      <c r="K15444" s="102"/>
      <c r="L15444" s="108"/>
      <c r="R15444" s="31"/>
      <c r="S15444" s="112"/>
    </row>
    <row r="15445">
      <c r="A15445" s="105"/>
      <c r="C15445" s="88"/>
      <c r="D15445" s="86"/>
      <c r="E15445" s="32"/>
      <c r="H15445" s="105"/>
      <c r="J15445" s="102"/>
      <c r="K15445" s="102"/>
      <c r="L15445" s="108"/>
      <c r="R15445" s="31"/>
      <c r="S15445" s="112"/>
    </row>
    <row r="15446">
      <c r="A15446" s="105"/>
      <c r="C15446" s="88"/>
      <c r="D15446" s="86"/>
      <c r="E15446" s="32"/>
      <c r="H15446" s="105"/>
      <c r="J15446" s="102"/>
      <c r="K15446" s="102"/>
      <c r="L15446" s="108"/>
      <c r="R15446" s="31"/>
      <c r="S15446" s="112"/>
    </row>
    <row r="15447">
      <c r="A15447" s="105"/>
      <c r="C15447" s="88"/>
      <c r="D15447" s="86"/>
      <c r="E15447" s="32"/>
      <c r="H15447" s="105"/>
      <c r="J15447" s="102"/>
      <c r="K15447" s="102"/>
      <c r="L15447" s="108"/>
      <c r="R15447" s="31"/>
      <c r="S15447" s="112"/>
    </row>
    <row r="15448">
      <c r="A15448" s="105"/>
      <c r="C15448" s="88"/>
      <c r="D15448" s="86"/>
      <c r="E15448" s="32"/>
      <c r="H15448" s="105"/>
      <c r="J15448" s="102"/>
      <c r="K15448" s="102"/>
      <c r="L15448" s="108"/>
      <c r="R15448" s="31"/>
      <c r="S15448" s="112"/>
    </row>
    <row r="15449">
      <c r="A15449" s="105"/>
      <c r="C15449" s="88"/>
      <c r="D15449" s="86"/>
      <c r="E15449" s="32"/>
      <c r="H15449" s="105"/>
      <c r="J15449" s="102"/>
      <c r="K15449" s="102"/>
      <c r="L15449" s="108"/>
      <c r="R15449" s="31"/>
      <c r="S15449" s="112"/>
    </row>
    <row r="15450">
      <c r="A15450" s="105"/>
      <c r="C15450" s="88"/>
      <c r="D15450" s="86"/>
      <c r="E15450" s="32"/>
      <c r="H15450" s="105"/>
      <c r="J15450" s="102"/>
      <c r="K15450" s="102"/>
      <c r="L15450" s="108"/>
      <c r="R15450" s="31"/>
      <c r="S15450" s="112"/>
    </row>
    <row r="15451">
      <c r="A15451" s="105"/>
      <c r="C15451" s="88"/>
      <c r="D15451" s="86"/>
      <c r="E15451" s="32"/>
      <c r="H15451" s="105"/>
      <c r="J15451" s="102"/>
      <c r="K15451" s="102"/>
      <c r="L15451" s="108"/>
      <c r="R15451" s="31"/>
      <c r="S15451" s="112"/>
    </row>
    <row r="15452">
      <c r="A15452" s="105"/>
      <c r="C15452" s="88"/>
      <c r="D15452" s="86"/>
      <c r="E15452" s="32"/>
      <c r="H15452" s="105"/>
      <c r="J15452" s="102"/>
      <c r="K15452" s="102"/>
      <c r="L15452" s="108"/>
      <c r="R15452" s="31"/>
      <c r="S15452" s="112"/>
    </row>
    <row r="15453">
      <c r="A15453" s="105"/>
      <c r="C15453" s="88"/>
      <c r="D15453" s="86"/>
      <c r="E15453" s="32"/>
      <c r="H15453" s="105"/>
      <c r="J15453" s="102"/>
      <c r="K15453" s="102"/>
      <c r="L15453" s="108"/>
      <c r="R15453" s="31"/>
      <c r="S15453" s="112"/>
    </row>
    <row r="15454">
      <c r="A15454" s="105"/>
      <c r="C15454" s="88"/>
      <c r="D15454" s="86"/>
      <c r="E15454" s="32"/>
      <c r="H15454" s="105"/>
      <c r="J15454" s="102"/>
      <c r="K15454" s="102"/>
      <c r="L15454" s="108"/>
      <c r="R15454" s="31"/>
      <c r="S15454" s="112"/>
    </row>
    <row r="15455">
      <c r="A15455" s="105"/>
      <c r="C15455" s="88"/>
      <c r="D15455" s="86"/>
      <c r="E15455" s="32"/>
      <c r="H15455" s="105"/>
      <c r="J15455" s="102"/>
      <c r="K15455" s="102"/>
      <c r="L15455" s="108"/>
      <c r="R15455" s="31"/>
      <c r="S15455" s="112"/>
    </row>
    <row r="15456">
      <c r="A15456" s="105"/>
      <c r="C15456" s="88"/>
      <c r="D15456" s="86"/>
      <c r="E15456" s="32"/>
      <c r="H15456" s="105"/>
      <c r="J15456" s="102"/>
      <c r="K15456" s="102"/>
      <c r="L15456" s="108"/>
      <c r="R15456" s="31"/>
      <c r="S15456" s="112"/>
    </row>
    <row r="15457">
      <c r="A15457" s="105"/>
      <c r="C15457" s="88"/>
      <c r="D15457" s="86"/>
      <c r="E15457" s="32"/>
      <c r="H15457" s="105"/>
      <c r="J15457" s="102"/>
      <c r="K15457" s="102"/>
      <c r="L15457" s="108"/>
      <c r="R15457" s="31"/>
      <c r="S15457" s="112"/>
    </row>
    <row r="15458">
      <c r="A15458" s="105"/>
      <c r="C15458" s="88"/>
      <c r="D15458" s="86"/>
      <c r="E15458" s="32"/>
      <c r="H15458" s="105"/>
      <c r="J15458" s="102"/>
      <c r="K15458" s="102"/>
      <c r="L15458" s="108"/>
      <c r="R15458" s="31"/>
      <c r="S15458" s="112"/>
    </row>
    <row r="15459">
      <c r="A15459" s="105"/>
      <c r="C15459" s="88"/>
      <c r="D15459" s="86"/>
      <c r="E15459" s="32"/>
      <c r="H15459" s="105"/>
      <c r="J15459" s="102"/>
      <c r="K15459" s="102"/>
      <c r="L15459" s="108"/>
      <c r="R15459" s="31"/>
      <c r="S15459" s="112"/>
    </row>
    <row r="15460">
      <c r="A15460" s="105"/>
      <c r="C15460" s="88"/>
      <c r="D15460" s="86"/>
      <c r="E15460" s="32"/>
      <c r="H15460" s="105"/>
      <c r="J15460" s="102"/>
      <c r="K15460" s="102"/>
      <c r="L15460" s="108"/>
      <c r="R15460" s="31"/>
      <c r="S15460" s="112"/>
    </row>
    <row r="15461">
      <c r="A15461" s="105"/>
      <c r="C15461" s="88"/>
      <c r="D15461" s="86"/>
      <c r="E15461" s="32"/>
      <c r="H15461" s="105"/>
      <c r="J15461" s="102"/>
      <c r="K15461" s="102"/>
      <c r="L15461" s="108"/>
      <c r="R15461" s="31"/>
      <c r="S15461" s="112"/>
    </row>
    <row r="15462">
      <c r="A15462" s="105"/>
      <c r="C15462" s="88"/>
      <c r="D15462" s="86"/>
      <c r="E15462" s="32"/>
      <c r="H15462" s="105"/>
      <c r="J15462" s="102"/>
      <c r="K15462" s="102"/>
      <c r="L15462" s="108"/>
      <c r="R15462" s="31"/>
      <c r="S15462" s="112"/>
    </row>
    <row r="15463">
      <c r="A15463" s="105"/>
      <c r="C15463" s="88"/>
      <c r="D15463" s="86"/>
      <c r="E15463" s="32"/>
      <c r="H15463" s="105"/>
      <c r="J15463" s="102"/>
      <c r="K15463" s="102"/>
      <c r="L15463" s="108"/>
      <c r="R15463" s="31"/>
      <c r="S15463" s="112"/>
    </row>
    <row r="15464">
      <c r="A15464" s="105"/>
      <c r="C15464" s="88"/>
      <c r="D15464" s="86"/>
      <c r="E15464" s="32"/>
      <c r="H15464" s="105"/>
      <c r="J15464" s="102"/>
      <c r="K15464" s="102"/>
      <c r="L15464" s="108"/>
      <c r="R15464" s="31"/>
      <c r="S15464" s="112"/>
    </row>
    <row r="15465">
      <c r="A15465" s="105"/>
      <c r="C15465" s="88"/>
      <c r="D15465" s="86"/>
      <c r="E15465" s="32"/>
      <c r="H15465" s="105"/>
      <c r="J15465" s="102"/>
      <c r="K15465" s="102"/>
      <c r="L15465" s="108"/>
      <c r="R15465" s="31"/>
      <c r="S15465" s="112"/>
    </row>
    <row r="15466">
      <c r="A15466" s="105"/>
      <c r="C15466" s="88"/>
      <c r="D15466" s="86"/>
      <c r="E15466" s="32"/>
      <c r="H15466" s="105"/>
      <c r="J15466" s="102"/>
      <c r="K15466" s="102"/>
      <c r="L15466" s="108"/>
      <c r="R15466" s="31"/>
      <c r="S15466" s="112"/>
    </row>
    <row r="15467">
      <c r="A15467" s="105"/>
      <c r="C15467" s="88"/>
      <c r="D15467" s="86"/>
      <c r="E15467" s="32"/>
      <c r="H15467" s="105"/>
      <c r="J15467" s="102"/>
      <c r="K15467" s="102"/>
      <c r="L15467" s="108"/>
      <c r="R15467" s="31"/>
      <c r="S15467" s="112"/>
    </row>
    <row r="15468">
      <c r="A15468" s="105"/>
      <c r="C15468" s="88"/>
      <c r="D15468" s="86"/>
      <c r="E15468" s="32"/>
      <c r="H15468" s="105"/>
      <c r="J15468" s="102"/>
      <c r="K15468" s="102"/>
      <c r="L15468" s="108"/>
      <c r="R15468" s="31"/>
      <c r="S15468" s="112"/>
    </row>
    <row r="15469">
      <c r="A15469" s="105"/>
      <c r="C15469" s="88"/>
      <c r="D15469" s="86"/>
      <c r="E15469" s="32"/>
      <c r="H15469" s="105"/>
      <c r="J15469" s="102"/>
      <c r="K15469" s="102"/>
      <c r="L15469" s="108"/>
      <c r="R15469" s="31"/>
      <c r="S15469" s="112"/>
    </row>
    <row r="15470">
      <c r="A15470" s="105"/>
      <c r="C15470" s="88"/>
      <c r="D15470" s="86"/>
      <c r="E15470" s="32"/>
      <c r="H15470" s="105"/>
      <c r="J15470" s="102"/>
      <c r="K15470" s="102"/>
      <c r="L15470" s="108"/>
      <c r="R15470" s="31"/>
      <c r="S15470" s="112"/>
    </row>
    <row r="15471">
      <c r="A15471" s="105"/>
      <c r="C15471" s="88"/>
      <c r="D15471" s="86"/>
      <c r="E15471" s="32"/>
      <c r="H15471" s="105"/>
      <c r="J15471" s="102"/>
      <c r="K15471" s="102"/>
      <c r="L15471" s="108"/>
      <c r="R15471" s="31"/>
      <c r="S15471" s="112"/>
    </row>
    <row r="15472">
      <c r="A15472" s="105"/>
      <c r="C15472" s="88"/>
      <c r="D15472" s="86"/>
      <c r="E15472" s="32"/>
      <c r="H15472" s="105"/>
      <c r="J15472" s="102"/>
      <c r="K15472" s="102"/>
      <c r="L15472" s="108"/>
      <c r="R15472" s="31"/>
      <c r="S15472" s="112"/>
    </row>
    <row r="15473">
      <c r="A15473" s="105"/>
      <c r="C15473" s="88"/>
      <c r="D15473" s="86"/>
      <c r="E15473" s="32"/>
      <c r="H15473" s="105"/>
      <c r="J15473" s="102"/>
      <c r="K15473" s="102"/>
      <c r="L15473" s="108"/>
      <c r="R15473" s="31"/>
      <c r="S15473" s="112"/>
    </row>
    <row r="15474">
      <c r="A15474" s="105"/>
      <c r="C15474" s="88"/>
      <c r="D15474" s="86"/>
      <c r="E15474" s="32"/>
      <c r="H15474" s="105"/>
      <c r="J15474" s="102"/>
      <c r="K15474" s="102"/>
      <c r="L15474" s="108"/>
      <c r="R15474" s="31"/>
      <c r="S15474" s="112"/>
    </row>
    <row r="15475">
      <c r="A15475" s="105"/>
      <c r="C15475" s="88"/>
      <c r="D15475" s="86"/>
      <c r="E15475" s="32"/>
      <c r="H15475" s="105"/>
      <c r="J15475" s="102"/>
      <c r="K15475" s="102"/>
      <c r="L15475" s="108"/>
      <c r="R15475" s="31"/>
      <c r="S15475" s="112"/>
    </row>
    <row r="15476">
      <c r="A15476" s="105"/>
      <c r="C15476" s="88"/>
      <c r="D15476" s="86"/>
      <c r="E15476" s="32"/>
      <c r="H15476" s="105"/>
      <c r="J15476" s="102"/>
      <c r="K15476" s="102"/>
      <c r="L15476" s="108"/>
      <c r="R15476" s="31"/>
      <c r="S15476" s="112"/>
    </row>
    <row r="15477">
      <c r="A15477" s="105"/>
      <c r="C15477" s="88"/>
      <c r="D15477" s="86"/>
      <c r="E15477" s="32"/>
      <c r="H15477" s="105"/>
      <c r="J15477" s="102"/>
      <c r="K15477" s="102"/>
      <c r="L15477" s="108"/>
      <c r="R15477" s="31"/>
      <c r="S15477" s="112"/>
    </row>
    <row r="15478">
      <c r="A15478" s="105"/>
      <c r="C15478" s="88"/>
      <c r="D15478" s="86"/>
      <c r="E15478" s="32"/>
      <c r="H15478" s="105"/>
      <c r="J15478" s="102"/>
      <c r="K15478" s="102"/>
      <c r="L15478" s="108"/>
      <c r="R15478" s="31"/>
      <c r="S15478" s="112"/>
    </row>
    <row r="15479">
      <c r="A15479" s="105"/>
      <c r="C15479" s="88"/>
      <c r="D15479" s="86"/>
      <c r="E15479" s="32"/>
      <c r="H15479" s="105"/>
      <c r="J15479" s="102"/>
      <c r="K15479" s="102"/>
      <c r="L15479" s="108"/>
      <c r="R15479" s="31"/>
      <c r="S15479" s="112"/>
    </row>
    <row r="15480">
      <c r="A15480" s="105"/>
      <c r="C15480" s="88"/>
      <c r="D15480" s="86"/>
      <c r="E15480" s="32"/>
      <c r="H15480" s="105"/>
      <c r="J15480" s="102"/>
      <c r="K15480" s="102"/>
      <c r="L15480" s="108"/>
      <c r="R15480" s="31"/>
      <c r="S15480" s="112"/>
    </row>
    <row r="15481">
      <c r="A15481" s="105"/>
      <c r="C15481" s="88"/>
      <c r="D15481" s="86"/>
      <c r="E15481" s="32"/>
      <c r="H15481" s="105"/>
      <c r="J15481" s="102"/>
      <c r="K15481" s="102"/>
      <c r="L15481" s="108"/>
      <c r="R15481" s="31"/>
      <c r="S15481" s="112"/>
    </row>
    <row r="15482">
      <c r="A15482" s="105"/>
      <c r="C15482" s="88"/>
      <c r="D15482" s="86"/>
      <c r="E15482" s="32"/>
      <c r="H15482" s="105"/>
      <c r="J15482" s="102"/>
      <c r="K15482" s="102"/>
      <c r="L15482" s="108"/>
      <c r="R15482" s="31"/>
      <c r="S15482" s="112"/>
    </row>
    <row r="15483">
      <c r="A15483" s="105"/>
      <c r="C15483" s="88"/>
      <c r="D15483" s="86"/>
      <c r="E15483" s="32"/>
      <c r="H15483" s="105"/>
      <c r="J15483" s="102"/>
      <c r="K15483" s="102"/>
      <c r="L15483" s="108"/>
      <c r="R15483" s="31"/>
      <c r="S15483" s="112"/>
    </row>
    <row r="15484">
      <c r="A15484" s="105"/>
      <c r="C15484" s="88"/>
      <c r="D15484" s="86"/>
      <c r="E15484" s="32"/>
      <c r="H15484" s="105"/>
      <c r="J15484" s="102"/>
      <c r="K15484" s="102"/>
      <c r="L15484" s="108"/>
      <c r="R15484" s="31"/>
      <c r="S15484" s="112"/>
    </row>
    <row r="15485">
      <c r="A15485" s="105"/>
      <c r="C15485" s="88"/>
      <c r="D15485" s="86"/>
      <c r="E15485" s="32"/>
      <c r="H15485" s="105"/>
      <c r="J15485" s="102"/>
      <c r="K15485" s="102"/>
      <c r="L15485" s="108"/>
      <c r="R15485" s="31"/>
      <c r="S15485" s="112"/>
    </row>
    <row r="15486">
      <c r="A15486" s="105"/>
      <c r="C15486" s="88"/>
      <c r="D15486" s="86"/>
      <c r="E15486" s="32"/>
      <c r="H15486" s="105"/>
      <c r="J15486" s="102"/>
      <c r="K15486" s="102"/>
      <c r="L15486" s="108"/>
      <c r="R15486" s="31"/>
      <c r="S15486" s="112"/>
    </row>
    <row r="15487">
      <c r="A15487" s="105"/>
      <c r="C15487" s="88"/>
      <c r="D15487" s="86"/>
      <c r="E15487" s="32"/>
      <c r="H15487" s="105"/>
      <c r="J15487" s="102"/>
      <c r="K15487" s="102"/>
      <c r="L15487" s="108"/>
      <c r="R15487" s="31"/>
      <c r="S15487" s="112"/>
    </row>
    <row r="15488">
      <c r="A15488" s="105"/>
      <c r="C15488" s="88"/>
      <c r="D15488" s="86"/>
      <c r="E15488" s="32"/>
      <c r="H15488" s="105"/>
      <c r="J15488" s="102"/>
      <c r="K15488" s="102"/>
      <c r="L15488" s="108"/>
      <c r="R15488" s="31"/>
      <c r="S15488" s="112"/>
    </row>
    <row r="15489">
      <c r="A15489" s="105"/>
      <c r="C15489" s="88"/>
      <c r="D15489" s="86"/>
      <c r="E15489" s="32"/>
      <c r="H15489" s="105"/>
      <c r="J15489" s="102"/>
      <c r="K15489" s="102"/>
      <c r="L15489" s="108"/>
      <c r="R15489" s="31"/>
      <c r="S15489" s="112"/>
    </row>
    <row r="15490">
      <c r="A15490" s="105"/>
      <c r="C15490" s="88"/>
      <c r="D15490" s="86"/>
      <c r="E15490" s="32"/>
      <c r="H15490" s="105"/>
      <c r="J15490" s="102"/>
      <c r="K15490" s="102"/>
      <c r="L15490" s="108"/>
      <c r="R15490" s="31"/>
      <c r="S15490" s="112"/>
    </row>
    <row r="15491">
      <c r="A15491" s="105"/>
      <c r="C15491" s="88"/>
      <c r="D15491" s="86"/>
      <c r="E15491" s="32"/>
      <c r="H15491" s="105"/>
      <c r="J15491" s="102"/>
      <c r="K15491" s="102"/>
      <c r="L15491" s="108"/>
      <c r="R15491" s="31"/>
      <c r="S15491" s="112"/>
    </row>
    <row r="15492">
      <c r="A15492" s="105"/>
      <c r="C15492" s="88"/>
      <c r="D15492" s="86"/>
      <c r="E15492" s="32"/>
      <c r="H15492" s="105"/>
      <c r="J15492" s="102"/>
      <c r="K15492" s="102"/>
      <c r="L15492" s="108"/>
      <c r="R15492" s="31"/>
      <c r="S15492" s="112"/>
    </row>
    <row r="15493">
      <c r="A15493" s="105"/>
      <c r="C15493" s="88"/>
      <c r="D15493" s="86"/>
      <c r="E15493" s="32"/>
      <c r="H15493" s="105"/>
      <c r="J15493" s="102"/>
      <c r="K15493" s="102"/>
      <c r="L15493" s="108"/>
      <c r="R15493" s="31"/>
      <c r="S15493" s="112"/>
    </row>
    <row r="15494">
      <c r="A15494" s="105"/>
      <c r="C15494" s="88"/>
      <c r="D15494" s="86"/>
      <c r="E15494" s="32"/>
      <c r="H15494" s="105"/>
      <c r="J15494" s="102"/>
      <c r="K15494" s="102"/>
      <c r="L15494" s="108"/>
      <c r="R15494" s="31"/>
      <c r="S15494" s="112"/>
    </row>
    <row r="15495">
      <c r="A15495" s="105"/>
      <c r="C15495" s="88"/>
      <c r="D15495" s="86"/>
      <c r="E15495" s="32"/>
      <c r="H15495" s="105"/>
      <c r="J15495" s="102"/>
      <c r="K15495" s="102"/>
      <c r="L15495" s="108"/>
      <c r="R15495" s="31"/>
      <c r="S15495" s="112"/>
    </row>
    <row r="15496">
      <c r="A15496" s="105"/>
      <c r="C15496" s="88"/>
      <c r="D15496" s="86"/>
      <c r="E15496" s="32"/>
      <c r="H15496" s="105"/>
      <c r="J15496" s="102"/>
      <c r="K15496" s="102"/>
      <c r="L15496" s="108"/>
      <c r="R15496" s="31"/>
      <c r="S15496" s="112"/>
    </row>
    <row r="15497">
      <c r="A15497" s="105"/>
      <c r="C15497" s="88"/>
      <c r="D15497" s="86"/>
      <c r="E15497" s="32"/>
      <c r="H15497" s="105"/>
      <c r="J15497" s="102"/>
      <c r="K15497" s="102"/>
      <c r="L15497" s="108"/>
      <c r="R15497" s="31"/>
      <c r="S15497" s="112"/>
    </row>
    <row r="15498">
      <c r="A15498" s="105"/>
      <c r="C15498" s="88"/>
      <c r="D15498" s="86"/>
      <c r="E15498" s="32"/>
      <c r="H15498" s="105"/>
      <c r="J15498" s="102"/>
      <c r="K15498" s="102"/>
      <c r="L15498" s="108"/>
      <c r="R15498" s="31"/>
      <c r="S15498" s="112"/>
    </row>
    <row r="15499">
      <c r="A15499" s="105"/>
      <c r="C15499" s="88"/>
      <c r="D15499" s="86"/>
      <c r="E15499" s="32"/>
      <c r="H15499" s="105"/>
      <c r="J15499" s="102"/>
      <c r="K15499" s="102"/>
      <c r="L15499" s="108"/>
      <c r="R15499" s="31"/>
      <c r="S15499" s="112"/>
    </row>
    <row r="15500">
      <c r="A15500" s="105"/>
      <c r="C15500" s="88"/>
      <c r="D15500" s="86"/>
      <c r="E15500" s="32"/>
      <c r="H15500" s="105"/>
      <c r="J15500" s="102"/>
      <c r="K15500" s="102"/>
      <c r="L15500" s="108"/>
      <c r="R15500" s="31"/>
      <c r="S15500" s="112"/>
    </row>
    <row r="15501">
      <c r="A15501" s="105"/>
      <c r="C15501" s="88"/>
      <c r="D15501" s="86"/>
      <c r="E15501" s="32"/>
      <c r="H15501" s="105"/>
      <c r="J15501" s="102"/>
      <c r="K15501" s="102"/>
      <c r="L15501" s="108"/>
      <c r="R15501" s="31"/>
      <c r="S15501" s="112"/>
    </row>
    <row r="15502">
      <c r="A15502" s="105"/>
      <c r="C15502" s="88"/>
      <c r="D15502" s="86"/>
      <c r="E15502" s="32"/>
      <c r="H15502" s="105"/>
      <c r="J15502" s="102"/>
      <c r="K15502" s="102"/>
      <c r="L15502" s="108"/>
      <c r="R15502" s="31"/>
      <c r="S15502" s="112"/>
    </row>
    <row r="15503">
      <c r="A15503" s="105"/>
      <c r="C15503" s="88"/>
      <c r="D15503" s="86"/>
      <c r="E15503" s="32"/>
      <c r="H15503" s="105"/>
      <c r="J15503" s="102"/>
      <c r="K15503" s="102"/>
      <c r="L15503" s="108"/>
      <c r="R15503" s="31"/>
      <c r="S15503" s="112"/>
    </row>
    <row r="15504">
      <c r="A15504" s="105"/>
      <c r="C15504" s="88"/>
      <c r="D15504" s="86"/>
      <c r="E15504" s="32"/>
      <c r="H15504" s="105"/>
      <c r="J15504" s="102"/>
      <c r="K15504" s="102"/>
      <c r="L15504" s="108"/>
      <c r="R15504" s="31"/>
      <c r="S15504" s="112"/>
    </row>
    <row r="15505">
      <c r="A15505" s="105"/>
      <c r="C15505" s="88"/>
      <c r="D15505" s="86"/>
      <c r="E15505" s="32"/>
      <c r="H15505" s="105"/>
      <c r="J15505" s="102"/>
      <c r="K15505" s="102"/>
      <c r="L15505" s="108"/>
      <c r="R15505" s="31"/>
      <c r="S15505" s="112"/>
    </row>
    <row r="15506">
      <c r="A15506" s="105"/>
      <c r="C15506" s="88"/>
      <c r="D15506" s="86"/>
      <c r="E15506" s="32"/>
      <c r="H15506" s="105"/>
      <c r="J15506" s="102"/>
      <c r="K15506" s="102"/>
      <c r="L15506" s="108"/>
      <c r="R15506" s="31"/>
      <c r="S15506" s="112"/>
    </row>
    <row r="15507">
      <c r="A15507" s="105"/>
      <c r="C15507" s="88"/>
      <c r="D15507" s="86"/>
      <c r="E15507" s="32"/>
      <c r="H15507" s="105"/>
      <c r="J15507" s="102"/>
      <c r="K15507" s="102"/>
      <c r="L15507" s="108"/>
      <c r="R15507" s="31"/>
      <c r="S15507" s="112"/>
    </row>
    <row r="15508">
      <c r="A15508" s="105"/>
      <c r="C15508" s="88"/>
      <c r="D15508" s="86"/>
      <c r="E15508" s="32"/>
      <c r="H15508" s="105"/>
      <c r="J15508" s="102"/>
      <c r="K15508" s="102"/>
      <c r="L15508" s="108"/>
      <c r="R15508" s="31"/>
      <c r="S15508" s="112"/>
    </row>
    <row r="15509">
      <c r="A15509" s="105"/>
      <c r="C15509" s="88"/>
      <c r="D15509" s="86"/>
      <c r="E15509" s="32"/>
      <c r="H15509" s="105"/>
      <c r="J15509" s="102"/>
      <c r="K15509" s="102"/>
      <c r="L15509" s="108"/>
      <c r="R15509" s="31"/>
      <c r="S15509" s="112"/>
    </row>
    <row r="15510">
      <c r="A15510" s="105"/>
      <c r="C15510" s="88"/>
      <c r="D15510" s="86"/>
      <c r="E15510" s="32"/>
      <c r="H15510" s="105"/>
      <c r="J15510" s="102"/>
      <c r="K15510" s="102"/>
      <c r="L15510" s="108"/>
      <c r="R15510" s="31"/>
      <c r="S15510" s="112"/>
    </row>
    <row r="15511">
      <c r="A15511" s="105"/>
      <c r="C15511" s="88"/>
      <c r="D15511" s="86"/>
      <c r="E15511" s="32"/>
      <c r="H15511" s="105"/>
      <c r="J15511" s="102"/>
      <c r="K15511" s="102"/>
      <c r="L15511" s="108"/>
      <c r="R15511" s="31"/>
      <c r="S15511" s="112"/>
    </row>
    <row r="15512">
      <c r="A15512" s="105"/>
      <c r="C15512" s="88"/>
      <c r="D15512" s="86"/>
      <c r="E15512" s="32"/>
      <c r="H15512" s="105"/>
      <c r="J15512" s="102"/>
      <c r="K15512" s="102"/>
      <c r="L15512" s="108"/>
      <c r="R15512" s="31"/>
      <c r="S15512" s="112"/>
    </row>
    <row r="15513">
      <c r="A15513" s="105"/>
      <c r="C15513" s="88"/>
      <c r="D15513" s="86"/>
      <c r="E15513" s="32"/>
      <c r="H15513" s="105"/>
      <c r="J15513" s="102"/>
      <c r="K15513" s="102"/>
      <c r="L15513" s="108"/>
      <c r="R15513" s="31"/>
      <c r="S15513" s="112"/>
    </row>
    <row r="15514">
      <c r="A15514" s="105"/>
      <c r="C15514" s="88"/>
      <c r="D15514" s="86"/>
      <c r="E15514" s="32"/>
      <c r="H15514" s="105"/>
      <c r="J15514" s="102"/>
      <c r="K15514" s="102"/>
      <c r="L15514" s="108"/>
      <c r="R15514" s="31"/>
      <c r="S15514" s="112"/>
    </row>
    <row r="15515">
      <c r="A15515" s="105"/>
      <c r="C15515" s="88"/>
      <c r="D15515" s="86"/>
      <c r="E15515" s="32"/>
      <c r="H15515" s="105"/>
      <c r="J15515" s="102"/>
      <c r="K15515" s="102"/>
      <c r="L15515" s="108"/>
      <c r="R15515" s="31"/>
      <c r="S15515" s="112"/>
    </row>
    <row r="15516">
      <c r="A15516" s="105"/>
      <c r="C15516" s="88"/>
      <c r="D15516" s="86"/>
      <c r="E15516" s="32"/>
      <c r="H15516" s="105"/>
      <c r="J15516" s="102"/>
      <c r="K15516" s="102"/>
      <c r="L15516" s="108"/>
      <c r="R15516" s="31"/>
      <c r="S15516" s="112"/>
    </row>
    <row r="15517">
      <c r="A15517" s="105"/>
      <c r="C15517" s="88"/>
      <c r="D15517" s="86"/>
      <c r="E15517" s="32"/>
      <c r="H15517" s="105"/>
      <c r="J15517" s="102"/>
      <c r="K15517" s="102"/>
      <c r="L15517" s="108"/>
      <c r="R15517" s="31"/>
      <c r="S15517" s="112"/>
    </row>
    <row r="15518">
      <c r="A15518" s="105"/>
      <c r="C15518" s="88"/>
      <c r="D15518" s="86"/>
      <c r="E15518" s="32"/>
      <c r="H15518" s="105"/>
      <c r="J15518" s="102"/>
      <c r="K15518" s="102"/>
      <c r="L15518" s="108"/>
      <c r="R15518" s="31"/>
      <c r="S15518" s="112"/>
    </row>
    <row r="15519">
      <c r="A15519" s="105"/>
      <c r="C15519" s="88"/>
      <c r="D15519" s="86"/>
      <c r="E15519" s="32"/>
      <c r="H15519" s="105"/>
      <c r="J15519" s="102"/>
      <c r="K15519" s="102"/>
      <c r="L15519" s="108"/>
      <c r="R15519" s="31"/>
      <c r="S15519" s="112"/>
    </row>
    <row r="15520">
      <c r="A15520" s="105"/>
      <c r="C15520" s="88"/>
      <c r="D15520" s="86"/>
      <c r="E15520" s="32"/>
      <c r="H15520" s="105"/>
      <c r="J15520" s="102"/>
      <c r="K15520" s="102"/>
      <c r="L15520" s="108"/>
      <c r="R15520" s="31"/>
      <c r="S15520" s="112"/>
    </row>
    <row r="15521">
      <c r="A15521" s="105"/>
      <c r="C15521" s="88"/>
      <c r="D15521" s="86"/>
      <c r="E15521" s="32"/>
      <c r="H15521" s="105"/>
      <c r="J15521" s="102"/>
      <c r="K15521" s="102"/>
      <c r="L15521" s="108"/>
      <c r="R15521" s="31"/>
      <c r="S15521" s="112"/>
    </row>
    <row r="15522">
      <c r="A15522" s="105"/>
      <c r="C15522" s="88"/>
      <c r="D15522" s="86"/>
      <c r="E15522" s="32"/>
      <c r="H15522" s="105"/>
      <c r="J15522" s="102"/>
      <c r="K15522" s="102"/>
      <c r="L15522" s="108"/>
      <c r="R15522" s="31"/>
      <c r="S15522" s="112"/>
    </row>
    <row r="15523">
      <c r="A15523" s="105"/>
      <c r="C15523" s="88"/>
      <c r="D15523" s="86"/>
      <c r="E15523" s="32"/>
      <c r="H15523" s="105"/>
      <c r="J15523" s="102"/>
      <c r="K15523" s="102"/>
      <c r="L15523" s="108"/>
      <c r="R15523" s="31"/>
      <c r="S15523" s="112"/>
    </row>
    <row r="15524">
      <c r="A15524" s="105"/>
      <c r="C15524" s="88"/>
      <c r="D15524" s="86"/>
      <c r="E15524" s="32"/>
      <c r="H15524" s="105"/>
      <c r="J15524" s="102"/>
      <c r="K15524" s="102"/>
      <c r="L15524" s="108"/>
      <c r="R15524" s="31"/>
      <c r="S15524" s="112"/>
    </row>
    <row r="15525">
      <c r="A15525" s="105"/>
      <c r="C15525" s="88"/>
      <c r="D15525" s="86"/>
      <c r="E15525" s="32"/>
      <c r="H15525" s="105"/>
      <c r="J15525" s="102"/>
      <c r="K15525" s="102"/>
      <c r="L15525" s="108"/>
      <c r="R15525" s="31"/>
      <c r="S15525" s="112"/>
    </row>
    <row r="15526">
      <c r="A15526" s="105"/>
      <c r="C15526" s="88"/>
      <c r="D15526" s="86"/>
      <c r="E15526" s="32"/>
      <c r="H15526" s="105"/>
      <c r="J15526" s="102"/>
      <c r="K15526" s="102"/>
      <c r="L15526" s="108"/>
      <c r="R15526" s="31"/>
      <c r="S15526" s="112"/>
    </row>
    <row r="15527">
      <c r="A15527" s="105"/>
      <c r="C15527" s="88"/>
      <c r="D15527" s="86"/>
      <c r="E15527" s="32"/>
      <c r="H15527" s="105"/>
      <c r="J15527" s="102"/>
      <c r="K15527" s="102"/>
      <c r="L15527" s="108"/>
      <c r="R15527" s="31"/>
      <c r="S15527" s="112"/>
    </row>
    <row r="15528">
      <c r="A15528" s="105"/>
      <c r="C15528" s="88"/>
      <c r="D15528" s="86"/>
      <c r="E15528" s="32"/>
      <c r="H15528" s="105"/>
      <c r="J15528" s="102"/>
      <c r="K15528" s="102"/>
      <c r="L15528" s="108"/>
      <c r="R15528" s="31"/>
      <c r="S15528" s="112"/>
    </row>
    <row r="15529">
      <c r="A15529" s="105"/>
      <c r="C15529" s="88"/>
      <c r="D15529" s="86"/>
      <c r="E15529" s="32"/>
      <c r="H15529" s="105"/>
      <c r="J15529" s="102"/>
      <c r="K15529" s="102"/>
      <c r="L15529" s="108"/>
      <c r="R15529" s="31"/>
      <c r="S15529" s="112"/>
    </row>
    <row r="15530">
      <c r="A15530" s="105"/>
      <c r="C15530" s="88"/>
      <c r="D15530" s="86"/>
      <c r="E15530" s="32"/>
      <c r="H15530" s="105"/>
      <c r="J15530" s="102"/>
      <c r="K15530" s="102"/>
      <c r="L15530" s="108"/>
      <c r="R15530" s="31"/>
      <c r="S15530" s="112"/>
    </row>
    <row r="15531">
      <c r="A15531" s="105"/>
      <c r="C15531" s="88"/>
      <c r="D15531" s="86"/>
      <c r="E15531" s="32"/>
      <c r="H15531" s="105"/>
      <c r="J15531" s="102"/>
      <c r="K15531" s="102"/>
      <c r="L15531" s="108"/>
      <c r="R15531" s="31"/>
      <c r="S15531" s="112"/>
    </row>
    <row r="15532">
      <c r="A15532" s="105"/>
      <c r="C15532" s="88"/>
      <c r="D15532" s="86"/>
      <c r="E15532" s="32"/>
      <c r="H15532" s="105"/>
      <c r="J15532" s="102"/>
      <c r="K15532" s="102"/>
      <c r="L15532" s="108"/>
      <c r="R15532" s="31"/>
      <c r="S15532" s="112"/>
    </row>
    <row r="15533">
      <c r="A15533" s="105"/>
      <c r="C15533" s="88"/>
      <c r="D15533" s="86"/>
      <c r="E15533" s="32"/>
      <c r="H15533" s="105"/>
      <c r="J15533" s="102"/>
      <c r="K15533" s="102"/>
      <c r="L15533" s="108"/>
      <c r="R15533" s="31"/>
      <c r="S15533" s="112"/>
    </row>
    <row r="15534">
      <c r="A15534" s="105"/>
      <c r="C15534" s="88"/>
      <c r="D15534" s="86"/>
      <c r="E15534" s="32"/>
      <c r="H15534" s="105"/>
      <c r="J15534" s="102"/>
      <c r="K15534" s="102"/>
      <c r="L15534" s="108"/>
      <c r="R15534" s="31"/>
      <c r="S15534" s="112"/>
    </row>
    <row r="15535">
      <c r="A15535" s="105"/>
      <c r="C15535" s="88"/>
      <c r="D15535" s="86"/>
      <c r="E15535" s="32"/>
      <c r="H15535" s="105"/>
      <c r="J15535" s="102"/>
      <c r="K15535" s="102"/>
      <c r="L15535" s="108"/>
      <c r="R15535" s="31"/>
      <c r="S15535" s="112"/>
    </row>
    <row r="15536">
      <c r="A15536" s="105"/>
      <c r="C15536" s="88"/>
      <c r="D15536" s="86"/>
      <c r="E15536" s="32"/>
      <c r="H15536" s="105"/>
      <c r="J15536" s="102"/>
      <c r="K15536" s="102"/>
      <c r="L15536" s="108"/>
      <c r="R15536" s="31"/>
      <c r="S15536" s="112"/>
    </row>
    <row r="15537">
      <c r="A15537" s="105"/>
      <c r="C15537" s="88"/>
      <c r="D15537" s="86"/>
      <c r="E15537" s="32"/>
      <c r="H15537" s="105"/>
      <c r="J15537" s="102"/>
      <c r="K15537" s="102"/>
      <c r="L15537" s="108"/>
      <c r="R15537" s="31"/>
      <c r="S15537" s="112"/>
    </row>
    <row r="15538">
      <c r="A15538" s="105"/>
      <c r="C15538" s="88"/>
      <c r="D15538" s="86"/>
      <c r="E15538" s="32"/>
      <c r="H15538" s="105"/>
      <c r="J15538" s="102"/>
      <c r="K15538" s="102"/>
      <c r="L15538" s="108"/>
      <c r="R15538" s="31"/>
      <c r="S15538" s="112"/>
    </row>
    <row r="15539">
      <c r="A15539" s="105"/>
      <c r="C15539" s="88"/>
      <c r="D15539" s="86"/>
      <c r="E15539" s="32"/>
      <c r="H15539" s="105"/>
      <c r="J15539" s="102"/>
      <c r="K15539" s="102"/>
      <c r="L15539" s="108"/>
      <c r="R15539" s="31"/>
      <c r="S15539" s="112"/>
    </row>
    <row r="15540">
      <c r="A15540" s="105"/>
      <c r="C15540" s="88"/>
      <c r="D15540" s="86"/>
      <c r="E15540" s="32"/>
      <c r="H15540" s="105"/>
      <c r="J15540" s="102"/>
      <c r="K15540" s="102"/>
      <c r="L15540" s="108"/>
      <c r="R15540" s="31"/>
      <c r="S15540" s="112"/>
    </row>
    <row r="15541">
      <c r="A15541" s="105"/>
      <c r="C15541" s="88"/>
      <c r="D15541" s="86"/>
      <c r="E15541" s="32"/>
      <c r="H15541" s="105"/>
      <c r="J15541" s="102"/>
      <c r="K15541" s="102"/>
      <c r="L15541" s="108"/>
      <c r="R15541" s="31"/>
      <c r="S15541" s="112"/>
    </row>
    <row r="15542">
      <c r="A15542" s="105"/>
      <c r="C15542" s="88"/>
      <c r="D15542" s="86"/>
      <c r="E15542" s="32"/>
      <c r="H15542" s="105"/>
      <c r="J15542" s="102"/>
      <c r="K15542" s="102"/>
      <c r="L15542" s="108"/>
      <c r="R15542" s="31"/>
      <c r="S15542" s="112"/>
    </row>
    <row r="15543">
      <c r="A15543" s="105"/>
      <c r="C15543" s="88"/>
      <c r="D15543" s="86"/>
      <c r="E15543" s="32"/>
      <c r="H15543" s="105"/>
      <c r="J15543" s="102"/>
      <c r="K15543" s="102"/>
      <c r="L15543" s="108"/>
      <c r="R15543" s="31"/>
      <c r="S15543" s="112"/>
    </row>
    <row r="15544">
      <c r="A15544" s="105"/>
      <c r="C15544" s="88"/>
      <c r="D15544" s="86"/>
      <c r="E15544" s="32"/>
      <c r="H15544" s="105"/>
      <c r="J15544" s="102"/>
      <c r="K15544" s="102"/>
      <c r="L15544" s="108"/>
      <c r="R15544" s="31"/>
      <c r="S15544" s="112"/>
    </row>
    <row r="15545">
      <c r="A15545" s="105"/>
      <c r="C15545" s="88"/>
      <c r="D15545" s="86"/>
      <c r="E15545" s="32"/>
      <c r="H15545" s="105"/>
      <c r="J15545" s="102"/>
      <c r="K15545" s="102"/>
      <c r="L15545" s="108"/>
      <c r="R15545" s="31"/>
      <c r="S15545" s="112"/>
    </row>
    <row r="15546">
      <c r="A15546" s="105"/>
      <c r="C15546" s="88"/>
      <c r="D15546" s="86"/>
      <c r="E15546" s="32"/>
      <c r="H15546" s="105"/>
      <c r="J15546" s="102"/>
      <c r="K15546" s="102"/>
      <c r="L15546" s="108"/>
      <c r="R15546" s="31"/>
      <c r="S15546" s="112"/>
    </row>
    <row r="15547">
      <c r="A15547" s="105"/>
      <c r="C15547" s="88"/>
      <c r="D15547" s="86"/>
      <c r="E15547" s="32"/>
      <c r="H15547" s="105"/>
      <c r="J15547" s="102"/>
      <c r="K15547" s="102"/>
      <c r="L15547" s="108"/>
      <c r="R15547" s="31"/>
      <c r="S15547" s="112"/>
    </row>
    <row r="15548">
      <c r="A15548" s="105"/>
      <c r="C15548" s="88"/>
      <c r="D15548" s="86"/>
      <c r="E15548" s="32"/>
      <c r="H15548" s="105"/>
      <c r="J15548" s="102"/>
      <c r="K15548" s="102"/>
      <c r="L15548" s="108"/>
      <c r="R15548" s="31"/>
      <c r="S15548" s="112"/>
    </row>
    <row r="15549">
      <c r="A15549" s="105"/>
      <c r="C15549" s="88"/>
      <c r="D15549" s="86"/>
      <c r="E15549" s="32"/>
      <c r="H15549" s="105"/>
      <c r="J15549" s="102"/>
      <c r="K15549" s="102"/>
      <c r="L15549" s="108"/>
      <c r="R15549" s="31"/>
      <c r="S15549" s="112"/>
    </row>
    <row r="15550">
      <c r="A15550" s="105"/>
      <c r="C15550" s="88"/>
      <c r="D15550" s="86"/>
      <c r="E15550" s="32"/>
      <c r="H15550" s="105"/>
      <c r="J15550" s="102"/>
      <c r="K15550" s="102"/>
      <c r="L15550" s="108"/>
      <c r="R15550" s="31"/>
      <c r="S15550" s="112"/>
    </row>
    <row r="15551">
      <c r="A15551" s="105"/>
      <c r="C15551" s="88"/>
      <c r="D15551" s="86"/>
      <c r="E15551" s="32"/>
      <c r="H15551" s="105"/>
      <c r="J15551" s="102"/>
      <c r="K15551" s="102"/>
      <c r="L15551" s="108"/>
      <c r="R15551" s="31"/>
      <c r="S15551" s="112"/>
    </row>
    <row r="15552">
      <c r="A15552" s="105"/>
      <c r="C15552" s="88"/>
      <c r="D15552" s="86"/>
      <c r="E15552" s="32"/>
      <c r="H15552" s="105"/>
      <c r="J15552" s="102"/>
      <c r="K15552" s="102"/>
      <c r="L15552" s="108"/>
      <c r="R15552" s="31"/>
      <c r="S15552" s="112"/>
    </row>
    <row r="15553">
      <c r="A15553" s="105"/>
      <c r="C15553" s="88"/>
      <c r="D15553" s="86"/>
      <c r="E15553" s="32"/>
      <c r="H15553" s="105"/>
      <c r="J15553" s="102"/>
      <c r="K15553" s="102"/>
      <c r="L15553" s="108"/>
      <c r="R15553" s="31"/>
      <c r="S15553" s="112"/>
    </row>
    <row r="15554">
      <c r="A15554" s="105"/>
      <c r="C15554" s="88"/>
      <c r="D15554" s="86"/>
      <c r="E15554" s="32"/>
      <c r="H15554" s="105"/>
      <c r="J15554" s="102"/>
      <c r="K15554" s="102"/>
      <c r="L15554" s="108"/>
      <c r="R15554" s="31"/>
      <c r="S15554" s="112"/>
    </row>
    <row r="15555">
      <c r="A15555" s="105"/>
      <c r="C15555" s="88"/>
      <c r="D15555" s="86"/>
      <c r="E15555" s="32"/>
      <c r="H15555" s="105"/>
      <c r="J15555" s="102"/>
      <c r="K15555" s="102"/>
      <c r="L15555" s="108"/>
      <c r="R15555" s="31"/>
      <c r="S15555" s="112"/>
    </row>
    <row r="15556">
      <c r="A15556" s="105"/>
      <c r="C15556" s="88"/>
      <c r="D15556" s="86"/>
      <c r="E15556" s="32"/>
      <c r="H15556" s="105"/>
      <c r="J15556" s="102"/>
      <c r="K15556" s="102"/>
      <c r="L15556" s="108"/>
      <c r="R15556" s="31"/>
      <c r="S15556" s="112"/>
    </row>
    <row r="15557">
      <c r="A15557" s="105"/>
      <c r="C15557" s="88"/>
      <c r="D15557" s="86"/>
      <c r="E15557" s="32"/>
      <c r="H15557" s="105"/>
      <c r="J15557" s="102"/>
      <c r="K15557" s="102"/>
      <c r="L15557" s="108"/>
      <c r="R15557" s="31"/>
      <c r="S15557" s="112"/>
    </row>
    <row r="15558">
      <c r="A15558" s="105"/>
      <c r="C15558" s="88"/>
      <c r="D15558" s="86"/>
      <c r="E15558" s="32"/>
      <c r="H15558" s="105"/>
      <c r="J15558" s="102"/>
      <c r="K15558" s="102"/>
      <c r="L15558" s="108"/>
      <c r="R15558" s="31"/>
      <c r="S15558" s="112"/>
    </row>
    <row r="15559">
      <c r="A15559" s="105"/>
      <c r="C15559" s="88"/>
      <c r="D15559" s="86"/>
      <c r="E15559" s="32"/>
      <c r="H15559" s="105"/>
      <c r="J15559" s="102"/>
      <c r="K15559" s="102"/>
      <c r="L15559" s="108"/>
      <c r="R15559" s="31"/>
      <c r="S15559" s="112"/>
    </row>
    <row r="15560">
      <c r="A15560" s="105"/>
      <c r="C15560" s="88"/>
      <c r="D15560" s="86"/>
      <c r="E15560" s="32"/>
      <c r="H15560" s="105"/>
      <c r="J15560" s="102"/>
      <c r="K15560" s="102"/>
      <c r="L15560" s="108"/>
      <c r="R15560" s="31"/>
      <c r="S15560" s="112"/>
    </row>
    <row r="15561">
      <c r="A15561" s="105"/>
      <c r="C15561" s="88"/>
      <c r="D15561" s="86"/>
      <c r="E15561" s="32"/>
      <c r="H15561" s="105"/>
      <c r="J15561" s="102"/>
      <c r="K15561" s="102"/>
      <c r="L15561" s="108"/>
      <c r="R15561" s="31"/>
      <c r="S15561" s="112"/>
    </row>
    <row r="15562">
      <c r="A15562" s="105"/>
      <c r="C15562" s="88"/>
      <c r="D15562" s="86"/>
      <c r="E15562" s="32"/>
      <c r="H15562" s="105"/>
      <c r="J15562" s="102"/>
      <c r="K15562" s="102"/>
      <c r="L15562" s="108"/>
      <c r="R15562" s="31"/>
      <c r="S15562" s="112"/>
    </row>
    <row r="15563">
      <c r="A15563" s="105"/>
      <c r="C15563" s="88"/>
      <c r="D15563" s="86"/>
      <c r="E15563" s="32"/>
      <c r="H15563" s="105"/>
      <c r="J15563" s="102"/>
      <c r="K15563" s="102"/>
      <c r="L15563" s="108"/>
      <c r="R15563" s="31"/>
      <c r="S15563" s="112"/>
    </row>
    <row r="15564">
      <c r="A15564" s="105"/>
      <c r="C15564" s="88"/>
      <c r="D15564" s="86"/>
      <c r="E15564" s="32"/>
      <c r="H15564" s="105"/>
      <c r="J15564" s="102"/>
      <c r="K15564" s="102"/>
      <c r="L15564" s="108"/>
      <c r="R15564" s="31"/>
      <c r="S15564" s="112"/>
    </row>
    <row r="15565">
      <c r="A15565" s="105"/>
      <c r="C15565" s="88"/>
      <c r="D15565" s="86"/>
      <c r="E15565" s="32"/>
      <c r="H15565" s="105"/>
      <c r="J15565" s="102"/>
      <c r="K15565" s="102"/>
      <c r="L15565" s="108"/>
      <c r="R15565" s="31"/>
      <c r="S15565" s="112"/>
    </row>
    <row r="15566">
      <c r="A15566" s="105"/>
      <c r="C15566" s="88"/>
      <c r="D15566" s="86"/>
      <c r="E15566" s="32"/>
      <c r="H15566" s="105"/>
      <c r="J15566" s="102"/>
      <c r="K15566" s="102"/>
      <c r="L15566" s="108"/>
      <c r="R15566" s="31"/>
      <c r="S15566" s="112"/>
    </row>
    <row r="15567">
      <c r="A15567" s="105"/>
      <c r="C15567" s="88"/>
      <c r="D15567" s="86"/>
      <c r="E15567" s="32"/>
      <c r="H15567" s="105"/>
      <c r="J15567" s="102"/>
      <c r="K15567" s="102"/>
      <c r="L15567" s="108"/>
      <c r="R15567" s="31"/>
      <c r="S15567" s="112"/>
    </row>
    <row r="15568">
      <c r="A15568" s="105"/>
      <c r="C15568" s="88"/>
      <c r="D15568" s="86"/>
      <c r="E15568" s="32"/>
      <c r="H15568" s="105"/>
      <c r="J15568" s="102"/>
      <c r="K15568" s="102"/>
      <c r="L15568" s="108"/>
      <c r="R15568" s="31"/>
      <c r="S15568" s="112"/>
    </row>
    <row r="15569">
      <c r="A15569" s="105"/>
      <c r="C15569" s="88"/>
      <c r="D15569" s="86"/>
      <c r="E15569" s="32"/>
      <c r="H15569" s="105"/>
      <c r="J15569" s="102"/>
      <c r="K15569" s="102"/>
      <c r="L15569" s="108"/>
      <c r="R15569" s="31"/>
      <c r="S15569" s="112"/>
    </row>
    <row r="15570">
      <c r="A15570" s="105"/>
      <c r="C15570" s="88"/>
      <c r="D15570" s="86"/>
      <c r="E15570" s="32"/>
      <c r="H15570" s="105"/>
      <c r="J15570" s="102"/>
      <c r="K15570" s="102"/>
      <c r="L15570" s="108"/>
      <c r="R15570" s="31"/>
      <c r="S15570" s="112"/>
    </row>
    <row r="15571">
      <c r="A15571" s="105"/>
      <c r="C15571" s="88"/>
      <c r="D15571" s="86"/>
      <c r="E15571" s="32"/>
      <c r="H15571" s="105"/>
      <c r="J15571" s="102"/>
      <c r="K15571" s="102"/>
      <c r="L15571" s="108"/>
      <c r="R15571" s="31"/>
      <c r="S15571" s="112"/>
    </row>
    <row r="15572">
      <c r="A15572" s="105"/>
      <c r="C15572" s="88"/>
      <c r="D15572" s="86"/>
      <c r="E15572" s="32"/>
      <c r="H15572" s="105"/>
      <c r="J15572" s="102"/>
      <c r="K15572" s="102"/>
      <c r="L15572" s="108"/>
      <c r="R15572" s="31"/>
      <c r="S15572" s="112"/>
    </row>
    <row r="15573">
      <c r="A15573" s="105"/>
      <c r="C15573" s="88"/>
      <c r="D15573" s="86"/>
      <c r="E15573" s="32"/>
      <c r="H15573" s="105"/>
      <c r="J15573" s="102"/>
      <c r="K15573" s="102"/>
      <c r="L15573" s="108"/>
      <c r="R15573" s="31"/>
      <c r="S15573" s="112"/>
    </row>
    <row r="15574">
      <c r="A15574" s="105"/>
      <c r="C15574" s="88"/>
      <c r="D15574" s="86"/>
      <c r="E15574" s="32"/>
      <c r="H15574" s="105"/>
      <c r="J15574" s="102"/>
      <c r="K15574" s="102"/>
      <c r="L15574" s="108"/>
      <c r="R15574" s="31"/>
      <c r="S15574" s="112"/>
    </row>
    <row r="15575">
      <c r="A15575" s="105"/>
      <c r="C15575" s="88"/>
      <c r="D15575" s="86"/>
      <c r="E15575" s="32"/>
      <c r="H15575" s="105"/>
      <c r="J15575" s="102"/>
      <c r="K15575" s="102"/>
      <c r="L15575" s="108"/>
      <c r="R15575" s="31"/>
      <c r="S15575" s="112"/>
    </row>
    <row r="15576">
      <c r="A15576" s="105"/>
      <c r="C15576" s="88"/>
      <c r="D15576" s="86"/>
      <c r="E15576" s="32"/>
      <c r="H15576" s="105"/>
      <c r="J15576" s="102"/>
      <c r="K15576" s="102"/>
      <c r="L15576" s="108"/>
      <c r="R15576" s="31"/>
      <c r="S15576" s="112"/>
    </row>
    <row r="15577">
      <c r="A15577" s="105"/>
      <c r="C15577" s="88"/>
      <c r="D15577" s="86"/>
      <c r="E15577" s="32"/>
      <c r="H15577" s="105"/>
      <c r="J15577" s="102"/>
      <c r="K15577" s="102"/>
      <c r="L15577" s="108"/>
      <c r="R15577" s="31"/>
      <c r="S15577" s="112"/>
    </row>
    <row r="15578">
      <c r="A15578" s="105"/>
      <c r="C15578" s="88"/>
      <c r="D15578" s="86"/>
      <c r="E15578" s="32"/>
      <c r="H15578" s="105"/>
      <c r="J15578" s="102"/>
      <c r="K15578" s="102"/>
      <c r="L15578" s="108"/>
      <c r="R15578" s="31"/>
      <c r="S15578" s="112"/>
    </row>
    <row r="15579">
      <c r="A15579" s="105"/>
      <c r="C15579" s="88"/>
      <c r="D15579" s="86"/>
      <c r="E15579" s="32"/>
      <c r="H15579" s="105"/>
      <c r="J15579" s="102"/>
      <c r="K15579" s="102"/>
      <c r="L15579" s="108"/>
      <c r="R15579" s="31"/>
      <c r="S15579" s="112"/>
    </row>
    <row r="15580">
      <c r="A15580" s="105"/>
      <c r="C15580" s="88"/>
      <c r="D15580" s="86"/>
      <c r="E15580" s="32"/>
      <c r="H15580" s="105"/>
      <c r="J15580" s="102"/>
      <c r="K15580" s="102"/>
      <c r="L15580" s="108"/>
      <c r="R15580" s="31"/>
      <c r="S15580" s="112"/>
    </row>
    <row r="15581">
      <c r="A15581" s="105"/>
      <c r="C15581" s="88"/>
      <c r="D15581" s="86"/>
      <c r="E15581" s="32"/>
      <c r="H15581" s="105"/>
      <c r="J15581" s="102"/>
      <c r="K15581" s="102"/>
      <c r="L15581" s="108"/>
      <c r="R15581" s="31"/>
      <c r="S15581" s="112"/>
    </row>
    <row r="15582">
      <c r="A15582" s="105"/>
      <c r="C15582" s="88"/>
      <c r="D15582" s="86"/>
      <c r="E15582" s="32"/>
      <c r="H15582" s="105"/>
      <c r="J15582" s="102"/>
      <c r="K15582" s="102"/>
      <c r="L15582" s="108"/>
      <c r="R15582" s="31"/>
      <c r="S15582" s="112"/>
    </row>
    <row r="15583">
      <c r="A15583" s="105"/>
      <c r="C15583" s="88"/>
      <c r="D15583" s="86"/>
      <c r="E15583" s="32"/>
      <c r="H15583" s="105"/>
      <c r="J15583" s="102"/>
      <c r="K15583" s="102"/>
      <c r="L15583" s="108"/>
      <c r="R15583" s="31"/>
      <c r="S15583" s="112"/>
    </row>
    <row r="15584">
      <c r="A15584" s="105"/>
      <c r="C15584" s="88"/>
      <c r="D15584" s="86"/>
      <c r="E15584" s="32"/>
      <c r="H15584" s="105"/>
      <c r="J15584" s="102"/>
      <c r="K15584" s="102"/>
      <c r="L15584" s="108"/>
      <c r="R15584" s="31"/>
      <c r="S15584" s="112"/>
    </row>
    <row r="15585">
      <c r="A15585" s="105"/>
      <c r="C15585" s="88"/>
      <c r="D15585" s="86"/>
      <c r="E15585" s="32"/>
      <c r="H15585" s="105"/>
      <c r="J15585" s="102"/>
      <c r="K15585" s="102"/>
      <c r="L15585" s="108"/>
      <c r="R15585" s="31"/>
      <c r="S15585" s="112"/>
    </row>
    <row r="15586">
      <c r="A15586" s="105"/>
      <c r="C15586" s="88"/>
      <c r="D15586" s="86"/>
      <c r="E15586" s="32"/>
      <c r="H15586" s="105"/>
      <c r="J15586" s="102"/>
      <c r="K15586" s="102"/>
      <c r="L15586" s="108"/>
      <c r="R15586" s="31"/>
      <c r="S15586" s="112"/>
    </row>
    <row r="15587">
      <c r="A15587" s="105"/>
      <c r="C15587" s="88"/>
      <c r="D15587" s="86"/>
      <c r="E15587" s="32"/>
      <c r="H15587" s="105"/>
      <c r="J15587" s="102"/>
      <c r="K15587" s="102"/>
      <c r="L15587" s="108"/>
      <c r="R15587" s="31"/>
      <c r="S15587" s="112"/>
    </row>
    <row r="15588">
      <c r="A15588" s="105"/>
      <c r="C15588" s="88"/>
      <c r="D15588" s="86"/>
      <c r="E15588" s="32"/>
      <c r="H15588" s="105"/>
      <c r="J15588" s="102"/>
      <c r="K15588" s="102"/>
      <c r="L15588" s="108"/>
      <c r="R15588" s="31"/>
      <c r="S15588" s="112"/>
    </row>
    <row r="15589">
      <c r="A15589" s="105"/>
      <c r="C15589" s="88"/>
      <c r="D15589" s="86"/>
      <c r="E15589" s="32"/>
      <c r="H15589" s="105"/>
      <c r="J15589" s="102"/>
      <c r="K15589" s="102"/>
      <c r="L15589" s="108"/>
      <c r="R15589" s="31"/>
      <c r="S15589" s="112"/>
    </row>
    <row r="15590">
      <c r="A15590" s="105"/>
      <c r="C15590" s="88"/>
      <c r="D15590" s="86"/>
      <c r="E15590" s="32"/>
      <c r="H15590" s="105"/>
      <c r="J15590" s="102"/>
      <c r="K15590" s="102"/>
      <c r="L15590" s="108"/>
      <c r="R15590" s="31"/>
      <c r="S15590" s="112"/>
    </row>
    <row r="15591">
      <c r="A15591" s="105"/>
      <c r="C15591" s="88"/>
      <c r="D15591" s="86"/>
      <c r="E15591" s="32"/>
      <c r="H15591" s="105"/>
      <c r="J15591" s="102"/>
      <c r="K15591" s="102"/>
      <c r="L15591" s="108"/>
      <c r="R15591" s="31"/>
      <c r="S15591" s="112"/>
    </row>
    <row r="15592">
      <c r="A15592" s="105"/>
      <c r="C15592" s="88"/>
      <c r="D15592" s="86"/>
      <c r="E15592" s="32"/>
      <c r="H15592" s="105"/>
      <c r="J15592" s="102"/>
      <c r="K15592" s="102"/>
      <c r="L15592" s="108"/>
      <c r="R15592" s="31"/>
      <c r="S15592" s="112"/>
    </row>
    <row r="15593">
      <c r="A15593" s="105"/>
      <c r="C15593" s="88"/>
      <c r="D15593" s="86"/>
      <c r="E15593" s="32"/>
      <c r="H15593" s="105"/>
      <c r="J15593" s="102"/>
      <c r="K15593" s="102"/>
      <c r="L15593" s="108"/>
      <c r="R15593" s="31"/>
      <c r="S15593" s="112"/>
    </row>
    <row r="15594">
      <c r="A15594" s="105"/>
      <c r="C15594" s="88"/>
      <c r="D15594" s="86"/>
      <c r="E15594" s="32"/>
      <c r="H15594" s="105"/>
      <c r="J15594" s="102"/>
      <c r="K15594" s="102"/>
      <c r="L15594" s="108"/>
      <c r="R15594" s="31"/>
      <c r="S15594" s="112"/>
    </row>
    <row r="15595">
      <c r="A15595" s="105"/>
      <c r="C15595" s="88"/>
      <c r="D15595" s="86"/>
      <c r="E15595" s="32"/>
      <c r="H15595" s="105"/>
      <c r="J15595" s="102"/>
      <c r="K15595" s="102"/>
      <c r="L15595" s="108"/>
      <c r="R15595" s="31"/>
      <c r="S15595" s="112"/>
    </row>
    <row r="15596">
      <c r="A15596" s="105"/>
      <c r="C15596" s="88"/>
      <c r="D15596" s="86"/>
      <c r="E15596" s="32"/>
      <c r="H15596" s="105"/>
      <c r="J15596" s="102"/>
      <c r="K15596" s="102"/>
      <c r="L15596" s="108"/>
      <c r="R15596" s="31"/>
      <c r="S15596" s="112"/>
    </row>
    <row r="15597">
      <c r="A15597" s="105"/>
      <c r="C15597" s="88"/>
      <c r="D15597" s="86"/>
      <c r="E15597" s="32"/>
      <c r="H15597" s="105"/>
      <c r="J15597" s="102"/>
      <c r="K15597" s="102"/>
      <c r="L15597" s="108"/>
      <c r="R15597" s="31"/>
      <c r="S15597" s="112"/>
    </row>
    <row r="15598">
      <c r="A15598" s="105"/>
      <c r="C15598" s="88"/>
      <c r="D15598" s="86"/>
      <c r="E15598" s="32"/>
      <c r="H15598" s="105"/>
      <c r="J15598" s="102"/>
      <c r="K15598" s="102"/>
      <c r="L15598" s="108"/>
      <c r="R15598" s="31"/>
      <c r="S15598" s="112"/>
    </row>
    <row r="15599">
      <c r="A15599" s="105"/>
      <c r="C15599" s="88"/>
      <c r="D15599" s="86"/>
      <c r="E15599" s="32"/>
      <c r="H15599" s="105"/>
      <c r="J15599" s="102"/>
      <c r="K15599" s="102"/>
      <c r="L15599" s="108"/>
      <c r="R15599" s="31"/>
      <c r="S15599" s="112"/>
    </row>
    <row r="15600">
      <c r="A15600" s="105"/>
      <c r="C15600" s="88"/>
      <c r="D15600" s="86"/>
      <c r="E15600" s="32"/>
      <c r="H15600" s="105"/>
      <c r="J15600" s="102"/>
      <c r="K15600" s="102"/>
      <c r="L15600" s="108"/>
      <c r="R15600" s="31"/>
      <c r="S15600" s="112"/>
    </row>
    <row r="15601">
      <c r="A15601" s="105"/>
      <c r="C15601" s="88"/>
      <c r="D15601" s="86"/>
      <c r="E15601" s="32"/>
      <c r="H15601" s="105"/>
      <c r="J15601" s="102"/>
      <c r="K15601" s="102"/>
      <c r="L15601" s="108"/>
      <c r="R15601" s="31"/>
      <c r="S15601" s="112"/>
    </row>
    <row r="15602">
      <c r="A15602" s="105"/>
      <c r="C15602" s="88"/>
      <c r="D15602" s="86"/>
      <c r="E15602" s="32"/>
      <c r="H15602" s="105"/>
      <c r="J15602" s="102"/>
      <c r="K15602" s="102"/>
      <c r="L15602" s="108"/>
      <c r="R15602" s="31"/>
      <c r="S15602" s="112"/>
    </row>
    <row r="15603">
      <c r="A15603" s="105"/>
      <c r="C15603" s="88"/>
      <c r="D15603" s="86"/>
      <c r="E15603" s="32"/>
      <c r="H15603" s="105"/>
      <c r="J15603" s="102"/>
      <c r="K15603" s="102"/>
      <c r="L15603" s="108"/>
      <c r="R15603" s="31"/>
      <c r="S15603" s="112"/>
    </row>
    <row r="15604">
      <c r="A15604" s="105"/>
      <c r="C15604" s="88"/>
      <c r="D15604" s="86"/>
      <c r="E15604" s="32"/>
      <c r="H15604" s="105"/>
      <c r="J15604" s="102"/>
      <c r="K15604" s="102"/>
      <c r="L15604" s="108"/>
      <c r="R15604" s="31"/>
      <c r="S15604" s="112"/>
    </row>
    <row r="15605">
      <c r="A15605" s="105"/>
      <c r="C15605" s="88"/>
      <c r="D15605" s="86"/>
      <c r="E15605" s="32"/>
      <c r="H15605" s="105"/>
      <c r="J15605" s="102"/>
      <c r="K15605" s="102"/>
      <c r="L15605" s="108"/>
      <c r="R15605" s="31"/>
      <c r="S15605" s="112"/>
    </row>
    <row r="15606">
      <c r="A15606" s="105"/>
      <c r="C15606" s="88"/>
      <c r="D15606" s="86"/>
      <c r="E15606" s="32"/>
      <c r="H15606" s="105"/>
      <c r="J15606" s="102"/>
      <c r="K15606" s="102"/>
      <c r="L15606" s="108"/>
      <c r="R15606" s="31"/>
      <c r="S15606" s="112"/>
    </row>
    <row r="15607">
      <c r="A15607" s="105"/>
      <c r="C15607" s="88"/>
      <c r="D15607" s="86"/>
      <c r="E15607" s="32"/>
      <c r="H15607" s="105"/>
      <c r="J15607" s="102"/>
      <c r="K15607" s="102"/>
      <c r="L15607" s="108"/>
      <c r="R15607" s="31"/>
      <c r="S15607" s="112"/>
    </row>
    <row r="15608">
      <c r="A15608" s="105"/>
      <c r="C15608" s="88"/>
      <c r="D15608" s="86"/>
      <c r="E15608" s="32"/>
      <c r="H15608" s="105"/>
      <c r="J15608" s="102"/>
      <c r="K15608" s="102"/>
      <c r="L15608" s="108"/>
      <c r="R15608" s="31"/>
      <c r="S15608" s="112"/>
    </row>
    <row r="15609">
      <c r="A15609" s="105"/>
      <c r="C15609" s="88"/>
      <c r="D15609" s="86"/>
      <c r="E15609" s="32"/>
      <c r="H15609" s="105"/>
      <c r="J15609" s="102"/>
      <c r="K15609" s="102"/>
      <c r="L15609" s="108"/>
      <c r="R15609" s="31"/>
      <c r="S15609" s="112"/>
    </row>
    <row r="15610">
      <c r="A15610" s="105"/>
      <c r="C15610" s="88"/>
      <c r="D15610" s="86"/>
      <c r="E15610" s="32"/>
      <c r="H15610" s="105"/>
      <c r="J15610" s="102"/>
      <c r="K15610" s="102"/>
      <c r="L15610" s="108"/>
      <c r="R15610" s="31"/>
      <c r="S15610" s="112"/>
    </row>
    <row r="15611">
      <c r="A15611" s="105"/>
      <c r="C15611" s="88"/>
      <c r="D15611" s="86"/>
      <c r="E15611" s="32"/>
      <c r="H15611" s="105"/>
      <c r="J15611" s="102"/>
      <c r="K15611" s="102"/>
      <c r="L15611" s="108"/>
      <c r="R15611" s="31"/>
      <c r="S15611" s="112"/>
    </row>
    <row r="15612">
      <c r="A15612" s="105"/>
      <c r="C15612" s="88"/>
      <c r="D15612" s="86"/>
      <c r="E15612" s="32"/>
      <c r="H15612" s="105"/>
      <c r="J15612" s="102"/>
      <c r="K15612" s="102"/>
      <c r="L15612" s="108"/>
      <c r="R15612" s="31"/>
      <c r="S15612" s="112"/>
    </row>
    <row r="15613">
      <c r="A15613" s="105"/>
      <c r="C15613" s="88"/>
      <c r="D15613" s="86"/>
      <c r="E15613" s="32"/>
      <c r="H15613" s="105"/>
      <c r="J15613" s="102"/>
      <c r="K15613" s="102"/>
      <c r="L15613" s="108"/>
      <c r="R15613" s="31"/>
      <c r="S15613" s="112"/>
    </row>
    <row r="15614">
      <c r="A15614" s="105"/>
      <c r="C15614" s="88"/>
      <c r="D15614" s="86"/>
      <c r="E15614" s="32"/>
      <c r="H15614" s="105"/>
      <c r="J15614" s="102"/>
      <c r="K15614" s="102"/>
      <c r="L15614" s="108"/>
      <c r="R15614" s="31"/>
      <c r="S15614" s="112"/>
    </row>
    <row r="15615">
      <c r="A15615" s="105"/>
      <c r="C15615" s="88"/>
      <c r="D15615" s="86"/>
      <c r="E15615" s="32"/>
      <c r="H15615" s="105"/>
      <c r="J15615" s="102"/>
      <c r="K15615" s="102"/>
      <c r="L15615" s="108"/>
      <c r="R15615" s="31"/>
      <c r="S15615" s="112"/>
    </row>
    <row r="15616">
      <c r="A15616" s="105"/>
      <c r="C15616" s="88"/>
      <c r="D15616" s="86"/>
      <c r="E15616" s="32"/>
      <c r="H15616" s="105"/>
      <c r="J15616" s="102"/>
      <c r="K15616" s="102"/>
      <c r="L15616" s="108"/>
      <c r="R15616" s="31"/>
      <c r="S15616" s="112"/>
    </row>
    <row r="15617">
      <c r="A15617" s="105"/>
      <c r="C15617" s="88"/>
      <c r="D15617" s="86"/>
      <c r="E15617" s="32"/>
      <c r="H15617" s="105"/>
      <c r="J15617" s="102"/>
      <c r="K15617" s="102"/>
      <c r="L15617" s="108"/>
      <c r="R15617" s="31"/>
      <c r="S15617" s="112"/>
    </row>
    <row r="15618">
      <c r="A15618" s="105"/>
      <c r="C15618" s="88"/>
      <c r="D15618" s="86"/>
      <c r="E15618" s="32"/>
      <c r="H15618" s="105"/>
      <c r="J15618" s="102"/>
      <c r="K15618" s="102"/>
      <c r="L15618" s="108"/>
      <c r="R15618" s="31"/>
      <c r="S15618" s="112"/>
    </row>
    <row r="15619">
      <c r="A15619" s="105"/>
      <c r="C15619" s="88"/>
      <c r="D15619" s="86"/>
      <c r="E15619" s="32"/>
      <c r="H15619" s="105"/>
      <c r="J15619" s="102"/>
      <c r="K15619" s="102"/>
      <c r="L15619" s="108"/>
      <c r="R15619" s="31"/>
      <c r="S15619" s="112"/>
    </row>
    <row r="15620">
      <c r="A15620" s="105"/>
      <c r="C15620" s="88"/>
      <c r="D15620" s="86"/>
      <c r="E15620" s="32"/>
      <c r="H15620" s="105"/>
      <c r="J15620" s="102"/>
      <c r="K15620" s="102"/>
      <c r="L15620" s="108"/>
      <c r="R15620" s="31"/>
      <c r="S15620" s="112"/>
    </row>
    <row r="15621">
      <c r="A15621" s="105"/>
      <c r="C15621" s="88"/>
      <c r="D15621" s="86"/>
      <c r="E15621" s="32"/>
      <c r="H15621" s="105"/>
      <c r="J15621" s="102"/>
      <c r="K15621" s="102"/>
      <c r="L15621" s="108"/>
      <c r="R15621" s="31"/>
      <c r="S15621" s="112"/>
    </row>
    <row r="15622">
      <c r="A15622" s="105"/>
      <c r="C15622" s="88"/>
      <c r="D15622" s="86"/>
      <c r="E15622" s="32"/>
      <c r="H15622" s="105"/>
      <c r="J15622" s="102"/>
      <c r="K15622" s="102"/>
      <c r="L15622" s="108"/>
      <c r="R15622" s="31"/>
      <c r="S15622" s="112"/>
    </row>
    <row r="15623">
      <c r="A15623" s="105"/>
      <c r="C15623" s="88"/>
      <c r="D15623" s="86"/>
      <c r="E15623" s="32"/>
      <c r="H15623" s="105"/>
      <c r="J15623" s="102"/>
      <c r="K15623" s="102"/>
      <c r="L15623" s="108"/>
      <c r="R15623" s="31"/>
      <c r="S15623" s="112"/>
    </row>
    <row r="15624">
      <c r="A15624" s="105"/>
      <c r="C15624" s="88"/>
      <c r="D15624" s="86"/>
      <c r="E15624" s="32"/>
      <c r="H15624" s="105"/>
      <c r="J15624" s="102"/>
      <c r="K15624" s="102"/>
      <c r="L15624" s="108"/>
      <c r="R15624" s="31"/>
      <c r="S15624" s="112"/>
    </row>
    <row r="15625">
      <c r="A15625" s="105"/>
      <c r="C15625" s="88"/>
      <c r="D15625" s="86"/>
      <c r="E15625" s="32"/>
      <c r="H15625" s="105"/>
      <c r="J15625" s="102"/>
      <c r="K15625" s="102"/>
      <c r="L15625" s="108"/>
      <c r="R15625" s="31"/>
      <c r="S15625" s="112"/>
    </row>
    <row r="15626">
      <c r="A15626" s="105"/>
      <c r="C15626" s="88"/>
      <c r="D15626" s="86"/>
      <c r="E15626" s="32"/>
      <c r="H15626" s="105"/>
      <c r="J15626" s="102"/>
      <c r="K15626" s="102"/>
      <c r="L15626" s="108"/>
      <c r="R15626" s="31"/>
      <c r="S15626" s="112"/>
    </row>
    <row r="15627">
      <c r="A15627" s="105"/>
      <c r="C15627" s="88"/>
      <c r="D15627" s="86"/>
      <c r="E15627" s="32"/>
      <c r="H15627" s="105"/>
      <c r="J15627" s="102"/>
      <c r="K15627" s="102"/>
      <c r="L15627" s="108"/>
      <c r="R15627" s="31"/>
      <c r="S15627" s="112"/>
    </row>
    <row r="15628">
      <c r="A15628" s="105"/>
      <c r="C15628" s="88"/>
      <c r="D15628" s="86"/>
      <c r="E15628" s="32"/>
      <c r="H15628" s="105"/>
      <c r="J15628" s="102"/>
      <c r="K15628" s="102"/>
      <c r="L15628" s="108"/>
      <c r="R15628" s="31"/>
      <c r="S15628" s="112"/>
    </row>
    <row r="15629">
      <c r="A15629" s="105"/>
      <c r="C15629" s="88"/>
      <c r="D15629" s="86"/>
      <c r="E15629" s="32"/>
      <c r="H15629" s="105"/>
      <c r="J15629" s="102"/>
      <c r="K15629" s="102"/>
      <c r="L15629" s="108"/>
      <c r="R15629" s="31"/>
      <c r="S15629" s="112"/>
    </row>
    <row r="15630">
      <c r="A15630" s="105"/>
      <c r="C15630" s="88"/>
      <c r="D15630" s="86"/>
      <c r="E15630" s="32"/>
      <c r="H15630" s="105"/>
      <c r="J15630" s="102"/>
      <c r="K15630" s="102"/>
      <c r="L15630" s="108"/>
      <c r="R15630" s="31"/>
      <c r="S15630" s="112"/>
    </row>
    <row r="15631">
      <c r="A15631" s="105"/>
      <c r="C15631" s="88"/>
      <c r="D15631" s="86"/>
      <c r="E15631" s="32"/>
      <c r="H15631" s="105"/>
      <c r="J15631" s="102"/>
      <c r="K15631" s="102"/>
      <c r="L15631" s="108"/>
      <c r="R15631" s="31"/>
      <c r="S15631" s="112"/>
    </row>
    <row r="15632">
      <c r="A15632" s="105"/>
      <c r="C15632" s="88"/>
      <c r="D15632" s="86"/>
      <c r="E15632" s="32"/>
      <c r="H15632" s="105"/>
      <c r="J15632" s="102"/>
      <c r="K15632" s="102"/>
      <c r="L15632" s="108"/>
      <c r="R15632" s="31"/>
      <c r="S15632" s="112"/>
    </row>
    <row r="15633">
      <c r="A15633" s="105"/>
      <c r="C15633" s="88"/>
      <c r="D15633" s="86"/>
      <c r="E15633" s="32"/>
      <c r="H15633" s="105"/>
      <c r="J15633" s="102"/>
      <c r="K15633" s="102"/>
      <c r="L15633" s="108"/>
      <c r="R15633" s="31"/>
      <c r="S15633" s="112"/>
    </row>
    <row r="15634">
      <c r="A15634" s="105"/>
      <c r="C15634" s="88"/>
      <c r="D15634" s="86"/>
      <c r="E15634" s="32"/>
      <c r="H15634" s="105"/>
      <c r="J15634" s="102"/>
      <c r="K15634" s="102"/>
      <c r="L15634" s="108"/>
      <c r="R15634" s="31"/>
      <c r="S15634" s="112"/>
    </row>
    <row r="15635">
      <c r="A15635" s="105"/>
      <c r="C15635" s="88"/>
      <c r="D15635" s="86"/>
      <c r="E15635" s="32"/>
      <c r="H15635" s="105"/>
      <c r="J15635" s="102"/>
      <c r="K15635" s="102"/>
      <c r="L15635" s="108"/>
      <c r="R15635" s="31"/>
      <c r="S15635" s="112"/>
    </row>
    <row r="15636">
      <c r="A15636" s="105"/>
      <c r="C15636" s="88"/>
      <c r="D15636" s="86"/>
      <c r="E15636" s="32"/>
      <c r="H15636" s="105"/>
      <c r="J15636" s="102"/>
      <c r="K15636" s="102"/>
      <c r="L15636" s="108"/>
      <c r="R15636" s="31"/>
      <c r="S15636" s="112"/>
    </row>
    <row r="15637">
      <c r="A15637" s="105"/>
      <c r="C15637" s="88"/>
      <c r="D15637" s="86"/>
      <c r="E15637" s="32"/>
      <c r="H15637" s="105"/>
      <c r="J15637" s="102"/>
      <c r="K15637" s="102"/>
      <c r="L15637" s="108"/>
      <c r="R15637" s="31"/>
      <c r="S15637" s="112"/>
    </row>
    <row r="15638">
      <c r="A15638" s="105"/>
      <c r="C15638" s="88"/>
      <c r="D15638" s="86"/>
      <c r="E15638" s="32"/>
      <c r="H15638" s="105"/>
      <c r="J15638" s="102"/>
      <c r="K15638" s="102"/>
      <c r="L15638" s="108"/>
      <c r="R15638" s="31"/>
      <c r="S15638" s="112"/>
    </row>
    <row r="15639">
      <c r="A15639" s="105"/>
      <c r="C15639" s="88"/>
      <c r="D15639" s="86"/>
      <c r="E15639" s="32"/>
      <c r="H15639" s="105"/>
      <c r="J15639" s="102"/>
      <c r="K15639" s="102"/>
      <c r="L15639" s="108"/>
      <c r="R15639" s="31"/>
      <c r="S15639" s="112"/>
    </row>
    <row r="15640">
      <c r="A15640" s="105"/>
      <c r="C15640" s="88"/>
      <c r="D15640" s="86"/>
      <c r="E15640" s="32"/>
      <c r="H15640" s="105"/>
      <c r="J15640" s="102"/>
      <c r="K15640" s="102"/>
      <c r="L15640" s="108"/>
      <c r="R15640" s="31"/>
      <c r="S15640" s="112"/>
    </row>
    <row r="15641">
      <c r="A15641" s="105"/>
      <c r="C15641" s="88"/>
      <c r="D15641" s="86"/>
      <c r="E15641" s="32"/>
      <c r="H15641" s="105"/>
      <c r="J15641" s="102"/>
      <c r="K15641" s="102"/>
      <c r="L15641" s="108"/>
      <c r="R15641" s="31"/>
      <c r="S15641" s="112"/>
    </row>
    <row r="15642">
      <c r="A15642" s="105"/>
      <c r="C15642" s="88"/>
      <c r="D15642" s="86"/>
      <c r="E15642" s="32"/>
      <c r="H15642" s="105"/>
      <c r="J15642" s="102"/>
      <c r="K15642" s="102"/>
      <c r="L15642" s="108"/>
      <c r="R15642" s="31"/>
      <c r="S15642" s="112"/>
    </row>
    <row r="15643">
      <c r="A15643" s="105"/>
      <c r="C15643" s="88"/>
      <c r="D15643" s="86"/>
      <c r="E15643" s="32"/>
      <c r="H15643" s="105"/>
      <c r="J15643" s="102"/>
      <c r="K15643" s="102"/>
      <c r="L15643" s="108"/>
      <c r="R15643" s="31"/>
      <c r="S15643" s="112"/>
    </row>
    <row r="15644">
      <c r="A15644" s="105"/>
      <c r="C15644" s="88"/>
      <c r="D15644" s="86"/>
      <c r="E15644" s="32"/>
      <c r="H15644" s="105"/>
      <c r="J15644" s="102"/>
      <c r="K15644" s="102"/>
      <c r="L15644" s="108"/>
      <c r="R15644" s="31"/>
      <c r="S15644" s="112"/>
    </row>
    <row r="15645">
      <c r="A15645" s="105"/>
      <c r="C15645" s="88"/>
      <c r="D15645" s="86"/>
      <c r="E15645" s="32"/>
      <c r="H15645" s="105"/>
      <c r="J15645" s="102"/>
      <c r="K15645" s="102"/>
      <c r="L15645" s="108"/>
      <c r="R15645" s="31"/>
      <c r="S15645" s="112"/>
    </row>
    <row r="15646">
      <c r="A15646" s="105"/>
      <c r="C15646" s="88"/>
      <c r="D15646" s="86"/>
      <c r="E15646" s="32"/>
      <c r="H15646" s="105"/>
      <c r="J15646" s="102"/>
      <c r="K15646" s="102"/>
      <c r="L15646" s="108"/>
      <c r="R15646" s="31"/>
      <c r="S15646" s="112"/>
    </row>
    <row r="15647">
      <c r="A15647" s="105"/>
      <c r="C15647" s="88"/>
      <c r="D15647" s="86"/>
      <c r="E15647" s="32"/>
      <c r="H15647" s="105"/>
      <c r="J15647" s="102"/>
      <c r="K15647" s="102"/>
      <c r="L15647" s="108"/>
      <c r="R15647" s="31"/>
      <c r="S15647" s="112"/>
    </row>
    <row r="15648">
      <c r="A15648" s="105"/>
      <c r="C15648" s="88"/>
      <c r="D15648" s="86"/>
      <c r="E15648" s="32"/>
      <c r="H15648" s="105"/>
      <c r="J15648" s="102"/>
      <c r="K15648" s="102"/>
      <c r="L15648" s="108"/>
      <c r="R15648" s="31"/>
      <c r="S15648" s="112"/>
    </row>
    <row r="15649">
      <c r="A15649" s="105"/>
      <c r="C15649" s="88"/>
      <c r="D15649" s="86"/>
      <c r="E15649" s="32"/>
      <c r="H15649" s="105"/>
      <c r="J15649" s="102"/>
      <c r="K15649" s="102"/>
      <c r="L15649" s="108"/>
      <c r="R15649" s="31"/>
      <c r="S15649" s="112"/>
    </row>
    <row r="15650">
      <c r="A15650" s="105"/>
      <c r="C15650" s="88"/>
      <c r="D15650" s="86"/>
      <c r="E15650" s="32"/>
      <c r="H15650" s="105"/>
      <c r="J15650" s="102"/>
      <c r="K15650" s="102"/>
      <c r="L15650" s="108"/>
      <c r="R15650" s="31"/>
      <c r="S15650" s="112"/>
    </row>
    <row r="15651">
      <c r="A15651" s="105"/>
      <c r="C15651" s="88"/>
      <c r="D15651" s="86"/>
      <c r="E15651" s="32"/>
      <c r="H15651" s="105"/>
      <c r="J15651" s="102"/>
      <c r="K15651" s="102"/>
      <c r="L15651" s="108"/>
      <c r="R15651" s="31"/>
      <c r="S15651" s="112"/>
    </row>
    <row r="15652">
      <c r="A15652" s="105"/>
      <c r="C15652" s="88"/>
      <c r="D15652" s="86"/>
      <c r="E15652" s="32"/>
      <c r="H15652" s="105"/>
      <c r="J15652" s="102"/>
      <c r="K15652" s="102"/>
      <c r="L15652" s="108"/>
      <c r="R15652" s="31"/>
      <c r="S15652" s="112"/>
    </row>
    <row r="15653">
      <c r="A15653" s="105"/>
      <c r="C15653" s="88"/>
      <c r="D15653" s="86"/>
      <c r="E15653" s="32"/>
      <c r="H15653" s="105"/>
      <c r="J15653" s="102"/>
      <c r="K15653" s="102"/>
      <c r="L15653" s="108"/>
      <c r="R15653" s="31"/>
      <c r="S15653" s="112"/>
    </row>
    <row r="15654">
      <c r="A15654" s="105"/>
      <c r="C15654" s="88"/>
      <c r="D15654" s="86"/>
      <c r="E15654" s="32"/>
      <c r="H15654" s="105"/>
      <c r="J15654" s="102"/>
      <c r="K15654" s="102"/>
      <c r="L15654" s="108"/>
      <c r="R15654" s="31"/>
      <c r="S15654" s="112"/>
    </row>
    <row r="15655">
      <c r="A15655" s="105"/>
      <c r="C15655" s="88"/>
      <c r="D15655" s="86"/>
      <c r="E15655" s="32"/>
      <c r="H15655" s="105"/>
      <c r="J15655" s="102"/>
      <c r="K15655" s="102"/>
      <c r="L15655" s="108"/>
      <c r="R15655" s="31"/>
      <c r="S15655" s="112"/>
    </row>
    <row r="15656">
      <c r="A15656" s="105"/>
      <c r="C15656" s="88"/>
      <c r="D15656" s="86"/>
      <c r="E15656" s="32"/>
      <c r="H15656" s="105"/>
      <c r="J15656" s="102"/>
      <c r="K15656" s="102"/>
      <c r="L15656" s="108"/>
      <c r="R15656" s="31"/>
      <c r="S15656" s="112"/>
    </row>
    <row r="15657">
      <c r="A15657" s="105"/>
      <c r="C15657" s="88"/>
      <c r="D15657" s="86"/>
      <c r="E15657" s="32"/>
      <c r="H15657" s="105"/>
      <c r="J15657" s="102"/>
      <c r="K15657" s="102"/>
      <c r="L15657" s="108"/>
      <c r="R15657" s="31"/>
      <c r="S15657" s="112"/>
    </row>
    <row r="15658">
      <c r="A15658" s="105"/>
      <c r="C15658" s="88"/>
      <c r="D15658" s="86"/>
      <c r="E15658" s="32"/>
      <c r="H15658" s="105"/>
      <c r="J15658" s="102"/>
      <c r="K15658" s="102"/>
      <c r="L15658" s="108"/>
      <c r="R15658" s="31"/>
      <c r="S15658" s="112"/>
    </row>
    <row r="15659">
      <c r="A15659" s="105"/>
      <c r="C15659" s="88"/>
      <c r="D15659" s="86"/>
      <c r="E15659" s="32"/>
      <c r="H15659" s="105"/>
      <c r="J15659" s="102"/>
      <c r="K15659" s="102"/>
      <c r="L15659" s="108"/>
      <c r="R15659" s="31"/>
      <c r="S15659" s="112"/>
    </row>
    <row r="15660">
      <c r="A15660" s="105"/>
      <c r="C15660" s="88"/>
      <c r="D15660" s="86"/>
      <c r="E15660" s="32"/>
      <c r="H15660" s="105"/>
      <c r="J15660" s="102"/>
      <c r="K15660" s="102"/>
      <c r="L15660" s="108"/>
      <c r="R15660" s="31"/>
      <c r="S15660" s="112"/>
    </row>
    <row r="15661">
      <c r="A15661" s="105"/>
      <c r="C15661" s="88"/>
      <c r="D15661" s="86"/>
      <c r="E15661" s="32"/>
      <c r="H15661" s="105"/>
      <c r="J15661" s="102"/>
      <c r="K15661" s="102"/>
      <c r="L15661" s="108"/>
      <c r="R15661" s="31"/>
      <c r="S15661" s="112"/>
    </row>
    <row r="15662">
      <c r="A15662" s="105"/>
      <c r="C15662" s="88"/>
      <c r="D15662" s="86"/>
      <c r="E15662" s="32"/>
      <c r="H15662" s="105"/>
      <c r="J15662" s="102"/>
      <c r="K15662" s="102"/>
      <c r="L15662" s="108"/>
      <c r="R15662" s="31"/>
      <c r="S15662" s="112"/>
    </row>
    <row r="15663">
      <c r="A15663" s="105"/>
      <c r="C15663" s="88"/>
      <c r="D15663" s="86"/>
      <c r="E15663" s="32"/>
      <c r="H15663" s="105"/>
      <c r="J15663" s="102"/>
      <c r="K15663" s="102"/>
      <c r="L15663" s="108"/>
      <c r="R15663" s="31"/>
      <c r="S15663" s="112"/>
    </row>
    <row r="15664">
      <c r="A15664" s="105"/>
      <c r="C15664" s="88"/>
      <c r="D15664" s="86"/>
      <c r="E15664" s="32"/>
      <c r="H15664" s="105"/>
      <c r="J15664" s="102"/>
      <c r="K15664" s="102"/>
      <c r="L15664" s="108"/>
      <c r="R15664" s="31"/>
      <c r="S15664" s="112"/>
    </row>
    <row r="15665">
      <c r="A15665" s="105"/>
      <c r="C15665" s="88"/>
      <c r="D15665" s="86"/>
      <c r="E15665" s="32"/>
      <c r="H15665" s="105"/>
      <c r="J15665" s="102"/>
      <c r="K15665" s="102"/>
      <c r="L15665" s="108"/>
      <c r="R15665" s="31"/>
      <c r="S15665" s="112"/>
    </row>
    <row r="15666">
      <c r="A15666" s="105"/>
      <c r="C15666" s="88"/>
      <c r="D15666" s="86"/>
      <c r="E15666" s="32"/>
      <c r="H15666" s="105"/>
      <c r="J15666" s="102"/>
      <c r="K15666" s="102"/>
      <c r="L15666" s="108"/>
      <c r="R15666" s="31"/>
      <c r="S15666" s="112"/>
    </row>
    <row r="15667">
      <c r="A15667" s="105"/>
      <c r="C15667" s="88"/>
      <c r="D15667" s="86"/>
      <c r="E15667" s="32"/>
      <c r="H15667" s="105"/>
      <c r="J15667" s="102"/>
      <c r="K15667" s="102"/>
      <c r="L15667" s="108"/>
      <c r="R15667" s="31"/>
      <c r="S15667" s="112"/>
    </row>
    <row r="15668">
      <c r="A15668" s="105"/>
      <c r="C15668" s="88"/>
      <c r="D15668" s="86"/>
      <c r="E15668" s="32"/>
      <c r="H15668" s="105"/>
      <c r="J15668" s="102"/>
      <c r="K15668" s="102"/>
      <c r="L15668" s="108"/>
      <c r="R15668" s="31"/>
      <c r="S15668" s="112"/>
    </row>
    <row r="15669">
      <c r="A15669" s="105"/>
      <c r="C15669" s="88"/>
      <c r="D15669" s="86"/>
      <c r="E15669" s="32"/>
      <c r="H15669" s="105"/>
      <c r="J15669" s="102"/>
      <c r="K15669" s="102"/>
      <c r="L15669" s="108"/>
      <c r="R15669" s="31"/>
      <c r="S15669" s="112"/>
    </row>
    <row r="15670">
      <c r="A15670" s="105"/>
      <c r="C15670" s="88"/>
      <c r="D15670" s="86"/>
      <c r="E15670" s="32"/>
      <c r="H15670" s="105"/>
      <c r="J15670" s="102"/>
      <c r="K15670" s="102"/>
      <c r="L15670" s="108"/>
      <c r="R15670" s="31"/>
      <c r="S15670" s="112"/>
    </row>
    <row r="15671">
      <c r="A15671" s="105"/>
      <c r="C15671" s="88"/>
      <c r="D15671" s="86"/>
      <c r="E15671" s="32"/>
      <c r="H15671" s="105"/>
      <c r="J15671" s="102"/>
      <c r="K15671" s="102"/>
      <c r="L15671" s="108"/>
      <c r="R15671" s="31"/>
      <c r="S15671" s="112"/>
    </row>
    <row r="15672">
      <c r="A15672" s="105"/>
      <c r="C15672" s="88"/>
      <c r="D15672" s="86"/>
      <c r="E15672" s="32"/>
      <c r="H15672" s="105"/>
      <c r="J15672" s="102"/>
      <c r="K15672" s="102"/>
      <c r="L15672" s="108"/>
      <c r="R15672" s="31"/>
      <c r="S15672" s="112"/>
    </row>
    <row r="15673">
      <c r="A15673" s="105"/>
      <c r="C15673" s="88"/>
      <c r="D15673" s="86"/>
      <c r="E15673" s="32"/>
      <c r="H15673" s="105"/>
      <c r="J15673" s="102"/>
      <c r="K15673" s="102"/>
      <c r="L15673" s="108"/>
      <c r="R15673" s="31"/>
      <c r="S15673" s="112"/>
    </row>
    <row r="15674">
      <c r="A15674" s="105"/>
      <c r="C15674" s="88"/>
      <c r="D15674" s="86"/>
      <c r="E15674" s="32"/>
      <c r="H15674" s="105"/>
      <c r="J15674" s="102"/>
      <c r="K15674" s="102"/>
      <c r="L15674" s="108"/>
      <c r="R15674" s="31"/>
      <c r="S15674" s="112"/>
    </row>
    <row r="15675">
      <c r="A15675" s="105"/>
      <c r="C15675" s="88"/>
      <c r="D15675" s="86"/>
      <c r="E15675" s="32"/>
      <c r="H15675" s="105"/>
      <c r="J15675" s="102"/>
      <c r="K15675" s="102"/>
      <c r="L15675" s="108"/>
      <c r="R15675" s="31"/>
      <c r="S15675" s="112"/>
    </row>
    <row r="15676">
      <c r="A15676" s="105"/>
      <c r="C15676" s="88"/>
      <c r="D15676" s="86"/>
      <c r="E15676" s="32"/>
      <c r="H15676" s="105"/>
      <c r="J15676" s="102"/>
      <c r="K15676" s="102"/>
      <c r="L15676" s="108"/>
      <c r="R15676" s="31"/>
      <c r="S15676" s="112"/>
    </row>
    <row r="15677">
      <c r="A15677" s="105"/>
      <c r="C15677" s="88"/>
      <c r="D15677" s="86"/>
      <c r="E15677" s="32"/>
      <c r="H15677" s="105"/>
      <c r="J15677" s="102"/>
      <c r="K15677" s="102"/>
      <c r="L15677" s="108"/>
      <c r="R15677" s="31"/>
      <c r="S15677" s="112"/>
    </row>
    <row r="15678">
      <c r="A15678" s="105"/>
      <c r="C15678" s="88"/>
      <c r="D15678" s="86"/>
      <c r="E15678" s="32"/>
      <c r="H15678" s="105"/>
      <c r="J15678" s="102"/>
      <c r="K15678" s="102"/>
      <c r="L15678" s="108"/>
      <c r="R15678" s="31"/>
      <c r="S15678" s="112"/>
    </row>
    <row r="15679">
      <c r="A15679" s="105"/>
      <c r="C15679" s="88"/>
      <c r="D15679" s="86"/>
      <c r="E15679" s="32"/>
      <c r="H15679" s="105"/>
      <c r="J15679" s="102"/>
      <c r="K15679" s="102"/>
      <c r="L15679" s="108"/>
      <c r="R15679" s="31"/>
      <c r="S15679" s="112"/>
    </row>
    <row r="15680">
      <c r="A15680" s="105"/>
      <c r="C15680" s="88"/>
      <c r="D15680" s="86"/>
      <c r="E15680" s="32"/>
      <c r="H15680" s="105"/>
      <c r="J15680" s="102"/>
      <c r="K15680" s="102"/>
      <c r="L15680" s="108"/>
      <c r="R15680" s="31"/>
      <c r="S15680" s="112"/>
    </row>
    <row r="15681">
      <c r="A15681" s="105"/>
      <c r="C15681" s="88"/>
      <c r="D15681" s="86"/>
      <c r="E15681" s="32"/>
      <c r="H15681" s="105"/>
      <c r="J15681" s="102"/>
      <c r="K15681" s="102"/>
      <c r="L15681" s="108"/>
      <c r="R15681" s="31"/>
      <c r="S15681" s="112"/>
    </row>
    <row r="15682">
      <c r="A15682" s="105"/>
      <c r="C15682" s="88"/>
      <c r="D15682" s="86"/>
      <c r="E15682" s="32"/>
      <c r="H15682" s="105"/>
      <c r="J15682" s="102"/>
      <c r="K15682" s="102"/>
      <c r="L15682" s="108"/>
      <c r="R15682" s="31"/>
      <c r="S15682" s="112"/>
    </row>
    <row r="15683">
      <c r="A15683" s="105"/>
      <c r="C15683" s="88"/>
      <c r="D15683" s="86"/>
      <c r="E15683" s="32"/>
      <c r="H15683" s="105"/>
      <c r="J15683" s="102"/>
      <c r="K15683" s="102"/>
      <c r="L15683" s="108"/>
      <c r="R15683" s="31"/>
      <c r="S15683" s="112"/>
    </row>
    <row r="15684">
      <c r="A15684" s="105"/>
      <c r="C15684" s="88"/>
      <c r="D15684" s="86"/>
      <c r="E15684" s="32"/>
      <c r="H15684" s="105"/>
      <c r="J15684" s="102"/>
      <c r="K15684" s="102"/>
      <c r="L15684" s="108"/>
      <c r="R15684" s="31"/>
      <c r="S15684" s="112"/>
    </row>
    <row r="15685">
      <c r="A15685" s="105"/>
      <c r="C15685" s="88"/>
      <c r="D15685" s="86"/>
      <c r="E15685" s="32"/>
      <c r="H15685" s="105"/>
      <c r="J15685" s="102"/>
      <c r="K15685" s="102"/>
      <c r="L15685" s="108"/>
      <c r="R15685" s="31"/>
      <c r="S15685" s="112"/>
    </row>
    <row r="15686">
      <c r="A15686" s="105"/>
      <c r="C15686" s="88"/>
      <c r="D15686" s="86"/>
      <c r="E15686" s="32"/>
      <c r="H15686" s="105"/>
      <c r="J15686" s="102"/>
      <c r="K15686" s="102"/>
      <c r="L15686" s="108"/>
      <c r="R15686" s="31"/>
      <c r="S15686" s="112"/>
    </row>
    <row r="15687">
      <c r="A15687" s="105"/>
      <c r="C15687" s="88"/>
      <c r="D15687" s="86"/>
      <c r="E15687" s="32"/>
      <c r="H15687" s="105"/>
      <c r="J15687" s="102"/>
      <c r="K15687" s="102"/>
      <c r="L15687" s="108"/>
      <c r="R15687" s="31"/>
      <c r="S15687" s="112"/>
    </row>
    <row r="15688">
      <c r="A15688" s="105"/>
      <c r="C15688" s="88"/>
      <c r="D15688" s="86"/>
      <c r="E15688" s="32"/>
      <c r="H15688" s="105"/>
      <c r="J15688" s="102"/>
      <c r="K15688" s="102"/>
      <c r="L15688" s="108"/>
      <c r="R15688" s="31"/>
      <c r="S15688" s="112"/>
    </row>
    <row r="15689">
      <c r="A15689" s="105"/>
      <c r="C15689" s="88"/>
      <c r="D15689" s="86"/>
      <c r="E15689" s="32"/>
      <c r="H15689" s="105"/>
      <c r="J15689" s="102"/>
      <c r="K15689" s="102"/>
      <c r="L15689" s="108"/>
      <c r="R15689" s="31"/>
      <c r="S15689" s="112"/>
    </row>
    <row r="15690">
      <c r="A15690" s="105"/>
      <c r="C15690" s="88"/>
      <c r="D15690" s="86"/>
      <c r="E15690" s="32"/>
      <c r="H15690" s="105"/>
      <c r="J15690" s="102"/>
      <c r="K15690" s="102"/>
      <c r="L15690" s="108"/>
      <c r="R15690" s="31"/>
      <c r="S15690" s="112"/>
    </row>
    <row r="15691">
      <c r="A15691" s="105"/>
      <c r="C15691" s="88"/>
      <c r="D15691" s="86"/>
      <c r="E15691" s="32"/>
      <c r="H15691" s="105"/>
      <c r="J15691" s="102"/>
      <c r="K15691" s="102"/>
      <c r="L15691" s="108"/>
      <c r="R15691" s="31"/>
      <c r="S15691" s="112"/>
    </row>
    <row r="15692">
      <c r="A15692" s="105"/>
      <c r="C15692" s="88"/>
      <c r="D15692" s="86"/>
      <c r="E15692" s="32"/>
      <c r="H15692" s="105"/>
      <c r="J15692" s="102"/>
      <c r="K15692" s="102"/>
      <c r="L15692" s="108"/>
      <c r="R15692" s="31"/>
      <c r="S15692" s="112"/>
    </row>
    <row r="15693">
      <c r="A15693" s="105"/>
      <c r="C15693" s="88"/>
      <c r="D15693" s="86"/>
      <c r="E15693" s="32"/>
      <c r="H15693" s="105"/>
      <c r="J15693" s="102"/>
      <c r="K15693" s="102"/>
      <c r="L15693" s="108"/>
      <c r="R15693" s="31"/>
      <c r="S15693" s="112"/>
    </row>
    <row r="15694">
      <c r="A15694" s="105"/>
      <c r="C15694" s="88"/>
      <c r="D15694" s="86"/>
      <c r="E15694" s="32"/>
      <c r="H15694" s="105"/>
      <c r="J15694" s="102"/>
      <c r="K15694" s="102"/>
      <c r="L15694" s="108"/>
      <c r="R15694" s="31"/>
      <c r="S15694" s="112"/>
    </row>
    <row r="15695">
      <c r="A15695" s="105"/>
      <c r="C15695" s="88"/>
      <c r="D15695" s="86"/>
      <c r="E15695" s="32"/>
      <c r="H15695" s="105"/>
      <c r="J15695" s="102"/>
      <c r="K15695" s="102"/>
      <c r="L15695" s="108"/>
      <c r="R15695" s="31"/>
      <c r="S15695" s="112"/>
    </row>
    <row r="15696">
      <c r="A15696" s="105"/>
      <c r="C15696" s="88"/>
      <c r="D15696" s="86"/>
      <c r="E15696" s="32"/>
      <c r="H15696" s="105"/>
      <c r="J15696" s="102"/>
      <c r="K15696" s="102"/>
      <c r="L15696" s="108"/>
      <c r="R15696" s="31"/>
      <c r="S15696" s="112"/>
    </row>
    <row r="15697">
      <c r="A15697" s="105"/>
      <c r="C15697" s="88"/>
      <c r="D15697" s="86"/>
      <c r="E15697" s="32"/>
      <c r="H15697" s="105"/>
      <c r="J15697" s="102"/>
      <c r="K15697" s="102"/>
      <c r="L15697" s="108"/>
      <c r="R15697" s="31"/>
      <c r="S15697" s="112"/>
    </row>
    <row r="15698">
      <c r="A15698" s="105"/>
      <c r="C15698" s="88"/>
      <c r="D15698" s="86"/>
      <c r="E15698" s="32"/>
      <c r="H15698" s="105"/>
      <c r="J15698" s="102"/>
      <c r="K15698" s="102"/>
      <c r="L15698" s="108"/>
      <c r="R15698" s="31"/>
      <c r="S15698" s="112"/>
    </row>
    <row r="15699">
      <c r="A15699" s="105"/>
      <c r="C15699" s="88"/>
      <c r="D15699" s="86"/>
      <c r="E15699" s="32"/>
      <c r="H15699" s="105"/>
      <c r="J15699" s="102"/>
      <c r="K15699" s="102"/>
      <c r="L15699" s="108"/>
      <c r="R15699" s="31"/>
      <c r="S15699" s="112"/>
    </row>
    <row r="15700">
      <c r="A15700" s="105"/>
      <c r="C15700" s="88"/>
      <c r="D15700" s="86"/>
      <c r="E15700" s="32"/>
      <c r="H15700" s="105"/>
      <c r="J15700" s="102"/>
      <c r="K15700" s="102"/>
      <c r="L15700" s="108"/>
      <c r="R15700" s="31"/>
      <c r="S15700" s="112"/>
    </row>
    <row r="15701">
      <c r="A15701" s="105"/>
      <c r="C15701" s="88"/>
      <c r="D15701" s="86"/>
      <c r="E15701" s="32"/>
      <c r="H15701" s="105"/>
      <c r="J15701" s="102"/>
      <c r="K15701" s="102"/>
      <c r="L15701" s="108"/>
      <c r="R15701" s="31"/>
      <c r="S15701" s="112"/>
    </row>
    <row r="15702">
      <c r="A15702" s="105"/>
      <c r="C15702" s="88"/>
      <c r="D15702" s="86"/>
      <c r="E15702" s="32"/>
      <c r="H15702" s="105"/>
      <c r="J15702" s="102"/>
      <c r="K15702" s="102"/>
      <c r="L15702" s="108"/>
      <c r="R15702" s="31"/>
      <c r="S15702" s="112"/>
    </row>
    <row r="15703">
      <c r="A15703" s="105"/>
      <c r="C15703" s="88"/>
      <c r="D15703" s="86"/>
      <c r="E15703" s="32"/>
      <c r="H15703" s="105"/>
      <c r="J15703" s="102"/>
      <c r="K15703" s="102"/>
      <c r="L15703" s="108"/>
      <c r="R15703" s="31"/>
      <c r="S15703" s="112"/>
    </row>
    <row r="15704">
      <c r="A15704" s="105"/>
      <c r="C15704" s="88"/>
      <c r="D15704" s="86"/>
      <c r="E15704" s="32"/>
      <c r="H15704" s="105"/>
      <c r="J15704" s="102"/>
      <c r="K15704" s="102"/>
      <c r="L15704" s="108"/>
      <c r="R15704" s="31"/>
      <c r="S15704" s="112"/>
    </row>
    <row r="15705">
      <c r="A15705" s="105"/>
      <c r="C15705" s="88"/>
      <c r="D15705" s="86"/>
      <c r="E15705" s="32"/>
      <c r="H15705" s="105"/>
      <c r="J15705" s="102"/>
      <c r="K15705" s="102"/>
      <c r="L15705" s="108"/>
      <c r="R15705" s="31"/>
      <c r="S15705" s="112"/>
    </row>
    <row r="15706">
      <c r="A15706" s="105"/>
      <c r="C15706" s="88"/>
      <c r="D15706" s="86"/>
      <c r="E15706" s="32"/>
      <c r="H15706" s="105"/>
      <c r="J15706" s="102"/>
      <c r="K15706" s="102"/>
      <c r="L15706" s="108"/>
      <c r="R15706" s="31"/>
      <c r="S15706" s="112"/>
    </row>
    <row r="15707">
      <c r="A15707" s="105"/>
      <c r="C15707" s="88"/>
      <c r="D15707" s="86"/>
      <c r="E15707" s="32"/>
      <c r="H15707" s="105"/>
      <c r="J15707" s="102"/>
      <c r="K15707" s="102"/>
      <c r="L15707" s="108"/>
      <c r="R15707" s="31"/>
      <c r="S15707" s="112"/>
    </row>
    <row r="15708">
      <c r="A15708" s="105"/>
      <c r="C15708" s="88"/>
      <c r="D15708" s="86"/>
      <c r="E15708" s="32"/>
      <c r="H15708" s="105"/>
      <c r="J15708" s="102"/>
      <c r="K15708" s="102"/>
      <c r="L15708" s="108"/>
      <c r="R15708" s="31"/>
      <c r="S15708" s="112"/>
    </row>
    <row r="15709">
      <c r="A15709" s="105"/>
      <c r="C15709" s="88"/>
      <c r="D15709" s="86"/>
      <c r="E15709" s="32"/>
      <c r="H15709" s="105"/>
      <c r="J15709" s="102"/>
      <c r="K15709" s="102"/>
      <c r="L15709" s="108"/>
      <c r="R15709" s="31"/>
      <c r="S15709" s="112"/>
    </row>
    <row r="15710">
      <c r="A15710" s="105"/>
      <c r="C15710" s="88"/>
      <c r="D15710" s="86"/>
      <c r="E15710" s="32"/>
      <c r="H15710" s="105"/>
      <c r="J15710" s="102"/>
      <c r="K15710" s="102"/>
      <c r="L15710" s="108"/>
      <c r="R15710" s="31"/>
      <c r="S15710" s="112"/>
    </row>
    <row r="15711">
      <c r="A15711" s="105"/>
      <c r="C15711" s="88"/>
      <c r="D15711" s="86"/>
      <c r="E15711" s="32"/>
      <c r="H15711" s="105"/>
      <c r="J15711" s="102"/>
      <c r="K15711" s="102"/>
      <c r="L15711" s="108"/>
      <c r="R15711" s="31"/>
      <c r="S15711" s="112"/>
    </row>
    <row r="15712">
      <c r="A15712" s="105"/>
      <c r="C15712" s="88"/>
      <c r="D15712" s="86"/>
      <c r="E15712" s="32"/>
      <c r="H15712" s="105"/>
      <c r="J15712" s="102"/>
      <c r="K15712" s="102"/>
      <c r="L15712" s="108"/>
      <c r="R15712" s="31"/>
      <c r="S15712" s="112"/>
    </row>
    <row r="15713">
      <c r="A15713" s="105"/>
      <c r="C15713" s="88"/>
      <c r="D15713" s="86"/>
      <c r="E15713" s="32"/>
      <c r="H15713" s="105"/>
      <c r="J15713" s="102"/>
      <c r="K15713" s="102"/>
      <c r="L15713" s="108"/>
      <c r="R15713" s="31"/>
      <c r="S15713" s="112"/>
    </row>
    <row r="15714">
      <c r="A15714" s="105"/>
      <c r="C15714" s="88"/>
      <c r="D15714" s="86"/>
      <c r="E15714" s="32"/>
      <c r="H15714" s="105"/>
      <c r="J15714" s="102"/>
      <c r="K15714" s="102"/>
      <c r="L15714" s="108"/>
      <c r="R15714" s="31"/>
      <c r="S15714" s="112"/>
    </row>
    <row r="15715">
      <c r="A15715" s="105"/>
      <c r="C15715" s="88"/>
      <c r="D15715" s="86"/>
      <c r="E15715" s="32"/>
      <c r="H15715" s="105"/>
      <c r="J15715" s="102"/>
      <c r="K15715" s="102"/>
      <c r="L15715" s="108"/>
      <c r="R15715" s="31"/>
      <c r="S15715" s="112"/>
    </row>
    <row r="15716">
      <c r="A15716" s="105"/>
      <c r="C15716" s="88"/>
      <c r="D15716" s="86"/>
      <c r="E15716" s="32"/>
      <c r="H15716" s="105"/>
      <c r="J15716" s="102"/>
      <c r="K15716" s="102"/>
      <c r="L15716" s="108"/>
      <c r="R15716" s="31"/>
      <c r="S15716" s="112"/>
    </row>
    <row r="15717">
      <c r="A15717" s="105"/>
      <c r="C15717" s="88"/>
      <c r="D15717" s="86"/>
      <c r="E15717" s="32"/>
      <c r="H15717" s="105"/>
      <c r="J15717" s="102"/>
      <c r="K15717" s="102"/>
      <c r="L15717" s="108"/>
      <c r="R15717" s="31"/>
      <c r="S15717" s="112"/>
    </row>
    <row r="15718">
      <c r="A15718" s="105"/>
      <c r="C15718" s="88"/>
      <c r="D15718" s="86"/>
      <c r="E15718" s="32"/>
      <c r="H15718" s="105"/>
      <c r="J15718" s="102"/>
      <c r="K15718" s="102"/>
      <c r="L15718" s="108"/>
      <c r="R15718" s="31"/>
      <c r="S15718" s="112"/>
    </row>
    <row r="15719">
      <c r="A15719" s="105"/>
      <c r="C15719" s="88"/>
      <c r="D15719" s="86"/>
      <c r="E15719" s="32"/>
      <c r="H15719" s="105"/>
      <c r="J15719" s="102"/>
      <c r="K15719" s="102"/>
      <c r="L15719" s="108"/>
      <c r="R15719" s="31"/>
      <c r="S15719" s="112"/>
    </row>
    <row r="15720">
      <c r="A15720" s="105"/>
      <c r="C15720" s="88"/>
      <c r="D15720" s="86"/>
      <c r="E15720" s="32"/>
      <c r="H15720" s="105"/>
      <c r="J15720" s="102"/>
      <c r="K15720" s="102"/>
      <c r="L15720" s="108"/>
      <c r="R15720" s="31"/>
      <c r="S15720" s="112"/>
    </row>
    <row r="15721">
      <c r="A15721" s="105"/>
      <c r="C15721" s="88"/>
      <c r="D15721" s="86"/>
      <c r="E15721" s="32"/>
      <c r="H15721" s="105"/>
      <c r="J15721" s="102"/>
      <c r="K15721" s="102"/>
      <c r="L15721" s="108"/>
      <c r="R15721" s="31"/>
      <c r="S15721" s="112"/>
    </row>
    <row r="15722">
      <c r="A15722" s="105"/>
      <c r="C15722" s="88"/>
      <c r="D15722" s="86"/>
      <c r="E15722" s="32"/>
      <c r="H15722" s="105"/>
      <c r="J15722" s="102"/>
      <c r="K15722" s="102"/>
      <c r="L15722" s="108"/>
      <c r="R15722" s="31"/>
      <c r="S15722" s="112"/>
    </row>
    <row r="15723">
      <c r="A15723" s="105"/>
      <c r="C15723" s="88"/>
      <c r="D15723" s="86"/>
      <c r="E15723" s="32"/>
      <c r="H15723" s="105"/>
      <c r="J15723" s="102"/>
      <c r="K15723" s="102"/>
      <c r="L15723" s="108"/>
      <c r="R15723" s="31"/>
      <c r="S15723" s="112"/>
    </row>
    <row r="15724">
      <c r="A15724" s="105"/>
      <c r="C15724" s="88"/>
      <c r="D15724" s="86"/>
      <c r="E15724" s="32"/>
      <c r="H15724" s="105"/>
      <c r="J15724" s="102"/>
      <c r="K15724" s="102"/>
      <c r="L15724" s="108"/>
      <c r="R15724" s="31"/>
      <c r="S15724" s="112"/>
    </row>
    <row r="15725">
      <c r="A15725" s="105"/>
      <c r="C15725" s="88"/>
      <c r="D15725" s="86"/>
      <c r="E15725" s="32"/>
      <c r="H15725" s="105"/>
      <c r="J15725" s="102"/>
      <c r="K15725" s="102"/>
      <c r="L15725" s="108"/>
      <c r="R15725" s="31"/>
      <c r="S15725" s="112"/>
    </row>
    <row r="15726">
      <c r="A15726" s="105"/>
      <c r="C15726" s="88"/>
      <c r="D15726" s="86"/>
      <c r="E15726" s="32"/>
      <c r="H15726" s="105"/>
      <c r="J15726" s="102"/>
      <c r="K15726" s="102"/>
      <c r="L15726" s="108"/>
      <c r="R15726" s="31"/>
      <c r="S15726" s="112"/>
    </row>
    <row r="15727">
      <c r="A15727" s="105"/>
      <c r="C15727" s="88"/>
      <c r="D15727" s="86"/>
      <c r="E15727" s="32"/>
      <c r="H15727" s="105"/>
      <c r="J15727" s="102"/>
      <c r="K15727" s="102"/>
      <c r="L15727" s="108"/>
      <c r="R15727" s="31"/>
      <c r="S15727" s="112"/>
    </row>
    <row r="15728">
      <c r="A15728" s="105"/>
      <c r="C15728" s="88"/>
      <c r="D15728" s="86"/>
      <c r="E15728" s="32"/>
      <c r="H15728" s="105"/>
      <c r="J15728" s="102"/>
      <c r="K15728" s="102"/>
      <c r="L15728" s="108"/>
      <c r="R15728" s="31"/>
      <c r="S15728" s="112"/>
    </row>
    <row r="15729">
      <c r="A15729" s="105"/>
      <c r="C15729" s="88"/>
      <c r="D15729" s="86"/>
      <c r="E15729" s="32"/>
      <c r="H15729" s="105"/>
      <c r="J15729" s="102"/>
      <c r="K15729" s="102"/>
      <c r="L15729" s="108"/>
      <c r="R15729" s="31"/>
      <c r="S15729" s="112"/>
    </row>
    <row r="15730">
      <c r="A15730" s="105"/>
      <c r="C15730" s="88"/>
      <c r="D15730" s="86"/>
      <c r="E15730" s="32"/>
      <c r="H15730" s="105"/>
      <c r="J15730" s="102"/>
      <c r="K15730" s="102"/>
      <c r="L15730" s="108"/>
      <c r="R15730" s="31"/>
      <c r="S15730" s="112"/>
    </row>
    <row r="15731">
      <c r="A15731" s="105"/>
      <c r="C15731" s="88"/>
      <c r="D15731" s="86"/>
      <c r="E15731" s="32"/>
      <c r="H15731" s="105"/>
      <c r="J15731" s="102"/>
      <c r="K15731" s="102"/>
      <c r="L15731" s="108"/>
      <c r="R15731" s="31"/>
      <c r="S15731" s="112"/>
    </row>
    <row r="15732">
      <c r="A15732" s="105"/>
      <c r="C15732" s="88"/>
      <c r="D15732" s="86"/>
      <c r="E15732" s="32"/>
      <c r="H15732" s="105"/>
      <c r="J15732" s="102"/>
      <c r="K15732" s="102"/>
      <c r="L15732" s="108"/>
      <c r="R15732" s="31"/>
      <c r="S15732" s="112"/>
    </row>
    <row r="15733">
      <c r="A15733" s="105"/>
      <c r="C15733" s="88"/>
      <c r="D15733" s="86"/>
      <c r="E15733" s="32"/>
      <c r="H15733" s="105"/>
      <c r="J15733" s="102"/>
      <c r="K15733" s="102"/>
      <c r="L15733" s="108"/>
      <c r="R15733" s="31"/>
      <c r="S15733" s="112"/>
    </row>
    <row r="15734">
      <c r="A15734" s="105"/>
      <c r="C15734" s="88"/>
      <c r="D15734" s="86"/>
      <c r="E15734" s="32"/>
      <c r="H15734" s="105"/>
      <c r="J15734" s="102"/>
      <c r="K15734" s="102"/>
      <c r="L15734" s="108"/>
      <c r="R15734" s="31"/>
      <c r="S15734" s="112"/>
    </row>
    <row r="15735">
      <c r="A15735" s="105"/>
      <c r="C15735" s="88"/>
      <c r="D15735" s="86"/>
      <c r="E15735" s="32"/>
      <c r="H15735" s="105"/>
      <c r="J15735" s="102"/>
      <c r="K15735" s="102"/>
      <c r="L15735" s="108"/>
      <c r="R15735" s="31"/>
      <c r="S15735" s="112"/>
    </row>
    <row r="15736">
      <c r="A15736" s="105"/>
      <c r="C15736" s="88"/>
      <c r="D15736" s="86"/>
      <c r="E15736" s="32"/>
      <c r="H15736" s="105"/>
      <c r="J15736" s="102"/>
      <c r="K15736" s="102"/>
      <c r="L15736" s="108"/>
      <c r="R15736" s="31"/>
      <c r="S15736" s="112"/>
    </row>
    <row r="15737">
      <c r="A15737" s="105"/>
      <c r="C15737" s="88"/>
      <c r="D15737" s="86"/>
      <c r="E15737" s="32"/>
      <c r="H15737" s="105"/>
      <c r="J15737" s="102"/>
      <c r="K15737" s="102"/>
      <c r="L15737" s="108"/>
      <c r="R15737" s="31"/>
      <c r="S15737" s="112"/>
    </row>
    <row r="15738">
      <c r="A15738" s="105"/>
      <c r="C15738" s="88"/>
      <c r="D15738" s="86"/>
      <c r="E15738" s="32"/>
      <c r="H15738" s="105"/>
      <c r="J15738" s="102"/>
      <c r="K15738" s="102"/>
      <c r="L15738" s="108"/>
      <c r="R15738" s="31"/>
      <c r="S15738" s="112"/>
    </row>
    <row r="15739">
      <c r="A15739" s="105"/>
      <c r="C15739" s="88"/>
      <c r="D15739" s="86"/>
      <c r="E15739" s="32"/>
      <c r="H15739" s="105"/>
      <c r="J15739" s="102"/>
      <c r="K15739" s="102"/>
      <c r="L15739" s="108"/>
      <c r="R15739" s="31"/>
      <c r="S15739" s="112"/>
    </row>
    <row r="15740">
      <c r="A15740" s="105"/>
      <c r="C15740" s="88"/>
      <c r="D15740" s="86"/>
      <c r="E15740" s="32"/>
      <c r="H15740" s="105"/>
      <c r="J15740" s="102"/>
      <c r="K15740" s="102"/>
      <c r="L15740" s="108"/>
      <c r="R15740" s="31"/>
      <c r="S15740" s="112"/>
    </row>
    <row r="15741">
      <c r="A15741" s="105"/>
      <c r="C15741" s="88"/>
      <c r="D15741" s="86"/>
      <c r="E15741" s="32"/>
      <c r="H15741" s="105"/>
      <c r="J15741" s="102"/>
      <c r="K15741" s="102"/>
      <c r="L15741" s="108"/>
      <c r="R15741" s="31"/>
      <c r="S15741" s="112"/>
    </row>
    <row r="15742">
      <c r="A15742" s="105"/>
      <c r="C15742" s="88"/>
      <c r="D15742" s="86"/>
      <c r="E15742" s="32"/>
      <c r="H15742" s="105"/>
      <c r="J15742" s="102"/>
      <c r="K15742" s="102"/>
      <c r="L15742" s="108"/>
      <c r="R15742" s="31"/>
      <c r="S15742" s="112"/>
    </row>
    <row r="15743">
      <c r="A15743" s="105"/>
      <c r="C15743" s="88"/>
      <c r="D15743" s="86"/>
      <c r="E15743" s="32"/>
      <c r="H15743" s="105"/>
      <c r="J15743" s="102"/>
      <c r="K15743" s="102"/>
      <c r="L15743" s="108"/>
      <c r="R15743" s="31"/>
      <c r="S15743" s="112"/>
    </row>
    <row r="15744">
      <c r="A15744" s="105"/>
      <c r="C15744" s="88"/>
      <c r="D15744" s="86"/>
      <c r="E15744" s="32"/>
      <c r="H15744" s="105"/>
      <c r="J15744" s="102"/>
      <c r="K15744" s="102"/>
      <c r="L15744" s="108"/>
      <c r="R15744" s="31"/>
      <c r="S15744" s="112"/>
    </row>
    <row r="15745">
      <c r="A15745" s="105"/>
      <c r="C15745" s="88"/>
      <c r="D15745" s="86"/>
      <c r="E15745" s="32"/>
      <c r="H15745" s="105"/>
      <c r="J15745" s="102"/>
      <c r="K15745" s="102"/>
      <c r="L15745" s="108"/>
      <c r="R15745" s="31"/>
      <c r="S15745" s="112"/>
    </row>
    <row r="15746">
      <c r="A15746" s="105"/>
      <c r="C15746" s="88"/>
      <c r="D15746" s="86"/>
      <c r="E15746" s="32"/>
      <c r="H15746" s="105"/>
      <c r="J15746" s="102"/>
      <c r="K15746" s="102"/>
      <c r="L15746" s="108"/>
      <c r="R15746" s="31"/>
      <c r="S15746" s="112"/>
    </row>
    <row r="15747">
      <c r="A15747" s="105"/>
      <c r="C15747" s="88"/>
      <c r="D15747" s="86"/>
      <c r="E15747" s="32"/>
      <c r="H15747" s="105"/>
      <c r="J15747" s="102"/>
      <c r="K15747" s="102"/>
      <c r="L15747" s="108"/>
      <c r="R15747" s="31"/>
      <c r="S15747" s="112"/>
    </row>
    <row r="15748">
      <c r="A15748" s="105"/>
      <c r="C15748" s="88"/>
      <c r="D15748" s="86"/>
      <c r="E15748" s="32"/>
      <c r="H15748" s="105"/>
      <c r="J15748" s="102"/>
      <c r="K15748" s="102"/>
      <c r="L15748" s="108"/>
      <c r="R15748" s="31"/>
      <c r="S15748" s="112"/>
    </row>
    <row r="15749">
      <c r="A15749" s="105"/>
      <c r="C15749" s="88"/>
      <c r="D15749" s="86"/>
      <c r="E15749" s="32"/>
      <c r="H15749" s="105"/>
      <c r="J15749" s="102"/>
      <c r="K15749" s="102"/>
      <c r="L15749" s="108"/>
      <c r="R15749" s="31"/>
      <c r="S15749" s="112"/>
    </row>
    <row r="15750">
      <c r="A15750" s="105"/>
      <c r="C15750" s="88"/>
      <c r="D15750" s="86"/>
      <c r="E15750" s="32"/>
      <c r="H15750" s="105"/>
      <c r="J15750" s="102"/>
      <c r="K15750" s="102"/>
      <c r="L15750" s="108"/>
      <c r="R15750" s="31"/>
      <c r="S15750" s="112"/>
    </row>
    <row r="15751">
      <c r="A15751" s="105"/>
      <c r="C15751" s="88"/>
      <c r="D15751" s="86"/>
      <c r="E15751" s="32"/>
      <c r="H15751" s="105"/>
      <c r="J15751" s="102"/>
      <c r="K15751" s="102"/>
      <c r="L15751" s="108"/>
      <c r="R15751" s="31"/>
      <c r="S15751" s="112"/>
    </row>
    <row r="15752">
      <c r="A15752" s="105"/>
      <c r="C15752" s="88"/>
      <c r="D15752" s="86"/>
      <c r="E15752" s="32"/>
      <c r="H15752" s="105"/>
      <c r="J15752" s="102"/>
      <c r="K15752" s="102"/>
      <c r="L15752" s="108"/>
      <c r="R15752" s="31"/>
      <c r="S15752" s="112"/>
    </row>
    <row r="15753">
      <c r="A15753" s="105"/>
      <c r="C15753" s="88"/>
      <c r="D15753" s="86"/>
      <c r="E15753" s="32"/>
      <c r="H15753" s="105"/>
      <c r="J15753" s="102"/>
      <c r="K15753" s="102"/>
      <c r="L15753" s="108"/>
      <c r="R15753" s="31"/>
      <c r="S15753" s="112"/>
    </row>
    <row r="15754">
      <c r="A15754" s="105"/>
      <c r="C15754" s="88"/>
      <c r="D15754" s="86"/>
      <c r="E15754" s="32"/>
      <c r="H15754" s="105"/>
      <c r="J15754" s="102"/>
      <c r="K15754" s="102"/>
      <c r="L15754" s="108"/>
      <c r="R15754" s="31"/>
      <c r="S15754" s="112"/>
    </row>
    <row r="15755">
      <c r="A15755" s="105"/>
      <c r="C15755" s="88"/>
      <c r="D15755" s="86"/>
      <c r="E15755" s="32"/>
      <c r="H15755" s="105"/>
      <c r="J15755" s="102"/>
      <c r="K15755" s="102"/>
      <c r="L15755" s="108"/>
      <c r="R15755" s="31"/>
      <c r="S15755" s="112"/>
    </row>
    <row r="15756">
      <c r="A15756" s="105"/>
      <c r="C15756" s="88"/>
      <c r="D15756" s="86"/>
      <c r="E15756" s="32"/>
      <c r="H15756" s="105"/>
      <c r="J15756" s="102"/>
      <c r="K15756" s="102"/>
      <c r="L15756" s="108"/>
      <c r="R15756" s="31"/>
      <c r="S15756" s="112"/>
    </row>
    <row r="15757">
      <c r="A15757" s="105"/>
      <c r="C15757" s="88"/>
      <c r="D15757" s="86"/>
      <c r="E15757" s="32"/>
      <c r="H15757" s="105"/>
      <c r="J15757" s="102"/>
      <c r="K15757" s="102"/>
      <c r="L15757" s="108"/>
      <c r="R15757" s="31"/>
      <c r="S15757" s="112"/>
    </row>
    <row r="15758">
      <c r="A15758" s="105"/>
      <c r="C15758" s="88"/>
      <c r="D15758" s="86"/>
      <c r="E15758" s="32"/>
      <c r="H15758" s="105"/>
      <c r="J15758" s="102"/>
      <c r="K15758" s="102"/>
      <c r="L15758" s="108"/>
      <c r="R15758" s="31"/>
      <c r="S15758" s="112"/>
    </row>
    <row r="15759">
      <c r="A15759" s="105"/>
      <c r="C15759" s="88"/>
      <c r="D15759" s="86"/>
      <c r="E15759" s="32"/>
      <c r="H15759" s="105"/>
      <c r="J15759" s="102"/>
      <c r="K15759" s="102"/>
      <c r="L15759" s="108"/>
      <c r="R15759" s="31"/>
      <c r="S15759" s="112"/>
    </row>
    <row r="15760">
      <c r="A15760" s="105"/>
      <c r="C15760" s="88"/>
      <c r="D15760" s="86"/>
      <c r="E15760" s="32"/>
      <c r="H15760" s="105"/>
      <c r="J15760" s="102"/>
      <c r="K15760" s="102"/>
      <c r="L15760" s="108"/>
      <c r="R15760" s="31"/>
      <c r="S15760" s="112"/>
    </row>
    <row r="15761">
      <c r="A15761" s="105"/>
      <c r="C15761" s="88"/>
      <c r="D15761" s="86"/>
      <c r="E15761" s="32"/>
      <c r="H15761" s="105"/>
      <c r="J15761" s="102"/>
      <c r="K15761" s="102"/>
      <c r="L15761" s="108"/>
      <c r="R15761" s="31"/>
      <c r="S15761" s="112"/>
    </row>
    <row r="15762">
      <c r="A15762" s="105"/>
      <c r="C15762" s="88"/>
      <c r="D15762" s="86"/>
      <c r="E15762" s="32"/>
      <c r="H15762" s="105"/>
      <c r="J15762" s="102"/>
      <c r="K15762" s="102"/>
      <c r="L15762" s="108"/>
      <c r="R15762" s="31"/>
      <c r="S15762" s="112"/>
    </row>
    <row r="15763">
      <c r="A15763" s="105"/>
      <c r="C15763" s="88"/>
      <c r="D15763" s="86"/>
      <c r="E15763" s="32"/>
      <c r="H15763" s="105"/>
      <c r="J15763" s="102"/>
      <c r="K15763" s="102"/>
      <c r="L15763" s="108"/>
      <c r="R15763" s="31"/>
      <c r="S15763" s="112"/>
    </row>
    <row r="15764">
      <c r="A15764" s="105"/>
      <c r="C15764" s="88"/>
      <c r="D15764" s="86"/>
      <c r="E15764" s="32"/>
      <c r="H15764" s="105"/>
      <c r="J15764" s="102"/>
      <c r="K15764" s="102"/>
      <c r="L15764" s="108"/>
      <c r="R15764" s="31"/>
      <c r="S15764" s="112"/>
    </row>
    <row r="15765">
      <c r="A15765" s="105"/>
      <c r="C15765" s="88"/>
      <c r="D15765" s="86"/>
      <c r="E15765" s="32"/>
      <c r="H15765" s="105"/>
      <c r="J15765" s="102"/>
      <c r="K15765" s="102"/>
      <c r="L15765" s="108"/>
      <c r="R15765" s="31"/>
      <c r="S15765" s="112"/>
    </row>
    <row r="15766">
      <c r="A15766" s="105"/>
      <c r="C15766" s="88"/>
      <c r="D15766" s="86"/>
      <c r="E15766" s="32"/>
      <c r="H15766" s="105"/>
      <c r="J15766" s="102"/>
      <c r="K15766" s="102"/>
      <c r="L15766" s="108"/>
      <c r="R15766" s="31"/>
      <c r="S15766" s="112"/>
    </row>
    <row r="15767">
      <c r="A15767" s="105"/>
      <c r="C15767" s="88"/>
      <c r="D15767" s="86"/>
      <c r="E15767" s="32"/>
      <c r="H15767" s="105"/>
      <c r="J15767" s="102"/>
      <c r="K15767" s="102"/>
      <c r="L15767" s="108"/>
      <c r="R15767" s="31"/>
      <c r="S15767" s="112"/>
    </row>
    <row r="15768">
      <c r="A15768" s="105"/>
      <c r="C15768" s="88"/>
      <c r="D15768" s="86"/>
      <c r="E15768" s="32"/>
      <c r="H15768" s="105"/>
      <c r="J15768" s="102"/>
      <c r="K15768" s="102"/>
      <c r="L15768" s="108"/>
      <c r="R15768" s="31"/>
      <c r="S15768" s="112"/>
    </row>
    <row r="15769">
      <c r="A15769" s="105"/>
      <c r="C15769" s="88"/>
      <c r="D15769" s="86"/>
      <c r="E15769" s="32"/>
      <c r="H15769" s="105"/>
      <c r="J15769" s="102"/>
      <c r="K15769" s="102"/>
      <c r="L15769" s="108"/>
      <c r="R15769" s="31"/>
      <c r="S15769" s="112"/>
    </row>
    <row r="15770">
      <c r="A15770" s="105"/>
      <c r="C15770" s="88"/>
      <c r="D15770" s="86"/>
      <c r="E15770" s="32"/>
      <c r="H15770" s="105"/>
      <c r="J15770" s="102"/>
      <c r="K15770" s="102"/>
      <c r="L15770" s="108"/>
      <c r="R15770" s="31"/>
      <c r="S15770" s="112"/>
    </row>
    <row r="15771">
      <c r="A15771" s="105"/>
      <c r="C15771" s="88"/>
      <c r="D15771" s="86"/>
      <c r="E15771" s="32"/>
      <c r="H15771" s="105"/>
      <c r="J15771" s="102"/>
      <c r="K15771" s="102"/>
      <c r="L15771" s="108"/>
      <c r="R15771" s="31"/>
      <c r="S15771" s="112"/>
    </row>
    <row r="15772">
      <c r="A15772" s="105"/>
      <c r="C15772" s="88"/>
      <c r="D15772" s="86"/>
      <c r="E15772" s="32"/>
      <c r="H15772" s="105"/>
      <c r="J15772" s="102"/>
      <c r="K15772" s="102"/>
      <c r="L15772" s="108"/>
      <c r="R15772" s="31"/>
      <c r="S15772" s="112"/>
    </row>
    <row r="15773">
      <c r="A15773" s="105"/>
      <c r="C15773" s="88"/>
      <c r="D15773" s="86"/>
      <c r="E15773" s="32"/>
      <c r="H15773" s="105"/>
      <c r="J15773" s="102"/>
      <c r="K15773" s="102"/>
      <c r="L15773" s="108"/>
      <c r="R15773" s="31"/>
      <c r="S15773" s="112"/>
    </row>
    <row r="15774">
      <c r="A15774" s="105"/>
      <c r="C15774" s="88"/>
      <c r="D15774" s="86"/>
      <c r="E15774" s="32"/>
      <c r="H15774" s="105"/>
      <c r="J15774" s="102"/>
      <c r="K15774" s="102"/>
      <c r="L15774" s="108"/>
      <c r="R15774" s="31"/>
      <c r="S15774" s="112"/>
    </row>
    <row r="15775">
      <c r="A15775" s="105"/>
      <c r="C15775" s="88"/>
      <c r="D15775" s="86"/>
      <c r="E15775" s="32"/>
      <c r="H15775" s="105"/>
      <c r="J15775" s="102"/>
      <c r="K15775" s="102"/>
      <c r="L15775" s="108"/>
      <c r="R15775" s="31"/>
      <c r="S15775" s="112"/>
    </row>
    <row r="15776">
      <c r="A15776" s="105"/>
      <c r="C15776" s="88"/>
      <c r="D15776" s="86"/>
      <c r="E15776" s="32"/>
      <c r="H15776" s="105"/>
      <c r="J15776" s="102"/>
      <c r="K15776" s="102"/>
      <c r="L15776" s="108"/>
      <c r="R15776" s="31"/>
      <c r="S15776" s="112"/>
    </row>
    <row r="15777">
      <c r="A15777" s="105"/>
      <c r="C15777" s="88"/>
      <c r="D15777" s="86"/>
      <c r="E15777" s="32"/>
      <c r="H15777" s="105"/>
      <c r="J15777" s="102"/>
      <c r="K15777" s="102"/>
      <c r="L15777" s="108"/>
      <c r="R15777" s="31"/>
      <c r="S15777" s="112"/>
    </row>
    <row r="15778">
      <c r="A15778" s="105"/>
      <c r="C15778" s="88"/>
      <c r="D15778" s="86"/>
      <c r="E15778" s="32"/>
      <c r="H15778" s="105"/>
      <c r="J15778" s="102"/>
      <c r="K15778" s="102"/>
      <c r="L15778" s="108"/>
      <c r="R15778" s="31"/>
      <c r="S15778" s="112"/>
    </row>
    <row r="15779">
      <c r="A15779" s="105"/>
      <c r="C15779" s="88"/>
      <c r="D15779" s="86"/>
      <c r="E15779" s="32"/>
      <c r="H15779" s="105"/>
      <c r="J15779" s="102"/>
      <c r="K15779" s="102"/>
      <c r="L15779" s="108"/>
      <c r="R15779" s="31"/>
      <c r="S15779" s="112"/>
    </row>
    <row r="15780">
      <c r="A15780" s="105"/>
      <c r="C15780" s="88"/>
      <c r="D15780" s="86"/>
      <c r="E15780" s="32"/>
      <c r="H15780" s="105"/>
      <c r="J15780" s="102"/>
      <c r="K15780" s="102"/>
      <c r="L15780" s="108"/>
      <c r="R15780" s="31"/>
      <c r="S15780" s="112"/>
    </row>
    <row r="15781">
      <c r="A15781" s="105"/>
      <c r="C15781" s="88"/>
      <c r="D15781" s="86"/>
      <c r="E15781" s="32"/>
      <c r="H15781" s="105"/>
      <c r="J15781" s="102"/>
      <c r="K15781" s="102"/>
      <c r="L15781" s="108"/>
      <c r="R15781" s="31"/>
      <c r="S15781" s="112"/>
    </row>
    <row r="15782">
      <c r="A15782" s="105"/>
      <c r="C15782" s="88"/>
      <c r="D15782" s="86"/>
      <c r="E15782" s="32"/>
      <c r="H15782" s="105"/>
      <c r="J15782" s="102"/>
      <c r="K15782" s="102"/>
      <c r="L15782" s="108"/>
      <c r="R15782" s="31"/>
      <c r="S15782" s="112"/>
    </row>
    <row r="15783">
      <c r="A15783" s="105"/>
      <c r="C15783" s="88"/>
      <c r="D15783" s="86"/>
      <c r="E15783" s="32"/>
      <c r="H15783" s="105"/>
      <c r="J15783" s="102"/>
      <c r="K15783" s="102"/>
      <c r="L15783" s="108"/>
      <c r="R15783" s="31"/>
      <c r="S15783" s="112"/>
    </row>
    <row r="15784">
      <c r="A15784" s="105"/>
      <c r="C15784" s="88"/>
      <c r="D15784" s="86"/>
      <c r="E15784" s="32"/>
      <c r="H15784" s="105"/>
      <c r="J15784" s="102"/>
      <c r="K15784" s="102"/>
      <c r="L15784" s="108"/>
      <c r="R15784" s="31"/>
      <c r="S15784" s="112"/>
    </row>
    <row r="15785">
      <c r="A15785" s="105"/>
      <c r="C15785" s="88"/>
      <c r="D15785" s="86"/>
      <c r="E15785" s="32"/>
      <c r="H15785" s="105"/>
      <c r="J15785" s="102"/>
      <c r="K15785" s="102"/>
      <c r="L15785" s="108"/>
      <c r="R15785" s="31"/>
      <c r="S15785" s="112"/>
    </row>
    <row r="15786">
      <c r="A15786" s="105"/>
      <c r="C15786" s="88"/>
      <c r="D15786" s="86"/>
      <c r="E15786" s="32"/>
      <c r="H15786" s="105"/>
      <c r="J15786" s="102"/>
      <c r="K15786" s="102"/>
      <c r="L15786" s="108"/>
      <c r="R15786" s="31"/>
      <c r="S15786" s="112"/>
    </row>
    <row r="15787">
      <c r="A15787" s="105"/>
      <c r="C15787" s="88"/>
      <c r="D15787" s="86"/>
      <c r="E15787" s="32"/>
      <c r="H15787" s="105"/>
      <c r="J15787" s="102"/>
      <c r="K15787" s="102"/>
      <c r="L15787" s="108"/>
      <c r="R15787" s="31"/>
      <c r="S15787" s="112"/>
    </row>
    <row r="15788">
      <c r="A15788" s="105"/>
      <c r="C15788" s="88"/>
      <c r="D15788" s="86"/>
      <c r="E15788" s="32"/>
      <c r="H15788" s="105"/>
      <c r="J15788" s="102"/>
      <c r="K15788" s="102"/>
      <c r="L15788" s="108"/>
      <c r="R15788" s="31"/>
      <c r="S15788" s="112"/>
    </row>
    <row r="15789">
      <c r="A15789" s="105"/>
      <c r="C15789" s="88"/>
      <c r="D15789" s="86"/>
      <c r="E15789" s="32"/>
      <c r="H15789" s="105"/>
      <c r="J15789" s="102"/>
      <c r="K15789" s="102"/>
      <c r="L15789" s="108"/>
      <c r="R15789" s="31"/>
      <c r="S15789" s="112"/>
    </row>
    <row r="15790">
      <c r="A15790" s="105"/>
      <c r="C15790" s="88"/>
      <c r="D15790" s="86"/>
      <c r="E15790" s="32"/>
      <c r="H15790" s="105"/>
      <c r="J15790" s="102"/>
      <c r="K15790" s="102"/>
      <c r="L15790" s="108"/>
      <c r="R15790" s="31"/>
      <c r="S15790" s="112"/>
    </row>
    <row r="15791">
      <c r="A15791" s="105"/>
      <c r="C15791" s="88"/>
      <c r="D15791" s="86"/>
      <c r="E15791" s="32"/>
      <c r="H15791" s="105"/>
      <c r="J15791" s="102"/>
      <c r="K15791" s="102"/>
      <c r="L15791" s="108"/>
      <c r="R15791" s="31"/>
      <c r="S15791" s="112"/>
    </row>
    <row r="15792">
      <c r="A15792" s="105"/>
      <c r="C15792" s="88"/>
      <c r="D15792" s="86"/>
      <c r="E15792" s="32"/>
      <c r="H15792" s="105"/>
      <c r="J15792" s="102"/>
      <c r="K15792" s="102"/>
      <c r="L15792" s="108"/>
      <c r="R15792" s="31"/>
      <c r="S15792" s="112"/>
    </row>
    <row r="15793">
      <c r="A15793" s="105"/>
      <c r="C15793" s="88"/>
      <c r="D15793" s="86"/>
      <c r="E15793" s="32"/>
      <c r="H15793" s="105"/>
      <c r="J15793" s="102"/>
      <c r="K15793" s="102"/>
      <c r="L15793" s="108"/>
      <c r="R15793" s="31"/>
      <c r="S15793" s="112"/>
    </row>
    <row r="15794">
      <c r="A15794" s="105"/>
      <c r="C15794" s="88"/>
      <c r="D15794" s="86"/>
      <c r="E15794" s="32"/>
      <c r="H15794" s="105"/>
      <c r="J15794" s="102"/>
      <c r="K15794" s="102"/>
      <c r="L15794" s="108"/>
      <c r="R15794" s="31"/>
      <c r="S15794" s="112"/>
    </row>
    <row r="15795">
      <c r="A15795" s="105"/>
      <c r="C15795" s="88"/>
      <c r="D15795" s="86"/>
      <c r="E15795" s="32"/>
      <c r="H15795" s="105"/>
      <c r="J15795" s="102"/>
      <c r="K15795" s="102"/>
      <c r="L15795" s="108"/>
      <c r="R15795" s="31"/>
      <c r="S15795" s="112"/>
    </row>
    <row r="15796">
      <c r="A15796" s="105"/>
      <c r="C15796" s="88"/>
      <c r="D15796" s="86"/>
      <c r="E15796" s="32"/>
      <c r="H15796" s="105"/>
      <c r="J15796" s="102"/>
      <c r="K15796" s="102"/>
      <c r="L15796" s="108"/>
      <c r="R15796" s="31"/>
      <c r="S15796" s="112"/>
    </row>
    <row r="15797">
      <c r="A15797" s="105"/>
      <c r="C15797" s="88"/>
      <c r="D15797" s="86"/>
      <c r="E15797" s="32"/>
      <c r="H15797" s="105"/>
      <c r="J15797" s="102"/>
      <c r="K15797" s="102"/>
      <c r="L15797" s="108"/>
      <c r="R15797" s="31"/>
      <c r="S15797" s="112"/>
    </row>
    <row r="15798">
      <c r="A15798" s="105"/>
      <c r="C15798" s="88"/>
      <c r="D15798" s="86"/>
      <c r="E15798" s="32"/>
      <c r="H15798" s="105"/>
      <c r="J15798" s="102"/>
      <c r="K15798" s="102"/>
      <c r="L15798" s="108"/>
      <c r="R15798" s="31"/>
      <c r="S15798" s="112"/>
    </row>
    <row r="15799">
      <c r="A15799" s="105"/>
      <c r="C15799" s="88"/>
      <c r="D15799" s="86"/>
      <c r="E15799" s="32"/>
      <c r="H15799" s="105"/>
      <c r="J15799" s="102"/>
      <c r="K15799" s="102"/>
      <c r="L15799" s="108"/>
      <c r="R15799" s="31"/>
      <c r="S15799" s="112"/>
    </row>
    <row r="15800">
      <c r="A15800" s="105"/>
      <c r="C15800" s="88"/>
      <c r="D15800" s="86"/>
      <c r="E15800" s="32"/>
      <c r="H15800" s="105"/>
      <c r="J15800" s="102"/>
      <c r="K15800" s="102"/>
      <c r="L15800" s="108"/>
      <c r="R15800" s="31"/>
      <c r="S15800" s="112"/>
    </row>
    <row r="15801">
      <c r="A15801" s="105"/>
      <c r="C15801" s="88"/>
      <c r="D15801" s="86"/>
      <c r="E15801" s="32"/>
      <c r="H15801" s="105"/>
      <c r="J15801" s="102"/>
      <c r="K15801" s="102"/>
      <c r="L15801" s="108"/>
      <c r="R15801" s="31"/>
      <c r="S15801" s="112"/>
    </row>
    <row r="15802">
      <c r="A15802" s="105"/>
      <c r="C15802" s="88"/>
      <c r="D15802" s="86"/>
      <c r="E15802" s="32"/>
      <c r="H15802" s="105"/>
      <c r="J15802" s="102"/>
      <c r="K15802" s="102"/>
      <c r="L15802" s="108"/>
      <c r="R15802" s="31"/>
      <c r="S15802" s="112"/>
    </row>
    <row r="15803">
      <c r="A15803" s="105"/>
      <c r="C15803" s="88"/>
      <c r="D15803" s="86"/>
      <c r="E15803" s="32"/>
      <c r="H15803" s="105"/>
      <c r="J15803" s="102"/>
      <c r="K15803" s="102"/>
      <c r="L15803" s="108"/>
      <c r="R15803" s="31"/>
      <c r="S15803" s="112"/>
    </row>
    <row r="15804">
      <c r="A15804" s="105"/>
      <c r="C15804" s="88"/>
      <c r="D15804" s="86"/>
      <c r="E15804" s="32"/>
      <c r="H15804" s="105"/>
      <c r="J15804" s="102"/>
      <c r="K15804" s="102"/>
      <c r="L15804" s="108"/>
      <c r="R15804" s="31"/>
      <c r="S15804" s="112"/>
    </row>
    <row r="15805">
      <c r="A15805" s="105"/>
      <c r="C15805" s="88"/>
      <c r="D15805" s="86"/>
      <c r="E15805" s="32"/>
      <c r="H15805" s="105"/>
      <c r="J15805" s="102"/>
      <c r="K15805" s="102"/>
      <c r="L15805" s="108"/>
      <c r="R15805" s="31"/>
      <c r="S15805" s="112"/>
    </row>
    <row r="15806">
      <c r="A15806" s="105"/>
      <c r="C15806" s="88"/>
      <c r="D15806" s="86"/>
      <c r="E15806" s="32"/>
      <c r="H15806" s="105"/>
      <c r="J15806" s="102"/>
      <c r="K15806" s="102"/>
      <c r="L15806" s="108"/>
      <c r="R15806" s="31"/>
      <c r="S15806" s="112"/>
    </row>
    <row r="15807">
      <c r="A15807" s="105"/>
      <c r="C15807" s="88"/>
      <c r="D15807" s="86"/>
      <c r="E15807" s="32"/>
      <c r="H15807" s="105"/>
      <c r="J15807" s="102"/>
      <c r="K15807" s="102"/>
      <c r="L15807" s="108"/>
      <c r="R15807" s="31"/>
      <c r="S15807" s="112"/>
    </row>
    <row r="15808">
      <c r="A15808" s="105"/>
      <c r="C15808" s="88"/>
      <c r="D15808" s="86"/>
      <c r="E15808" s="32"/>
      <c r="H15808" s="105"/>
      <c r="J15808" s="102"/>
      <c r="K15808" s="102"/>
      <c r="L15808" s="108"/>
      <c r="R15808" s="31"/>
      <c r="S15808" s="112"/>
    </row>
    <row r="15809">
      <c r="A15809" s="105"/>
      <c r="C15809" s="88"/>
      <c r="D15809" s="86"/>
      <c r="E15809" s="32"/>
      <c r="H15809" s="105"/>
      <c r="J15809" s="102"/>
      <c r="K15809" s="102"/>
      <c r="L15809" s="108"/>
      <c r="R15809" s="31"/>
      <c r="S15809" s="112"/>
    </row>
    <row r="15810">
      <c r="A15810" s="105"/>
      <c r="C15810" s="88"/>
      <c r="D15810" s="86"/>
      <c r="E15810" s="32"/>
      <c r="H15810" s="105"/>
      <c r="J15810" s="102"/>
      <c r="K15810" s="102"/>
      <c r="L15810" s="108"/>
      <c r="R15810" s="31"/>
      <c r="S15810" s="112"/>
    </row>
    <row r="15811">
      <c r="A15811" s="105"/>
      <c r="C15811" s="88"/>
      <c r="D15811" s="86"/>
      <c r="E15811" s="32"/>
      <c r="H15811" s="105"/>
      <c r="J15811" s="102"/>
      <c r="K15811" s="102"/>
      <c r="L15811" s="108"/>
      <c r="R15811" s="31"/>
      <c r="S15811" s="112"/>
    </row>
    <row r="15812">
      <c r="A15812" s="105"/>
      <c r="C15812" s="88"/>
      <c r="D15812" s="86"/>
      <c r="E15812" s="32"/>
      <c r="H15812" s="105"/>
      <c r="J15812" s="102"/>
      <c r="K15812" s="102"/>
      <c r="L15812" s="108"/>
      <c r="R15812" s="31"/>
      <c r="S15812" s="112"/>
    </row>
    <row r="15813">
      <c r="A15813" s="105"/>
      <c r="C15813" s="88"/>
      <c r="D15813" s="86"/>
      <c r="E15813" s="32"/>
      <c r="H15813" s="105"/>
      <c r="J15813" s="102"/>
      <c r="K15813" s="102"/>
      <c r="L15813" s="108"/>
      <c r="R15813" s="31"/>
      <c r="S15813" s="112"/>
    </row>
    <row r="15814">
      <c r="A15814" s="105"/>
      <c r="C15814" s="88"/>
      <c r="D15814" s="86"/>
      <c r="E15814" s="32"/>
      <c r="H15814" s="105"/>
      <c r="J15814" s="102"/>
      <c r="K15814" s="102"/>
      <c r="L15814" s="108"/>
      <c r="R15814" s="31"/>
      <c r="S15814" s="112"/>
    </row>
    <row r="15815">
      <c r="A15815" s="105"/>
      <c r="C15815" s="88"/>
      <c r="D15815" s="86"/>
      <c r="E15815" s="32"/>
      <c r="H15815" s="105"/>
      <c r="J15815" s="102"/>
      <c r="K15815" s="102"/>
      <c r="L15815" s="108"/>
      <c r="R15815" s="31"/>
      <c r="S15815" s="112"/>
    </row>
    <row r="15816">
      <c r="A15816" s="105"/>
      <c r="C15816" s="88"/>
      <c r="D15816" s="86"/>
      <c r="E15816" s="32"/>
      <c r="H15816" s="105"/>
      <c r="J15816" s="102"/>
      <c r="K15816" s="102"/>
      <c r="L15816" s="108"/>
      <c r="R15816" s="31"/>
      <c r="S15816" s="112"/>
    </row>
    <row r="15817">
      <c r="A15817" s="105"/>
      <c r="C15817" s="88"/>
      <c r="D15817" s="86"/>
      <c r="E15817" s="32"/>
      <c r="H15817" s="105"/>
      <c r="J15817" s="102"/>
      <c r="K15817" s="102"/>
      <c r="L15817" s="108"/>
      <c r="R15817" s="31"/>
      <c r="S15817" s="112"/>
    </row>
    <row r="15818">
      <c r="A15818" s="105"/>
      <c r="C15818" s="88"/>
      <c r="D15818" s="86"/>
      <c r="E15818" s="32"/>
      <c r="H15818" s="105"/>
      <c r="J15818" s="102"/>
      <c r="K15818" s="102"/>
      <c r="L15818" s="108"/>
      <c r="R15818" s="31"/>
      <c r="S15818" s="112"/>
    </row>
    <row r="15819">
      <c r="A15819" s="105"/>
      <c r="C15819" s="88"/>
      <c r="D15819" s="86"/>
      <c r="E15819" s="32"/>
      <c r="H15819" s="105"/>
      <c r="J15819" s="102"/>
      <c r="K15819" s="102"/>
      <c r="L15819" s="108"/>
      <c r="R15819" s="31"/>
      <c r="S15819" s="112"/>
    </row>
    <row r="15820">
      <c r="A15820" s="105"/>
      <c r="C15820" s="88"/>
      <c r="D15820" s="86"/>
      <c r="E15820" s="32"/>
      <c r="H15820" s="105"/>
      <c r="J15820" s="102"/>
      <c r="K15820" s="102"/>
      <c r="L15820" s="108"/>
      <c r="R15820" s="31"/>
      <c r="S15820" s="112"/>
    </row>
    <row r="15821">
      <c r="A15821" s="105"/>
      <c r="C15821" s="88"/>
      <c r="D15821" s="86"/>
      <c r="E15821" s="32"/>
      <c r="H15821" s="105"/>
      <c r="J15821" s="102"/>
      <c r="K15821" s="102"/>
      <c r="L15821" s="108"/>
      <c r="R15821" s="31"/>
      <c r="S15821" s="112"/>
    </row>
    <row r="15822">
      <c r="A15822" s="105"/>
      <c r="C15822" s="88"/>
      <c r="D15822" s="86"/>
      <c r="E15822" s="32"/>
      <c r="H15822" s="105"/>
      <c r="J15822" s="102"/>
      <c r="K15822" s="102"/>
      <c r="L15822" s="108"/>
      <c r="R15822" s="31"/>
      <c r="S15822" s="112"/>
    </row>
    <row r="15823">
      <c r="A15823" s="105"/>
      <c r="C15823" s="88"/>
      <c r="D15823" s="86"/>
      <c r="E15823" s="32"/>
      <c r="H15823" s="105"/>
      <c r="J15823" s="102"/>
      <c r="K15823" s="102"/>
      <c r="L15823" s="108"/>
      <c r="R15823" s="31"/>
      <c r="S15823" s="112"/>
    </row>
    <row r="15824">
      <c r="A15824" s="105"/>
      <c r="C15824" s="88"/>
      <c r="D15824" s="86"/>
      <c r="E15824" s="32"/>
      <c r="H15824" s="105"/>
      <c r="J15824" s="102"/>
      <c r="K15824" s="102"/>
      <c r="L15824" s="108"/>
      <c r="R15824" s="31"/>
      <c r="S15824" s="112"/>
    </row>
    <row r="15825">
      <c r="A15825" s="105"/>
      <c r="C15825" s="88"/>
      <c r="D15825" s="86"/>
      <c r="E15825" s="32"/>
      <c r="H15825" s="105"/>
      <c r="J15825" s="102"/>
      <c r="K15825" s="102"/>
      <c r="L15825" s="108"/>
      <c r="R15825" s="31"/>
      <c r="S15825" s="112"/>
    </row>
    <row r="15826">
      <c r="A15826" s="105"/>
      <c r="C15826" s="88"/>
      <c r="D15826" s="86"/>
      <c r="E15826" s="32"/>
      <c r="H15826" s="105"/>
      <c r="J15826" s="102"/>
      <c r="K15826" s="102"/>
      <c r="L15826" s="108"/>
      <c r="R15826" s="31"/>
      <c r="S15826" s="112"/>
    </row>
    <row r="15827">
      <c r="A15827" s="105"/>
      <c r="C15827" s="88"/>
      <c r="D15827" s="86"/>
      <c r="E15827" s="32"/>
      <c r="H15827" s="105"/>
      <c r="J15827" s="102"/>
      <c r="K15827" s="102"/>
      <c r="L15827" s="108"/>
      <c r="R15827" s="31"/>
      <c r="S15827" s="112"/>
    </row>
    <row r="15828">
      <c r="A15828" s="105"/>
      <c r="C15828" s="88"/>
      <c r="D15828" s="86"/>
      <c r="E15828" s="32"/>
      <c r="H15828" s="105"/>
      <c r="J15828" s="102"/>
      <c r="K15828" s="102"/>
      <c r="L15828" s="108"/>
      <c r="R15828" s="31"/>
      <c r="S15828" s="112"/>
    </row>
    <row r="15829">
      <c r="A15829" s="105"/>
      <c r="C15829" s="88"/>
      <c r="D15829" s="86"/>
      <c r="E15829" s="32"/>
      <c r="H15829" s="105"/>
      <c r="J15829" s="102"/>
      <c r="K15829" s="102"/>
      <c r="L15829" s="108"/>
      <c r="R15829" s="31"/>
      <c r="S15829" s="112"/>
    </row>
    <row r="15830">
      <c r="A15830" s="105"/>
      <c r="C15830" s="88"/>
      <c r="D15830" s="86"/>
      <c r="E15830" s="32"/>
      <c r="H15830" s="105"/>
      <c r="J15830" s="102"/>
      <c r="K15830" s="102"/>
      <c r="L15830" s="108"/>
      <c r="R15830" s="31"/>
      <c r="S15830" s="112"/>
    </row>
    <row r="15831">
      <c r="A15831" s="105"/>
      <c r="C15831" s="88"/>
      <c r="D15831" s="86"/>
      <c r="E15831" s="32"/>
      <c r="H15831" s="105"/>
      <c r="J15831" s="102"/>
      <c r="K15831" s="102"/>
      <c r="L15831" s="108"/>
      <c r="R15831" s="31"/>
      <c r="S15831" s="112"/>
    </row>
    <row r="15832">
      <c r="A15832" s="105"/>
      <c r="C15832" s="88"/>
      <c r="D15832" s="86"/>
      <c r="E15832" s="32"/>
      <c r="H15832" s="105"/>
      <c r="J15832" s="102"/>
      <c r="K15832" s="102"/>
      <c r="L15832" s="108"/>
      <c r="R15832" s="31"/>
      <c r="S15832" s="112"/>
    </row>
    <row r="15833">
      <c r="A15833" s="105"/>
      <c r="C15833" s="88"/>
      <c r="D15833" s="86"/>
      <c r="E15833" s="32"/>
      <c r="H15833" s="105"/>
      <c r="J15833" s="102"/>
      <c r="K15833" s="102"/>
      <c r="L15833" s="108"/>
      <c r="R15833" s="31"/>
      <c r="S15833" s="112"/>
    </row>
    <row r="15834">
      <c r="A15834" s="105"/>
      <c r="C15834" s="88"/>
      <c r="D15834" s="86"/>
      <c r="E15834" s="32"/>
      <c r="H15834" s="105"/>
      <c r="J15834" s="102"/>
      <c r="K15834" s="102"/>
      <c r="L15834" s="108"/>
      <c r="R15834" s="31"/>
      <c r="S15834" s="112"/>
    </row>
    <row r="15835">
      <c r="A15835" s="105"/>
      <c r="C15835" s="88"/>
      <c r="D15835" s="86"/>
      <c r="E15835" s="32"/>
      <c r="H15835" s="105"/>
      <c r="J15835" s="102"/>
      <c r="K15835" s="102"/>
      <c r="L15835" s="108"/>
      <c r="R15835" s="31"/>
      <c r="S15835" s="112"/>
    </row>
    <row r="15836">
      <c r="A15836" s="105"/>
      <c r="C15836" s="88"/>
      <c r="D15836" s="86"/>
      <c r="E15836" s="32"/>
      <c r="H15836" s="105"/>
      <c r="J15836" s="102"/>
      <c r="K15836" s="102"/>
      <c r="L15836" s="108"/>
      <c r="R15836" s="31"/>
      <c r="S15836" s="112"/>
    </row>
    <row r="15837">
      <c r="A15837" s="105"/>
      <c r="C15837" s="88"/>
      <c r="D15837" s="86"/>
      <c r="E15837" s="32"/>
      <c r="H15837" s="105"/>
      <c r="J15837" s="102"/>
      <c r="K15837" s="102"/>
      <c r="L15837" s="108"/>
      <c r="R15837" s="31"/>
      <c r="S15837" s="112"/>
    </row>
    <row r="15838">
      <c r="A15838" s="105"/>
      <c r="C15838" s="88"/>
      <c r="D15838" s="86"/>
      <c r="E15838" s="32"/>
      <c r="H15838" s="105"/>
      <c r="J15838" s="102"/>
      <c r="K15838" s="102"/>
      <c r="L15838" s="108"/>
      <c r="R15838" s="31"/>
      <c r="S15838" s="112"/>
    </row>
    <row r="15839">
      <c r="A15839" s="105"/>
      <c r="C15839" s="88"/>
      <c r="D15839" s="86"/>
      <c r="E15839" s="32"/>
      <c r="H15839" s="105"/>
      <c r="J15839" s="102"/>
      <c r="K15839" s="102"/>
      <c r="L15839" s="108"/>
      <c r="R15839" s="31"/>
      <c r="S15839" s="112"/>
    </row>
    <row r="15840">
      <c r="A15840" s="105"/>
      <c r="C15840" s="88"/>
      <c r="D15840" s="86"/>
      <c r="E15840" s="32"/>
      <c r="H15840" s="105"/>
      <c r="J15840" s="102"/>
      <c r="K15840" s="102"/>
      <c r="L15840" s="108"/>
      <c r="R15840" s="31"/>
      <c r="S15840" s="112"/>
    </row>
    <row r="15841">
      <c r="A15841" s="105"/>
      <c r="C15841" s="88"/>
      <c r="D15841" s="86"/>
      <c r="E15841" s="32"/>
      <c r="H15841" s="105"/>
      <c r="J15841" s="102"/>
      <c r="K15841" s="102"/>
      <c r="L15841" s="108"/>
      <c r="R15841" s="31"/>
      <c r="S15841" s="112"/>
    </row>
    <row r="15842">
      <c r="A15842" s="105"/>
      <c r="C15842" s="88"/>
      <c r="D15842" s="86"/>
      <c r="E15842" s="32"/>
      <c r="H15842" s="105"/>
      <c r="J15842" s="102"/>
      <c r="K15842" s="102"/>
      <c r="L15842" s="108"/>
      <c r="R15842" s="31"/>
      <c r="S15842" s="112"/>
    </row>
    <row r="15843">
      <c r="A15843" s="105"/>
      <c r="C15843" s="88"/>
      <c r="D15843" s="86"/>
      <c r="E15843" s="32"/>
      <c r="H15843" s="105"/>
      <c r="J15843" s="102"/>
      <c r="K15843" s="102"/>
      <c r="L15843" s="108"/>
      <c r="R15843" s="31"/>
      <c r="S15843" s="112"/>
    </row>
    <row r="15844">
      <c r="A15844" s="105"/>
      <c r="C15844" s="88"/>
      <c r="D15844" s="86"/>
      <c r="E15844" s="32"/>
      <c r="H15844" s="105"/>
      <c r="J15844" s="102"/>
      <c r="K15844" s="102"/>
      <c r="L15844" s="108"/>
      <c r="R15844" s="31"/>
      <c r="S15844" s="112"/>
    </row>
    <row r="15845">
      <c r="A15845" s="105"/>
      <c r="C15845" s="88"/>
      <c r="D15845" s="86"/>
      <c r="E15845" s="32"/>
      <c r="H15845" s="105"/>
      <c r="J15845" s="102"/>
      <c r="K15845" s="102"/>
      <c r="L15845" s="108"/>
      <c r="R15845" s="31"/>
      <c r="S15845" s="112"/>
    </row>
    <row r="15846">
      <c r="A15846" s="105"/>
      <c r="C15846" s="88"/>
      <c r="D15846" s="86"/>
      <c r="E15846" s="32"/>
      <c r="H15846" s="105"/>
      <c r="J15846" s="102"/>
      <c r="K15846" s="102"/>
      <c r="L15846" s="108"/>
      <c r="R15846" s="31"/>
      <c r="S15846" s="112"/>
    </row>
    <row r="15847">
      <c r="A15847" s="105"/>
      <c r="C15847" s="88"/>
      <c r="D15847" s="86"/>
      <c r="E15847" s="32"/>
      <c r="H15847" s="105"/>
      <c r="J15847" s="102"/>
      <c r="K15847" s="102"/>
      <c r="L15847" s="108"/>
      <c r="R15847" s="31"/>
      <c r="S15847" s="112"/>
    </row>
    <row r="15848">
      <c r="A15848" s="105"/>
      <c r="C15848" s="88"/>
      <c r="D15848" s="86"/>
      <c r="E15848" s="32"/>
      <c r="H15848" s="105"/>
      <c r="J15848" s="102"/>
      <c r="K15848" s="102"/>
      <c r="L15848" s="108"/>
      <c r="R15848" s="31"/>
      <c r="S15848" s="112"/>
    </row>
    <row r="15849">
      <c r="A15849" s="105"/>
      <c r="C15849" s="88"/>
      <c r="D15849" s="86"/>
      <c r="E15849" s="32"/>
      <c r="H15849" s="105"/>
      <c r="J15849" s="102"/>
      <c r="K15849" s="102"/>
      <c r="L15849" s="108"/>
      <c r="R15849" s="31"/>
      <c r="S15849" s="112"/>
    </row>
    <row r="15850">
      <c r="A15850" s="105"/>
      <c r="C15850" s="88"/>
      <c r="D15850" s="86"/>
      <c r="E15850" s="32"/>
      <c r="H15850" s="105"/>
      <c r="J15850" s="102"/>
      <c r="K15850" s="102"/>
      <c r="L15850" s="108"/>
      <c r="R15850" s="31"/>
      <c r="S15850" s="112"/>
    </row>
    <row r="15851">
      <c r="A15851" s="105"/>
      <c r="C15851" s="88"/>
      <c r="D15851" s="86"/>
      <c r="E15851" s="32"/>
      <c r="H15851" s="105"/>
      <c r="J15851" s="102"/>
      <c r="K15851" s="102"/>
      <c r="L15851" s="108"/>
      <c r="R15851" s="31"/>
      <c r="S15851" s="112"/>
    </row>
    <row r="15852">
      <c r="A15852" s="105"/>
      <c r="C15852" s="88"/>
      <c r="D15852" s="86"/>
      <c r="E15852" s="32"/>
      <c r="H15852" s="105"/>
      <c r="J15852" s="102"/>
      <c r="K15852" s="102"/>
      <c r="L15852" s="108"/>
      <c r="R15852" s="31"/>
      <c r="S15852" s="112"/>
    </row>
    <row r="15853">
      <c r="A15853" s="105"/>
      <c r="C15853" s="88"/>
      <c r="D15853" s="86"/>
      <c r="E15853" s="32"/>
      <c r="H15853" s="105"/>
      <c r="J15853" s="102"/>
      <c r="K15853" s="102"/>
      <c r="L15853" s="108"/>
      <c r="R15853" s="31"/>
      <c r="S15853" s="112"/>
    </row>
    <row r="15854">
      <c r="A15854" s="105"/>
      <c r="C15854" s="88"/>
      <c r="D15854" s="86"/>
      <c r="E15854" s="32"/>
      <c r="H15854" s="105"/>
      <c r="J15854" s="102"/>
      <c r="K15854" s="102"/>
      <c r="L15854" s="108"/>
      <c r="R15854" s="31"/>
      <c r="S15854" s="112"/>
    </row>
    <row r="15855">
      <c r="A15855" s="105"/>
      <c r="C15855" s="88"/>
      <c r="D15855" s="86"/>
      <c r="E15855" s="32"/>
      <c r="H15855" s="105"/>
      <c r="J15855" s="102"/>
      <c r="K15855" s="102"/>
      <c r="L15855" s="108"/>
      <c r="R15855" s="31"/>
      <c r="S15855" s="112"/>
    </row>
    <row r="15856">
      <c r="A15856" s="105"/>
      <c r="C15856" s="88"/>
      <c r="D15856" s="86"/>
      <c r="E15856" s="32"/>
      <c r="H15856" s="105"/>
      <c r="J15856" s="102"/>
      <c r="K15856" s="102"/>
      <c r="L15856" s="108"/>
      <c r="R15856" s="31"/>
      <c r="S15856" s="112"/>
    </row>
    <row r="15857">
      <c r="A15857" s="105"/>
      <c r="C15857" s="88"/>
      <c r="D15857" s="86"/>
      <c r="E15857" s="32"/>
      <c r="H15857" s="105"/>
      <c r="J15857" s="102"/>
      <c r="K15857" s="102"/>
      <c r="L15857" s="108"/>
      <c r="R15857" s="31"/>
      <c r="S15857" s="112"/>
    </row>
    <row r="15858">
      <c r="A15858" s="105"/>
      <c r="C15858" s="88"/>
      <c r="D15858" s="86"/>
      <c r="E15858" s="32"/>
      <c r="H15858" s="105"/>
      <c r="J15858" s="102"/>
      <c r="K15858" s="102"/>
      <c r="L15858" s="108"/>
      <c r="R15858" s="31"/>
      <c r="S15858" s="112"/>
    </row>
    <row r="15859">
      <c r="A15859" s="105"/>
      <c r="C15859" s="88"/>
      <c r="D15859" s="86"/>
      <c r="E15859" s="32"/>
      <c r="H15859" s="105"/>
      <c r="J15859" s="102"/>
      <c r="K15859" s="102"/>
      <c r="L15859" s="108"/>
      <c r="R15859" s="31"/>
      <c r="S15859" s="112"/>
    </row>
    <row r="15860">
      <c r="A15860" s="105"/>
      <c r="C15860" s="88"/>
      <c r="D15860" s="86"/>
      <c r="E15860" s="32"/>
      <c r="H15860" s="105"/>
      <c r="J15860" s="102"/>
      <c r="K15860" s="102"/>
      <c r="L15860" s="108"/>
      <c r="R15860" s="31"/>
      <c r="S15860" s="112"/>
    </row>
    <row r="15861">
      <c r="A15861" s="105"/>
      <c r="C15861" s="88"/>
      <c r="D15861" s="86"/>
      <c r="E15861" s="32"/>
      <c r="H15861" s="105"/>
      <c r="J15861" s="102"/>
      <c r="K15861" s="102"/>
      <c r="L15861" s="108"/>
      <c r="R15861" s="31"/>
      <c r="S15861" s="112"/>
    </row>
    <row r="15862">
      <c r="A15862" s="105"/>
      <c r="C15862" s="88"/>
      <c r="D15862" s="86"/>
      <c r="E15862" s="32"/>
      <c r="H15862" s="105"/>
      <c r="J15862" s="102"/>
      <c r="K15862" s="102"/>
      <c r="L15862" s="108"/>
      <c r="R15862" s="31"/>
      <c r="S15862" s="112"/>
    </row>
    <row r="15863">
      <c r="A15863" s="105"/>
      <c r="C15863" s="88"/>
      <c r="D15863" s="86"/>
      <c r="E15863" s="32"/>
      <c r="H15863" s="105"/>
      <c r="J15863" s="102"/>
      <c r="K15863" s="102"/>
      <c r="L15863" s="108"/>
      <c r="R15863" s="31"/>
      <c r="S15863" s="112"/>
    </row>
    <row r="15864">
      <c r="A15864" s="105"/>
      <c r="C15864" s="88"/>
      <c r="D15864" s="86"/>
      <c r="E15864" s="32"/>
      <c r="H15864" s="105"/>
      <c r="J15864" s="102"/>
      <c r="K15864" s="102"/>
      <c r="L15864" s="108"/>
      <c r="R15864" s="31"/>
      <c r="S15864" s="112"/>
    </row>
    <row r="15865">
      <c r="A15865" s="105"/>
      <c r="C15865" s="88"/>
      <c r="D15865" s="86"/>
      <c r="E15865" s="32"/>
      <c r="H15865" s="105"/>
      <c r="J15865" s="102"/>
      <c r="K15865" s="102"/>
      <c r="L15865" s="108"/>
      <c r="R15865" s="31"/>
      <c r="S15865" s="112"/>
    </row>
    <row r="15866">
      <c r="A15866" s="105"/>
      <c r="C15866" s="88"/>
      <c r="D15866" s="86"/>
      <c r="E15866" s="32"/>
      <c r="H15866" s="105"/>
      <c r="J15866" s="102"/>
      <c r="K15866" s="102"/>
      <c r="L15866" s="108"/>
      <c r="R15866" s="31"/>
      <c r="S15866" s="112"/>
    </row>
    <row r="15867">
      <c r="A15867" s="105"/>
      <c r="C15867" s="88"/>
      <c r="D15867" s="86"/>
      <c r="E15867" s="32"/>
      <c r="H15867" s="105"/>
      <c r="J15867" s="102"/>
      <c r="K15867" s="102"/>
      <c r="L15867" s="108"/>
      <c r="R15867" s="31"/>
      <c r="S15867" s="112"/>
    </row>
    <row r="15868">
      <c r="A15868" s="105"/>
      <c r="C15868" s="88"/>
      <c r="D15868" s="86"/>
      <c r="E15868" s="32"/>
      <c r="H15868" s="105"/>
      <c r="J15868" s="102"/>
      <c r="K15868" s="102"/>
      <c r="L15868" s="108"/>
      <c r="R15868" s="31"/>
      <c r="S15868" s="112"/>
    </row>
    <row r="15869">
      <c r="A15869" s="105"/>
      <c r="C15869" s="88"/>
      <c r="D15869" s="86"/>
      <c r="E15869" s="32"/>
      <c r="H15869" s="105"/>
      <c r="J15869" s="102"/>
      <c r="K15869" s="102"/>
      <c r="L15869" s="108"/>
      <c r="R15869" s="31"/>
      <c r="S15869" s="112"/>
    </row>
    <row r="15870">
      <c r="A15870" s="105"/>
      <c r="C15870" s="88"/>
      <c r="D15870" s="86"/>
      <c r="E15870" s="32"/>
      <c r="H15870" s="105"/>
      <c r="J15870" s="102"/>
      <c r="K15870" s="102"/>
      <c r="L15870" s="108"/>
      <c r="R15870" s="31"/>
      <c r="S15870" s="112"/>
    </row>
    <row r="15871">
      <c r="A15871" s="105"/>
      <c r="C15871" s="88"/>
      <c r="D15871" s="86"/>
      <c r="E15871" s="32"/>
      <c r="H15871" s="105"/>
      <c r="J15871" s="102"/>
      <c r="K15871" s="102"/>
      <c r="L15871" s="108"/>
      <c r="R15871" s="31"/>
      <c r="S15871" s="112"/>
    </row>
    <row r="15872">
      <c r="A15872" s="105"/>
      <c r="C15872" s="88"/>
      <c r="D15872" s="86"/>
      <c r="E15872" s="32"/>
      <c r="H15872" s="105"/>
      <c r="J15872" s="102"/>
      <c r="K15872" s="102"/>
      <c r="L15872" s="108"/>
      <c r="R15872" s="31"/>
      <c r="S15872" s="112"/>
    </row>
    <row r="15873">
      <c r="A15873" s="105"/>
      <c r="C15873" s="88"/>
      <c r="D15873" s="86"/>
      <c r="E15873" s="32"/>
      <c r="H15873" s="105"/>
      <c r="J15873" s="102"/>
      <c r="K15873" s="102"/>
      <c r="L15873" s="108"/>
      <c r="R15873" s="31"/>
      <c r="S15873" s="112"/>
    </row>
    <row r="15874">
      <c r="A15874" s="105"/>
      <c r="C15874" s="88"/>
      <c r="D15874" s="86"/>
      <c r="E15874" s="32"/>
      <c r="H15874" s="105"/>
      <c r="J15874" s="102"/>
      <c r="K15874" s="102"/>
      <c r="L15874" s="108"/>
      <c r="R15874" s="31"/>
      <c r="S15874" s="112"/>
    </row>
    <row r="15875">
      <c r="A15875" s="105"/>
      <c r="C15875" s="88"/>
      <c r="D15875" s="86"/>
      <c r="E15875" s="32"/>
      <c r="H15875" s="105"/>
      <c r="J15875" s="102"/>
      <c r="K15875" s="102"/>
      <c r="L15875" s="108"/>
      <c r="R15875" s="31"/>
      <c r="S15875" s="112"/>
    </row>
    <row r="15876">
      <c r="A15876" s="105"/>
      <c r="C15876" s="88"/>
      <c r="D15876" s="86"/>
      <c r="E15876" s="32"/>
      <c r="H15876" s="105"/>
      <c r="J15876" s="102"/>
      <c r="K15876" s="102"/>
      <c r="L15876" s="108"/>
      <c r="R15876" s="31"/>
      <c r="S15876" s="112"/>
    </row>
    <row r="15877">
      <c r="A15877" s="105"/>
      <c r="C15877" s="88"/>
      <c r="D15877" s="86"/>
      <c r="E15877" s="32"/>
      <c r="H15877" s="105"/>
      <c r="J15877" s="102"/>
      <c r="K15877" s="102"/>
      <c r="L15877" s="108"/>
      <c r="R15877" s="31"/>
      <c r="S15877" s="112"/>
    </row>
    <row r="15878">
      <c r="A15878" s="105"/>
      <c r="C15878" s="88"/>
      <c r="D15878" s="86"/>
      <c r="E15878" s="32"/>
      <c r="H15878" s="105"/>
      <c r="J15878" s="102"/>
      <c r="K15878" s="102"/>
      <c r="L15878" s="108"/>
      <c r="R15878" s="31"/>
      <c r="S15878" s="112"/>
    </row>
    <row r="15879">
      <c r="A15879" s="105"/>
      <c r="C15879" s="88"/>
      <c r="D15879" s="86"/>
      <c r="E15879" s="32"/>
      <c r="H15879" s="105"/>
      <c r="J15879" s="102"/>
      <c r="K15879" s="102"/>
      <c r="L15879" s="108"/>
      <c r="R15879" s="31"/>
      <c r="S15879" s="112"/>
    </row>
    <row r="15880">
      <c r="A15880" s="105"/>
      <c r="C15880" s="88"/>
      <c r="D15880" s="86"/>
      <c r="E15880" s="32"/>
      <c r="H15880" s="105"/>
      <c r="J15880" s="102"/>
      <c r="K15880" s="102"/>
      <c r="L15880" s="108"/>
      <c r="R15880" s="31"/>
      <c r="S15880" s="112"/>
    </row>
    <row r="15881">
      <c r="A15881" s="105"/>
      <c r="C15881" s="88"/>
      <c r="D15881" s="86"/>
      <c r="E15881" s="32"/>
      <c r="H15881" s="105"/>
      <c r="J15881" s="102"/>
      <c r="K15881" s="102"/>
      <c r="L15881" s="108"/>
      <c r="R15881" s="31"/>
      <c r="S15881" s="112"/>
    </row>
    <row r="15882">
      <c r="A15882" s="105"/>
      <c r="C15882" s="88"/>
      <c r="D15882" s="86"/>
      <c r="E15882" s="32"/>
      <c r="H15882" s="105"/>
      <c r="J15882" s="102"/>
      <c r="K15882" s="102"/>
      <c r="L15882" s="108"/>
      <c r="R15882" s="31"/>
      <c r="S15882" s="112"/>
    </row>
    <row r="15883">
      <c r="A15883" s="105"/>
      <c r="C15883" s="88"/>
      <c r="D15883" s="86"/>
      <c r="E15883" s="32"/>
      <c r="H15883" s="105"/>
      <c r="J15883" s="102"/>
      <c r="K15883" s="102"/>
      <c r="L15883" s="108"/>
      <c r="R15883" s="31"/>
      <c r="S15883" s="112"/>
    </row>
    <row r="15884">
      <c r="A15884" s="105"/>
      <c r="C15884" s="88"/>
      <c r="D15884" s="86"/>
      <c r="E15884" s="32"/>
      <c r="H15884" s="105"/>
      <c r="J15884" s="102"/>
      <c r="K15884" s="102"/>
      <c r="L15884" s="108"/>
      <c r="R15884" s="31"/>
      <c r="S15884" s="112"/>
    </row>
    <row r="15885">
      <c r="A15885" s="105"/>
      <c r="C15885" s="88"/>
      <c r="D15885" s="86"/>
      <c r="E15885" s="32"/>
      <c r="H15885" s="105"/>
      <c r="J15885" s="102"/>
      <c r="K15885" s="102"/>
      <c r="L15885" s="108"/>
      <c r="R15885" s="31"/>
      <c r="S15885" s="112"/>
    </row>
    <row r="15886">
      <c r="A15886" s="105"/>
      <c r="C15886" s="88"/>
      <c r="D15886" s="86"/>
      <c r="E15886" s="32"/>
      <c r="H15886" s="105"/>
      <c r="J15886" s="102"/>
      <c r="K15886" s="102"/>
      <c r="L15886" s="108"/>
      <c r="R15886" s="31"/>
      <c r="S15886" s="112"/>
    </row>
    <row r="15887">
      <c r="A15887" s="105"/>
      <c r="C15887" s="88"/>
      <c r="D15887" s="86"/>
      <c r="E15887" s="32"/>
      <c r="H15887" s="105"/>
      <c r="J15887" s="102"/>
      <c r="K15887" s="102"/>
      <c r="L15887" s="108"/>
      <c r="R15887" s="31"/>
      <c r="S15887" s="112"/>
    </row>
    <row r="15888">
      <c r="A15888" s="105"/>
      <c r="C15888" s="88"/>
      <c r="D15888" s="86"/>
      <c r="E15888" s="32"/>
      <c r="H15888" s="105"/>
      <c r="J15888" s="102"/>
      <c r="K15888" s="102"/>
      <c r="L15888" s="108"/>
      <c r="R15888" s="31"/>
      <c r="S15888" s="112"/>
    </row>
    <row r="15889">
      <c r="A15889" s="105"/>
      <c r="C15889" s="88"/>
      <c r="D15889" s="86"/>
      <c r="E15889" s="32"/>
      <c r="H15889" s="105"/>
      <c r="J15889" s="102"/>
      <c r="K15889" s="102"/>
      <c r="L15889" s="108"/>
      <c r="R15889" s="31"/>
      <c r="S15889" s="112"/>
    </row>
    <row r="15890">
      <c r="A15890" s="105"/>
      <c r="C15890" s="88"/>
      <c r="D15890" s="86"/>
      <c r="E15890" s="32"/>
      <c r="H15890" s="105"/>
      <c r="J15890" s="102"/>
      <c r="K15890" s="102"/>
      <c r="L15890" s="108"/>
      <c r="R15890" s="31"/>
      <c r="S15890" s="112"/>
    </row>
    <row r="15891">
      <c r="A15891" s="105"/>
      <c r="C15891" s="88"/>
      <c r="D15891" s="86"/>
      <c r="E15891" s="32"/>
      <c r="H15891" s="105"/>
      <c r="J15891" s="102"/>
      <c r="K15891" s="102"/>
      <c r="L15891" s="108"/>
      <c r="R15891" s="31"/>
      <c r="S15891" s="112"/>
    </row>
    <row r="15892">
      <c r="A15892" s="105"/>
      <c r="C15892" s="88"/>
      <c r="D15892" s="86"/>
      <c r="E15892" s="32"/>
      <c r="H15892" s="105"/>
      <c r="J15892" s="102"/>
      <c r="K15892" s="102"/>
      <c r="L15892" s="108"/>
      <c r="R15892" s="31"/>
      <c r="S15892" s="112"/>
    </row>
    <row r="15893">
      <c r="A15893" s="105"/>
      <c r="C15893" s="88"/>
      <c r="D15893" s="86"/>
      <c r="E15893" s="32"/>
      <c r="H15893" s="105"/>
      <c r="J15893" s="102"/>
      <c r="K15893" s="102"/>
      <c r="L15893" s="108"/>
      <c r="R15893" s="31"/>
      <c r="S15893" s="112"/>
    </row>
    <row r="15894">
      <c r="A15894" s="105"/>
      <c r="C15894" s="88"/>
      <c r="D15894" s="86"/>
      <c r="E15894" s="32"/>
      <c r="H15894" s="105"/>
      <c r="J15894" s="102"/>
      <c r="K15894" s="102"/>
      <c r="L15894" s="108"/>
      <c r="R15894" s="31"/>
      <c r="S15894" s="112"/>
    </row>
    <row r="15895">
      <c r="A15895" s="105"/>
      <c r="C15895" s="88"/>
      <c r="D15895" s="86"/>
      <c r="E15895" s="32"/>
      <c r="H15895" s="105"/>
      <c r="J15895" s="102"/>
      <c r="K15895" s="102"/>
      <c r="L15895" s="108"/>
      <c r="R15895" s="31"/>
      <c r="S15895" s="112"/>
    </row>
    <row r="15896">
      <c r="A15896" s="105"/>
      <c r="C15896" s="88"/>
      <c r="D15896" s="86"/>
      <c r="E15896" s="32"/>
      <c r="H15896" s="105"/>
      <c r="J15896" s="102"/>
      <c r="K15896" s="102"/>
      <c r="L15896" s="108"/>
      <c r="R15896" s="31"/>
      <c r="S15896" s="112"/>
    </row>
    <row r="15897">
      <c r="A15897" s="105"/>
      <c r="C15897" s="88"/>
      <c r="D15897" s="86"/>
      <c r="E15897" s="32"/>
      <c r="H15897" s="105"/>
      <c r="J15897" s="102"/>
      <c r="K15897" s="102"/>
      <c r="L15897" s="108"/>
      <c r="R15897" s="31"/>
      <c r="S15897" s="112"/>
    </row>
    <row r="15898">
      <c r="A15898" s="105"/>
      <c r="C15898" s="88"/>
      <c r="D15898" s="86"/>
      <c r="E15898" s="32"/>
      <c r="H15898" s="105"/>
      <c r="J15898" s="102"/>
      <c r="K15898" s="102"/>
      <c r="L15898" s="108"/>
      <c r="R15898" s="31"/>
      <c r="S15898" s="112"/>
    </row>
    <row r="15899">
      <c r="A15899" s="105"/>
      <c r="C15899" s="88"/>
      <c r="D15899" s="86"/>
      <c r="E15899" s="32"/>
      <c r="H15899" s="105"/>
      <c r="J15899" s="102"/>
      <c r="K15899" s="102"/>
      <c r="L15899" s="108"/>
      <c r="R15899" s="31"/>
      <c r="S15899" s="112"/>
    </row>
    <row r="15900">
      <c r="A15900" s="105"/>
      <c r="C15900" s="88"/>
      <c r="D15900" s="86"/>
      <c r="E15900" s="32"/>
      <c r="H15900" s="105"/>
      <c r="J15900" s="102"/>
      <c r="K15900" s="102"/>
      <c r="L15900" s="108"/>
      <c r="R15900" s="31"/>
      <c r="S15900" s="112"/>
    </row>
    <row r="15901">
      <c r="A15901" s="105"/>
      <c r="C15901" s="88"/>
      <c r="D15901" s="86"/>
      <c r="E15901" s="32"/>
      <c r="H15901" s="105"/>
      <c r="J15901" s="102"/>
      <c r="K15901" s="102"/>
      <c r="L15901" s="108"/>
      <c r="R15901" s="31"/>
      <c r="S15901" s="112"/>
    </row>
    <row r="15902">
      <c r="A15902" s="105"/>
      <c r="C15902" s="88"/>
      <c r="D15902" s="86"/>
      <c r="E15902" s="32"/>
      <c r="H15902" s="105"/>
      <c r="J15902" s="102"/>
      <c r="K15902" s="102"/>
      <c r="L15902" s="108"/>
      <c r="R15902" s="31"/>
      <c r="S15902" s="112"/>
    </row>
    <row r="15903">
      <c r="A15903" s="105"/>
      <c r="C15903" s="88"/>
      <c r="D15903" s="86"/>
      <c r="E15903" s="32"/>
      <c r="H15903" s="105"/>
      <c r="J15903" s="102"/>
      <c r="K15903" s="102"/>
      <c r="L15903" s="108"/>
      <c r="R15903" s="31"/>
      <c r="S15903" s="112"/>
    </row>
    <row r="15904">
      <c r="A15904" s="105"/>
      <c r="C15904" s="88"/>
      <c r="D15904" s="86"/>
      <c r="E15904" s="32"/>
      <c r="H15904" s="105"/>
      <c r="J15904" s="102"/>
      <c r="K15904" s="102"/>
      <c r="L15904" s="108"/>
      <c r="R15904" s="31"/>
      <c r="S15904" s="112"/>
    </row>
    <row r="15905">
      <c r="A15905" s="105"/>
      <c r="C15905" s="88"/>
      <c r="D15905" s="86"/>
      <c r="E15905" s="32"/>
      <c r="H15905" s="105"/>
      <c r="J15905" s="102"/>
      <c r="K15905" s="102"/>
      <c r="L15905" s="108"/>
      <c r="R15905" s="31"/>
      <c r="S15905" s="112"/>
    </row>
    <row r="15906">
      <c r="A15906" s="105"/>
      <c r="C15906" s="88"/>
      <c r="D15906" s="86"/>
      <c r="E15906" s="32"/>
      <c r="H15906" s="105"/>
      <c r="J15906" s="102"/>
      <c r="K15906" s="102"/>
      <c r="L15906" s="108"/>
      <c r="R15906" s="31"/>
      <c r="S15906" s="112"/>
    </row>
    <row r="15907">
      <c r="A15907" s="105"/>
      <c r="C15907" s="88"/>
      <c r="D15907" s="86"/>
      <c r="E15907" s="32"/>
      <c r="H15907" s="105"/>
      <c r="J15907" s="102"/>
      <c r="K15907" s="102"/>
      <c r="L15907" s="108"/>
      <c r="R15907" s="31"/>
      <c r="S15907" s="112"/>
    </row>
    <row r="15908">
      <c r="A15908" s="105"/>
      <c r="C15908" s="88"/>
      <c r="D15908" s="86"/>
      <c r="E15908" s="32"/>
      <c r="H15908" s="105"/>
      <c r="J15908" s="102"/>
      <c r="K15908" s="102"/>
      <c r="L15908" s="108"/>
      <c r="R15908" s="31"/>
      <c r="S15908" s="112"/>
    </row>
    <row r="15909">
      <c r="A15909" s="105"/>
      <c r="C15909" s="88"/>
      <c r="D15909" s="86"/>
      <c r="E15909" s="32"/>
      <c r="H15909" s="105"/>
      <c r="J15909" s="102"/>
      <c r="K15909" s="102"/>
      <c r="L15909" s="108"/>
      <c r="R15909" s="31"/>
      <c r="S15909" s="112"/>
    </row>
    <row r="15910">
      <c r="A15910" s="105"/>
      <c r="C15910" s="88"/>
      <c r="D15910" s="86"/>
      <c r="E15910" s="32"/>
      <c r="H15910" s="105"/>
      <c r="J15910" s="102"/>
      <c r="K15910" s="102"/>
      <c r="L15910" s="108"/>
      <c r="R15910" s="31"/>
      <c r="S15910" s="112"/>
    </row>
    <row r="15911">
      <c r="A15911" s="105"/>
      <c r="C15911" s="88"/>
      <c r="D15911" s="86"/>
      <c r="E15911" s="32"/>
      <c r="H15911" s="105"/>
      <c r="J15911" s="102"/>
      <c r="K15911" s="102"/>
      <c r="L15911" s="108"/>
      <c r="R15911" s="31"/>
      <c r="S15911" s="112"/>
    </row>
    <row r="15912">
      <c r="A15912" s="105"/>
      <c r="C15912" s="88"/>
      <c r="D15912" s="86"/>
      <c r="E15912" s="32"/>
      <c r="H15912" s="105"/>
      <c r="J15912" s="102"/>
      <c r="K15912" s="102"/>
      <c r="L15912" s="108"/>
      <c r="R15912" s="31"/>
      <c r="S15912" s="112"/>
    </row>
    <row r="15913">
      <c r="A15913" s="105"/>
      <c r="C15913" s="88"/>
      <c r="D15913" s="86"/>
      <c r="E15913" s="32"/>
      <c r="H15913" s="105"/>
      <c r="J15913" s="102"/>
      <c r="K15913" s="102"/>
      <c r="L15913" s="108"/>
      <c r="R15913" s="31"/>
      <c r="S15913" s="112"/>
    </row>
    <row r="15914">
      <c r="A15914" s="105"/>
      <c r="C15914" s="88"/>
      <c r="D15914" s="86"/>
      <c r="E15914" s="32"/>
      <c r="H15914" s="105"/>
      <c r="J15914" s="102"/>
      <c r="K15914" s="102"/>
      <c r="L15914" s="108"/>
      <c r="R15914" s="31"/>
      <c r="S15914" s="112"/>
    </row>
    <row r="15915">
      <c r="A15915" s="105"/>
      <c r="C15915" s="88"/>
      <c r="D15915" s="86"/>
      <c r="E15915" s="32"/>
      <c r="H15915" s="105"/>
      <c r="J15915" s="102"/>
      <c r="K15915" s="102"/>
      <c r="L15915" s="108"/>
      <c r="R15915" s="31"/>
      <c r="S15915" s="112"/>
    </row>
    <row r="15916">
      <c r="A15916" s="105"/>
      <c r="C15916" s="88"/>
      <c r="D15916" s="86"/>
      <c r="E15916" s="32"/>
      <c r="H15916" s="105"/>
      <c r="J15916" s="102"/>
      <c r="K15916" s="102"/>
      <c r="L15916" s="108"/>
      <c r="R15916" s="31"/>
      <c r="S15916" s="112"/>
    </row>
    <row r="15917">
      <c r="A15917" s="105"/>
      <c r="C15917" s="88"/>
      <c r="D15917" s="86"/>
      <c r="E15917" s="32"/>
      <c r="H15917" s="105"/>
      <c r="J15917" s="102"/>
      <c r="K15917" s="102"/>
      <c r="L15917" s="108"/>
      <c r="R15917" s="31"/>
      <c r="S15917" s="112"/>
    </row>
    <row r="15918">
      <c r="A15918" s="105"/>
      <c r="C15918" s="88"/>
      <c r="D15918" s="86"/>
      <c r="E15918" s="32"/>
      <c r="H15918" s="105"/>
      <c r="J15918" s="102"/>
      <c r="K15918" s="102"/>
      <c r="L15918" s="108"/>
      <c r="R15918" s="31"/>
      <c r="S15918" s="112"/>
    </row>
    <row r="15919">
      <c r="A15919" s="105"/>
      <c r="C15919" s="88"/>
      <c r="D15919" s="86"/>
      <c r="E15919" s="32"/>
      <c r="H15919" s="105"/>
      <c r="J15919" s="102"/>
      <c r="K15919" s="102"/>
      <c r="L15919" s="108"/>
      <c r="R15919" s="31"/>
      <c r="S15919" s="112"/>
    </row>
    <row r="15920">
      <c r="A15920" s="105"/>
      <c r="C15920" s="88"/>
      <c r="D15920" s="86"/>
      <c r="E15920" s="32"/>
      <c r="H15920" s="105"/>
      <c r="J15920" s="102"/>
      <c r="K15920" s="102"/>
      <c r="L15920" s="108"/>
      <c r="R15920" s="31"/>
      <c r="S15920" s="112"/>
    </row>
    <row r="15921">
      <c r="A15921" s="105"/>
      <c r="C15921" s="88"/>
      <c r="D15921" s="86"/>
      <c r="E15921" s="32"/>
      <c r="H15921" s="105"/>
      <c r="J15921" s="102"/>
      <c r="K15921" s="102"/>
      <c r="L15921" s="108"/>
      <c r="R15921" s="31"/>
      <c r="S15921" s="112"/>
    </row>
    <row r="15922">
      <c r="A15922" s="105"/>
      <c r="C15922" s="88"/>
      <c r="D15922" s="86"/>
      <c r="E15922" s="32"/>
      <c r="H15922" s="105"/>
      <c r="J15922" s="102"/>
      <c r="K15922" s="102"/>
      <c r="L15922" s="108"/>
      <c r="R15922" s="31"/>
      <c r="S15922" s="112"/>
    </row>
    <row r="15923">
      <c r="A15923" s="105"/>
      <c r="C15923" s="88"/>
      <c r="D15923" s="86"/>
      <c r="E15923" s="32"/>
      <c r="H15923" s="105"/>
      <c r="J15923" s="102"/>
      <c r="K15923" s="102"/>
      <c r="L15923" s="108"/>
      <c r="R15923" s="31"/>
      <c r="S15923" s="112"/>
    </row>
    <row r="15924">
      <c r="A15924" s="105"/>
      <c r="C15924" s="88"/>
      <c r="D15924" s="86"/>
      <c r="E15924" s="32"/>
      <c r="H15924" s="105"/>
      <c r="J15924" s="102"/>
      <c r="K15924" s="102"/>
      <c r="L15924" s="108"/>
      <c r="R15924" s="31"/>
      <c r="S15924" s="112"/>
    </row>
    <row r="15925">
      <c r="A15925" s="105"/>
      <c r="C15925" s="88"/>
      <c r="D15925" s="86"/>
      <c r="E15925" s="32"/>
      <c r="H15925" s="105"/>
      <c r="J15925" s="102"/>
      <c r="K15925" s="102"/>
      <c r="L15925" s="108"/>
      <c r="R15925" s="31"/>
      <c r="S15925" s="112"/>
    </row>
    <row r="15926">
      <c r="A15926" s="105"/>
      <c r="C15926" s="88"/>
      <c r="D15926" s="86"/>
      <c r="E15926" s="32"/>
      <c r="H15926" s="105"/>
      <c r="J15926" s="102"/>
      <c r="K15926" s="102"/>
      <c r="L15926" s="108"/>
      <c r="R15926" s="31"/>
      <c r="S15926" s="112"/>
    </row>
    <row r="15927">
      <c r="A15927" s="105"/>
      <c r="C15927" s="88"/>
      <c r="D15927" s="86"/>
      <c r="E15927" s="32"/>
      <c r="H15927" s="105"/>
      <c r="J15927" s="102"/>
      <c r="K15927" s="102"/>
      <c r="L15927" s="108"/>
      <c r="R15927" s="31"/>
      <c r="S15927" s="112"/>
    </row>
    <row r="15928">
      <c r="A15928" s="105"/>
      <c r="C15928" s="88"/>
      <c r="D15928" s="86"/>
      <c r="E15928" s="32"/>
      <c r="H15928" s="105"/>
      <c r="J15928" s="102"/>
      <c r="K15928" s="102"/>
      <c r="L15928" s="108"/>
      <c r="R15928" s="31"/>
      <c r="S15928" s="112"/>
    </row>
    <row r="15929">
      <c r="A15929" s="105"/>
      <c r="C15929" s="88"/>
      <c r="D15929" s="86"/>
      <c r="E15929" s="32"/>
      <c r="H15929" s="105"/>
      <c r="J15929" s="102"/>
      <c r="K15929" s="102"/>
      <c r="L15929" s="108"/>
      <c r="R15929" s="31"/>
      <c r="S15929" s="112"/>
    </row>
    <row r="15930">
      <c r="A15930" s="105"/>
      <c r="C15930" s="88"/>
      <c r="D15930" s="86"/>
      <c r="E15930" s="32"/>
      <c r="H15930" s="105"/>
      <c r="J15930" s="102"/>
      <c r="K15930" s="102"/>
      <c r="L15930" s="108"/>
      <c r="R15930" s="31"/>
      <c r="S15930" s="112"/>
    </row>
    <row r="15931">
      <c r="A15931" s="105"/>
      <c r="C15931" s="88"/>
      <c r="D15931" s="86"/>
      <c r="E15931" s="32"/>
      <c r="H15931" s="105"/>
      <c r="J15931" s="102"/>
      <c r="K15931" s="102"/>
      <c r="L15931" s="108"/>
      <c r="R15931" s="31"/>
      <c r="S15931" s="112"/>
    </row>
    <row r="15932">
      <c r="A15932" s="105"/>
      <c r="C15932" s="88"/>
      <c r="D15932" s="86"/>
      <c r="E15932" s="32"/>
      <c r="H15932" s="105"/>
      <c r="J15932" s="102"/>
      <c r="K15932" s="102"/>
      <c r="L15932" s="108"/>
      <c r="R15932" s="31"/>
      <c r="S15932" s="112"/>
    </row>
    <row r="15933">
      <c r="A15933" s="105"/>
      <c r="C15933" s="88"/>
      <c r="D15933" s="86"/>
      <c r="E15933" s="32"/>
      <c r="H15933" s="105"/>
      <c r="J15933" s="102"/>
      <c r="K15933" s="102"/>
      <c r="L15933" s="108"/>
      <c r="R15933" s="31"/>
      <c r="S15933" s="112"/>
    </row>
    <row r="15934">
      <c r="A15934" s="105"/>
      <c r="C15934" s="88"/>
      <c r="D15934" s="86"/>
      <c r="E15934" s="32"/>
      <c r="H15934" s="105"/>
      <c r="J15934" s="102"/>
      <c r="K15934" s="102"/>
      <c r="L15934" s="108"/>
      <c r="R15934" s="31"/>
      <c r="S15934" s="112"/>
    </row>
    <row r="15935">
      <c r="A15935" s="105"/>
      <c r="C15935" s="88"/>
      <c r="D15935" s="86"/>
      <c r="E15935" s="32"/>
      <c r="H15935" s="105"/>
      <c r="J15935" s="102"/>
      <c r="K15935" s="102"/>
      <c r="L15935" s="108"/>
      <c r="R15935" s="31"/>
      <c r="S15935" s="112"/>
    </row>
    <row r="15936">
      <c r="A15936" s="105"/>
      <c r="C15936" s="88"/>
      <c r="D15936" s="86"/>
      <c r="E15936" s="32"/>
      <c r="H15936" s="105"/>
      <c r="J15936" s="102"/>
      <c r="K15936" s="102"/>
      <c r="L15936" s="108"/>
      <c r="R15936" s="31"/>
      <c r="S15936" s="112"/>
    </row>
    <row r="15937">
      <c r="A15937" s="105"/>
      <c r="C15937" s="88"/>
      <c r="D15937" s="86"/>
      <c r="E15937" s="32"/>
      <c r="H15937" s="105"/>
      <c r="J15937" s="102"/>
      <c r="K15937" s="102"/>
      <c r="L15937" s="108"/>
      <c r="R15937" s="31"/>
      <c r="S15937" s="112"/>
    </row>
    <row r="15938">
      <c r="A15938" s="105"/>
      <c r="C15938" s="88"/>
      <c r="D15938" s="86"/>
      <c r="E15938" s="32"/>
      <c r="H15938" s="105"/>
      <c r="J15938" s="102"/>
      <c r="K15938" s="102"/>
      <c r="L15938" s="108"/>
      <c r="R15938" s="31"/>
      <c r="S15938" s="112"/>
    </row>
    <row r="15939">
      <c r="A15939" s="105"/>
      <c r="C15939" s="88"/>
      <c r="D15939" s="86"/>
      <c r="E15939" s="32"/>
      <c r="H15939" s="105"/>
      <c r="J15939" s="102"/>
      <c r="K15939" s="102"/>
      <c r="L15939" s="108"/>
      <c r="R15939" s="31"/>
      <c r="S15939" s="112"/>
    </row>
    <row r="15940">
      <c r="A15940" s="105"/>
      <c r="C15940" s="88"/>
      <c r="D15940" s="86"/>
      <c r="E15940" s="32"/>
      <c r="H15940" s="105"/>
      <c r="J15940" s="102"/>
      <c r="K15940" s="102"/>
      <c r="L15940" s="108"/>
      <c r="R15940" s="31"/>
      <c r="S15940" s="112"/>
    </row>
    <row r="15941">
      <c r="A15941" s="105"/>
      <c r="C15941" s="88"/>
      <c r="D15941" s="86"/>
      <c r="E15941" s="32"/>
      <c r="H15941" s="105"/>
      <c r="J15941" s="102"/>
      <c r="K15941" s="102"/>
      <c r="L15941" s="108"/>
      <c r="R15941" s="31"/>
      <c r="S15941" s="112"/>
    </row>
    <row r="15942">
      <c r="A15942" s="105"/>
      <c r="C15942" s="88"/>
      <c r="D15942" s="86"/>
      <c r="E15942" s="32"/>
      <c r="H15942" s="105"/>
      <c r="J15942" s="102"/>
      <c r="K15942" s="102"/>
      <c r="L15942" s="108"/>
      <c r="R15942" s="31"/>
      <c r="S15942" s="112"/>
    </row>
    <row r="15943">
      <c r="A15943" s="105"/>
      <c r="C15943" s="88"/>
      <c r="D15943" s="86"/>
      <c r="E15943" s="32"/>
      <c r="H15943" s="105"/>
      <c r="J15943" s="102"/>
      <c r="K15943" s="102"/>
      <c r="L15943" s="108"/>
      <c r="R15943" s="31"/>
      <c r="S15943" s="112"/>
    </row>
    <row r="15944">
      <c r="A15944" s="105"/>
      <c r="C15944" s="88"/>
      <c r="D15944" s="86"/>
      <c r="E15944" s="32"/>
      <c r="H15944" s="105"/>
      <c r="J15944" s="102"/>
      <c r="K15944" s="102"/>
      <c r="L15944" s="108"/>
      <c r="R15944" s="31"/>
      <c r="S15944" s="112"/>
    </row>
    <row r="15945">
      <c r="A15945" s="105"/>
      <c r="C15945" s="88"/>
      <c r="D15945" s="86"/>
      <c r="E15945" s="32"/>
      <c r="H15945" s="105"/>
      <c r="J15945" s="102"/>
      <c r="K15945" s="102"/>
      <c r="L15945" s="108"/>
      <c r="R15945" s="31"/>
      <c r="S15945" s="112"/>
    </row>
    <row r="15946">
      <c r="A15946" s="105"/>
      <c r="C15946" s="88"/>
      <c r="D15946" s="86"/>
      <c r="E15946" s="32"/>
      <c r="H15946" s="105"/>
      <c r="J15946" s="102"/>
      <c r="K15946" s="102"/>
      <c r="L15946" s="108"/>
      <c r="R15946" s="31"/>
      <c r="S15946" s="112"/>
    </row>
    <row r="15947">
      <c r="A15947" s="105"/>
      <c r="C15947" s="88"/>
      <c r="D15947" s="86"/>
      <c r="E15947" s="32"/>
      <c r="H15947" s="105"/>
      <c r="J15947" s="102"/>
      <c r="K15947" s="102"/>
      <c r="L15947" s="108"/>
      <c r="R15947" s="31"/>
      <c r="S15947" s="112"/>
    </row>
    <row r="15948">
      <c r="A15948" s="105"/>
      <c r="C15948" s="88"/>
      <c r="D15948" s="86"/>
      <c r="E15948" s="32"/>
      <c r="H15948" s="105"/>
      <c r="J15948" s="102"/>
      <c r="K15948" s="102"/>
      <c r="L15948" s="108"/>
      <c r="R15948" s="31"/>
      <c r="S15948" s="112"/>
    </row>
    <row r="15949">
      <c r="A15949" s="105"/>
      <c r="C15949" s="88"/>
      <c r="D15949" s="86"/>
      <c r="E15949" s="32"/>
      <c r="H15949" s="105"/>
      <c r="J15949" s="102"/>
      <c r="K15949" s="102"/>
      <c r="L15949" s="108"/>
      <c r="R15949" s="31"/>
      <c r="S15949" s="112"/>
    </row>
    <row r="15950">
      <c r="A15950" s="105"/>
      <c r="C15950" s="88"/>
      <c r="D15950" s="86"/>
      <c r="E15950" s="32"/>
      <c r="H15950" s="105"/>
      <c r="J15950" s="102"/>
      <c r="K15950" s="102"/>
      <c r="L15950" s="108"/>
      <c r="R15950" s="31"/>
      <c r="S15950" s="112"/>
    </row>
    <row r="15951">
      <c r="A15951" s="105"/>
      <c r="C15951" s="88"/>
      <c r="D15951" s="86"/>
      <c r="E15951" s="32"/>
      <c r="H15951" s="105"/>
      <c r="J15951" s="102"/>
      <c r="K15951" s="102"/>
      <c r="L15951" s="108"/>
      <c r="R15951" s="31"/>
      <c r="S15951" s="112"/>
    </row>
    <row r="15952">
      <c r="A15952" s="105"/>
      <c r="C15952" s="88"/>
      <c r="D15952" s="86"/>
      <c r="E15952" s="32"/>
      <c r="H15952" s="105"/>
      <c r="J15952" s="102"/>
      <c r="K15952" s="102"/>
      <c r="L15952" s="108"/>
      <c r="R15952" s="31"/>
      <c r="S15952" s="112"/>
    </row>
    <row r="15953">
      <c r="A15953" s="105"/>
      <c r="C15953" s="88"/>
      <c r="D15953" s="86"/>
      <c r="E15953" s="32"/>
      <c r="H15953" s="105"/>
      <c r="J15953" s="102"/>
      <c r="K15953" s="102"/>
      <c r="L15953" s="108"/>
      <c r="R15953" s="31"/>
      <c r="S15953" s="112"/>
    </row>
    <row r="15954">
      <c r="A15954" s="105"/>
      <c r="C15954" s="88"/>
      <c r="D15954" s="86"/>
      <c r="E15954" s="32"/>
      <c r="H15954" s="105"/>
      <c r="J15954" s="102"/>
      <c r="K15954" s="102"/>
      <c r="L15954" s="108"/>
      <c r="R15954" s="31"/>
      <c r="S15954" s="112"/>
    </row>
    <row r="15955">
      <c r="A15955" s="105"/>
      <c r="C15955" s="88"/>
      <c r="D15955" s="86"/>
      <c r="E15955" s="32"/>
      <c r="H15955" s="105"/>
      <c r="J15955" s="102"/>
      <c r="K15955" s="102"/>
      <c r="L15955" s="108"/>
      <c r="R15955" s="31"/>
      <c r="S15955" s="112"/>
    </row>
    <row r="15956">
      <c r="A15956" s="105"/>
      <c r="C15956" s="88"/>
      <c r="D15956" s="86"/>
      <c r="E15956" s="32"/>
      <c r="H15956" s="105"/>
      <c r="J15956" s="102"/>
      <c r="K15956" s="102"/>
      <c r="L15956" s="108"/>
      <c r="R15956" s="31"/>
      <c r="S15956" s="112"/>
    </row>
    <row r="15957">
      <c r="A15957" s="105"/>
      <c r="C15957" s="88"/>
      <c r="D15957" s="86"/>
      <c r="E15957" s="32"/>
      <c r="H15957" s="105"/>
      <c r="J15957" s="102"/>
      <c r="K15957" s="102"/>
      <c r="L15957" s="108"/>
      <c r="R15957" s="31"/>
      <c r="S15957" s="112"/>
    </row>
    <row r="15958">
      <c r="A15958" s="105"/>
      <c r="C15958" s="88"/>
      <c r="D15958" s="86"/>
      <c r="E15958" s="32"/>
      <c r="H15958" s="105"/>
      <c r="J15958" s="102"/>
      <c r="K15958" s="102"/>
      <c r="L15958" s="108"/>
      <c r="R15958" s="31"/>
      <c r="S15958" s="112"/>
    </row>
    <row r="15959">
      <c r="A15959" s="105"/>
      <c r="C15959" s="88"/>
      <c r="D15959" s="86"/>
      <c r="E15959" s="32"/>
      <c r="H15959" s="105"/>
      <c r="J15959" s="102"/>
      <c r="K15959" s="102"/>
      <c r="L15959" s="108"/>
      <c r="R15959" s="31"/>
      <c r="S15959" s="112"/>
    </row>
    <row r="15960">
      <c r="A15960" s="105"/>
      <c r="C15960" s="88"/>
      <c r="D15960" s="86"/>
      <c r="E15960" s="32"/>
      <c r="H15960" s="105"/>
      <c r="J15960" s="102"/>
      <c r="K15960" s="102"/>
      <c r="L15960" s="108"/>
      <c r="R15960" s="31"/>
      <c r="S15960" s="112"/>
    </row>
    <row r="15961">
      <c r="A15961" s="105"/>
      <c r="C15961" s="88"/>
      <c r="D15961" s="86"/>
      <c r="E15961" s="32"/>
      <c r="H15961" s="105"/>
      <c r="J15961" s="102"/>
      <c r="K15961" s="102"/>
      <c r="L15961" s="108"/>
      <c r="R15961" s="31"/>
      <c r="S15961" s="112"/>
    </row>
    <row r="15962">
      <c r="A15962" s="105"/>
      <c r="C15962" s="88"/>
      <c r="D15962" s="86"/>
      <c r="E15962" s="32"/>
      <c r="H15962" s="105"/>
      <c r="J15962" s="102"/>
      <c r="K15962" s="102"/>
      <c r="L15962" s="108"/>
      <c r="R15962" s="31"/>
      <c r="S15962" s="112"/>
    </row>
    <row r="15963">
      <c r="A15963" s="105"/>
      <c r="C15963" s="88"/>
      <c r="D15963" s="86"/>
      <c r="E15963" s="32"/>
      <c r="H15963" s="105"/>
      <c r="J15963" s="102"/>
      <c r="K15963" s="102"/>
      <c r="L15963" s="108"/>
      <c r="R15963" s="31"/>
      <c r="S15963" s="112"/>
    </row>
    <row r="15964">
      <c r="A15964" s="105"/>
      <c r="C15964" s="88"/>
      <c r="D15964" s="86"/>
      <c r="E15964" s="32"/>
      <c r="H15964" s="105"/>
      <c r="J15964" s="102"/>
      <c r="K15964" s="102"/>
      <c r="L15964" s="108"/>
      <c r="R15964" s="31"/>
      <c r="S15964" s="112"/>
    </row>
    <row r="15965">
      <c r="A15965" s="105"/>
      <c r="C15965" s="88"/>
      <c r="D15965" s="86"/>
      <c r="E15965" s="32"/>
      <c r="H15965" s="105"/>
      <c r="J15965" s="102"/>
      <c r="K15965" s="102"/>
      <c r="L15965" s="108"/>
      <c r="R15965" s="31"/>
      <c r="S15965" s="112"/>
    </row>
    <row r="15966">
      <c r="A15966" s="105"/>
      <c r="C15966" s="88"/>
      <c r="D15966" s="86"/>
      <c r="E15966" s="32"/>
      <c r="H15966" s="105"/>
      <c r="J15966" s="102"/>
      <c r="K15966" s="102"/>
      <c r="L15966" s="108"/>
      <c r="R15966" s="31"/>
      <c r="S15966" s="112"/>
    </row>
    <row r="15967">
      <c r="A15967" s="105"/>
      <c r="C15967" s="88"/>
      <c r="D15967" s="86"/>
      <c r="E15967" s="32"/>
      <c r="H15967" s="105"/>
      <c r="J15967" s="102"/>
      <c r="K15967" s="102"/>
      <c r="L15967" s="108"/>
      <c r="R15967" s="31"/>
      <c r="S15967" s="112"/>
    </row>
    <row r="15968">
      <c r="A15968" s="105"/>
      <c r="C15968" s="88"/>
      <c r="D15968" s="86"/>
      <c r="E15968" s="32"/>
      <c r="H15968" s="105"/>
      <c r="J15968" s="102"/>
      <c r="K15968" s="102"/>
      <c r="L15968" s="108"/>
      <c r="R15968" s="31"/>
      <c r="S15968" s="112"/>
    </row>
    <row r="15969">
      <c r="A15969" s="105"/>
      <c r="C15969" s="88"/>
      <c r="D15969" s="86"/>
      <c r="E15969" s="32"/>
      <c r="H15969" s="105"/>
      <c r="J15969" s="102"/>
      <c r="K15969" s="102"/>
      <c r="L15969" s="108"/>
      <c r="R15969" s="31"/>
      <c r="S15969" s="112"/>
    </row>
    <row r="15970">
      <c r="A15970" s="105"/>
      <c r="C15970" s="88"/>
      <c r="D15970" s="86"/>
      <c r="E15970" s="32"/>
      <c r="H15970" s="105"/>
      <c r="J15970" s="102"/>
      <c r="K15970" s="102"/>
      <c r="L15970" s="108"/>
      <c r="R15970" s="31"/>
      <c r="S15970" s="112"/>
    </row>
    <row r="15971">
      <c r="A15971" s="105"/>
      <c r="C15971" s="88"/>
      <c r="D15971" s="86"/>
      <c r="E15971" s="32"/>
      <c r="H15971" s="105"/>
      <c r="J15971" s="102"/>
      <c r="K15971" s="102"/>
      <c r="L15971" s="108"/>
      <c r="R15971" s="31"/>
      <c r="S15971" s="112"/>
    </row>
    <row r="15972">
      <c r="A15972" s="105"/>
      <c r="C15972" s="88"/>
      <c r="D15972" s="86"/>
      <c r="E15972" s="32"/>
      <c r="H15972" s="105"/>
      <c r="J15972" s="102"/>
      <c r="K15972" s="102"/>
      <c r="L15972" s="108"/>
      <c r="R15972" s="31"/>
      <c r="S15972" s="112"/>
    </row>
    <row r="15973">
      <c r="A15973" s="105"/>
      <c r="C15973" s="88"/>
      <c r="D15973" s="86"/>
      <c r="E15973" s="32"/>
      <c r="H15973" s="105"/>
      <c r="J15973" s="102"/>
      <c r="K15973" s="102"/>
      <c r="L15973" s="108"/>
      <c r="R15973" s="31"/>
      <c r="S15973" s="112"/>
    </row>
    <row r="15974">
      <c r="A15974" s="105"/>
      <c r="C15974" s="88"/>
      <c r="D15974" s="86"/>
      <c r="E15974" s="32"/>
      <c r="H15974" s="105"/>
      <c r="J15974" s="102"/>
      <c r="K15974" s="102"/>
      <c r="L15974" s="108"/>
      <c r="R15974" s="31"/>
      <c r="S15974" s="112"/>
    </row>
    <row r="15975">
      <c r="A15975" s="105"/>
      <c r="C15975" s="88"/>
      <c r="D15975" s="86"/>
      <c r="E15975" s="32"/>
      <c r="H15975" s="105"/>
      <c r="J15975" s="102"/>
      <c r="K15975" s="102"/>
      <c r="L15975" s="108"/>
      <c r="R15975" s="31"/>
      <c r="S15975" s="112"/>
    </row>
    <row r="15976">
      <c r="A15976" s="105"/>
      <c r="C15976" s="88"/>
      <c r="D15976" s="86"/>
      <c r="E15976" s="32"/>
      <c r="H15976" s="105"/>
      <c r="J15976" s="102"/>
      <c r="K15976" s="102"/>
      <c r="L15976" s="108"/>
      <c r="R15976" s="31"/>
      <c r="S15976" s="112"/>
    </row>
    <row r="15977">
      <c r="A15977" s="105"/>
      <c r="C15977" s="88"/>
      <c r="D15977" s="86"/>
      <c r="E15977" s="32"/>
      <c r="H15977" s="105"/>
      <c r="J15977" s="102"/>
      <c r="K15977" s="102"/>
      <c r="L15977" s="108"/>
      <c r="R15977" s="31"/>
      <c r="S15977" s="112"/>
    </row>
    <row r="15978">
      <c r="A15978" s="105"/>
      <c r="C15978" s="88"/>
      <c r="D15978" s="86"/>
      <c r="E15978" s="32"/>
      <c r="H15978" s="105"/>
      <c r="J15978" s="102"/>
      <c r="K15978" s="102"/>
      <c r="L15978" s="108"/>
      <c r="R15978" s="31"/>
      <c r="S15978" s="112"/>
    </row>
    <row r="15979">
      <c r="A15979" s="105"/>
      <c r="C15979" s="88"/>
      <c r="D15979" s="86"/>
      <c r="E15979" s="32"/>
      <c r="H15979" s="105"/>
      <c r="J15979" s="102"/>
      <c r="K15979" s="102"/>
      <c r="L15979" s="108"/>
      <c r="R15979" s="31"/>
      <c r="S15979" s="112"/>
    </row>
    <row r="15980">
      <c r="A15980" s="105"/>
      <c r="C15980" s="88"/>
      <c r="D15980" s="86"/>
      <c r="E15980" s="32"/>
      <c r="H15980" s="105"/>
      <c r="J15980" s="102"/>
      <c r="K15980" s="102"/>
      <c r="L15980" s="108"/>
      <c r="R15980" s="31"/>
      <c r="S15980" s="112"/>
    </row>
    <row r="15981">
      <c r="A15981" s="105"/>
      <c r="C15981" s="88"/>
      <c r="D15981" s="86"/>
      <c r="E15981" s="32"/>
      <c r="H15981" s="105"/>
      <c r="J15981" s="102"/>
      <c r="K15981" s="102"/>
      <c r="L15981" s="108"/>
      <c r="R15981" s="31"/>
      <c r="S15981" s="112"/>
    </row>
    <row r="15982">
      <c r="A15982" s="105"/>
      <c r="C15982" s="88"/>
      <c r="D15982" s="86"/>
      <c r="E15982" s="32"/>
      <c r="H15982" s="105"/>
      <c r="J15982" s="102"/>
      <c r="K15982" s="102"/>
      <c r="L15982" s="108"/>
      <c r="R15982" s="31"/>
      <c r="S15982" s="112"/>
    </row>
    <row r="15983">
      <c r="A15983" s="105"/>
      <c r="C15983" s="88"/>
      <c r="D15983" s="86"/>
      <c r="E15983" s="32"/>
      <c r="H15983" s="105"/>
      <c r="J15983" s="102"/>
      <c r="K15983" s="102"/>
      <c r="L15983" s="108"/>
      <c r="R15983" s="31"/>
      <c r="S15983" s="112"/>
    </row>
    <row r="15984">
      <c r="A15984" s="105"/>
      <c r="C15984" s="88"/>
      <c r="D15984" s="86"/>
      <c r="E15984" s="32"/>
      <c r="H15984" s="105"/>
      <c r="J15984" s="102"/>
      <c r="K15984" s="102"/>
      <c r="L15984" s="108"/>
      <c r="R15984" s="31"/>
      <c r="S15984" s="112"/>
    </row>
    <row r="15985">
      <c r="A15985" s="105"/>
      <c r="C15985" s="88"/>
      <c r="D15985" s="86"/>
      <c r="E15985" s="32"/>
      <c r="H15985" s="105"/>
      <c r="J15985" s="102"/>
      <c r="K15985" s="102"/>
      <c r="L15985" s="108"/>
      <c r="R15985" s="31"/>
      <c r="S15985" s="112"/>
    </row>
    <row r="15986">
      <c r="A15986" s="105"/>
      <c r="C15986" s="88"/>
      <c r="D15986" s="86"/>
      <c r="E15986" s="32"/>
      <c r="H15986" s="105"/>
      <c r="J15986" s="102"/>
      <c r="K15986" s="102"/>
      <c r="L15986" s="108"/>
      <c r="R15986" s="31"/>
      <c r="S15986" s="112"/>
    </row>
    <row r="15987">
      <c r="A15987" s="105"/>
      <c r="C15987" s="88"/>
      <c r="D15987" s="86"/>
      <c r="E15987" s="32"/>
      <c r="H15987" s="105"/>
      <c r="J15987" s="102"/>
      <c r="K15987" s="102"/>
      <c r="L15987" s="108"/>
      <c r="R15987" s="31"/>
      <c r="S15987" s="112"/>
    </row>
    <row r="15988">
      <c r="A15988" s="105"/>
      <c r="C15988" s="88"/>
      <c r="D15988" s="86"/>
      <c r="E15988" s="32"/>
      <c r="H15988" s="105"/>
      <c r="J15988" s="102"/>
      <c r="K15988" s="102"/>
      <c r="L15988" s="108"/>
      <c r="R15988" s="31"/>
      <c r="S15988" s="112"/>
    </row>
    <row r="15989">
      <c r="A15989" s="105"/>
      <c r="C15989" s="88"/>
      <c r="D15989" s="86"/>
      <c r="E15989" s="32"/>
      <c r="H15989" s="105"/>
      <c r="J15989" s="102"/>
      <c r="K15989" s="102"/>
      <c r="L15989" s="108"/>
      <c r="R15989" s="31"/>
      <c r="S15989" s="112"/>
    </row>
    <row r="15990">
      <c r="A15990" s="105"/>
      <c r="C15990" s="88"/>
      <c r="D15990" s="86"/>
      <c r="E15990" s="32"/>
      <c r="H15990" s="105"/>
      <c r="J15990" s="102"/>
      <c r="K15990" s="102"/>
      <c r="L15990" s="108"/>
      <c r="R15990" s="31"/>
      <c r="S15990" s="112"/>
    </row>
    <row r="15991">
      <c r="A15991" s="105"/>
      <c r="C15991" s="88"/>
      <c r="D15991" s="86"/>
      <c r="E15991" s="32"/>
      <c r="H15991" s="105"/>
      <c r="J15991" s="102"/>
      <c r="K15991" s="102"/>
      <c r="L15991" s="108"/>
      <c r="R15991" s="31"/>
      <c r="S15991" s="112"/>
    </row>
    <row r="15992">
      <c r="A15992" s="105"/>
      <c r="C15992" s="88"/>
      <c r="D15992" s="86"/>
      <c r="E15992" s="32"/>
      <c r="H15992" s="105"/>
      <c r="J15992" s="102"/>
      <c r="K15992" s="102"/>
      <c r="L15992" s="108"/>
      <c r="R15992" s="31"/>
      <c r="S15992" s="112"/>
    </row>
    <row r="15993">
      <c r="A15993" s="105"/>
      <c r="C15993" s="88"/>
      <c r="D15993" s="86"/>
      <c r="E15993" s="32"/>
      <c r="H15993" s="105"/>
      <c r="J15993" s="102"/>
      <c r="K15993" s="102"/>
      <c r="L15993" s="108"/>
      <c r="R15993" s="31"/>
      <c r="S15993" s="112"/>
    </row>
    <row r="15994">
      <c r="A15994" s="105"/>
      <c r="C15994" s="88"/>
      <c r="D15994" s="86"/>
      <c r="E15994" s="32"/>
      <c r="H15994" s="105"/>
      <c r="J15994" s="102"/>
      <c r="K15994" s="102"/>
      <c r="L15994" s="108"/>
      <c r="R15994" s="31"/>
      <c r="S15994" s="112"/>
    </row>
    <row r="15995">
      <c r="A15995" s="105"/>
      <c r="C15995" s="88"/>
      <c r="D15995" s="86"/>
      <c r="E15995" s="32"/>
      <c r="H15995" s="105"/>
      <c r="J15995" s="102"/>
      <c r="K15995" s="102"/>
      <c r="L15995" s="108"/>
      <c r="R15995" s="31"/>
      <c r="S15995" s="112"/>
    </row>
    <row r="15996">
      <c r="A15996" s="105"/>
      <c r="C15996" s="88"/>
      <c r="D15996" s="86"/>
      <c r="E15996" s="32"/>
      <c r="H15996" s="105"/>
      <c r="J15996" s="102"/>
      <c r="K15996" s="102"/>
      <c r="L15996" s="108"/>
      <c r="R15996" s="31"/>
      <c r="S15996" s="112"/>
    </row>
    <row r="15997">
      <c r="A15997" s="105"/>
      <c r="C15997" s="88"/>
      <c r="D15997" s="86"/>
      <c r="E15997" s="32"/>
      <c r="H15997" s="105"/>
      <c r="J15997" s="102"/>
      <c r="K15997" s="102"/>
      <c r="L15997" s="108"/>
      <c r="R15997" s="31"/>
      <c r="S15997" s="112"/>
    </row>
    <row r="15998">
      <c r="A15998" s="105"/>
      <c r="C15998" s="88"/>
      <c r="D15998" s="86"/>
      <c r="E15998" s="32"/>
      <c r="H15998" s="105"/>
      <c r="J15998" s="102"/>
      <c r="K15998" s="102"/>
      <c r="L15998" s="108"/>
      <c r="R15998" s="31"/>
      <c r="S15998" s="112"/>
    </row>
    <row r="15999">
      <c r="A15999" s="105"/>
      <c r="C15999" s="88"/>
      <c r="D15999" s="86"/>
      <c r="E15999" s="32"/>
      <c r="H15999" s="105"/>
      <c r="J15999" s="102"/>
      <c r="K15999" s="102"/>
      <c r="L15999" s="108"/>
      <c r="R15999" s="31"/>
      <c r="S15999" s="112"/>
    </row>
    <row r="16000">
      <c r="A16000" s="105"/>
      <c r="C16000" s="88"/>
      <c r="D16000" s="86"/>
      <c r="E16000" s="32"/>
      <c r="H16000" s="105"/>
      <c r="J16000" s="102"/>
      <c r="K16000" s="102"/>
      <c r="L16000" s="108"/>
      <c r="R16000" s="31"/>
      <c r="S16000" s="112"/>
    </row>
    <row r="16001">
      <c r="A16001" s="105"/>
      <c r="C16001" s="88"/>
      <c r="D16001" s="86"/>
      <c r="E16001" s="32"/>
      <c r="H16001" s="105"/>
      <c r="J16001" s="102"/>
      <c r="K16001" s="102"/>
      <c r="L16001" s="108"/>
      <c r="R16001" s="31"/>
      <c r="S16001" s="112"/>
    </row>
    <row r="16002">
      <c r="A16002" s="105"/>
      <c r="C16002" s="88"/>
      <c r="D16002" s="86"/>
      <c r="E16002" s="32"/>
      <c r="H16002" s="105"/>
      <c r="J16002" s="102"/>
      <c r="K16002" s="102"/>
      <c r="L16002" s="108"/>
      <c r="R16002" s="31"/>
      <c r="S16002" s="112"/>
    </row>
    <row r="16003">
      <c r="A16003" s="105"/>
      <c r="C16003" s="88"/>
      <c r="D16003" s="86"/>
      <c r="E16003" s="32"/>
      <c r="H16003" s="105"/>
      <c r="J16003" s="102"/>
      <c r="K16003" s="102"/>
      <c r="L16003" s="108"/>
      <c r="R16003" s="31"/>
      <c r="S16003" s="112"/>
    </row>
    <row r="16004">
      <c r="A16004" s="105"/>
      <c r="C16004" s="88"/>
      <c r="D16004" s="86"/>
      <c r="E16004" s="32"/>
      <c r="H16004" s="105"/>
      <c r="J16004" s="102"/>
      <c r="K16004" s="102"/>
      <c r="L16004" s="108"/>
      <c r="R16004" s="31"/>
      <c r="S16004" s="112"/>
    </row>
    <row r="16005">
      <c r="A16005" s="105"/>
      <c r="C16005" s="88"/>
      <c r="D16005" s="86"/>
      <c r="E16005" s="32"/>
      <c r="H16005" s="105"/>
      <c r="J16005" s="102"/>
      <c r="K16005" s="102"/>
      <c r="L16005" s="108"/>
      <c r="R16005" s="31"/>
      <c r="S16005" s="112"/>
    </row>
    <row r="16006">
      <c r="A16006" s="105"/>
      <c r="C16006" s="88"/>
      <c r="D16006" s="86"/>
      <c r="E16006" s="32"/>
      <c r="H16006" s="105"/>
      <c r="J16006" s="102"/>
      <c r="K16006" s="102"/>
      <c r="L16006" s="108"/>
      <c r="R16006" s="31"/>
      <c r="S16006" s="112"/>
    </row>
    <row r="16007">
      <c r="A16007" s="105"/>
      <c r="C16007" s="88"/>
      <c r="D16007" s="86"/>
      <c r="E16007" s="32"/>
      <c r="H16007" s="105"/>
      <c r="J16007" s="102"/>
      <c r="K16007" s="102"/>
      <c r="L16007" s="108"/>
      <c r="R16007" s="31"/>
      <c r="S16007" s="112"/>
    </row>
    <row r="16008">
      <c r="A16008" s="105"/>
      <c r="C16008" s="88"/>
      <c r="D16008" s="86"/>
      <c r="E16008" s="32"/>
      <c r="H16008" s="105"/>
      <c r="J16008" s="102"/>
      <c r="K16008" s="102"/>
      <c r="L16008" s="108"/>
      <c r="R16008" s="31"/>
      <c r="S16008" s="112"/>
    </row>
    <row r="16009">
      <c r="A16009" s="105"/>
      <c r="C16009" s="88"/>
      <c r="D16009" s="86"/>
      <c r="E16009" s="32"/>
      <c r="H16009" s="105"/>
      <c r="J16009" s="102"/>
      <c r="K16009" s="102"/>
      <c r="L16009" s="108"/>
      <c r="R16009" s="31"/>
      <c r="S16009" s="112"/>
    </row>
    <row r="16010">
      <c r="A16010" s="105"/>
      <c r="C16010" s="88"/>
      <c r="D16010" s="86"/>
      <c r="E16010" s="32"/>
      <c r="H16010" s="105"/>
      <c r="J16010" s="102"/>
      <c r="K16010" s="102"/>
      <c r="L16010" s="108"/>
      <c r="R16010" s="31"/>
      <c r="S16010" s="112"/>
    </row>
    <row r="16011">
      <c r="A16011" s="105"/>
      <c r="C16011" s="88"/>
      <c r="D16011" s="86"/>
      <c r="E16011" s="32"/>
      <c r="H16011" s="105"/>
      <c r="J16011" s="102"/>
      <c r="K16011" s="102"/>
      <c r="L16011" s="108"/>
      <c r="R16011" s="31"/>
      <c r="S16011" s="112"/>
    </row>
    <row r="16012">
      <c r="A16012" s="105"/>
      <c r="C16012" s="88"/>
      <c r="D16012" s="86"/>
      <c r="E16012" s="32"/>
      <c r="H16012" s="105"/>
      <c r="J16012" s="102"/>
      <c r="K16012" s="102"/>
      <c r="L16012" s="108"/>
      <c r="R16012" s="31"/>
      <c r="S16012" s="112"/>
    </row>
    <row r="16013">
      <c r="A16013" s="105"/>
      <c r="C16013" s="88"/>
      <c r="D16013" s="86"/>
      <c r="E16013" s="32"/>
      <c r="H16013" s="105"/>
      <c r="J16013" s="102"/>
      <c r="K16013" s="102"/>
      <c r="L16013" s="108"/>
      <c r="R16013" s="31"/>
      <c r="S16013" s="112"/>
    </row>
    <row r="16014">
      <c r="A16014" s="105"/>
      <c r="C16014" s="88"/>
      <c r="D16014" s="86"/>
      <c r="E16014" s="32"/>
      <c r="H16014" s="105"/>
      <c r="J16014" s="102"/>
      <c r="K16014" s="102"/>
      <c r="L16014" s="108"/>
      <c r="R16014" s="31"/>
      <c r="S16014" s="112"/>
    </row>
    <row r="16015">
      <c r="A16015" s="105"/>
      <c r="C16015" s="88"/>
      <c r="D16015" s="86"/>
      <c r="E16015" s="32"/>
      <c r="H16015" s="105"/>
      <c r="J16015" s="102"/>
      <c r="K16015" s="102"/>
      <c r="L16015" s="108"/>
      <c r="R16015" s="31"/>
      <c r="S16015" s="112"/>
    </row>
    <row r="16016">
      <c r="A16016" s="105"/>
      <c r="C16016" s="88"/>
      <c r="D16016" s="86"/>
      <c r="E16016" s="32"/>
      <c r="H16016" s="105"/>
      <c r="J16016" s="102"/>
      <c r="K16016" s="102"/>
      <c r="L16016" s="108"/>
      <c r="R16016" s="31"/>
      <c r="S16016" s="112"/>
    </row>
    <row r="16017">
      <c r="A16017" s="105"/>
      <c r="C16017" s="88"/>
      <c r="D16017" s="86"/>
      <c r="E16017" s="32"/>
      <c r="H16017" s="105"/>
      <c r="J16017" s="102"/>
      <c r="K16017" s="102"/>
      <c r="L16017" s="108"/>
      <c r="R16017" s="31"/>
      <c r="S16017" s="112"/>
    </row>
    <row r="16018">
      <c r="A16018" s="105"/>
      <c r="C16018" s="88"/>
      <c r="D16018" s="86"/>
      <c r="E16018" s="32"/>
      <c r="H16018" s="105"/>
      <c r="J16018" s="102"/>
      <c r="K16018" s="102"/>
      <c r="L16018" s="108"/>
      <c r="R16018" s="31"/>
      <c r="S16018" s="112"/>
    </row>
    <row r="16019">
      <c r="A16019" s="105"/>
      <c r="C16019" s="88"/>
      <c r="D16019" s="86"/>
      <c r="E16019" s="32"/>
      <c r="H16019" s="105"/>
      <c r="J16019" s="102"/>
      <c r="K16019" s="102"/>
      <c r="L16019" s="108"/>
      <c r="R16019" s="31"/>
      <c r="S16019" s="112"/>
    </row>
    <row r="16020">
      <c r="A16020" s="105"/>
      <c r="C16020" s="88"/>
      <c r="D16020" s="86"/>
      <c r="E16020" s="32"/>
      <c r="H16020" s="105"/>
      <c r="J16020" s="102"/>
      <c r="K16020" s="102"/>
      <c r="L16020" s="108"/>
      <c r="R16020" s="31"/>
      <c r="S16020" s="112"/>
    </row>
    <row r="16021">
      <c r="A16021" s="105"/>
      <c r="C16021" s="88"/>
      <c r="D16021" s="86"/>
      <c r="E16021" s="32"/>
      <c r="H16021" s="105"/>
      <c r="J16021" s="102"/>
      <c r="K16021" s="102"/>
      <c r="L16021" s="108"/>
      <c r="R16021" s="31"/>
      <c r="S16021" s="112"/>
    </row>
    <row r="16022">
      <c r="A16022" s="105"/>
      <c r="C16022" s="88"/>
      <c r="D16022" s="86"/>
      <c r="E16022" s="32"/>
      <c r="H16022" s="105"/>
      <c r="J16022" s="102"/>
      <c r="K16022" s="102"/>
      <c r="L16022" s="108"/>
      <c r="R16022" s="31"/>
      <c r="S16022" s="112"/>
    </row>
    <row r="16023">
      <c r="A16023" s="105"/>
      <c r="C16023" s="88"/>
      <c r="D16023" s="86"/>
      <c r="E16023" s="32"/>
      <c r="H16023" s="105"/>
      <c r="J16023" s="102"/>
      <c r="K16023" s="102"/>
      <c r="L16023" s="108"/>
      <c r="R16023" s="31"/>
      <c r="S16023" s="112"/>
    </row>
    <row r="16024">
      <c r="A16024" s="105"/>
      <c r="C16024" s="88"/>
      <c r="D16024" s="86"/>
      <c r="E16024" s="32"/>
      <c r="H16024" s="105"/>
      <c r="J16024" s="102"/>
      <c r="K16024" s="102"/>
      <c r="L16024" s="108"/>
      <c r="R16024" s="31"/>
      <c r="S16024" s="112"/>
    </row>
    <row r="16025">
      <c r="A16025" s="105"/>
      <c r="C16025" s="88"/>
      <c r="D16025" s="86"/>
      <c r="E16025" s="32"/>
      <c r="H16025" s="105"/>
      <c r="J16025" s="102"/>
      <c r="K16025" s="102"/>
      <c r="L16025" s="108"/>
      <c r="R16025" s="31"/>
      <c r="S16025" s="112"/>
    </row>
    <row r="16026">
      <c r="A16026" s="105"/>
      <c r="C16026" s="88"/>
      <c r="D16026" s="86"/>
      <c r="E16026" s="32"/>
      <c r="H16026" s="105"/>
      <c r="J16026" s="102"/>
      <c r="K16026" s="102"/>
      <c r="L16026" s="108"/>
      <c r="R16026" s="31"/>
      <c r="S16026" s="112"/>
    </row>
    <row r="16027">
      <c r="A16027" s="105"/>
      <c r="C16027" s="88"/>
      <c r="D16027" s="86"/>
      <c r="E16027" s="32"/>
      <c r="H16027" s="105"/>
      <c r="J16027" s="102"/>
      <c r="K16027" s="102"/>
      <c r="L16027" s="108"/>
      <c r="R16027" s="31"/>
      <c r="S16027" s="112"/>
    </row>
    <row r="16028">
      <c r="A16028" s="105"/>
      <c r="C16028" s="88"/>
      <c r="D16028" s="86"/>
      <c r="E16028" s="32"/>
      <c r="H16028" s="105"/>
      <c r="J16028" s="102"/>
      <c r="K16028" s="102"/>
      <c r="L16028" s="108"/>
      <c r="R16028" s="31"/>
      <c r="S16028" s="112"/>
    </row>
    <row r="16029">
      <c r="A16029" s="105"/>
      <c r="C16029" s="88"/>
      <c r="D16029" s="86"/>
      <c r="E16029" s="32"/>
      <c r="H16029" s="105"/>
      <c r="J16029" s="102"/>
      <c r="K16029" s="102"/>
      <c r="L16029" s="108"/>
      <c r="R16029" s="31"/>
      <c r="S16029" s="112"/>
    </row>
    <row r="16030">
      <c r="A16030" s="105"/>
      <c r="C16030" s="88"/>
      <c r="D16030" s="86"/>
      <c r="E16030" s="32"/>
      <c r="H16030" s="105"/>
      <c r="J16030" s="102"/>
      <c r="K16030" s="102"/>
      <c r="L16030" s="108"/>
      <c r="R16030" s="31"/>
      <c r="S16030" s="112"/>
    </row>
    <row r="16031">
      <c r="A16031" s="105"/>
      <c r="C16031" s="88"/>
      <c r="D16031" s="86"/>
      <c r="E16031" s="32"/>
      <c r="H16031" s="105"/>
      <c r="J16031" s="102"/>
      <c r="K16031" s="102"/>
      <c r="L16031" s="108"/>
      <c r="R16031" s="31"/>
      <c r="S16031" s="112"/>
    </row>
    <row r="16032">
      <c r="A16032" s="105"/>
      <c r="C16032" s="88"/>
      <c r="D16032" s="86"/>
      <c r="E16032" s="32"/>
      <c r="H16032" s="105"/>
      <c r="J16032" s="102"/>
      <c r="K16032" s="102"/>
      <c r="L16032" s="108"/>
      <c r="R16032" s="31"/>
      <c r="S16032" s="112"/>
    </row>
    <row r="16033">
      <c r="A16033" s="105"/>
      <c r="C16033" s="88"/>
      <c r="D16033" s="86"/>
      <c r="E16033" s="32"/>
      <c r="H16033" s="105"/>
      <c r="J16033" s="102"/>
      <c r="K16033" s="102"/>
      <c r="L16033" s="108"/>
      <c r="R16033" s="31"/>
      <c r="S16033" s="112"/>
    </row>
    <row r="16034">
      <c r="A16034" s="105"/>
      <c r="C16034" s="88"/>
      <c r="D16034" s="86"/>
      <c r="E16034" s="32"/>
      <c r="H16034" s="105"/>
      <c r="J16034" s="102"/>
      <c r="K16034" s="102"/>
      <c r="L16034" s="108"/>
      <c r="R16034" s="31"/>
      <c r="S16034" s="112"/>
    </row>
    <row r="16035">
      <c r="A16035" s="105"/>
      <c r="C16035" s="88"/>
      <c r="D16035" s="86"/>
      <c r="E16035" s="32"/>
      <c r="H16035" s="105"/>
      <c r="J16035" s="102"/>
      <c r="K16035" s="102"/>
      <c r="L16035" s="108"/>
      <c r="R16035" s="31"/>
      <c r="S16035" s="112"/>
    </row>
    <row r="16036">
      <c r="A16036" s="105"/>
      <c r="C16036" s="88"/>
      <c r="D16036" s="86"/>
      <c r="E16036" s="32"/>
      <c r="H16036" s="105"/>
      <c r="J16036" s="102"/>
      <c r="K16036" s="102"/>
      <c r="L16036" s="108"/>
      <c r="R16036" s="31"/>
      <c r="S16036" s="112"/>
    </row>
    <row r="16037">
      <c r="A16037" s="105"/>
      <c r="C16037" s="88"/>
      <c r="D16037" s="86"/>
      <c r="E16037" s="32"/>
      <c r="H16037" s="105"/>
      <c r="J16037" s="102"/>
      <c r="K16037" s="102"/>
      <c r="L16037" s="108"/>
      <c r="R16037" s="31"/>
      <c r="S16037" s="112"/>
    </row>
    <row r="16038">
      <c r="A16038" s="105"/>
      <c r="C16038" s="88"/>
      <c r="D16038" s="86"/>
      <c r="E16038" s="32"/>
      <c r="H16038" s="105"/>
      <c r="J16038" s="102"/>
      <c r="K16038" s="102"/>
      <c r="L16038" s="108"/>
      <c r="R16038" s="31"/>
      <c r="S16038" s="112"/>
    </row>
    <row r="16039">
      <c r="A16039" s="105"/>
      <c r="C16039" s="88"/>
      <c r="D16039" s="86"/>
      <c r="E16039" s="32"/>
      <c r="H16039" s="105"/>
      <c r="J16039" s="102"/>
      <c r="K16039" s="102"/>
      <c r="L16039" s="108"/>
      <c r="R16039" s="31"/>
      <c r="S16039" s="112"/>
    </row>
    <row r="16040">
      <c r="A16040" s="105"/>
      <c r="C16040" s="88"/>
      <c r="D16040" s="86"/>
      <c r="E16040" s="32"/>
      <c r="H16040" s="105"/>
      <c r="J16040" s="102"/>
      <c r="K16040" s="102"/>
      <c r="L16040" s="108"/>
      <c r="R16040" s="31"/>
      <c r="S16040" s="112"/>
    </row>
    <row r="16041">
      <c r="A16041" s="105"/>
      <c r="C16041" s="88"/>
      <c r="D16041" s="86"/>
      <c r="E16041" s="32"/>
      <c r="H16041" s="105"/>
      <c r="J16041" s="102"/>
      <c r="K16041" s="102"/>
      <c r="L16041" s="108"/>
      <c r="R16041" s="31"/>
      <c r="S16041" s="112"/>
    </row>
    <row r="16042">
      <c r="A16042" s="105"/>
      <c r="C16042" s="88"/>
      <c r="D16042" s="86"/>
      <c r="E16042" s="32"/>
      <c r="H16042" s="105"/>
      <c r="J16042" s="102"/>
      <c r="K16042" s="102"/>
      <c r="L16042" s="108"/>
      <c r="R16042" s="31"/>
      <c r="S16042" s="112"/>
    </row>
    <row r="16043">
      <c r="A16043" s="105"/>
      <c r="C16043" s="88"/>
      <c r="D16043" s="86"/>
      <c r="E16043" s="32"/>
      <c r="H16043" s="105"/>
      <c r="J16043" s="102"/>
      <c r="K16043" s="102"/>
      <c r="L16043" s="108"/>
      <c r="R16043" s="31"/>
      <c r="S16043" s="112"/>
    </row>
    <row r="16044">
      <c r="A16044" s="105"/>
      <c r="C16044" s="88"/>
      <c r="D16044" s="86"/>
      <c r="E16044" s="32"/>
      <c r="H16044" s="105"/>
      <c r="J16044" s="102"/>
      <c r="K16044" s="102"/>
      <c r="L16044" s="108"/>
      <c r="R16044" s="31"/>
      <c r="S16044" s="112"/>
    </row>
    <row r="16045">
      <c r="A16045" s="105"/>
      <c r="C16045" s="88"/>
      <c r="D16045" s="86"/>
      <c r="E16045" s="32"/>
      <c r="H16045" s="105"/>
      <c r="J16045" s="102"/>
      <c r="K16045" s="102"/>
      <c r="L16045" s="108"/>
      <c r="R16045" s="31"/>
      <c r="S16045" s="112"/>
    </row>
    <row r="16046">
      <c r="A16046" s="105"/>
      <c r="C16046" s="88"/>
      <c r="D16046" s="86"/>
      <c r="E16046" s="32"/>
      <c r="H16046" s="105"/>
      <c r="J16046" s="102"/>
      <c r="K16046" s="102"/>
      <c r="L16046" s="108"/>
      <c r="R16046" s="31"/>
      <c r="S16046" s="112"/>
    </row>
    <row r="16047">
      <c r="A16047" s="105"/>
      <c r="C16047" s="88"/>
      <c r="D16047" s="86"/>
      <c r="E16047" s="32"/>
      <c r="H16047" s="105"/>
      <c r="J16047" s="102"/>
      <c r="K16047" s="102"/>
      <c r="L16047" s="108"/>
      <c r="R16047" s="31"/>
      <c r="S16047" s="112"/>
    </row>
    <row r="16048">
      <c r="A16048" s="105"/>
      <c r="C16048" s="88"/>
      <c r="D16048" s="86"/>
      <c r="E16048" s="32"/>
      <c r="H16048" s="105"/>
      <c r="J16048" s="102"/>
      <c r="K16048" s="102"/>
      <c r="L16048" s="108"/>
      <c r="R16048" s="31"/>
      <c r="S16048" s="112"/>
    </row>
    <row r="16049">
      <c r="A16049" s="105"/>
      <c r="C16049" s="88"/>
      <c r="D16049" s="86"/>
      <c r="E16049" s="32"/>
      <c r="H16049" s="105"/>
      <c r="J16049" s="102"/>
      <c r="K16049" s="102"/>
      <c r="L16049" s="108"/>
      <c r="R16049" s="31"/>
      <c r="S16049" s="112"/>
    </row>
    <row r="16050">
      <c r="A16050" s="105"/>
      <c r="C16050" s="88"/>
      <c r="D16050" s="86"/>
      <c r="E16050" s="32"/>
      <c r="H16050" s="105"/>
      <c r="J16050" s="102"/>
      <c r="K16050" s="102"/>
      <c r="L16050" s="108"/>
      <c r="R16050" s="31"/>
      <c r="S16050" s="112"/>
    </row>
    <row r="16051">
      <c r="A16051" s="105"/>
      <c r="C16051" s="88"/>
      <c r="D16051" s="86"/>
      <c r="E16051" s="32"/>
      <c r="H16051" s="105"/>
      <c r="J16051" s="102"/>
      <c r="K16051" s="102"/>
      <c r="L16051" s="108"/>
      <c r="R16051" s="31"/>
      <c r="S16051" s="112"/>
    </row>
    <row r="16052">
      <c r="A16052" s="105"/>
      <c r="C16052" s="88"/>
      <c r="D16052" s="86"/>
      <c r="E16052" s="32"/>
      <c r="H16052" s="105"/>
      <c r="J16052" s="102"/>
      <c r="K16052" s="102"/>
      <c r="L16052" s="108"/>
      <c r="R16052" s="31"/>
      <c r="S16052" s="112"/>
    </row>
    <row r="16053">
      <c r="A16053" s="105"/>
      <c r="C16053" s="88"/>
      <c r="D16053" s="86"/>
      <c r="E16053" s="32"/>
      <c r="H16053" s="105"/>
      <c r="J16053" s="102"/>
      <c r="K16053" s="102"/>
      <c r="L16053" s="108"/>
      <c r="R16053" s="31"/>
      <c r="S16053" s="112"/>
    </row>
    <row r="16054">
      <c r="A16054" s="105"/>
      <c r="C16054" s="88"/>
      <c r="D16054" s="86"/>
      <c r="E16054" s="32"/>
      <c r="H16054" s="105"/>
      <c r="J16054" s="102"/>
      <c r="K16054" s="102"/>
      <c r="L16054" s="108"/>
      <c r="R16054" s="31"/>
      <c r="S16054" s="112"/>
    </row>
    <row r="16055">
      <c r="A16055" s="105"/>
      <c r="C16055" s="88"/>
      <c r="D16055" s="86"/>
      <c r="E16055" s="32"/>
      <c r="H16055" s="105"/>
      <c r="J16055" s="102"/>
      <c r="K16055" s="102"/>
      <c r="L16055" s="108"/>
      <c r="R16055" s="31"/>
      <c r="S16055" s="112"/>
    </row>
    <row r="16056">
      <c r="A16056" s="105"/>
      <c r="C16056" s="88"/>
      <c r="D16056" s="86"/>
      <c r="E16056" s="32"/>
      <c r="H16056" s="105"/>
      <c r="J16056" s="102"/>
      <c r="K16056" s="102"/>
      <c r="L16056" s="108"/>
      <c r="R16056" s="31"/>
      <c r="S16056" s="112"/>
    </row>
    <row r="16057">
      <c r="A16057" s="105"/>
      <c r="C16057" s="88"/>
      <c r="D16057" s="86"/>
      <c r="E16057" s="32"/>
      <c r="H16057" s="105"/>
      <c r="J16057" s="102"/>
      <c r="K16057" s="102"/>
      <c r="L16057" s="108"/>
      <c r="R16057" s="31"/>
      <c r="S16057" s="112"/>
    </row>
    <row r="16058">
      <c r="A16058" s="105"/>
      <c r="C16058" s="88"/>
      <c r="D16058" s="86"/>
      <c r="E16058" s="32"/>
      <c r="H16058" s="105"/>
      <c r="J16058" s="102"/>
      <c r="K16058" s="102"/>
      <c r="L16058" s="108"/>
      <c r="R16058" s="31"/>
      <c r="S16058" s="112"/>
    </row>
    <row r="16059">
      <c r="A16059" s="105"/>
      <c r="C16059" s="88"/>
      <c r="D16059" s="86"/>
      <c r="E16059" s="32"/>
      <c r="H16059" s="105"/>
      <c r="J16059" s="102"/>
      <c r="K16059" s="102"/>
      <c r="L16059" s="108"/>
      <c r="R16059" s="31"/>
      <c r="S16059" s="112"/>
    </row>
    <row r="16060">
      <c r="A16060" s="105"/>
      <c r="C16060" s="88"/>
      <c r="D16060" s="86"/>
      <c r="E16060" s="32"/>
      <c r="H16060" s="105"/>
      <c r="J16060" s="102"/>
      <c r="K16060" s="102"/>
      <c r="L16060" s="108"/>
      <c r="R16060" s="31"/>
      <c r="S16060" s="112"/>
    </row>
    <row r="16061">
      <c r="A16061" s="105"/>
      <c r="C16061" s="88"/>
      <c r="D16061" s="86"/>
      <c r="E16061" s="32"/>
      <c r="H16061" s="105"/>
      <c r="J16061" s="102"/>
      <c r="K16061" s="102"/>
      <c r="L16061" s="108"/>
      <c r="R16061" s="31"/>
      <c r="S16061" s="112"/>
    </row>
    <row r="16062">
      <c r="A16062" s="105"/>
      <c r="C16062" s="88"/>
      <c r="D16062" s="86"/>
      <c r="E16062" s="32"/>
      <c r="H16062" s="105"/>
      <c r="J16062" s="102"/>
      <c r="K16062" s="102"/>
      <c r="L16062" s="108"/>
      <c r="R16062" s="31"/>
      <c r="S16062" s="112"/>
    </row>
    <row r="16063">
      <c r="A16063" s="105"/>
      <c r="C16063" s="88"/>
      <c r="D16063" s="86"/>
      <c r="E16063" s="32"/>
      <c r="H16063" s="105"/>
      <c r="J16063" s="102"/>
      <c r="K16063" s="102"/>
      <c r="L16063" s="108"/>
      <c r="R16063" s="31"/>
      <c r="S16063" s="112"/>
    </row>
    <row r="16064">
      <c r="A16064" s="105"/>
      <c r="C16064" s="88"/>
      <c r="D16064" s="86"/>
      <c r="E16064" s="32"/>
      <c r="H16064" s="105"/>
      <c r="J16064" s="102"/>
      <c r="K16064" s="102"/>
      <c r="L16064" s="108"/>
      <c r="R16064" s="31"/>
      <c r="S16064" s="112"/>
    </row>
    <row r="16065">
      <c r="A16065" s="105"/>
      <c r="C16065" s="88"/>
      <c r="D16065" s="86"/>
      <c r="E16065" s="32"/>
      <c r="H16065" s="105"/>
      <c r="J16065" s="102"/>
      <c r="K16065" s="102"/>
      <c r="L16065" s="108"/>
      <c r="R16065" s="31"/>
      <c r="S16065" s="112"/>
    </row>
    <row r="16066">
      <c r="A16066" s="105"/>
      <c r="C16066" s="88"/>
      <c r="D16066" s="86"/>
      <c r="E16066" s="32"/>
      <c r="H16066" s="105"/>
      <c r="J16066" s="102"/>
      <c r="K16066" s="102"/>
      <c r="L16066" s="108"/>
      <c r="R16066" s="31"/>
      <c r="S16066" s="112"/>
    </row>
    <row r="16067">
      <c r="A16067" s="105"/>
      <c r="C16067" s="88"/>
      <c r="D16067" s="86"/>
      <c r="E16067" s="32"/>
      <c r="H16067" s="105"/>
      <c r="J16067" s="102"/>
      <c r="K16067" s="102"/>
      <c r="L16067" s="108"/>
      <c r="R16067" s="31"/>
      <c r="S16067" s="112"/>
    </row>
    <row r="16068">
      <c r="A16068" s="105"/>
      <c r="C16068" s="88"/>
      <c r="D16068" s="86"/>
      <c r="E16068" s="32"/>
      <c r="H16068" s="105"/>
      <c r="J16068" s="102"/>
      <c r="K16068" s="102"/>
      <c r="L16068" s="108"/>
      <c r="R16068" s="31"/>
      <c r="S16068" s="112"/>
    </row>
    <row r="16069">
      <c r="A16069" s="105"/>
      <c r="C16069" s="88"/>
      <c r="D16069" s="86"/>
      <c r="E16069" s="32"/>
      <c r="H16069" s="105"/>
      <c r="J16069" s="102"/>
      <c r="K16069" s="102"/>
      <c r="L16069" s="108"/>
      <c r="R16069" s="31"/>
      <c r="S16069" s="112"/>
    </row>
    <row r="16070">
      <c r="A16070" s="105"/>
      <c r="C16070" s="88"/>
      <c r="D16070" s="86"/>
      <c r="E16070" s="32"/>
      <c r="H16070" s="105"/>
      <c r="J16070" s="102"/>
      <c r="K16070" s="102"/>
      <c r="L16070" s="108"/>
      <c r="R16070" s="31"/>
      <c r="S16070" s="112"/>
    </row>
    <row r="16071">
      <c r="A16071" s="105"/>
      <c r="C16071" s="88"/>
      <c r="D16071" s="86"/>
      <c r="E16071" s="32"/>
      <c r="H16071" s="105"/>
      <c r="J16071" s="102"/>
      <c r="K16071" s="102"/>
      <c r="L16071" s="108"/>
      <c r="R16071" s="31"/>
      <c r="S16071" s="112"/>
    </row>
    <row r="16072">
      <c r="A16072" s="105"/>
      <c r="C16072" s="88"/>
      <c r="D16072" s="86"/>
      <c r="E16072" s="32"/>
      <c r="H16072" s="105"/>
      <c r="J16072" s="102"/>
      <c r="K16072" s="102"/>
      <c r="L16072" s="108"/>
      <c r="R16072" s="31"/>
      <c r="S16072" s="112"/>
    </row>
    <row r="16073">
      <c r="A16073" s="105"/>
      <c r="C16073" s="88"/>
      <c r="D16073" s="86"/>
      <c r="E16073" s="32"/>
      <c r="H16073" s="105"/>
      <c r="J16073" s="102"/>
      <c r="K16073" s="102"/>
      <c r="L16073" s="108"/>
      <c r="R16073" s="31"/>
      <c r="S16073" s="112"/>
    </row>
    <row r="16074">
      <c r="A16074" s="105"/>
      <c r="C16074" s="88"/>
      <c r="D16074" s="86"/>
      <c r="E16074" s="32"/>
      <c r="H16074" s="105"/>
      <c r="J16074" s="102"/>
      <c r="K16074" s="102"/>
      <c r="L16074" s="108"/>
      <c r="R16074" s="31"/>
      <c r="S16074" s="112"/>
    </row>
    <row r="16075">
      <c r="A16075" s="105"/>
      <c r="C16075" s="88"/>
      <c r="D16075" s="86"/>
      <c r="E16075" s="32"/>
      <c r="H16075" s="105"/>
      <c r="J16075" s="102"/>
      <c r="K16075" s="102"/>
      <c r="L16075" s="108"/>
      <c r="R16075" s="31"/>
      <c r="S16075" s="112"/>
    </row>
    <row r="16076">
      <c r="A16076" s="105"/>
      <c r="C16076" s="88"/>
      <c r="D16076" s="86"/>
      <c r="E16076" s="32"/>
      <c r="H16076" s="105"/>
      <c r="J16076" s="102"/>
      <c r="K16076" s="102"/>
      <c r="L16076" s="108"/>
      <c r="R16076" s="31"/>
      <c r="S16076" s="112"/>
    </row>
    <row r="16077">
      <c r="A16077" s="105"/>
      <c r="C16077" s="88"/>
      <c r="D16077" s="86"/>
      <c r="E16077" s="32"/>
      <c r="H16077" s="105"/>
      <c r="J16077" s="102"/>
      <c r="K16077" s="102"/>
      <c r="L16077" s="108"/>
      <c r="R16077" s="31"/>
      <c r="S16077" s="112"/>
    </row>
    <row r="16078">
      <c r="A16078" s="105"/>
      <c r="C16078" s="88"/>
      <c r="D16078" s="86"/>
      <c r="E16078" s="32"/>
      <c r="H16078" s="105"/>
      <c r="J16078" s="102"/>
      <c r="K16078" s="102"/>
      <c r="L16078" s="108"/>
      <c r="R16078" s="31"/>
      <c r="S16078" s="112"/>
    </row>
    <row r="16079">
      <c r="A16079" s="105"/>
      <c r="C16079" s="88"/>
      <c r="D16079" s="86"/>
      <c r="E16079" s="32"/>
      <c r="H16079" s="105"/>
      <c r="J16079" s="102"/>
      <c r="K16079" s="102"/>
      <c r="L16079" s="108"/>
      <c r="R16079" s="31"/>
      <c r="S16079" s="112"/>
    </row>
    <row r="16080">
      <c r="A16080" s="105"/>
      <c r="C16080" s="88"/>
      <c r="D16080" s="86"/>
      <c r="E16080" s="32"/>
      <c r="H16080" s="105"/>
      <c r="J16080" s="102"/>
      <c r="K16080" s="102"/>
      <c r="L16080" s="108"/>
      <c r="R16080" s="31"/>
      <c r="S16080" s="112"/>
    </row>
    <row r="16081">
      <c r="A16081" s="105"/>
      <c r="C16081" s="88"/>
      <c r="D16081" s="86"/>
      <c r="E16081" s="32"/>
      <c r="H16081" s="105"/>
      <c r="J16081" s="102"/>
      <c r="K16081" s="102"/>
      <c r="L16081" s="108"/>
      <c r="R16081" s="31"/>
      <c r="S16081" s="112"/>
    </row>
    <row r="16082">
      <c r="A16082" s="105"/>
      <c r="C16082" s="88"/>
      <c r="D16082" s="86"/>
      <c r="E16082" s="32"/>
      <c r="H16082" s="105"/>
      <c r="J16082" s="102"/>
      <c r="K16082" s="102"/>
      <c r="L16082" s="108"/>
      <c r="R16082" s="31"/>
      <c r="S16082" s="112"/>
    </row>
    <row r="16083">
      <c r="A16083" s="105"/>
      <c r="C16083" s="88"/>
      <c r="D16083" s="86"/>
      <c r="E16083" s="32"/>
      <c r="H16083" s="105"/>
      <c r="J16083" s="102"/>
      <c r="K16083" s="102"/>
      <c r="L16083" s="108"/>
      <c r="R16083" s="31"/>
      <c r="S16083" s="112"/>
    </row>
    <row r="16084">
      <c r="A16084" s="105"/>
      <c r="C16084" s="88"/>
      <c r="D16084" s="86"/>
      <c r="E16084" s="32"/>
      <c r="H16084" s="105"/>
      <c r="J16084" s="102"/>
      <c r="K16084" s="102"/>
      <c r="L16084" s="108"/>
      <c r="R16084" s="31"/>
      <c r="S16084" s="112"/>
    </row>
    <row r="16085">
      <c r="A16085" s="105"/>
      <c r="C16085" s="88"/>
      <c r="D16085" s="86"/>
      <c r="E16085" s="32"/>
      <c r="H16085" s="105"/>
      <c r="J16085" s="102"/>
      <c r="K16085" s="102"/>
      <c r="L16085" s="108"/>
      <c r="R16085" s="31"/>
      <c r="S16085" s="112"/>
    </row>
    <row r="16086">
      <c r="A16086" s="105"/>
      <c r="C16086" s="88"/>
      <c r="D16086" s="86"/>
      <c r="E16086" s="32"/>
      <c r="H16086" s="105"/>
      <c r="J16086" s="102"/>
      <c r="K16086" s="102"/>
      <c r="L16086" s="108"/>
      <c r="R16086" s="31"/>
      <c r="S16086" s="112"/>
    </row>
    <row r="16087">
      <c r="A16087" s="105"/>
      <c r="C16087" s="88"/>
      <c r="D16087" s="86"/>
      <c r="E16087" s="32"/>
      <c r="H16087" s="105"/>
      <c r="J16087" s="102"/>
      <c r="K16087" s="102"/>
      <c r="L16087" s="108"/>
      <c r="R16087" s="31"/>
      <c r="S16087" s="112"/>
    </row>
    <row r="16088">
      <c r="A16088" s="105"/>
      <c r="C16088" s="88"/>
      <c r="D16088" s="86"/>
      <c r="E16088" s="32"/>
      <c r="H16088" s="105"/>
      <c r="J16088" s="102"/>
      <c r="K16088" s="102"/>
      <c r="L16088" s="108"/>
      <c r="R16088" s="31"/>
      <c r="S16088" s="112"/>
    </row>
    <row r="16089">
      <c r="A16089" s="105"/>
      <c r="C16089" s="88"/>
      <c r="D16089" s="86"/>
      <c r="E16089" s="32"/>
      <c r="H16089" s="105"/>
      <c r="J16089" s="102"/>
      <c r="K16089" s="102"/>
      <c r="L16089" s="108"/>
      <c r="R16089" s="31"/>
      <c r="S16089" s="112"/>
    </row>
    <row r="16090">
      <c r="A16090" s="105"/>
      <c r="C16090" s="88"/>
      <c r="D16090" s="86"/>
      <c r="E16090" s="32"/>
      <c r="H16090" s="105"/>
      <c r="J16090" s="102"/>
      <c r="K16090" s="102"/>
      <c r="L16090" s="108"/>
      <c r="R16090" s="31"/>
      <c r="S16090" s="112"/>
    </row>
    <row r="16091">
      <c r="A16091" s="105"/>
      <c r="C16091" s="88"/>
      <c r="D16091" s="86"/>
      <c r="E16091" s="32"/>
      <c r="H16091" s="105"/>
      <c r="J16091" s="102"/>
      <c r="K16091" s="102"/>
      <c r="L16091" s="108"/>
      <c r="R16091" s="31"/>
      <c r="S16091" s="112"/>
    </row>
    <row r="16092">
      <c r="A16092" s="105"/>
      <c r="C16092" s="88"/>
      <c r="D16092" s="86"/>
      <c r="E16092" s="32"/>
      <c r="H16092" s="105"/>
      <c r="J16092" s="102"/>
      <c r="K16092" s="102"/>
      <c r="L16092" s="108"/>
      <c r="R16092" s="31"/>
      <c r="S16092" s="112"/>
    </row>
    <row r="16093">
      <c r="A16093" s="105"/>
      <c r="C16093" s="88"/>
      <c r="D16093" s="86"/>
      <c r="E16093" s="32"/>
      <c r="H16093" s="105"/>
      <c r="J16093" s="102"/>
      <c r="K16093" s="102"/>
      <c r="L16093" s="108"/>
      <c r="R16093" s="31"/>
      <c r="S16093" s="112"/>
    </row>
    <row r="16094">
      <c r="A16094" s="105"/>
      <c r="C16094" s="88"/>
      <c r="D16094" s="86"/>
      <c r="E16094" s="32"/>
      <c r="H16094" s="105"/>
      <c r="J16094" s="102"/>
      <c r="K16094" s="102"/>
      <c r="L16094" s="108"/>
      <c r="R16094" s="31"/>
      <c r="S16094" s="112"/>
    </row>
    <row r="16095">
      <c r="A16095" s="105"/>
      <c r="C16095" s="88"/>
      <c r="D16095" s="86"/>
      <c r="E16095" s="32"/>
      <c r="H16095" s="105"/>
      <c r="J16095" s="102"/>
      <c r="K16095" s="102"/>
      <c r="L16095" s="108"/>
      <c r="R16095" s="31"/>
      <c r="S16095" s="112"/>
    </row>
    <row r="16096">
      <c r="A16096" s="105"/>
      <c r="C16096" s="88"/>
      <c r="D16096" s="86"/>
      <c r="E16096" s="32"/>
      <c r="H16096" s="105"/>
      <c r="J16096" s="102"/>
      <c r="K16096" s="102"/>
      <c r="L16096" s="108"/>
      <c r="R16096" s="31"/>
      <c r="S16096" s="112"/>
    </row>
    <row r="16097">
      <c r="A16097" s="105"/>
      <c r="C16097" s="88"/>
      <c r="D16097" s="86"/>
      <c r="E16097" s="32"/>
      <c r="H16097" s="105"/>
      <c r="J16097" s="102"/>
      <c r="K16097" s="102"/>
      <c r="L16097" s="108"/>
      <c r="R16097" s="31"/>
      <c r="S16097" s="112"/>
    </row>
    <row r="16098">
      <c r="A16098" s="105"/>
      <c r="C16098" s="88"/>
      <c r="D16098" s="86"/>
      <c r="E16098" s="32"/>
      <c r="H16098" s="105"/>
      <c r="J16098" s="102"/>
      <c r="K16098" s="102"/>
      <c r="L16098" s="108"/>
      <c r="R16098" s="31"/>
      <c r="S16098" s="112"/>
    </row>
    <row r="16099">
      <c r="A16099" s="105"/>
      <c r="C16099" s="88"/>
      <c r="D16099" s="86"/>
      <c r="E16099" s="32"/>
      <c r="H16099" s="105"/>
      <c r="J16099" s="102"/>
      <c r="K16099" s="102"/>
      <c r="L16099" s="108"/>
      <c r="R16099" s="31"/>
      <c r="S16099" s="112"/>
    </row>
    <row r="16100">
      <c r="A16100" s="105"/>
      <c r="C16100" s="88"/>
      <c r="D16100" s="86"/>
      <c r="E16100" s="32"/>
      <c r="H16100" s="105"/>
      <c r="J16100" s="102"/>
      <c r="K16100" s="102"/>
      <c r="L16100" s="108"/>
      <c r="R16100" s="31"/>
      <c r="S16100" s="112"/>
    </row>
    <row r="16101">
      <c r="A16101" s="105"/>
      <c r="C16101" s="88"/>
      <c r="D16101" s="86"/>
      <c r="E16101" s="32"/>
      <c r="H16101" s="105"/>
      <c r="J16101" s="102"/>
      <c r="K16101" s="102"/>
      <c r="L16101" s="108"/>
      <c r="R16101" s="31"/>
      <c r="S16101" s="112"/>
    </row>
    <row r="16102">
      <c r="A16102" s="105"/>
      <c r="C16102" s="88"/>
      <c r="D16102" s="86"/>
      <c r="E16102" s="32"/>
      <c r="H16102" s="105"/>
      <c r="J16102" s="102"/>
      <c r="K16102" s="102"/>
      <c r="L16102" s="108"/>
      <c r="R16102" s="31"/>
      <c r="S16102" s="112"/>
    </row>
    <row r="16103">
      <c r="A16103" s="105"/>
      <c r="C16103" s="88"/>
      <c r="D16103" s="86"/>
      <c r="E16103" s="32"/>
      <c r="H16103" s="105"/>
      <c r="J16103" s="102"/>
      <c r="K16103" s="102"/>
      <c r="L16103" s="108"/>
      <c r="R16103" s="31"/>
      <c r="S16103" s="112"/>
    </row>
    <row r="16104">
      <c r="A16104" s="105"/>
      <c r="C16104" s="88"/>
      <c r="D16104" s="86"/>
      <c r="E16104" s="32"/>
      <c r="H16104" s="105"/>
      <c r="J16104" s="102"/>
      <c r="K16104" s="102"/>
      <c r="L16104" s="108"/>
      <c r="R16104" s="31"/>
      <c r="S16104" s="112"/>
    </row>
    <row r="16105">
      <c r="A16105" s="105"/>
      <c r="C16105" s="88"/>
      <c r="D16105" s="86"/>
      <c r="E16105" s="32"/>
      <c r="H16105" s="105"/>
      <c r="J16105" s="102"/>
      <c r="K16105" s="102"/>
      <c r="L16105" s="108"/>
      <c r="R16105" s="31"/>
      <c r="S16105" s="112"/>
    </row>
    <row r="16106">
      <c r="A16106" s="105"/>
      <c r="C16106" s="88"/>
      <c r="D16106" s="86"/>
      <c r="E16106" s="32"/>
      <c r="H16106" s="105"/>
      <c r="J16106" s="102"/>
      <c r="K16106" s="102"/>
      <c r="L16106" s="108"/>
      <c r="R16106" s="31"/>
      <c r="S16106" s="112"/>
    </row>
    <row r="16107">
      <c r="A16107" s="105"/>
      <c r="C16107" s="88"/>
      <c r="D16107" s="86"/>
      <c r="E16107" s="32"/>
      <c r="H16107" s="105"/>
      <c r="J16107" s="102"/>
      <c r="K16107" s="102"/>
      <c r="L16107" s="108"/>
      <c r="R16107" s="31"/>
      <c r="S16107" s="112"/>
    </row>
    <row r="16108">
      <c r="A16108" s="105"/>
      <c r="C16108" s="88"/>
      <c r="D16108" s="86"/>
      <c r="E16108" s="32"/>
      <c r="H16108" s="105"/>
      <c r="J16108" s="102"/>
      <c r="K16108" s="102"/>
      <c r="L16108" s="108"/>
      <c r="R16108" s="31"/>
      <c r="S16108" s="112"/>
    </row>
    <row r="16109">
      <c r="A16109" s="105"/>
      <c r="C16109" s="88"/>
      <c r="D16109" s="86"/>
      <c r="E16109" s="32"/>
      <c r="H16109" s="105"/>
      <c r="J16109" s="102"/>
      <c r="K16109" s="102"/>
      <c r="L16109" s="108"/>
      <c r="R16109" s="31"/>
      <c r="S16109" s="112"/>
    </row>
    <row r="16110">
      <c r="A16110" s="105"/>
      <c r="C16110" s="88"/>
      <c r="D16110" s="86"/>
      <c r="E16110" s="32"/>
      <c r="H16110" s="105"/>
      <c r="J16110" s="102"/>
      <c r="K16110" s="102"/>
      <c r="L16110" s="108"/>
      <c r="R16110" s="31"/>
      <c r="S16110" s="112"/>
    </row>
    <row r="16111">
      <c r="A16111" s="105"/>
      <c r="C16111" s="88"/>
      <c r="D16111" s="86"/>
      <c r="E16111" s="32"/>
      <c r="H16111" s="105"/>
      <c r="J16111" s="102"/>
      <c r="K16111" s="102"/>
      <c r="L16111" s="108"/>
      <c r="R16111" s="31"/>
      <c r="S16111" s="112"/>
    </row>
    <row r="16112">
      <c r="A16112" s="105"/>
      <c r="C16112" s="88"/>
      <c r="D16112" s="86"/>
      <c r="E16112" s="32"/>
      <c r="H16112" s="105"/>
      <c r="J16112" s="102"/>
      <c r="K16112" s="102"/>
      <c r="L16112" s="108"/>
      <c r="R16112" s="31"/>
      <c r="S16112" s="112"/>
    </row>
    <row r="16113">
      <c r="A16113" s="105"/>
      <c r="C16113" s="88"/>
      <c r="D16113" s="86"/>
      <c r="E16113" s="32"/>
      <c r="H16113" s="105"/>
      <c r="J16113" s="102"/>
      <c r="K16113" s="102"/>
      <c r="L16113" s="108"/>
      <c r="R16113" s="31"/>
      <c r="S16113" s="112"/>
    </row>
    <row r="16114">
      <c r="A16114" s="105"/>
      <c r="C16114" s="88"/>
      <c r="D16114" s="86"/>
      <c r="E16114" s="32"/>
      <c r="H16114" s="105"/>
      <c r="J16114" s="102"/>
      <c r="K16114" s="102"/>
      <c r="L16114" s="108"/>
      <c r="R16114" s="31"/>
      <c r="S16114" s="112"/>
    </row>
    <row r="16115">
      <c r="A16115" s="105"/>
      <c r="C16115" s="88"/>
      <c r="D16115" s="86"/>
      <c r="E16115" s="32"/>
      <c r="H16115" s="105"/>
      <c r="J16115" s="102"/>
      <c r="K16115" s="102"/>
      <c r="L16115" s="108"/>
      <c r="R16115" s="31"/>
      <c r="S16115" s="112"/>
    </row>
    <row r="16116">
      <c r="A16116" s="105"/>
      <c r="C16116" s="88"/>
      <c r="D16116" s="86"/>
      <c r="E16116" s="32"/>
      <c r="H16116" s="105"/>
      <c r="J16116" s="102"/>
      <c r="K16116" s="102"/>
      <c r="L16116" s="108"/>
      <c r="R16116" s="31"/>
      <c r="S16116" s="112"/>
    </row>
    <row r="16117">
      <c r="A16117" s="105"/>
      <c r="C16117" s="88"/>
      <c r="D16117" s="86"/>
      <c r="E16117" s="32"/>
      <c r="H16117" s="105"/>
      <c r="J16117" s="102"/>
      <c r="K16117" s="102"/>
      <c r="L16117" s="108"/>
      <c r="R16117" s="31"/>
      <c r="S16117" s="112"/>
    </row>
    <row r="16118">
      <c r="A16118" s="105"/>
      <c r="C16118" s="88"/>
      <c r="D16118" s="86"/>
      <c r="E16118" s="32"/>
      <c r="H16118" s="105"/>
      <c r="J16118" s="102"/>
      <c r="K16118" s="102"/>
      <c r="L16118" s="108"/>
      <c r="R16118" s="31"/>
      <c r="S16118" s="112"/>
    </row>
    <row r="16119">
      <c r="A16119" s="105"/>
      <c r="C16119" s="88"/>
      <c r="D16119" s="86"/>
      <c r="E16119" s="32"/>
      <c r="H16119" s="105"/>
      <c r="J16119" s="102"/>
      <c r="K16119" s="102"/>
      <c r="L16119" s="108"/>
      <c r="R16119" s="31"/>
      <c r="S16119" s="112"/>
    </row>
    <row r="16120">
      <c r="A16120" s="105"/>
      <c r="C16120" s="88"/>
      <c r="D16120" s="86"/>
      <c r="E16120" s="32"/>
      <c r="H16120" s="105"/>
      <c r="J16120" s="102"/>
      <c r="K16120" s="102"/>
      <c r="L16120" s="108"/>
      <c r="R16120" s="31"/>
      <c r="S16120" s="112"/>
    </row>
    <row r="16121">
      <c r="A16121" s="105"/>
      <c r="C16121" s="88"/>
      <c r="D16121" s="86"/>
      <c r="E16121" s="32"/>
      <c r="H16121" s="105"/>
      <c r="J16121" s="102"/>
      <c r="K16121" s="102"/>
      <c r="L16121" s="108"/>
      <c r="R16121" s="31"/>
      <c r="S16121" s="112"/>
    </row>
    <row r="16122">
      <c r="A16122" s="105"/>
      <c r="C16122" s="88"/>
      <c r="D16122" s="86"/>
      <c r="E16122" s="32"/>
      <c r="H16122" s="105"/>
      <c r="J16122" s="102"/>
      <c r="K16122" s="102"/>
      <c r="L16122" s="108"/>
      <c r="R16122" s="31"/>
      <c r="S16122" s="112"/>
    </row>
    <row r="16123">
      <c r="A16123" s="105"/>
      <c r="C16123" s="88"/>
      <c r="D16123" s="86"/>
      <c r="E16123" s="32"/>
      <c r="H16123" s="105"/>
      <c r="J16123" s="102"/>
      <c r="K16123" s="102"/>
      <c r="L16123" s="108"/>
      <c r="R16123" s="31"/>
      <c r="S16123" s="112"/>
    </row>
    <row r="16124">
      <c r="A16124" s="105"/>
      <c r="C16124" s="88"/>
      <c r="D16124" s="86"/>
      <c r="E16124" s="32"/>
      <c r="H16124" s="105"/>
      <c r="J16124" s="102"/>
      <c r="K16124" s="102"/>
      <c r="L16124" s="108"/>
      <c r="R16124" s="31"/>
      <c r="S16124" s="112"/>
    </row>
    <row r="16125">
      <c r="A16125" s="105"/>
      <c r="C16125" s="88"/>
      <c r="D16125" s="86"/>
      <c r="E16125" s="32"/>
      <c r="H16125" s="105"/>
      <c r="J16125" s="102"/>
      <c r="K16125" s="102"/>
      <c r="L16125" s="108"/>
      <c r="R16125" s="31"/>
      <c r="S16125" s="112"/>
    </row>
    <row r="16126">
      <c r="A16126" s="105"/>
      <c r="C16126" s="88"/>
      <c r="D16126" s="86"/>
      <c r="E16126" s="32"/>
      <c r="H16126" s="105"/>
      <c r="J16126" s="102"/>
      <c r="K16126" s="102"/>
      <c r="L16126" s="108"/>
      <c r="R16126" s="31"/>
      <c r="S16126" s="112"/>
    </row>
    <row r="16127">
      <c r="A16127" s="105"/>
      <c r="C16127" s="88"/>
      <c r="D16127" s="86"/>
      <c r="E16127" s="32"/>
      <c r="H16127" s="105"/>
      <c r="J16127" s="102"/>
      <c r="K16127" s="102"/>
      <c r="L16127" s="108"/>
      <c r="R16127" s="31"/>
      <c r="S16127" s="112"/>
    </row>
    <row r="16128">
      <c r="A16128" s="105"/>
      <c r="C16128" s="88"/>
      <c r="D16128" s="86"/>
      <c r="E16128" s="32"/>
      <c r="H16128" s="105"/>
      <c r="J16128" s="102"/>
      <c r="K16128" s="102"/>
      <c r="L16128" s="108"/>
      <c r="R16128" s="31"/>
      <c r="S16128" s="112"/>
    </row>
    <row r="16129">
      <c r="A16129" s="105"/>
      <c r="C16129" s="88"/>
      <c r="D16129" s="86"/>
      <c r="E16129" s="32"/>
      <c r="H16129" s="105"/>
      <c r="J16129" s="102"/>
      <c r="K16129" s="102"/>
      <c r="L16129" s="108"/>
      <c r="R16129" s="31"/>
      <c r="S16129" s="112"/>
    </row>
    <row r="16130">
      <c r="A16130" s="105"/>
      <c r="C16130" s="88"/>
      <c r="D16130" s="86"/>
      <c r="E16130" s="32"/>
      <c r="H16130" s="105"/>
      <c r="J16130" s="102"/>
      <c r="K16130" s="102"/>
      <c r="L16130" s="108"/>
      <c r="R16130" s="31"/>
      <c r="S16130" s="112"/>
    </row>
    <row r="16131">
      <c r="A16131" s="105"/>
      <c r="C16131" s="88"/>
      <c r="D16131" s="86"/>
      <c r="E16131" s="32"/>
      <c r="H16131" s="105"/>
      <c r="J16131" s="102"/>
      <c r="K16131" s="102"/>
      <c r="L16131" s="108"/>
      <c r="R16131" s="31"/>
      <c r="S16131" s="112"/>
    </row>
    <row r="16132">
      <c r="A16132" s="105"/>
      <c r="C16132" s="88"/>
      <c r="D16132" s="86"/>
      <c r="E16132" s="32"/>
      <c r="H16132" s="105"/>
      <c r="J16132" s="102"/>
      <c r="K16132" s="102"/>
      <c r="L16132" s="108"/>
      <c r="R16132" s="31"/>
      <c r="S16132" s="112"/>
    </row>
    <row r="16133">
      <c r="A16133" s="105"/>
      <c r="C16133" s="88"/>
      <c r="D16133" s="86"/>
      <c r="E16133" s="32"/>
      <c r="H16133" s="105"/>
      <c r="J16133" s="102"/>
      <c r="K16133" s="102"/>
      <c r="L16133" s="108"/>
      <c r="R16133" s="31"/>
      <c r="S16133" s="112"/>
    </row>
    <row r="16134">
      <c r="A16134" s="105"/>
      <c r="C16134" s="88"/>
      <c r="D16134" s="86"/>
      <c r="E16134" s="32"/>
      <c r="H16134" s="105"/>
      <c r="J16134" s="102"/>
      <c r="K16134" s="102"/>
      <c r="L16134" s="108"/>
      <c r="R16134" s="31"/>
      <c r="S16134" s="112"/>
    </row>
    <row r="16135">
      <c r="A16135" s="105"/>
      <c r="C16135" s="88"/>
      <c r="D16135" s="86"/>
      <c r="E16135" s="32"/>
      <c r="H16135" s="105"/>
      <c r="J16135" s="102"/>
      <c r="K16135" s="102"/>
      <c r="L16135" s="108"/>
      <c r="R16135" s="31"/>
      <c r="S16135" s="112"/>
    </row>
    <row r="16136">
      <c r="A16136" s="105"/>
      <c r="C16136" s="88"/>
      <c r="D16136" s="86"/>
      <c r="E16136" s="32"/>
      <c r="H16136" s="105"/>
      <c r="J16136" s="102"/>
      <c r="K16136" s="102"/>
      <c r="L16136" s="108"/>
      <c r="R16136" s="31"/>
      <c r="S16136" s="112"/>
    </row>
    <row r="16137">
      <c r="A16137" s="105"/>
      <c r="C16137" s="88"/>
      <c r="D16137" s="86"/>
      <c r="E16137" s="32"/>
      <c r="H16137" s="105"/>
      <c r="J16137" s="102"/>
      <c r="K16137" s="102"/>
      <c r="L16137" s="108"/>
      <c r="R16137" s="31"/>
      <c r="S16137" s="112"/>
    </row>
    <row r="16138">
      <c r="A16138" s="105"/>
      <c r="C16138" s="88"/>
      <c r="D16138" s="86"/>
      <c r="E16138" s="32"/>
      <c r="H16138" s="105"/>
      <c r="J16138" s="102"/>
      <c r="K16138" s="102"/>
      <c r="L16138" s="108"/>
      <c r="R16138" s="31"/>
      <c r="S16138" s="112"/>
    </row>
    <row r="16139">
      <c r="A16139" s="105"/>
      <c r="C16139" s="88"/>
      <c r="D16139" s="86"/>
      <c r="E16139" s="32"/>
      <c r="H16139" s="105"/>
      <c r="J16139" s="102"/>
      <c r="K16139" s="102"/>
      <c r="L16139" s="108"/>
      <c r="R16139" s="31"/>
      <c r="S16139" s="112"/>
    </row>
    <row r="16140">
      <c r="A16140" s="105"/>
      <c r="C16140" s="88"/>
      <c r="D16140" s="86"/>
      <c r="E16140" s="32"/>
      <c r="H16140" s="105"/>
      <c r="J16140" s="102"/>
      <c r="K16140" s="102"/>
      <c r="L16140" s="108"/>
      <c r="R16140" s="31"/>
      <c r="S16140" s="112"/>
    </row>
    <row r="16141">
      <c r="A16141" s="105"/>
      <c r="C16141" s="88"/>
      <c r="D16141" s="86"/>
      <c r="E16141" s="32"/>
      <c r="H16141" s="105"/>
      <c r="J16141" s="102"/>
      <c r="K16141" s="102"/>
      <c r="L16141" s="108"/>
      <c r="R16141" s="31"/>
      <c r="S16141" s="112"/>
    </row>
    <row r="16142">
      <c r="A16142" s="105"/>
      <c r="C16142" s="88"/>
      <c r="D16142" s="86"/>
      <c r="E16142" s="32"/>
      <c r="H16142" s="105"/>
      <c r="J16142" s="102"/>
      <c r="K16142" s="102"/>
      <c r="L16142" s="108"/>
      <c r="R16142" s="31"/>
      <c r="S16142" s="112"/>
    </row>
    <row r="16143">
      <c r="A16143" s="105"/>
      <c r="C16143" s="88"/>
      <c r="D16143" s="86"/>
      <c r="E16143" s="32"/>
      <c r="H16143" s="105"/>
      <c r="J16143" s="102"/>
      <c r="K16143" s="102"/>
      <c r="L16143" s="108"/>
      <c r="R16143" s="31"/>
      <c r="S16143" s="112"/>
    </row>
    <row r="16144">
      <c r="A16144" s="105"/>
      <c r="C16144" s="88"/>
      <c r="D16144" s="86"/>
      <c r="E16144" s="32"/>
      <c r="H16144" s="105"/>
      <c r="J16144" s="102"/>
      <c r="K16144" s="102"/>
      <c r="L16144" s="108"/>
      <c r="R16144" s="31"/>
      <c r="S16144" s="112"/>
    </row>
    <row r="16145">
      <c r="A16145" s="105"/>
      <c r="C16145" s="88"/>
      <c r="D16145" s="86"/>
      <c r="E16145" s="32"/>
      <c r="H16145" s="105"/>
      <c r="J16145" s="102"/>
      <c r="K16145" s="102"/>
      <c r="L16145" s="108"/>
      <c r="R16145" s="31"/>
      <c r="S16145" s="112"/>
    </row>
    <row r="16146">
      <c r="A16146" s="105"/>
      <c r="C16146" s="88"/>
      <c r="D16146" s="86"/>
      <c r="E16146" s="32"/>
      <c r="H16146" s="105"/>
      <c r="J16146" s="102"/>
      <c r="K16146" s="102"/>
      <c r="L16146" s="108"/>
      <c r="R16146" s="31"/>
      <c r="S16146" s="112"/>
    </row>
    <row r="16147">
      <c r="A16147" s="105"/>
      <c r="C16147" s="88"/>
      <c r="D16147" s="86"/>
      <c r="E16147" s="32"/>
      <c r="H16147" s="105"/>
      <c r="J16147" s="102"/>
      <c r="K16147" s="102"/>
      <c r="L16147" s="108"/>
      <c r="R16147" s="31"/>
      <c r="S16147" s="112"/>
    </row>
    <row r="16148">
      <c r="A16148" s="105"/>
      <c r="C16148" s="88"/>
      <c r="D16148" s="86"/>
      <c r="E16148" s="32"/>
      <c r="H16148" s="105"/>
      <c r="J16148" s="102"/>
      <c r="K16148" s="102"/>
      <c r="L16148" s="108"/>
      <c r="R16148" s="31"/>
      <c r="S16148" s="112"/>
    </row>
    <row r="16149">
      <c r="A16149" s="105"/>
      <c r="C16149" s="88"/>
      <c r="D16149" s="86"/>
      <c r="E16149" s="32"/>
      <c r="H16149" s="105"/>
      <c r="J16149" s="102"/>
      <c r="K16149" s="102"/>
      <c r="L16149" s="108"/>
      <c r="R16149" s="31"/>
      <c r="S16149" s="112"/>
    </row>
    <row r="16150">
      <c r="A16150" s="105"/>
      <c r="C16150" s="88"/>
      <c r="D16150" s="86"/>
      <c r="E16150" s="32"/>
      <c r="H16150" s="105"/>
      <c r="J16150" s="102"/>
      <c r="K16150" s="102"/>
      <c r="L16150" s="108"/>
      <c r="R16150" s="31"/>
      <c r="S16150" s="112"/>
    </row>
    <row r="16151">
      <c r="A16151" s="105"/>
      <c r="C16151" s="88"/>
      <c r="D16151" s="86"/>
      <c r="E16151" s="32"/>
      <c r="H16151" s="105"/>
      <c r="J16151" s="102"/>
      <c r="K16151" s="102"/>
      <c r="L16151" s="108"/>
      <c r="R16151" s="31"/>
      <c r="S16151" s="112"/>
    </row>
    <row r="16152">
      <c r="A16152" s="105"/>
      <c r="C16152" s="88"/>
      <c r="D16152" s="86"/>
      <c r="E16152" s="32"/>
      <c r="H16152" s="105"/>
      <c r="J16152" s="102"/>
      <c r="K16152" s="102"/>
      <c r="L16152" s="108"/>
      <c r="R16152" s="31"/>
      <c r="S16152" s="112"/>
    </row>
    <row r="16153">
      <c r="A16153" s="105"/>
      <c r="C16153" s="88"/>
      <c r="D16153" s="86"/>
      <c r="E16153" s="32"/>
      <c r="H16153" s="105"/>
      <c r="J16153" s="102"/>
      <c r="K16153" s="102"/>
      <c r="L16153" s="108"/>
      <c r="R16153" s="31"/>
      <c r="S16153" s="112"/>
    </row>
    <row r="16154">
      <c r="A16154" s="105"/>
      <c r="C16154" s="88"/>
      <c r="D16154" s="86"/>
      <c r="E16154" s="32"/>
      <c r="H16154" s="105"/>
      <c r="J16154" s="102"/>
      <c r="K16154" s="102"/>
      <c r="L16154" s="108"/>
      <c r="R16154" s="31"/>
      <c r="S16154" s="112"/>
    </row>
    <row r="16155">
      <c r="A16155" s="105"/>
      <c r="C16155" s="88"/>
      <c r="D16155" s="86"/>
      <c r="E16155" s="32"/>
      <c r="H16155" s="105"/>
      <c r="J16155" s="102"/>
      <c r="K16155" s="102"/>
      <c r="L16155" s="108"/>
      <c r="R16155" s="31"/>
      <c r="S16155" s="112"/>
    </row>
    <row r="16156">
      <c r="A16156" s="105"/>
      <c r="C16156" s="88"/>
      <c r="D16156" s="86"/>
      <c r="E16156" s="32"/>
      <c r="H16156" s="105"/>
      <c r="J16156" s="102"/>
      <c r="K16156" s="102"/>
      <c r="L16156" s="108"/>
      <c r="R16156" s="31"/>
      <c r="S16156" s="112"/>
    </row>
    <row r="16157">
      <c r="A16157" s="105"/>
      <c r="C16157" s="88"/>
      <c r="D16157" s="86"/>
      <c r="E16157" s="32"/>
      <c r="H16157" s="105"/>
      <c r="J16157" s="102"/>
      <c r="K16157" s="102"/>
      <c r="L16157" s="108"/>
      <c r="R16157" s="31"/>
      <c r="S16157" s="112"/>
    </row>
    <row r="16158">
      <c r="A16158" s="105"/>
      <c r="C16158" s="88"/>
      <c r="D16158" s="86"/>
      <c r="E16158" s="32"/>
      <c r="H16158" s="105"/>
      <c r="J16158" s="102"/>
      <c r="K16158" s="102"/>
      <c r="L16158" s="108"/>
      <c r="R16158" s="31"/>
      <c r="S16158" s="112"/>
    </row>
    <row r="16159">
      <c r="A16159" s="105"/>
      <c r="C16159" s="88"/>
      <c r="D16159" s="86"/>
      <c r="E16159" s="32"/>
      <c r="H16159" s="105"/>
      <c r="J16159" s="102"/>
      <c r="K16159" s="102"/>
      <c r="L16159" s="108"/>
      <c r="R16159" s="31"/>
      <c r="S16159" s="112"/>
    </row>
    <row r="16160">
      <c r="A16160" s="105"/>
      <c r="C16160" s="88"/>
      <c r="D16160" s="86"/>
      <c r="E16160" s="32"/>
      <c r="H16160" s="105"/>
      <c r="J16160" s="102"/>
      <c r="K16160" s="102"/>
      <c r="L16160" s="108"/>
      <c r="R16160" s="31"/>
      <c r="S16160" s="112"/>
    </row>
    <row r="16161">
      <c r="A16161" s="105"/>
      <c r="C16161" s="88"/>
      <c r="D16161" s="86"/>
      <c r="E16161" s="32"/>
      <c r="H16161" s="105"/>
      <c r="J16161" s="102"/>
      <c r="K16161" s="102"/>
      <c r="L16161" s="108"/>
      <c r="R16161" s="31"/>
      <c r="S16161" s="112"/>
    </row>
    <row r="16162">
      <c r="A16162" s="105"/>
      <c r="C16162" s="88"/>
      <c r="D16162" s="86"/>
      <c r="E16162" s="32"/>
      <c r="H16162" s="105"/>
      <c r="J16162" s="102"/>
      <c r="K16162" s="102"/>
      <c r="L16162" s="108"/>
      <c r="R16162" s="31"/>
      <c r="S16162" s="112"/>
    </row>
    <row r="16163">
      <c r="A16163" s="105"/>
      <c r="C16163" s="88"/>
      <c r="D16163" s="86"/>
      <c r="E16163" s="32"/>
      <c r="H16163" s="105"/>
      <c r="J16163" s="102"/>
      <c r="K16163" s="102"/>
      <c r="L16163" s="108"/>
      <c r="R16163" s="31"/>
      <c r="S16163" s="112"/>
    </row>
    <row r="16164">
      <c r="A16164" s="105"/>
      <c r="C16164" s="88"/>
      <c r="D16164" s="86"/>
      <c r="E16164" s="32"/>
      <c r="H16164" s="105"/>
      <c r="J16164" s="102"/>
      <c r="K16164" s="102"/>
      <c r="L16164" s="108"/>
      <c r="R16164" s="31"/>
      <c r="S16164" s="112"/>
    </row>
    <row r="16165">
      <c r="A16165" s="105"/>
      <c r="C16165" s="88"/>
      <c r="D16165" s="86"/>
      <c r="E16165" s="32"/>
      <c r="H16165" s="105"/>
      <c r="J16165" s="102"/>
      <c r="K16165" s="102"/>
      <c r="L16165" s="108"/>
      <c r="R16165" s="31"/>
      <c r="S16165" s="112"/>
    </row>
    <row r="16166">
      <c r="A16166" s="105"/>
      <c r="C16166" s="88"/>
      <c r="D16166" s="86"/>
      <c r="E16166" s="32"/>
      <c r="H16166" s="105"/>
      <c r="J16166" s="102"/>
      <c r="K16166" s="102"/>
      <c r="L16166" s="108"/>
      <c r="R16166" s="31"/>
      <c r="S16166" s="112"/>
    </row>
    <row r="16167">
      <c r="A16167" s="105"/>
      <c r="C16167" s="88"/>
      <c r="D16167" s="86"/>
      <c r="E16167" s="32"/>
      <c r="H16167" s="105"/>
      <c r="J16167" s="102"/>
      <c r="K16167" s="102"/>
      <c r="L16167" s="108"/>
      <c r="R16167" s="31"/>
      <c r="S16167" s="112"/>
    </row>
    <row r="16168">
      <c r="A16168" s="105"/>
      <c r="C16168" s="88"/>
      <c r="D16168" s="86"/>
      <c r="E16168" s="32"/>
      <c r="H16168" s="105"/>
      <c r="J16168" s="102"/>
      <c r="K16168" s="102"/>
      <c r="L16168" s="108"/>
      <c r="R16168" s="31"/>
      <c r="S16168" s="112"/>
    </row>
    <row r="16169">
      <c r="A16169" s="105"/>
      <c r="C16169" s="88"/>
      <c r="D16169" s="86"/>
      <c r="E16169" s="32"/>
      <c r="H16169" s="105"/>
      <c r="J16169" s="102"/>
      <c r="K16169" s="102"/>
      <c r="L16169" s="108"/>
      <c r="R16169" s="31"/>
      <c r="S16169" s="112"/>
    </row>
    <row r="16170">
      <c r="A16170" s="105"/>
      <c r="C16170" s="88"/>
      <c r="D16170" s="86"/>
      <c r="E16170" s="32"/>
      <c r="H16170" s="105"/>
      <c r="J16170" s="102"/>
      <c r="K16170" s="102"/>
      <c r="L16170" s="108"/>
      <c r="R16170" s="31"/>
      <c r="S16170" s="112"/>
    </row>
    <row r="16171">
      <c r="A16171" s="105"/>
      <c r="C16171" s="88"/>
      <c r="D16171" s="86"/>
      <c r="E16171" s="32"/>
      <c r="H16171" s="105"/>
      <c r="J16171" s="102"/>
      <c r="K16171" s="102"/>
      <c r="L16171" s="108"/>
      <c r="R16171" s="31"/>
      <c r="S16171" s="112"/>
    </row>
    <row r="16172">
      <c r="A16172" s="105"/>
      <c r="C16172" s="88"/>
      <c r="D16172" s="86"/>
      <c r="E16172" s="32"/>
      <c r="H16172" s="105"/>
      <c r="J16172" s="102"/>
      <c r="K16172" s="102"/>
      <c r="L16172" s="108"/>
      <c r="R16172" s="31"/>
      <c r="S16172" s="112"/>
    </row>
    <row r="16173">
      <c r="A16173" s="105"/>
      <c r="C16173" s="88"/>
      <c r="D16173" s="86"/>
      <c r="E16173" s="32"/>
      <c r="H16173" s="105"/>
      <c r="J16173" s="102"/>
      <c r="K16173" s="102"/>
      <c r="L16173" s="108"/>
      <c r="R16173" s="31"/>
      <c r="S16173" s="112"/>
    </row>
    <row r="16174">
      <c r="A16174" s="105"/>
      <c r="C16174" s="88"/>
      <c r="D16174" s="86"/>
      <c r="E16174" s="32"/>
      <c r="H16174" s="105"/>
      <c r="J16174" s="102"/>
      <c r="K16174" s="102"/>
      <c r="L16174" s="108"/>
      <c r="R16174" s="31"/>
      <c r="S16174" s="112"/>
    </row>
    <row r="16175">
      <c r="A16175" s="105"/>
      <c r="C16175" s="88"/>
      <c r="D16175" s="86"/>
      <c r="E16175" s="32"/>
      <c r="H16175" s="105"/>
      <c r="J16175" s="102"/>
      <c r="K16175" s="102"/>
      <c r="L16175" s="108"/>
      <c r="R16175" s="31"/>
      <c r="S16175" s="112"/>
    </row>
    <row r="16176">
      <c r="A16176" s="105"/>
      <c r="C16176" s="88"/>
      <c r="D16176" s="86"/>
      <c r="E16176" s="32"/>
      <c r="H16176" s="105"/>
      <c r="J16176" s="102"/>
      <c r="K16176" s="102"/>
      <c r="L16176" s="108"/>
      <c r="R16176" s="31"/>
      <c r="S16176" s="112"/>
    </row>
    <row r="16177">
      <c r="A16177" s="105"/>
      <c r="C16177" s="88"/>
      <c r="D16177" s="86"/>
      <c r="E16177" s="32"/>
      <c r="H16177" s="105"/>
      <c r="J16177" s="102"/>
      <c r="K16177" s="102"/>
      <c r="L16177" s="108"/>
      <c r="R16177" s="31"/>
      <c r="S16177" s="112"/>
    </row>
    <row r="16178">
      <c r="A16178" s="105"/>
      <c r="C16178" s="88"/>
      <c r="D16178" s="86"/>
      <c r="E16178" s="32"/>
      <c r="H16178" s="105"/>
      <c r="J16178" s="102"/>
      <c r="K16178" s="102"/>
      <c r="L16178" s="108"/>
      <c r="R16178" s="31"/>
      <c r="S16178" s="112"/>
    </row>
    <row r="16179">
      <c r="A16179" s="105"/>
      <c r="C16179" s="88"/>
      <c r="D16179" s="86"/>
      <c r="E16179" s="32"/>
      <c r="H16179" s="105"/>
      <c r="J16179" s="102"/>
      <c r="K16179" s="102"/>
      <c r="L16179" s="108"/>
      <c r="R16179" s="31"/>
      <c r="S16179" s="112"/>
    </row>
    <row r="16180">
      <c r="A16180" s="105"/>
      <c r="C16180" s="88"/>
      <c r="D16180" s="86"/>
      <c r="E16180" s="32"/>
      <c r="H16180" s="105"/>
      <c r="J16180" s="102"/>
      <c r="K16180" s="102"/>
      <c r="L16180" s="108"/>
      <c r="R16180" s="31"/>
      <c r="S16180" s="112"/>
    </row>
    <row r="16181">
      <c r="A16181" s="105"/>
      <c r="C16181" s="88"/>
      <c r="D16181" s="86"/>
      <c r="E16181" s="32"/>
      <c r="H16181" s="105"/>
      <c r="J16181" s="102"/>
      <c r="K16181" s="102"/>
      <c r="L16181" s="108"/>
      <c r="R16181" s="31"/>
      <c r="S16181" s="112"/>
    </row>
    <row r="16182">
      <c r="A16182" s="105"/>
      <c r="C16182" s="88"/>
      <c r="D16182" s="86"/>
      <c r="E16182" s="32"/>
      <c r="H16182" s="105"/>
      <c r="J16182" s="102"/>
      <c r="K16182" s="102"/>
      <c r="L16182" s="108"/>
      <c r="R16182" s="31"/>
      <c r="S16182" s="112"/>
    </row>
    <row r="16183">
      <c r="A16183" s="105"/>
      <c r="C16183" s="88"/>
      <c r="D16183" s="86"/>
      <c r="E16183" s="32"/>
      <c r="H16183" s="105"/>
      <c r="J16183" s="102"/>
      <c r="K16183" s="102"/>
      <c r="L16183" s="108"/>
      <c r="R16183" s="31"/>
      <c r="S16183" s="112"/>
    </row>
    <row r="16184">
      <c r="A16184" s="105"/>
      <c r="C16184" s="88"/>
      <c r="D16184" s="86"/>
      <c r="E16184" s="32"/>
      <c r="H16184" s="105"/>
      <c r="J16184" s="102"/>
      <c r="K16184" s="102"/>
      <c r="L16184" s="108"/>
      <c r="R16184" s="31"/>
      <c r="S16184" s="112"/>
    </row>
    <row r="16185">
      <c r="A16185" s="105"/>
      <c r="C16185" s="88"/>
      <c r="D16185" s="86"/>
      <c r="E16185" s="32"/>
      <c r="H16185" s="105"/>
      <c r="J16185" s="102"/>
      <c r="K16185" s="102"/>
      <c r="L16185" s="108"/>
      <c r="R16185" s="31"/>
      <c r="S16185" s="112"/>
    </row>
    <row r="16186">
      <c r="A16186" s="105"/>
      <c r="C16186" s="88"/>
      <c r="D16186" s="86"/>
      <c r="E16186" s="32"/>
      <c r="H16186" s="105"/>
      <c r="J16186" s="102"/>
      <c r="K16186" s="102"/>
      <c r="L16186" s="108"/>
      <c r="R16186" s="31"/>
      <c r="S16186" s="112"/>
    </row>
    <row r="16187">
      <c r="A16187" s="105"/>
      <c r="C16187" s="88"/>
      <c r="D16187" s="86"/>
      <c r="E16187" s="32"/>
      <c r="H16187" s="105"/>
      <c r="J16187" s="102"/>
      <c r="K16187" s="102"/>
      <c r="L16187" s="108"/>
      <c r="R16187" s="31"/>
      <c r="S16187" s="112"/>
    </row>
    <row r="16188">
      <c r="A16188" s="105"/>
      <c r="C16188" s="88"/>
      <c r="D16188" s="86"/>
      <c r="E16188" s="32"/>
      <c r="H16188" s="105"/>
      <c r="J16188" s="102"/>
      <c r="K16188" s="102"/>
      <c r="L16188" s="108"/>
      <c r="R16188" s="31"/>
      <c r="S16188" s="112"/>
    </row>
    <row r="16189">
      <c r="A16189" s="105"/>
      <c r="C16189" s="88"/>
      <c r="D16189" s="86"/>
      <c r="E16189" s="32"/>
      <c r="H16189" s="105"/>
      <c r="J16189" s="102"/>
      <c r="K16189" s="102"/>
      <c r="L16189" s="108"/>
      <c r="R16189" s="31"/>
      <c r="S16189" s="112"/>
    </row>
    <row r="16190">
      <c r="A16190" s="105"/>
      <c r="C16190" s="88"/>
      <c r="D16190" s="86"/>
      <c r="E16190" s="32"/>
      <c r="H16190" s="105"/>
      <c r="J16190" s="102"/>
      <c r="K16190" s="102"/>
      <c r="L16190" s="108"/>
      <c r="R16190" s="31"/>
      <c r="S16190" s="112"/>
    </row>
    <row r="16191">
      <c r="A16191" s="105"/>
      <c r="C16191" s="88"/>
      <c r="D16191" s="86"/>
      <c r="E16191" s="32"/>
      <c r="H16191" s="105"/>
      <c r="J16191" s="102"/>
      <c r="K16191" s="102"/>
      <c r="L16191" s="108"/>
      <c r="R16191" s="31"/>
      <c r="S16191" s="112"/>
    </row>
    <row r="16192">
      <c r="A16192" s="105"/>
      <c r="C16192" s="88"/>
      <c r="D16192" s="86"/>
      <c r="E16192" s="32"/>
      <c r="H16192" s="105"/>
      <c r="J16192" s="102"/>
      <c r="K16192" s="102"/>
      <c r="L16192" s="108"/>
      <c r="R16192" s="31"/>
      <c r="S16192" s="112"/>
    </row>
    <row r="16193">
      <c r="A16193" s="105"/>
      <c r="C16193" s="88"/>
      <c r="D16193" s="86"/>
      <c r="E16193" s="32"/>
      <c r="H16193" s="105"/>
      <c r="J16193" s="102"/>
      <c r="K16193" s="102"/>
      <c r="L16193" s="108"/>
      <c r="R16193" s="31"/>
      <c r="S16193" s="112"/>
    </row>
    <row r="16194">
      <c r="A16194" s="105"/>
      <c r="C16194" s="88"/>
      <c r="D16194" s="86"/>
      <c r="E16194" s="32"/>
      <c r="H16194" s="105"/>
      <c r="J16194" s="102"/>
      <c r="K16194" s="102"/>
      <c r="L16194" s="108"/>
      <c r="R16194" s="31"/>
      <c r="S16194" s="112"/>
    </row>
    <row r="16195">
      <c r="A16195" s="105"/>
      <c r="C16195" s="88"/>
      <c r="D16195" s="86"/>
      <c r="E16195" s="32"/>
      <c r="H16195" s="105"/>
      <c r="J16195" s="102"/>
      <c r="K16195" s="102"/>
      <c r="L16195" s="108"/>
      <c r="R16195" s="31"/>
      <c r="S16195" s="112"/>
    </row>
    <row r="16196">
      <c r="A16196" s="105"/>
      <c r="C16196" s="88"/>
      <c r="D16196" s="86"/>
      <c r="E16196" s="32"/>
      <c r="H16196" s="105"/>
      <c r="J16196" s="102"/>
      <c r="K16196" s="102"/>
      <c r="L16196" s="108"/>
      <c r="R16196" s="31"/>
      <c r="S16196" s="112"/>
    </row>
    <row r="16197">
      <c r="A16197" s="105"/>
      <c r="C16197" s="88"/>
      <c r="D16197" s="86"/>
      <c r="E16197" s="32"/>
      <c r="H16197" s="105"/>
      <c r="J16197" s="102"/>
      <c r="K16197" s="102"/>
      <c r="L16197" s="108"/>
      <c r="R16197" s="31"/>
      <c r="S16197" s="112"/>
    </row>
    <row r="16198">
      <c r="A16198" s="105"/>
      <c r="C16198" s="88"/>
      <c r="D16198" s="86"/>
      <c r="E16198" s="32"/>
      <c r="H16198" s="105"/>
      <c r="J16198" s="102"/>
      <c r="K16198" s="102"/>
      <c r="L16198" s="108"/>
      <c r="R16198" s="31"/>
      <c r="S16198" s="112"/>
    </row>
    <row r="16199">
      <c r="A16199" s="105"/>
      <c r="C16199" s="88"/>
      <c r="D16199" s="86"/>
      <c r="E16199" s="32"/>
      <c r="H16199" s="105"/>
      <c r="J16199" s="102"/>
      <c r="K16199" s="102"/>
      <c r="L16199" s="108"/>
      <c r="R16199" s="31"/>
      <c r="S16199" s="112"/>
    </row>
    <row r="16200">
      <c r="A16200" s="105"/>
      <c r="C16200" s="88"/>
      <c r="D16200" s="86"/>
      <c r="E16200" s="32"/>
      <c r="H16200" s="105"/>
      <c r="J16200" s="102"/>
      <c r="K16200" s="102"/>
      <c r="L16200" s="108"/>
      <c r="R16200" s="31"/>
      <c r="S16200" s="112"/>
    </row>
    <row r="16201">
      <c r="A16201" s="105"/>
      <c r="C16201" s="88"/>
      <c r="D16201" s="86"/>
      <c r="E16201" s="32"/>
      <c r="H16201" s="105"/>
      <c r="J16201" s="102"/>
      <c r="K16201" s="102"/>
      <c r="L16201" s="108"/>
      <c r="R16201" s="31"/>
      <c r="S16201" s="112"/>
    </row>
    <row r="16202">
      <c r="A16202" s="105"/>
      <c r="C16202" s="88"/>
      <c r="D16202" s="86"/>
      <c r="E16202" s="32"/>
      <c r="H16202" s="105"/>
      <c r="J16202" s="102"/>
      <c r="K16202" s="102"/>
      <c r="L16202" s="108"/>
      <c r="R16202" s="31"/>
      <c r="S16202" s="112"/>
    </row>
    <row r="16203">
      <c r="A16203" s="105"/>
      <c r="C16203" s="88"/>
      <c r="D16203" s="86"/>
      <c r="E16203" s="32"/>
      <c r="H16203" s="105"/>
      <c r="J16203" s="102"/>
      <c r="K16203" s="102"/>
      <c r="L16203" s="108"/>
      <c r="R16203" s="31"/>
      <c r="S16203" s="112"/>
    </row>
    <row r="16204">
      <c r="A16204" s="105"/>
      <c r="C16204" s="88"/>
      <c r="D16204" s="86"/>
      <c r="E16204" s="32"/>
      <c r="H16204" s="105"/>
      <c r="J16204" s="102"/>
      <c r="K16204" s="102"/>
      <c r="L16204" s="108"/>
      <c r="R16204" s="31"/>
      <c r="S16204" s="112"/>
    </row>
    <row r="16205">
      <c r="A16205" s="105"/>
      <c r="C16205" s="88"/>
      <c r="D16205" s="86"/>
      <c r="E16205" s="32"/>
      <c r="H16205" s="105"/>
      <c r="J16205" s="102"/>
      <c r="K16205" s="102"/>
      <c r="L16205" s="108"/>
      <c r="R16205" s="31"/>
      <c r="S16205" s="112"/>
    </row>
    <row r="16206">
      <c r="A16206" s="105"/>
      <c r="C16206" s="88"/>
      <c r="D16206" s="86"/>
      <c r="E16206" s="32"/>
      <c r="H16206" s="105"/>
      <c r="J16206" s="102"/>
      <c r="K16206" s="102"/>
      <c r="L16206" s="108"/>
      <c r="R16206" s="31"/>
      <c r="S16206" s="112"/>
    </row>
    <row r="16207">
      <c r="A16207" s="105"/>
      <c r="C16207" s="88"/>
      <c r="D16207" s="86"/>
      <c r="E16207" s="32"/>
      <c r="H16207" s="105"/>
      <c r="J16207" s="102"/>
      <c r="K16207" s="102"/>
      <c r="L16207" s="108"/>
      <c r="R16207" s="31"/>
      <c r="S16207" s="112"/>
    </row>
    <row r="16208">
      <c r="A16208" s="105"/>
      <c r="C16208" s="88"/>
      <c r="D16208" s="86"/>
      <c r="E16208" s="32"/>
      <c r="H16208" s="105"/>
      <c r="J16208" s="102"/>
      <c r="K16208" s="102"/>
      <c r="L16208" s="108"/>
      <c r="R16208" s="31"/>
      <c r="S16208" s="112"/>
    </row>
    <row r="16209">
      <c r="A16209" s="105"/>
      <c r="C16209" s="88"/>
      <c r="D16209" s="86"/>
      <c r="E16209" s="32"/>
      <c r="H16209" s="105"/>
      <c r="J16209" s="102"/>
      <c r="K16209" s="102"/>
      <c r="L16209" s="108"/>
      <c r="R16209" s="31"/>
      <c r="S16209" s="112"/>
    </row>
    <row r="16210">
      <c r="A16210" s="105"/>
      <c r="C16210" s="88"/>
      <c r="D16210" s="86"/>
      <c r="E16210" s="32"/>
      <c r="H16210" s="105"/>
      <c r="J16210" s="102"/>
      <c r="K16210" s="102"/>
      <c r="L16210" s="108"/>
      <c r="R16210" s="31"/>
      <c r="S16210" s="112"/>
    </row>
    <row r="16211">
      <c r="A16211" s="105"/>
      <c r="C16211" s="88"/>
      <c r="D16211" s="86"/>
      <c r="E16211" s="32"/>
      <c r="H16211" s="105"/>
      <c r="J16211" s="102"/>
      <c r="K16211" s="102"/>
      <c r="L16211" s="108"/>
      <c r="R16211" s="31"/>
      <c r="S16211" s="112"/>
    </row>
    <row r="16212">
      <c r="A16212" s="105"/>
      <c r="C16212" s="88"/>
      <c r="D16212" s="86"/>
      <c r="E16212" s="32"/>
      <c r="H16212" s="105"/>
      <c r="J16212" s="102"/>
      <c r="K16212" s="102"/>
      <c r="L16212" s="108"/>
      <c r="R16212" s="31"/>
      <c r="S16212" s="112"/>
    </row>
    <row r="16213">
      <c r="A16213" s="105"/>
      <c r="C16213" s="88"/>
      <c r="D16213" s="86"/>
      <c r="E16213" s="32"/>
      <c r="H16213" s="105"/>
      <c r="J16213" s="102"/>
      <c r="K16213" s="102"/>
      <c r="L16213" s="108"/>
      <c r="R16213" s="31"/>
      <c r="S16213" s="112"/>
    </row>
    <row r="16214">
      <c r="A16214" s="105"/>
      <c r="C16214" s="88"/>
      <c r="D16214" s="86"/>
      <c r="E16214" s="32"/>
      <c r="H16214" s="105"/>
      <c r="J16214" s="102"/>
      <c r="K16214" s="102"/>
      <c r="L16214" s="108"/>
      <c r="R16214" s="31"/>
      <c r="S16214" s="112"/>
    </row>
    <row r="16215">
      <c r="A16215" s="105"/>
      <c r="C16215" s="88"/>
      <c r="D16215" s="86"/>
      <c r="E16215" s="32"/>
      <c r="H16215" s="105"/>
      <c r="J16215" s="102"/>
      <c r="K16215" s="102"/>
      <c r="L16215" s="108"/>
      <c r="R16215" s="31"/>
      <c r="S16215" s="112"/>
    </row>
    <row r="16216">
      <c r="A16216" s="105"/>
      <c r="C16216" s="88"/>
      <c r="D16216" s="86"/>
      <c r="E16216" s="32"/>
      <c r="H16216" s="105"/>
      <c r="J16216" s="102"/>
      <c r="K16216" s="102"/>
      <c r="L16216" s="108"/>
      <c r="R16216" s="31"/>
      <c r="S16216" s="112"/>
    </row>
    <row r="16217">
      <c r="A16217" s="105"/>
      <c r="C16217" s="88"/>
      <c r="D16217" s="86"/>
      <c r="E16217" s="32"/>
      <c r="H16217" s="105"/>
      <c r="J16217" s="102"/>
      <c r="K16217" s="102"/>
      <c r="L16217" s="108"/>
      <c r="R16217" s="31"/>
      <c r="S16217" s="112"/>
    </row>
    <row r="16218">
      <c r="A16218" s="105"/>
      <c r="C16218" s="88"/>
      <c r="D16218" s="86"/>
      <c r="E16218" s="32"/>
      <c r="H16218" s="105"/>
      <c r="J16218" s="102"/>
      <c r="K16218" s="102"/>
      <c r="L16218" s="108"/>
      <c r="R16218" s="31"/>
      <c r="S16218" s="112"/>
    </row>
    <row r="16219">
      <c r="A16219" s="105"/>
      <c r="C16219" s="88"/>
      <c r="D16219" s="86"/>
      <c r="E16219" s="32"/>
      <c r="H16219" s="105"/>
      <c r="J16219" s="102"/>
      <c r="K16219" s="102"/>
      <c r="L16219" s="108"/>
      <c r="R16219" s="31"/>
      <c r="S16219" s="112"/>
    </row>
    <row r="16220">
      <c r="A16220" s="105"/>
      <c r="C16220" s="88"/>
      <c r="D16220" s="86"/>
      <c r="E16220" s="32"/>
      <c r="H16220" s="105"/>
      <c r="J16220" s="102"/>
      <c r="K16220" s="102"/>
      <c r="L16220" s="108"/>
      <c r="R16220" s="31"/>
      <c r="S16220" s="112"/>
    </row>
    <row r="16221">
      <c r="A16221" s="105"/>
      <c r="C16221" s="88"/>
      <c r="D16221" s="86"/>
      <c r="E16221" s="32"/>
      <c r="H16221" s="105"/>
      <c r="J16221" s="102"/>
      <c r="K16221" s="102"/>
      <c r="L16221" s="108"/>
      <c r="R16221" s="31"/>
      <c r="S16221" s="112"/>
    </row>
    <row r="16222">
      <c r="A16222" s="105"/>
      <c r="C16222" s="88"/>
      <c r="D16222" s="86"/>
      <c r="E16222" s="32"/>
      <c r="H16222" s="105"/>
      <c r="J16222" s="102"/>
      <c r="K16222" s="102"/>
      <c r="L16222" s="108"/>
      <c r="R16222" s="31"/>
      <c r="S16222" s="112"/>
    </row>
    <row r="16223">
      <c r="A16223" s="105"/>
      <c r="C16223" s="88"/>
      <c r="D16223" s="86"/>
      <c r="E16223" s="32"/>
      <c r="H16223" s="105"/>
      <c r="J16223" s="102"/>
      <c r="K16223" s="102"/>
      <c r="L16223" s="108"/>
      <c r="R16223" s="31"/>
      <c r="S16223" s="112"/>
    </row>
    <row r="16224">
      <c r="A16224" s="105"/>
      <c r="C16224" s="88"/>
      <c r="D16224" s="86"/>
      <c r="E16224" s="32"/>
      <c r="H16224" s="105"/>
      <c r="J16224" s="102"/>
      <c r="K16224" s="102"/>
      <c r="L16224" s="108"/>
      <c r="R16224" s="31"/>
      <c r="S16224" s="112"/>
    </row>
    <row r="16225">
      <c r="A16225" s="105"/>
      <c r="C16225" s="88"/>
      <c r="D16225" s="86"/>
      <c r="E16225" s="32"/>
      <c r="H16225" s="105"/>
      <c r="J16225" s="102"/>
      <c r="K16225" s="102"/>
      <c r="L16225" s="108"/>
      <c r="R16225" s="31"/>
      <c r="S16225" s="112"/>
    </row>
    <row r="16226">
      <c r="A16226" s="105"/>
      <c r="C16226" s="88"/>
      <c r="D16226" s="86"/>
      <c r="E16226" s="32"/>
      <c r="H16226" s="105"/>
      <c r="J16226" s="102"/>
      <c r="K16226" s="102"/>
      <c r="L16226" s="108"/>
      <c r="R16226" s="31"/>
      <c r="S16226" s="112"/>
    </row>
    <row r="16227">
      <c r="A16227" s="105"/>
      <c r="C16227" s="88"/>
      <c r="D16227" s="86"/>
      <c r="E16227" s="32"/>
      <c r="H16227" s="105"/>
      <c r="J16227" s="102"/>
      <c r="K16227" s="102"/>
      <c r="L16227" s="108"/>
      <c r="R16227" s="31"/>
      <c r="S16227" s="112"/>
    </row>
    <row r="16228">
      <c r="A16228" s="105"/>
      <c r="C16228" s="88"/>
      <c r="D16228" s="86"/>
      <c r="E16228" s="32"/>
      <c r="H16228" s="105"/>
      <c r="J16228" s="102"/>
      <c r="K16228" s="102"/>
      <c r="L16228" s="108"/>
      <c r="R16228" s="31"/>
      <c r="S16228" s="112"/>
    </row>
    <row r="16229">
      <c r="A16229" s="105"/>
      <c r="C16229" s="88"/>
      <c r="D16229" s="86"/>
      <c r="E16229" s="32"/>
      <c r="H16229" s="105"/>
      <c r="J16229" s="102"/>
      <c r="K16229" s="102"/>
      <c r="L16229" s="108"/>
      <c r="R16229" s="31"/>
      <c r="S16229" s="112"/>
    </row>
    <row r="16230">
      <c r="A16230" s="105"/>
      <c r="C16230" s="88"/>
      <c r="D16230" s="86"/>
      <c r="E16230" s="32"/>
      <c r="H16230" s="105"/>
      <c r="J16230" s="102"/>
      <c r="K16230" s="102"/>
      <c r="L16230" s="108"/>
      <c r="R16230" s="31"/>
      <c r="S16230" s="112"/>
    </row>
    <row r="16231">
      <c r="A16231" s="105"/>
      <c r="C16231" s="88"/>
      <c r="D16231" s="86"/>
      <c r="E16231" s="32"/>
      <c r="H16231" s="105"/>
      <c r="J16231" s="102"/>
      <c r="K16231" s="102"/>
      <c r="L16231" s="108"/>
      <c r="R16231" s="31"/>
      <c r="S16231" s="112"/>
    </row>
    <row r="16232">
      <c r="A16232" s="105"/>
      <c r="C16232" s="88"/>
      <c r="D16232" s="86"/>
      <c r="E16232" s="32"/>
      <c r="H16232" s="105"/>
      <c r="J16232" s="102"/>
      <c r="K16232" s="102"/>
      <c r="L16232" s="108"/>
      <c r="R16232" s="31"/>
      <c r="S16232" s="112"/>
    </row>
    <row r="16233">
      <c r="A16233" s="105"/>
      <c r="C16233" s="88"/>
      <c r="D16233" s="86"/>
      <c r="E16233" s="32"/>
      <c r="H16233" s="105"/>
      <c r="J16233" s="102"/>
      <c r="K16233" s="102"/>
      <c r="L16233" s="108"/>
      <c r="R16233" s="31"/>
      <c r="S16233" s="112"/>
    </row>
    <row r="16234">
      <c r="A16234" s="105"/>
      <c r="C16234" s="88"/>
      <c r="D16234" s="86"/>
      <c r="E16234" s="32"/>
      <c r="H16234" s="105"/>
      <c r="J16234" s="102"/>
      <c r="K16234" s="102"/>
      <c r="L16234" s="108"/>
      <c r="R16234" s="31"/>
      <c r="S16234" s="112"/>
    </row>
    <row r="16235">
      <c r="A16235" s="105"/>
      <c r="C16235" s="88"/>
      <c r="D16235" s="86"/>
      <c r="E16235" s="32"/>
      <c r="H16235" s="105"/>
      <c r="J16235" s="102"/>
      <c r="K16235" s="102"/>
      <c r="L16235" s="108"/>
      <c r="R16235" s="31"/>
      <c r="S16235" s="112"/>
    </row>
    <row r="16236">
      <c r="A16236" s="105"/>
      <c r="C16236" s="88"/>
      <c r="D16236" s="86"/>
      <c r="E16236" s="32"/>
      <c r="H16236" s="105"/>
      <c r="J16236" s="102"/>
      <c r="K16236" s="102"/>
      <c r="L16236" s="108"/>
      <c r="R16236" s="31"/>
      <c r="S16236" s="112"/>
    </row>
    <row r="16237">
      <c r="A16237" s="105"/>
      <c r="C16237" s="88"/>
      <c r="D16237" s="86"/>
      <c r="E16237" s="32"/>
      <c r="H16237" s="105"/>
      <c r="J16237" s="102"/>
      <c r="K16237" s="102"/>
      <c r="L16237" s="108"/>
      <c r="R16237" s="31"/>
      <c r="S16237" s="112"/>
    </row>
    <row r="16238">
      <c r="A16238" s="105"/>
      <c r="C16238" s="88"/>
      <c r="D16238" s="86"/>
      <c r="E16238" s="32"/>
      <c r="H16238" s="105"/>
      <c r="J16238" s="102"/>
      <c r="K16238" s="102"/>
      <c r="L16238" s="108"/>
      <c r="R16238" s="31"/>
      <c r="S16238" s="112"/>
    </row>
    <row r="16239">
      <c r="A16239" s="105"/>
      <c r="C16239" s="88"/>
      <c r="D16239" s="86"/>
      <c r="E16239" s="32"/>
      <c r="H16239" s="105"/>
      <c r="J16239" s="102"/>
      <c r="K16239" s="102"/>
      <c r="L16239" s="108"/>
      <c r="R16239" s="31"/>
      <c r="S16239" s="112"/>
    </row>
    <row r="16240">
      <c r="A16240" s="105"/>
      <c r="C16240" s="88"/>
      <c r="D16240" s="86"/>
      <c r="E16240" s="32"/>
      <c r="H16240" s="105"/>
      <c r="J16240" s="102"/>
      <c r="K16240" s="102"/>
      <c r="L16240" s="108"/>
      <c r="R16240" s="31"/>
      <c r="S16240" s="112"/>
    </row>
    <row r="16241">
      <c r="A16241" s="105"/>
      <c r="C16241" s="88"/>
      <c r="D16241" s="86"/>
      <c r="E16241" s="32"/>
      <c r="H16241" s="105"/>
      <c r="J16241" s="102"/>
      <c r="K16241" s="102"/>
      <c r="L16241" s="108"/>
      <c r="R16241" s="31"/>
      <c r="S16241" s="112"/>
    </row>
    <row r="16242">
      <c r="A16242" s="105"/>
      <c r="C16242" s="88"/>
      <c r="D16242" s="86"/>
      <c r="E16242" s="32"/>
      <c r="H16242" s="105"/>
      <c r="J16242" s="102"/>
      <c r="K16242" s="102"/>
      <c r="L16242" s="108"/>
      <c r="R16242" s="31"/>
      <c r="S16242" s="112"/>
    </row>
    <row r="16243">
      <c r="A16243" s="105"/>
      <c r="C16243" s="88"/>
      <c r="D16243" s="86"/>
      <c r="E16243" s="32"/>
      <c r="H16243" s="105"/>
      <c r="J16243" s="102"/>
      <c r="K16243" s="102"/>
      <c r="L16243" s="108"/>
      <c r="R16243" s="31"/>
      <c r="S16243" s="112"/>
    </row>
    <row r="16244">
      <c r="A16244" s="105"/>
      <c r="C16244" s="88"/>
      <c r="D16244" s="86"/>
      <c r="E16244" s="32"/>
      <c r="H16244" s="105"/>
      <c r="J16244" s="102"/>
      <c r="K16244" s="102"/>
      <c r="L16244" s="108"/>
      <c r="R16244" s="31"/>
      <c r="S16244" s="112"/>
    </row>
    <row r="16245">
      <c r="A16245" s="105"/>
      <c r="C16245" s="88"/>
      <c r="D16245" s="86"/>
      <c r="E16245" s="32"/>
      <c r="H16245" s="105"/>
      <c r="J16245" s="102"/>
      <c r="K16245" s="102"/>
      <c r="L16245" s="108"/>
      <c r="R16245" s="31"/>
      <c r="S16245" s="112"/>
    </row>
    <row r="16246">
      <c r="A16246" s="105"/>
      <c r="C16246" s="88"/>
      <c r="D16246" s="86"/>
      <c r="E16246" s="32"/>
      <c r="H16246" s="105"/>
      <c r="J16246" s="102"/>
      <c r="K16246" s="102"/>
      <c r="L16246" s="108"/>
      <c r="R16246" s="31"/>
      <c r="S16246" s="112"/>
    </row>
    <row r="16247">
      <c r="A16247" s="105"/>
      <c r="C16247" s="88"/>
      <c r="D16247" s="86"/>
      <c r="E16247" s="32"/>
      <c r="H16247" s="105"/>
      <c r="J16247" s="102"/>
      <c r="K16247" s="102"/>
      <c r="L16247" s="108"/>
      <c r="R16247" s="31"/>
      <c r="S16247" s="112"/>
    </row>
    <row r="16248">
      <c r="A16248" s="105"/>
      <c r="C16248" s="88"/>
      <c r="D16248" s="86"/>
      <c r="E16248" s="32"/>
      <c r="H16248" s="105"/>
      <c r="J16248" s="102"/>
      <c r="K16248" s="102"/>
      <c r="L16248" s="108"/>
      <c r="R16248" s="31"/>
      <c r="S16248" s="112"/>
    </row>
    <row r="16249">
      <c r="A16249" s="105"/>
      <c r="C16249" s="88"/>
      <c r="D16249" s="86"/>
      <c r="E16249" s="32"/>
      <c r="H16249" s="105"/>
      <c r="J16249" s="102"/>
      <c r="K16249" s="102"/>
      <c r="L16249" s="108"/>
      <c r="R16249" s="31"/>
      <c r="S16249" s="112"/>
    </row>
    <row r="16250">
      <c r="A16250" s="105"/>
      <c r="C16250" s="88"/>
      <c r="D16250" s="86"/>
      <c r="E16250" s="32"/>
      <c r="H16250" s="105"/>
      <c r="J16250" s="102"/>
      <c r="K16250" s="102"/>
      <c r="L16250" s="108"/>
      <c r="R16250" s="31"/>
      <c r="S16250" s="112"/>
    </row>
    <row r="16251">
      <c r="A16251" s="105"/>
      <c r="C16251" s="88"/>
      <c r="D16251" s="86"/>
      <c r="E16251" s="32"/>
      <c r="H16251" s="105"/>
      <c r="J16251" s="102"/>
      <c r="K16251" s="102"/>
      <c r="L16251" s="108"/>
      <c r="R16251" s="31"/>
      <c r="S16251" s="112"/>
    </row>
    <row r="16252">
      <c r="A16252" s="105"/>
      <c r="C16252" s="88"/>
      <c r="D16252" s="86"/>
      <c r="E16252" s="32"/>
      <c r="H16252" s="105"/>
      <c r="J16252" s="102"/>
      <c r="K16252" s="102"/>
      <c r="L16252" s="108"/>
      <c r="R16252" s="31"/>
      <c r="S16252" s="112"/>
    </row>
    <row r="16253">
      <c r="A16253" s="105"/>
      <c r="C16253" s="88"/>
      <c r="D16253" s="86"/>
      <c r="E16253" s="32"/>
      <c r="H16253" s="105"/>
      <c r="J16253" s="102"/>
      <c r="K16253" s="102"/>
      <c r="L16253" s="108"/>
      <c r="R16253" s="31"/>
      <c r="S16253" s="112"/>
    </row>
    <row r="16254">
      <c r="A16254" s="105"/>
      <c r="C16254" s="88"/>
      <c r="D16254" s="86"/>
      <c r="E16254" s="32"/>
      <c r="H16254" s="105"/>
      <c r="J16254" s="102"/>
      <c r="K16254" s="102"/>
      <c r="L16254" s="108"/>
      <c r="R16254" s="31"/>
      <c r="S16254" s="112"/>
    </row>
    <row r="16255">
      <c r="A16255" s="105"/>
      <c r="C16255" s="88"/>
      <c r="D16255" s="86"/>
      <c r="E16255" s="32"/>
      <c r="H16255" s="105"/>
      <c r="J16255" s="102"/>
      <c r="K16255" s="102"/>
      <c r="L16255" s="108"/>
      <c r="R16255" s="31"/>
      <c r="S16255" s="112"/>
    </row>
    <row r="16256">
      <c r="A16256" s="105"/>
      <c r="C16256" s="88"/>
      <c r="D16256" s="86"/>
      <c r="E16256" s="32"/>
      <c r="H16256" s="105"/>
      <c r="J16256" s="102"/>
      <c r="K16256" s="102"/>
      <c r="L16256" s="108"/>
      <c r="R16256" s="31"/>
      <c r="S16256" s="112"/>
    </row>
    <row r="16257">
      <c r="A16257" s="105"/>
      <c r="C16257" s="88"/>
      <c r="D16257" s="86"/>
      <c r="E16257" s="32"/>
      <c r="H16257" s="105"/>
      <c r="J16257" s="102"/>
      <c r="K16257" s="102"/>
      <c r="L16257" s="108"/>
      <c r="R16257" s="31"/>
      <c r="S16257" s="112"/>
    </row>
    <row r="16258">
      <c r="A16258" s="105"/>
      <c r="C16258" s="88"/>
      <c r="D16258" s="86"/>
      <c r="E16258" s="32"/>
      <c r="H16258" s="105"/>
      <c r="J16258" s="102"/>
      <c r="K16258" s="102"/>
      <c r="L16258" s="108"/>
      <c r="R16258" s="31"/>
      <c r="S16258" s="112"/>
    </row>
    <row r="16259">
      <c r="A16259" s="105"/>
      <c r="C16259" s="88"/>
      <c r="D16259" s="86"/>
      <c r="E16259" s="32"/>
      <c r="H16259" s="105"/>
      <c r="J16259" s="102"/>
      <c r="K16259" s="102"/>
      <c r="L16259" s="108"/>
      <c r="R16259" s="31"/>
      <c r="S16259" s="112"/>
    </row>
    <row r="16260">
      <c r="A16260" s="105"/>
      <c r="C16260" s="88"/>
      <c r="D16260" s="86"/>
      <c r="E16260" s="32"/>
      <c r="H16260" s="105"/>
      <c r="J16260" s="102"/>
      <c r="K16260" s="102"/>
      <c r="L16260" s="108"/>
      <c r="R16260" s="31"/>
      <c r="S16260" s="112"/>
    </row>
    <row r="16261">
      <c r="A16261" s="105"/>
      <c r="C16261" s="88"/>
      <c r="D16261" s="86"/>
      <c r="E16261" s="32"/>
      <c r="H16261" s="105"/>
      <c r="J16261" s="102"/>
      <c r="K16261" s="102"/>
      <c r="L16261" s="108"/>
      <c r="R16261" s="31"/>
      <c r="S16261" s="112"/>
    </row>
    <row r="16262">
      <c r="A16262" s="105"/>
      <c r="C16262" s="88"/>
      <c r="D16262" s="86"/>
      <c r="E16262" s="32"/>
      <c r="H16262" s="105"/>
      <c r="J16262" s="102"/>
      <c r="K16262" s="102"/>
      <c r="L16262" s="108"/>
      <c r="R16262" s="31"/>
      <c r="S16262" s="112"/>
    </row>
    <row r="16263">
      <c r="A16263" s="105"/>
      <c r="C16263" s="88"/>
      <c r="D16263" s="86"/>
      <c r="E16263" s="32"/>
      <c r="H16263" s="105"/>
      <c r="J16263" s="102"/>
      <c r="K16263" s="102"/>
      <c r="L16263" s="108"/>
      <c r="R16263" s="31"/>
      <c r="S16263" s="112"/>
    </row>
    <row r="16264">
      <c r="A16264" s="105"/>
      <c r="C16264" s="88"/>
      <c r="D16264" s="86"/>
      <c r="E16264" s="32"/>
      <c r="H16264" s="105"/>
      <c r="J16264" s="102"/>
      <c r="K16264" s="102"/>
      <c r="L16264" s="108"/>
      <c r="R16264" s="31"/>
      <c r="S16264" s="112"/>
    </row>
    <row r="16265">
      <c r="A16265" s="105"/>
      <c r="C16265" s="88"/>
      <c r="D16265" s="86"/>
      <c r="E16265" s="32"/>
      <c r="H16265" s="105"/>
      <c r="J16265" s="102"/>
      <c r="K16265" s="102"/>
      <c r="L16265" s="108"/>
      <c r="R16265" s="31"/>
      <c r="S16265" s="112"/>
    </row>
    <row r="16266">
      <c r="A16266" s="105"/>
      <c r="C16266" s="88"/>
      <c r="D16266" s="86"/>
      <c r="E16266" s="32"/>
      <c r="H16266" s="105"/>
      <c r="J16266" s="102"/>
      <c r="K16266" s="102"/>
      <c r="L16266" s="108"/>
      <c r="R16266" s="31"/>
      <c r="S16266" s="112"/>
    </row>
    <row r="16267">
      <c r="A16267" s="105"/>
      <c r="C16267" s="88"/>
      <c r="D16267" s="86"/>
      <c r="E16267" s="32"/>
      <c r="H16267" s="105"/>
      <c r="J16267" s="102"/>
      <c r="K16267" s="102"/>
      <c r="L16267" s="108"/>
      <c r="R16267" s="31"/>
      <c r="S16267" s="112"/>
    </row>
    <row r="16268">
      <c r="A16268" s="105"/>
      <c r="C16268" s="88"/>
      <c r="D16268" s="86"/>
      <c r="E16268" s="32"/>
      <c r="H16268" s="105"/>
      <c r="J16268" s="102"/>
      <c r="K16268" s="102"/>
      <c r="L16268" s="108"/>
      <c r="R16268" s="31"/>
      <c r="S16268" s="112"/>
    </row>
    <row r="16269">
      <c r="A16269" s="105"/>
      <c r="C16269" s="88"/>
      <c r="D16269" s="86"/>
      <c r="E16269" s="32"/>
      <c r="H16269" s="105"/>
      <c r="J16269" s="102"/>
      <c r="K16269" s="102"/>
      <c r="L16269" s="108"/>
      <c r="R16269" s="31"/>
      <c r="S16269" s="112"/>
    </row>
    <row r="16270">
      <c r="A16270" s="105"/>
      <c r="C16270" s="88"/>
      <c r="D16270" s="86"/>
      <c r="E16270" s="32"/>
      <c r="H16270" s="105"/>
      <c r="J16270" s="102"/>
      <c r="K16270" s="102"/>
      <c r="L16270" s="108"/>
      <c r="R16270" s="31"/>
      <c r="S16270" s="112"/>
    </row>
    <row r="16271">
      <c r="A16271" s="105"/>
      <c r="C16271" s="88"/>
      <c r="D16271" s="86"/>
      <c r="E16271" s="32"/>
      <c r="H16271" s="105"/>
      <c r="J16271" s="102"/>
      <c r="K16271" s="102"/>
      <c r="L16271" s="108"/>
      <c r="R16271" s="31"/>
      <c r="S16271" s="112"/>
    </row>
    <row r="16272">
      <c r="A16272" s="105"/>
      <c r="C16272" s="88"/>
      <c r="D16272" s="86"/>
      <c r="E16272" s="32"/>
      <c r="H16272" s="105"/>
      <c r="J16272" s="102"/>
      <c r="K16272" s="102"/>
      <c r="L16272" s="108"/>
      <c r="R16272" s="31"/>
      <c r="S16272" s="112"/>
    </row>
    <row r="16273">
      <c r="A16273" s="105"/>
      <c r="C16273" s="88"/>
      <c r="D16273" s="86"/>
      <c r="E16273" s="32"/>
      <c r="H16273" s="105"/>
      <c r="J16273" s="102"/>
      <c r="K16273" s="102"/>
      <c r="L16273" s="108"/>
      <c r="R16273" s="31"/>
      <c r="S16273" s="112"/>
    </row>
    <row r="16274">
      <c r="A16274" s="105"/>
      <c r="C16274" s="88"/>
      <c r="D16274" s="86"/>
      <c r="E16274" s="32"/>
      <c r="H16274" s="105"/>
      <c r="J16274" s="102"/>
      <c r="K16274" s="102"/>
      <c r="L16274" s="108"/>
      <c r="R16274" s="31"/>
      <c r="S16274" s="112"/>
    </row>
    <row r="16275">
      <c r="A16275" s="105"/>
      <c r="C16275" s="88"/>
      <c r="D16275" s="86"/>
      <c r="E16275" s="32"/>
      <c r="H16275" s="105"/>
      <c r="J16275" s="102"/>
      <c r="K16275" s="102"/>
      <c r="L16275" s="108"/>
      <c r="R16275" s="31"/>
      <c r="S16275" s="112"/>
    </row>
    <row r="16276">
      <c r="A16276" s="105"/>
      <c r="C16276" s="88"/>
      <c r="D16276" s="86"/>
      <c r="E16276" s="32"/>
      <c r="H16276" s="105"/>
      <c r="J16276" s="102"/>
      <c r="K16276" s="102"/>
      <c r="L16276" s="108"/>
      <c r="R16276" s="31"/>
      <c r="S16276" s="112"/>
    </row>
    <row r="16277">
      <c r="A16277" s="105"/>
      <c r="C16277" s="88"/>
      <c r="D16277" s="86"/>
      <c r="E16277" s="32"/>
      <c r="H16277" s="105"/>
      <c r="J16277" s="102"/>
      <c r="K16277" s="102"/>
      <c r="L16277" s="108"/>
      <c r="R16277" s="31"/>
      <c r="S16277" s="112"/>
    </row>
    <row r="16278">
      <c r="A16278" s="105"/>
      <c r="C16278" s="88"/>
      <c r="D16278" s="86"/>
      <c r="E16278" s="32"/>
      <c r="H16278" s="105"/>
      <c r="J16278" s="102"/>
      <c r="K16278" s="102"/>
      <c r="L16278" s="108"/>
      <c r="R16278" s="31"/>
      <c r="S16278" s="112"/>
    </row>
    <row r="16279">
      <c r="A16279" s="105"/>
      <c r="C16279" s="88"/>
      <c r="D16279" s="86"/>
      <c r="E16279" s="32"/>
      <c r="H16279" s="105"/>
      <c r="J16279" s="102"/>
      <c r="K16279" s="102"/>
      <c r="L16279" s="108"/>
      <c r="R16279" s="31"/>
      <c r="S16279" s="112"/>
    </row>
    <row r="16280">
      <c r="A16280" s="105"/>
      <c r="C16280" s="88"/>
      <c r="D16280" s="86"/>
      <c r="E16280" s="32"/>
      <c r="H16280" s="105"/>
      <c r="J16280" s="102"/>
      <c r="K16280" s="102"/>
      <c r="L16280" s="108"/>
      <c r="R16280" s="31"/>
      <c r="S16280" s="112"/>
    </row>
    <row r="16281">
      <c r="A16281" s="105"/>
      <c r="C16281" s="88"/>
      <c r="D16281" s="86"/>
      <c r="E16281" s="32"/>
      <c r="H16281" s="105"/>
      <c r="J16281" s="102"/>
      <c r="K16281" s="102"/>
      <c r="L16281" s="108"/>
      <c r="R16281" s="31"/>
      <c r="S16281" s="112"/>
    </row>
    <row r="16282">
      <c r="A16282" s="105"/>
      <c r="C16282" s="88"/>
      <c r="D16282" s="86"/>
      <c r="E16282" s="32"/>
      <c r="H16282" s="105"/>
      <c r="J16282" s="102"/>
      <c r="K16282" s="102"/>
      <c r="L16282" s="108"/>
      <c r="R16282" s="31"/>
      <c r="S16282" s="112"/>
    </row>
    <row r="16283">
      <c r="A16283" s="105"/>
      <c r="C16283" s="88"/>
      <c r="D16283" s="86"/>
      <c r="E16283" s="32"/>
      <c r="H16283" s="105"/>
      <c r="J16283" s="102"/>
      <c r="K16283" s="102"/>
      <c r="L16283" s="108"/>
      <c r="R16283" s="31"/>
      <c r="S16283" s="112"/>
    </row>
    <row r="16284">
      <c r="A16284" s="105"/>
      <c r="C16284" s="88"/>
      <c r="D16284" s="86"/>
      <c r="E16284" s="32"/>
      <c r="H16284" s="105"/>
      <c r="J16284" s="102"/>
      <c r="K16284" s="102"/>
      <c r="L16284" s="108"/>
      <c r="R16284" s="31"/>
      <c r="S16284" s="112"/>
    </row>
    <row r="16285">
      <c r="A16285" s="105"/>
      <c r="C16285" s="88"/>
      <c r="D16285" s="86"/>
      <c r="E16285" s="32"/>
      <c r="H16285" s="105"/>
      <c r="J16285" s="102"/>
      <c r="K16285" s="102"/>
      <c r="L16285" s="108"/>
      <c r="R16285" s="31"/>
      <c r="S16285" s="112"/>
    </row>
    <row r="16286">
      <c r="A16286" s="105"/>
      <c r="C16286" s="88"/>
      <c r="D16286" s="86"/>
      <c r="E16286" s="32"/>
      <c r="H16286" s="105"/>
      <c r="J16286" s="102"/>
      <c r="K16286" s="102"/>
      <c r="L16286" s="108"/>
      <c r="R16286" s="31"/>
      <c r="S16286" s="112"/>
    </row>
    <row r="16287">
      <c r="A16287" s="105"/>
      <c r="C16287" s="88"/>
      <c r="D16287" s="86"/>
      <c r="E16287" s="32"/>
      <c r="H16287" s="105"/>
      <c r="J16287" s="102"/>
      <c r="K16287" s="102"/>
      <c r="L16287" s="108"/>
      <c r="R16287" s="31"/>
      <c r="S16287" s="112"/>
    </row>
    <row r="16288">
      <c r="A16288" s="105"/>
      <c r="C16288" s="88"/>
      <c r="D16288" s="86"/>
      <c r="E16288" s="32"/>
      <c r="H16288" s="105"/>
      <c r="J16288" s="102"/>
      <c r="K16288" s="102"/>
      <c r="L16288" s="108"/>
      <c r="R16288" s="31"/>
      <c r="S16288" s="112"/>
    </row>
    <row r="16289">
      <c r="A16289" s="105"/>
      <c r="C16289" s="88"/>
      <c r="D16289" s="86"/>
      <c r="E16289" s="32"/>
      <c r="H16289" s="105"/>
      <c r="J16289" s="102"/>
      <c r="K16289" s="102"/>
      <c r="L16289" s="108"/>
      <c r="R16289" s="31"/>
      <c r="S16289" s="112"/>
    </row>
    <row r="16290">
      <c r="A16290" s="105"/>
      <c r="C16290" s="88"/>
      <c r="D16290" s="86"/>
      <c r="E16290" s="32"/>
      <c r="H16290" s="105"/>
      <c r="J16290" s="102"/>
      <c r="K16290" s="102"/>
      <c r="L16290" s="108"/>
      <c r="R16290" s="31"/>
      <c r="S16290" s="112"/>
    </row>
    <row r="16291">
      <c r="A16291" s="105"/>
      <c r="C16291" s="88"/>
      <c r="D16291" s="86"/>
      <c r="E16291" s="32"/>
      <c r="H16291" s="105"/>
      <c r="J16291" s="102"/>
      <c r="K16291" s="102"/>
      <c r="L16291" s="108"/>
      <c r="R16291" s="31"/>
      <c r="S16291" s="112"/>
    </row>
    <row r="16292">
      <c r="A16292" s="105"/>
      <c r="C16292" s="88"/>
      <c r="D16292" s="86"/>
      <c r="E16292" s="32"/>
      <c r="H16292" s="105"/>
      <c r="J16292" s="102"/>
      <c r="K16292" s="102"/>
      <c r="L16292" s="108"/>
      <c r="R16292" s="31"/>
      <c r="S16292" s="112"/>
    </row>
    <row r="16293">
      <c r="A16293" s="105"/>
      <c r="C16293" s="88"/>
      <c r="D16293" s="86"/>
      <c r="E16293" s="32"/>
      <c r="H16293" s="105"/>
      <c r="J16293" s="102"/>
      <c r="K16293" s="102"/>
      <c r="L16293" s="108"/>
      <c r="R16293" s="31"/>
      <c r="S16293" s="112"/>
    </row>
    <row r="16294">
      <c r="A16294" s="105"/>
      <c r="C16294" s="88"/>
      <c r="D16294" s="86"/>
      <c r="E16294" s="32"/>
      <c r="H16294" s="105"/>
      <c r="J16294" s="102"/>
      <c r="K16294" s="102"/>
      <c r="L16294" s="108"/>
      <c r="R16294" s="31"/>
      <c r="S16294" s="112"/>
    </row>
    <row r="16295">
      <c r="A16295" s="105"/>
      <c r="C16295" s="88"/>
      <c r="D16295" s="86"/>
      <c r="E16295" s="32"/>
      <c r="H16295" s="105"/>
      <c r="J16295" s="102"/>
      <c r="K16295" s="102"/>
      <c r="L16295" s="108"/>
      <c r="R16295" s="31"/>
      <c r="S16295" s="112"/>
    </row>
    <row r="16296">
      <c r="A16296" s="105"/>
      <c r="C16296" s="88"/>
      <c r="D16296" s="86"/>
      <c r="E16296" s="32"/>
      <c r="H16296" s="105"/>
      <c r="J16296" s="102"/>
      <c r="K16296" s="102"/>
      <c r="L16296" s="108"/>
      <c r="R16296" s="31"/>
      <c r="S16296" s="112"/>
    </row>
    <row r="16297">
      <c r="A16297" s="105"/>
      <c r="C16297" s="88"/>
      <c r="D16297" s="86"/>
      <c r="E16297" s="32"/>
      <c r="H16297" s="105"/>
      <c r="J16297" s="102"/>
      <c r="K16297" s="102"/>
      <c r="L16297" s="108"/>
      <c r="R16297" s="31"/>
      <c r="S16297" s="112"/>
    </row>
    <row r="16298">
      <c r="A16298" s="105"/>
      <c r="C16298" s="88"/>
      <c r="D16298" s="86"/>
      <c r="E16298" s="32"/>
      <c r="H16298" s="105"/>
      <c r="J16298" s="102"/>
      <c r="K16298" s="102"/>
      <c r="L16298" s="108"/>
      <c r="R16298" s="31"/>
      <c r="S16298" s="112"/>
    </row>
    <row r="16299">
      <c r="A16299" s="105"/>
      <c r="C16299" s="88"/>
      <c r="D16299" s="86"/>
      <c r="E16299" s="32"/>
      <c r="H16299" s="105"/>
      <c r="J16299" s="102"/>
      <c r="K16299" s="102"/>
      <c r="L16299" s="108"/>
      <c r="R16299" s="31"/>
      <c r="S16299" s="112"/>
    </row>
    <row r="16300">
      <c r="A16300" s="105"/>
      <c r="C16300" s="88"/>
      <c r="D16300" s="86"/>
      <c r="E16300" s="32"/>
      <c r="H16300" s="105"/>
      <c r="J16300" s="102"/>
      <c r="K16300" s="102"/>
      <c r="L16300" s="108"/>
      <c r="R16300" s="31"/>
      <c r="S16300" s="112"/>
    </row>
    <row r="16301">
      <c r="A16301" s="105"/>
      <c r="C16301" s="88"/>
      <c r="D16301" s="86"/>
      <c r="E16301" s="32"/>
      <c r="H16301" s="105"/>
      <c r="J16301" s="102"/>
      <c r="K16301" s="102"/>
      <c r="L16301" s="108"/>
      <c r="R16301" s="31"/>
      <c r="S16301" s="112"/>
    </row>
    <row r="16302">
      <c r="A16302" s="105"/>
      <c r="C16302" s="88"/>
      <c r="D16302" s="86"/>
      <c r="E16302" s="32"/>
      <c r="H16302" s="105"/>
      <c r="J16302" s="102"/>
      <c r="K16302" s="102"/>
      <c r="L16302" s="108"/>
      <c r="R16302" s="31"/>
      <c r="S16302" s="112"/>
    </row>
    <row r="16303">
      <c r="A16303" s="105"/>
      <c r="C16303" s="88"/>
      <c r="D16303" s="86"/>
      <c r="E16303" s="32"/>
      <c r="H16303" s="105"/>
      <c r="J16303" s="102"/>
      <c r="K16303" s="102"/>
      <c r="L16303" s="108"/>
      <c r="R16303" s="31"/>
      <c r="S16303" s="112"/>
    </row>
    <row r="16304">
      <c r="A16304" s="105"/>
      <c r="C16304" s="88"/>
      <c r="D16304" s="86"/>
      <c r="E16304" s="32"/>
      <c r="H16304" s="105"/>
      <c r="J16304" s="102"/>
      <c r="K16304" s="102"/>
      <c r="L16304" s="108"/>
      <c r="R16304" s="31"/>
      <c r="S16304" s="112"/>
    </row>
    <row r="16305">
      <c r="A16305" s="105"/>
      <c r="C16305" s="88"/>
      <c r="D16305" s="86"/>
      <c r="E16305" s="32"/>
      <c r="H16305" s="105"/>
      <c r="J16305" s="102"/>
      <c r="K16305" s="102"/>
      <c r="L16305" s="108"/>
      <c r="R16305" s="31"/>
      <c r="S16305" s="112"/>
    </row>
    <row r="16306">
      <c r="A16306" s="105"/>
      <c r="C16306" s="88"/>
      <c r="D16306" s="86"/>
      <c r="E16306" s="32"/>
      <c r="H16306" s="105"/>
      <c r="J16306" s="102"/>
      <c r="K16306" s="102"/>
      <c r="L16306" s="108"/>
      <c r="R16306" s="31"/>
      <c r="S16306" s="112"/>
    </row>
    <row r="16307">
      <c r="A16307" s="105"/>
      <c r="C16307" s="88"/>
      <c r="D16307" s="86"/>
      <c r="E16307" s="32"/>
      <c r="H16307" s="105"/>
      <c r="J16307" s="102"/>
      <c r="K16307" s="102"/>
      <c r="L16307" s="108"/>
      <c r="R16307" s="31"/>
      <c r="S16307" s="112"/>
    </row>
    <row r="16308">
      <c r="A16308" s="105"/>
      <c r="C16308" s="88"/>
      <c r="D16308" s="86"/>
      <c r="E16308" s="32"/>
      <c r="H16308" s="105"/>
      <c r="J16308" s="102"/>
      <c r="K16308" s="102"/>
      <c r="L16308" s="108"/>
      <c r="R16308" s="31"/>
      <c r="S16308" s="112"/>
    </row>
    <row r="16309">
      <c r="A16309" s="105"/>
      <c r="C16309" s="88"/>
      <c r="D16309" s="86"/>
      <c r="E16309" s="32"/>
      <c r="H16309" s="105"/>
      <c r="J16309" s="102"/>
      <c r="K16309" s="102"/>
      <c r="L16309" s="108"/>
      <c r="R16309" s="31"/>
      <c r="S16309" s="112"/>
    </row>
    <row r="16310">
      <c r="A16310" s="105"/>
      <c r="C16310" s="88"/>
      <c r="D16310" s="86"/>
      <c r="E16310" s="32"/>
      <c r="H16310" s="105"/>
      <c r="J16310" s="102"/>
      <c r="K16310" s="102"/>
      <c r="L16310" s="108"/>
      <c r="R16310" s="31"/>
      <c r="S16310" s="112"/>
    </row>
    <row r="16311">
      <c r="A16311" s="105"/>
      <c r="C16311" s="88"/>
      <c r="D16311" s="86"/>
      <c r="E16311" s="32"/>
      <c r="H16311" s="105"/>
      <c r="J16311" s="102"/>
      <c r="K16311" s="102"/>
      <c r="L16311" s="108"/>
      <c r="R16311" s="31"/>
      <c r="S16311" s="112"/>
    </row>
    <row r="16312">
      <c r="A16312" s="105"/>
      <c r="C16312" s="88"/>
      <c r="D16312" s="86"/>
      <c r="E16312" s="32"/>
      <c r="H16312" s="105"/>
      <c r="J16312" s="102"/>
      <c r="K16312" s="102"/>
      <c r="L16312" s="108"/>
      <c r="R16312" s="31"/>
      <c r="S16312" s="112"/>
    </row>
    <row r="16313">
      <c r="A16313" s="105"/>
      <c r="C16313" s="88"/>
      <c r="D16313" s="86"/>
      <c r="E16313" s="32"/>
      <c r="H16313" s="105"/>
      <c r="J16313" s="102"/>
      <c r="K16313" s="102"/>
      <c r="L16313" s="108"/>
      <c r="R16313" s="31"/>
      <c r="S16313" s="112"/>
    </row>
    <row r="16314">
      <c r="A16314" s="105"/>
      <c r="C16314" s="88"/>
      <c r="D16314" s="86"/>
      <c r="E16314" s="32"/>
      <c r="H16314" s="105"/>
      <c r="J16314" s="102"/>
      <c r="K16314" s="102"/>
      <c r="L16314" s="108"/>
      <c r="R16314" s="31"/>
      <c r="S16314" s="112"/>
    </row>
    <row r="16315">
      <c r="A16315" s="105"/>
      <c r="C16315" s="88"/>
      <c r="D16315" s="86"/>
      <c r="E16315" s="32"/>
      <c r="H16315" s="105"/>
      <c r="J16315" s="102"/>
      <c r="K16315" s="102"/>
      <c r="L16315" s="108"/>
      <c r="R16315" s="31"/>
      <c r="S16315" s="112"/>
    </row>
    <row r="16316">
      <c r="A16316" s="105"/>
      <c r="C16316" s="88"/>
      <c r="D16316" s="86"/>
      <c r="E16316" s="32"/>
      <c r="H16316" s="105"/>
      <c r="J16316" s="102"/>
      <c r="K16316" s="102"/>
      <c r="L16316" s="108"/>
      <c r="R16316" s="31"/>
      <c r="S16316" s="112"/>
    </row>
    <row r="16317">
      <c r="A16317" s="105"/>
      <c r="C16317" s="88"/>
      <c r="D16317" s="86"/>
      <c r="E16317" s="32"/>
      <c r="H16317" s="105"/>
      <c r="J16317" s="102"/>
      <c r="K16317" s="102"/>
      <c r="L16317" s="108"/>
      <c r="R16317" s="31"/>
      <c r="S16317" s="112"/>
    </row>
    <row r="16318">
      <c r="A16318" s="105"/>
      <c r="C16318" s="88"/>
      <c r="D16318" s="86"/>
      <c r="E16318" s="32"/>
      <c r="H16318" s="105"/>
      <c r="J16318" s="102"/>
      <c r="K16318" s="102"/>
      <c r="L16318" s="108"/>
      <c r="R16318" s="31"/>
      <c r="S16318" s="112"/>
    </row>
    <row r="16319">
      <c r="A16319" s="105"/>
      <c r="C16319" s="88"/>
      <c r="D16319" s="86"/>
      <c r="E16319" s="32"/>
      <c r="H16319" s="105"/>
      <c r="J16319" s="102"/>
      <c r="K16319" s="102"/>
      <c r="L16319" s="108"/>
      <c r="R16319" s="31"/>
      <c r="S16319" s="112"/>
    </row>
    <row r="16320">
      <c r="A16320" s="105"/>
      <c r="C16320" s="88"/>
      <c r="D16320" s="86"/>
      <c r="E16320" s="32"/>
      <c r="H16320" s="105"/>
      <c r="J16320" s="102"/>
      <c r="K16320" s="102"/>
      <c r="L16320" s="108"/>
      <c r="R16320" s="31"/>
      <c r="S16320" s="112"/>
    </row>
    <row r="16321">
      <c r="A16321" s="105"/>
      <c r="C16321" s="88"/>
      <c r="D16321" s="86"/>
      <c r="E16321" s="32"/>
      <c r="H16321" s="105"/>
      <c r="J16321" s="102"/>
      <c r="K16321" s="102"/>
      <c r="L16321" s="108"/>
      <c r="R16321" s="31"/>
      <c r="S16321" s="112"/>
    </row>
    <row r="16322">
      <c r="A16322" s="105"/>
      <c r="C16322" s="88"/>
      <c r="D16322" s="86"/>
      <c r="E16322" s="32"/>
      <c r="H16322" s="105"/>
      <c r="J16322" s="102"/>
      <c r="K16322" s="102"/>
      <c r="L16322" s="108"/>
      <c r="R16322" s="31"/>
      <c r="S16322" s="112"/>
    </row>
    <row r="16323">
      <c r="A16323" s="105"/>
      <c r="C16323" s="88"/>
      <c r="D16323" s="86"/>
      <c r="E16323" s="32"/>
      <c r="H16323" s="105"/>
      <c r="J16323" s="102"/>
      <c r="K16323" s="102"/>
      <c r="L16323" s="108"/>
      <c r="R16323" s="31"/>
      <c r="S16323" s="112"/>
    </row>
    <row r="16324">
      <c r="A16324" s="105"/>
      <c r="C16324" s="88"/>
      <c r="D16324" s="86"/>
      <c r="E16324" s="32"/>
      <c r="H16324" s="105"/>
      <c r="J16324" s="102"/>
      <c r="K16324" s="102"/>
      <c r="L16324" s="108"/>
      <c r="R16324" s="31"/>
      <c r="S16324" s="112"/>
    </row>
    <row r="16325">
      <c r="A16325" s="105"/>
      <c r="C16325" s="88"/>
      <c r="D16325" s="86"/>
      <c r="E16325" s="32"/>
      <c r="H16325" s="105"/>
      <c r="J16325" s="102"/>
      <c r="K16325" s="102"/>
      <c r="L16325" s="108"/>
      <c r="R16325" s="31"/>
      <c r="S16325" s="112"/>
    </row>
    <row r="16326">
      <c r="A16326" s="105"/>
      <c r="C16326" s="88"/>
      <c r="D16326" s="86"/>
      <c r="E16326" s="32"/>
      <c r="H16326" s="105"/>
      <c r="J16326" s="102"/>
      <c r="K16326" s="102"/>
      <c r="L16326" s="108"/>
      <c r="R16326" s="31"/>
      <c r="S16326" s="112"/>
    </row>
    <row r="16327">
      <c r="A16327" s="105"/>
      <c r="C16327" s="88"/>
      <c r="D16327" s="86"/>
      <c r="E16327" s="32"/>
      <c r="H16327" s="105"/>
      <c r="J16327" s="102"/>
      <c r="K16327" s="102"/>
      <c r="L16327" s="108"/>
      <c r="R16327" s="31"/>
      <c r="S16327" s="112"/>
    </row>
    <row r="16328">
      <c r="A16328" s="105"/>
      <c r="C16328" s="88"/>
      <c r="D16328" s="86"/>
      <c r="E16328" s="32"/>
      <c r="H16328" s="105"/>
      <c r="J16328" s="102"/>
      <c r="K16328" s="102"/>
      <c r="L16328" s="108"/>
      <c r="R16328" s="31"/>
      <c r="S16328" s="112"/>
    </row>
    <row r="16329">
      <c r="A16329" s="105"/>
      <c r="C16329" s="88"/>
      <c r="D16329" s="86"/>
      <c r="E16329" s="32"/>
      <c r="H16329" s="105"/>
      <c r="J16329" s="102"/>
      <c r="K16329" s="102"/>
      <c r="L16329" s="108"/>
      <c r="R16329" s="31"/>
      <c r="S16329" s="112"/>
    </row>
    <row r="16330">
      <c r="A16330" s="105"/>
      <c r="C16330" s="88"/>
      <c r="D16330" s="86"/>
      <c r="E16330" s="32"/>
      <c r="H16330" s="105"/>
      <c r="J16330" s="102"/>
      <c r="K16330" s="102"/>
      <c r="L16330" s="108"/>
      <c r="R16330" s="31"/>
      <c r="S16330" s="112"/>
    </row>
    <row r="16331">
      <c r="A16331" s="105"/>
      <c r="C16331" s="88"/>
      <c r="D16331" s="86"/>
      <c r="E16331" s="32"/>
      <c r="H16331" s="105"/>
      <c r="J16331" s="102"/>
      <c r="K16331" s="102"/>
      <c r="L16331" s="108"/>
      <c r="R16331" s="31"/>
      <c r="S16331" s="112"/>
    </row>
    <row r="16332">
      <c r="A16332" s="105"/>
      <c r="C16332" s="88"/>
      <c r="D16332" s="86"/>
      <c r="E16332" s="32"/>
      <c r="H16332" s="105"/>
      <c r="J16332" s="102"/>
      <c r="K16332" s="102"/>
      <c r="L16332" s="108"/>
      <c r="R16332" s="31"/>
      <c r="S16332" s="112"/>
    </row>
    <row r="16333">
      <c r="A16333" s="105"/>
      <c r="C16333" s="88"/>
      <c r="D16333" s="86"/>
      <c r="E16333" s="32"/>
      <c r="H16333" s="105"/>
      <c r="J16333" s="102"/>
      <c r="K16333" s="102"/>
      <c r="L16333" s="108"/>
      <c r="R16333" s="31"/>
      <c r="S16333" s="112"/>
    </row>
    <row r="16334">
      <c r="A16334" s="105"/>
      <c r="C16334" s="88"/>
      <c r="D16334" s="86"/>
      <c r="E16334" s="32"/>
      <c r="H16334" s="105"/>
      <c r="J16334" s="102"/>
      <c r="K16334" s="102"/>
      <c r="L16334" s="108"/>
      <c r="R16334" s="31"/>
      <c r="S16334" s="112"/>
    </row>
    <row r="16335">
      <c r="A16335" s="105"/>
      <c r="C16335" s="88"/>
      <c r="D16335" s="86"/>
      <c r="E16335" s="32"/>
      <c r="H16335" s="105"/>
      <c r="J16335" s="102"/>
      <c r="K16335" s="102"/>
      <c r="L16335" s="108"/>
      <c r="R16335" s="31"/>
      <c r="S16335" s="112"/>
    </row>
    <row r="16336">
      <c r="A16336" s="105"/>
      <c r="C16336" s="88"/>
      <c r="D16336" s="86"/>
      <c r="E16336" s="32"/>
      <c r="H16336" s="105"/>
      <c r="J16336" s="102"/>
      <c r="K16336" s="102"/>
      <c r="L16336" s="108"/>
      <c r="R16336" s="31"/>
      <c r="S16336" s="112"/>
    </row>
    <row r="16337">
      <c r="A16337" s="105"/>
      <c r="C16337" s="88"/>
      <c r="D16337" s="86"/>
      <c r="E16337" s="32"/>
      <c r="H16337" s="105"/>
      <c r="J16337" s="102"/>
      <c r="K16337" s="102"/>
      <c r="L16337" s="108"/>
      <c r="R16337" s="31"/>
      <c r="S16337" s="112"/>
    </row>
    <row r="16338">
      <c r="A16338" s="105"/>
      <c r="C16338" s="88"/>
      <c r="D16338" s="86"/>
      <c r="E16338" s="32"/>
      <c r="H16338" s="105"/>
      <c r="J16338" s="102"/>
      <c r="K16338" s="102"/>
      <c r="L16338" s="108"/>
      <c r="R16338" s="31"/>
      <c r="S16338" s="112"/>
    </row>
    <row r="16339">
      <c r="A16339" s="105"/>
      <c r="C16339" s="88"/>
      <c r="D16339" s="86"/>
      <c r="E16339" s="32"/>
      <c r="H16339" s="105"/>
      <c r="J16339" s="102"/>
      <c r="K16339" s="102"/>
      <c r="L16339" s="108"/>
      <c r="R16339" s="31"/>
      <c r="S16339" s="112"/>
    </row>
    <row r="16340">
      <c r="A16340" s="105"/>
      <c r="C16340" s="88"/>
      <c r="D16340" s="86"/>
      <c r="E16340" s="32"/>
      <c r="H16340" s="105"/>
      <c r="J16340" s="102"/>
      <c r="K16340" s="102"/>
      <c r="L16340" s="108"/>
      <c r="R16340" s="31"/>
      <c r="S16340" s="112"/>
    </row>
    <row r="16341">
      <c r="A16341" s="105"/>
      <c r="C16341" s="88"/>
      <c r="D16341" s="86"/>
      <c r="E16341" s="32"/>
      <c r="H16341" s="105"/>
      <c r="J16341" s="102"/>
      <c r="K16341" s="102"/>
      <c r="L16341" s="108"/>
      <c r="R16341" s="31"/>
      <c r="S16341" s="112"/>
    </row>
    <row r="16342">
      <c r="A16342" s="105"/>
      <c r="C16342" s="88"/>
      <c r="D16342" s="86"/>
      <c r="E16342" s="32"/>
      <c r="H16342" s="105"/>
      <c r="J16342" s="102"/>
      <c r="K16342" s="102"/>
      <c r="L16342" s="108"/>
      <c r="R16342" s="31"/>
      <c r="S16342" s="112"/>
    </row>
    <row r="16343">
      <c r="A16343" s="105"/>
      <c r="C16343" s="88"/>
      <c r="D16343" s="86"/>
      <c r="E16343" s="32"/>
      <c r="H16343" s="105"/>
      <c r="J16343" s="102"/>
      <c r="K16343" s="102"/>
      <c r="L16343" s="108"/>
      <c r="R16343" s="31"/>
      <c r="S16343" s="112"/>
    </row>
    <row r="16344">
      <c r="A16344" s="105"/>
      <c r="C16344" s="88"/>
      <c r="D16344" s="86"/>
      <c r="E16344" s="32"/>
      <c r="H16344" s="105"/>
      <c r="J16344" s="102"/>
      <c r="K16344" s="102"/>
      <c r="L16344" s="108"/>
      <c r="R16344" s="31"/>
      <c r="S16344" s="112"/>
    </row>
    <row r="16345">
      <c r="A16345" s="105"/>
      <c r="C16345" s="88"/>
      <c r="D16345" s="86"/>
      <c r="E16345" s="32"/>
      <c r="H16345" s="105"/>
      <c r="J16345" s="102"/>
      <c r="K16345" s="102"/>
      <c r="L16345" s="108"/>
      <c r="R16345" s="31"/>
      <c r="S16345" s="112"/>
    </row>
    <row r="16346">
      <c r="A16346" s="105"/>
      <c r="C16346" s="88"/>
      <c r="D16346" s="86"/>
      <c r="E16346" s="32"/>
      <c r="H16346" s="105"/>
      <c r="J16346" s="102"/>
      <c r="K16346" s="102"/>
      <c r="L16346" s="108"/>
      <c r="R16346" s="31"/>
      <c r="S16346" s="112"/>
    </row>
    <row r="16347">
      <c r="A16347" s="105"/>
      <c r="C16347" s="88"/>
      <c r="D16347" s="86"/>
      <c r="E16347" s="32"/>
      <c r="H16347" s="105"/>
      <c r="J16347" s="102"/>
      <c r="K16347" s="102"/>
      <c r="L16347" s="108"/>
      <c r="R16347" s="31"/>
      <c r="S16347" s="112"/>
    </row>
    <row r="16348">
      <c r="A16348" s="105"/>
      <c r="C16348" s="88"/>
      <c r="D16348" s="86"/>
      <c r="E16348" s="32"/>
      <c r="H16348" s="105"/>
      <c r="J16348" s="102"/>
      <c r="K16348" s="102"/>
      <c r="L16348" s="108"/>
      <c r="R16348" s="31"/>
      <c r="S16348" s="112"/>
    </row>
    <row r="16349">
      <c r="A16349" s="105"/>
      <c r="C16349" s="88"/>
      <c r="D16349" s="86"/>
      <c r="E16349" s="32"/>
      <c r="H16349" s="105"/>
      <c r="J16349" s="102"/>
      <c r="K16349" s="102"/>
      <c r="L16349" s="108"/>
      <c r="R16349" s="31"/>
      <c r="S16349" s="112"/>
    </row>
    <row r="16350">
      <c r="A16350" s="105"/>
      <c r="C16350" s="88"/>
      <c r="D16350" s="86"/>
      <c r="E16350" s="32"/>
      <c r="H16350" s="105"/>
      <c r="J16350" s="102"/>
      <c r="K16350" s="102"/>
      <c r="L16350" s="108"/>
      <c r="R16350" s="31"/>
      <c r="S16350" s="112"/>
    </row>
    <row r="16351">
      <c r="A16351" s="105"/>
      <c r="C16351" s="88"/>
      <c r="D16351" s="86"/>
      <c r="E16351" s="32"/>
      <c r="H16351" s="105"/>
      <c r="J16351" s="102"/>
      <c r="K16351" s="102"/>
      <c r="L16351" s="108"/>
      <c r="R16351" s="31"/>
      <c r="S16351" s="112"/>
    </row>
    <row r="16352">
      <c r="A16352" s="105"/>
      <c r="C16352" s="88"/>
      <c r="D16352" s="86"/>
      <c r="E16352" s="32"/>
      <c r="H16352" s="105"/>
      <c r="J16352" s="102"/>
      <c r="K16352" s="102"/>
      <c r="L16352" s="108"/>
      <c r="R16352" s="31"/>
      <c r="S16352" s="112"/>
    </row>
    <row r="16353">
      <c r="A16353" s="105"/>
      <c r="C16353" s="88"/>
      <c r="D16353" s="86"/>
      <c r="E16353" s="32"/>
      <c r="H16353" s="105"/>
      <c r="J16353" s="102"/>
      <c r="K16353" s="102"/>
      <c r="L16353" s="108"/>
      <c r="R16353" s="31"/>
      <c r="S16353" s="112"/>
    </row>
    <row r="16354">
      <c r="A16354" s="105"/>
      <c r="C16354" s="88"/>
      <c r="D16354" s="86"/>
      <c r="E16354" s="32"/>
      <c r="H16354" s="105"/>
      <c r="J16354" s="102"/>
      <c r="K16354" s="102"/>
      <c r="L16354" s="108"/>
      <c r="R16354" s="31"/>
      <c r="S16354" s="112"/>
    </row>
    <row r="16355">
      <c r="A16355" s="105"/>
      <c r="C16355" s="88"/>
      <c r="D16355" s="86"/>
      <c r="E16355" s="32"/>
      <c r="H16355" s="105"/>
      <c r="J16355" s="102"/>
      <c r="K16355" s="102"/>
      <c r="L16355" s="108"/>
      <c r="R16355" s="31"/>
      <c r="S16355" s="112"/>
    </row>
    <row r="16356">
      <c r="A16356" s="105"/>
      <c r="C16356" s="88"/>
      <c r="D16356" s="86"/>
      <c r="E16356" s="32"/>
      <c r="H16356" s="105"/>
      <c r="J16356" s="102"/>
      <c r="K16356" s="102"/>
      <c r="L16356" s="108"/>
      <c r="R16356" s="31"/>
      <c r="S16356" s="112"/>
    </row>
    <row r="16357">
      <c r="A16357" s="105"/>
      <c r="C16357" s="88"/>
      <c r="D16357" s="86"/>
      <c r="E16357" s="32"/>
      <c r="H16357" s="105"/>
      <c r="J16357" s="102"/>
      <c r="K16357" s="102"/>
      <c r="L16357" s="108"/>
      <c r="R16357" s="31"/>
      <c r="S16357" s="112"/>
    </row>
    <row r="16358">
      <c r="A16358" s="105"/>
      <c r="C16358" s="88"/>
      <c r="D16358" s="86"/>
      <c r="E16358" s="32"/>
      <c r="H16358" s="105"/>
      <c r="J16358" s="102"/>
      <c r="K16358" s="102"/>
      <c r="L16358" s="108"/>
      <c r="R16358" s="31"/>
      <c r="S16358" s="112"/>
    </row>
    <row r="16359">
      <c r="A16359" s="105"/>
      <c r="C16359" s="88"/>
      <c r="D16359" s="86"/>
      <c r="E16359" s="32"/>
      <c r="H16359" s="105"/>
      <c r="J16359" s="102"/>
      <c r="K16359" s="102"/>
      <c r="L16359" s="108"/>
      <c r="R16359" s="31"/>
      <c r="S16359" s="112"/>
    </row>
    <row r="16360">
      <c r="A16360" s="105"/>
      <c r="C16360" s="88"/>
      <c r="D16360" s="86"/>
      <c r="E16360" s="32"/>
      <c r="H16360" s="105"/>
      <c r="J16360" s="102"/>
      <c r="K16360" s="102"/>
      <c r="L16360" s="108"/>
      <c r="R16360" s="31"/>
      <c r="S16360" s="112"/>
    </row>
    <row r="16361">
      <c r="A16361" s="105"/>
      <c r="C16361" s="88"/>
      <c r="D16361" s="86"/>
      <c r="E16361" s="32"/>
      <c r="H16361" s="105"/>
      <c r="J16361" s="102"/>
      <c r="K16361" s="102"/>
      <c r="L16361" s="108"/>
      <c r="R16361" s="31"/>
      <c r="S16361" s="112"/>
    </row>
    <row r="16362">
      <c r="A16362" s="105"/>
      <c r="C16362" s="88"/>
      <c r="D16362" s="86"/>
      <c r="E16362" s="32"/>
      <c r="H16362" s="105"/>
      <c r="J16362" s="102"/>
      <c r="K16362" s="102"/>
      <c r="L16362" s="108"/>
      <c r="R16362" s="31"/>
      <c r="S16362" s="112"/>
    </row>
    <row r="16363">
      <c r="A16363" s="105"/>
      <c r="C16363" s="88"/>
      <c r="D16363" s="86"/>
      <c r="E16363" s="32"/>
      <c r="H16363" s="105"/>
      <c r="J16363" s="102"/>
      <c r="K16363" s="102"/>
      <c r="L16363" s="108"/>
      <c r="R16363" s="31"/>
      <c r="S16363" s="112"/>
    </row>
    <row r="16364">
      <c r="A16364" s="105"/>
      <c r="C16364" s="88"/>
      <c r="D16364" s="86"/>
      <c r="E16364" s="32"/>
      <c r="H16364" s="105"/>
      <c r="J16364" s="102"/>
      <c r="K16364" s="102"/>
      <c r="L16364" s="108"/>
      <c r="R16364" s="31"/>
      <c r="S16364" s="112"/>
    </row>
    <row r="16365">
      <c r="A16365" s="105"/>
      <c r="C16365" s="88"/>
      <c r="D16365" s="86"/>
      <c r="E16365" s="32"/>
      <c r="H16365" s="105"/>
      <c r="J16365" s="102"/>
      <c r="K16365" s="102"/>
      <c r="L16365" s="108"/>
      <c r="R16365" s="31"/>
      <c r="S16365" s="112"/>
    </row>
    <row r="16366">
      <c r="A16366" s="105"/>
      <c r="C16366" s="88"/>
      <c r="D16366" s="86"/>
      <c r="E16366" s="32"/>
      <c r="H16366" s="105"/>
      <c r="J16366" s="102"/>
      <c r="K16366" s="102"/>
      <c r="L16366" s="108"/>
      <c r="R16366" s="31"/>
      <c r="S16366" s="112"/>
    </row>
    <row r="16367">
      <c r="A16367" s="105"/>
      <c r="C16367" s="88"/>
      <c r="D16367" s="86"/>
      <c r="E16367" s="32"/>
      <c r="H16367" s="105"/>
      <c r="J16367" s="102"/>
      <c r="K16367" s="102"/>
      <c r="L16367" s="108"/>
      <c r="R16367" s="31"/>
      <c r="S16367" s="112"/>
    </row>
    <row r="16368">
      <c r="A16368" s="105"/>
      <c r="C16368" s="88"/>
      <c r="D16368" s="86"/>
      <c r="E16368" s="32"/>
      <c r="H16368" s="105"/>
      <c r="J16368" s="102"/>
      <c r="K16368" s="102"/>
      <c r="L16368" s="108"/>
      <c r="R16368" s="31"/>
      <c r="S16368" s="112"/>
    </row>
    <row r="16369">
      <c r="A16369" s="105"/>
      <c r="C16369" s="88"/>
      <c r="D16369" s="86"/>
      <c r="E16369" s="32"/>
      <c r="H16369" s="105"/>
      <c r="J16369" s="102"/>
      <c r="K16369" s="102"/>
      <c r="L16369" s="108"/>
      <c r="R16369" s="31"/>
      <c r="S16369" s="112"/>
    </row>
    <row r="16370">
      <c r="A16370" s="105"/>
      <c r="C16370" s="88"/>
      <c r="D16370" s="86"/>
      <c r="E16370" s="32"/>
      <c r="H16370" s="105"/>
      <c r="J16370" s="102"/>
      <c r="K16370" s="102"/>
      <c r="L16370" s="108"/>
      <c r="R16370" s="31"/>
      <c r="S16370" s="112"/>
    </row>
    <row r="16371">
      <c r="A16371" s="105"/>
      <c r="C16371" s="88"/>
      <c r="D16371" s="86"/>
      <c r="E16371" s="32"/>
      <c r="H16371" s="105"/>
      <c r="J16371" s="102"/>
      <c r="K16371" s="102"/>
      <c r="L16371" s="108"/>
      <c r="R16371" s="31"/>
      <c r="S16371" s="112"/>
    </row>
    <row r="16372">
      <c r="A16372" s="105"/>
      <c r="C16372" s="88"/>
      <c r="D16372" s="86"/>
      <c r="E16372" s="32"/>
      <c r="H16372" s="105"/>
      <c r="J16372" s="102"/>
      <c r="K16372" s="102"/>
      <c r="L16372" s="108"/>
      <c r="R16372" s="31"/>
      <c r="S16372" s="112"/>
    </row>
    <row r="16373">
      <c r="A16373" s="105"/>
      <c r="C16373" s="88"/>
      <c r="D16373" s="86"/>
      <c r="E16373" s="32"/>
      <c r="H16373" s="105"/>
      <c r="J16373" s="102"/>
      <c r="K16373" s="102"/>
      <c r="L16373" s="108"/>
      <c r="R16373" s="31"/>
      <c r="S16373" s="112"/>
    </row>
    <row r="16374">
      <c r="A16374" s="105"/>
      <c r="C16374" s="88"/>
      <c r="D16374" s="86"/>
      <c r="E16374" s="32"/>
      <c r="H16374" s="105"/>
      <c r="J16374" s="102"/>
      <c r="K16374" s="102"/>
      <c r="L16374" s="108"/>
      <c r="R16374" s="31"/>
      <c r="S16374" s="112"/>
    </row>
    <row r="16375">
      <c r="A16375" s="105"/>
      <c r="C16375" s="88"/>
      <c r="D16375" s="86"/>
      <c r="E16375" s="32"/>
      <c r="H16375" s="105"/>
      <c r="J16375" s="102"/>
      <c r="K16375" s="102"/>
      <c r="L16375" s="108"/>
      <c r="R16375" s="31"/>
      <c r="S16375" s="112"/>
    </row>
    <row r="16376">
      <c r="A16376" s="105"/>
      <c r="C16376" s="88"/>
      <c r="D16376" s="86"/>
      <c r="E16376" s="32"/>
      <c r="H16376" s="105"/>
      <c r="J16376" s="102"/>
      <c r="K16376" s="102"/>
      <c r="L16376" s="108"/>
      <c r="R16376" s="31"/>
      <c r="S16376" s="112"/>
    </row>
    <row r="16377">
      <c r="A16377" s="105"/>
      <c r="C16377" s="88"/>
      <c r="D16377" s="86"/>
      <c r="E16377" s="32"/>
      <c r="H16377" s="105"/>
      <c r="J16377" s="102"/>
      <c r="K16377" s="102"/>
      <c r="L16377" s="108"/>
      <c r="R16377" s="31"/>
      <c r="S16377" s="112"/>
    </row>
    <row r="16378">
      <c r="A16378" s="105"/>
      <c r="C16378" s="88"/>
      <c r="D16378" s="86"/>
      <c r="E16378" s="32"/>
      <c r="H16378" s="105"/>
      <c r="J16378" s="102"/>
      <c r="K16378" s="102"/>
      <c r="L16378" s="108"/>
      <c r="R16378" s="31"/>
      <c r="S16378" s="112"/>
    </row>
    <row r="16379">
      <c r="A16379" s="105"/>
      <c r="C16379" s="88"/>
      <c r="D16379" s="86"/>
      <c r="E16379" s="32"/>
      <c r="H16379" s="105"/>
      <c r="J16379" s="102"/>
      <c r="K16379" s="102"/>
      <c r="L16379" s="108"/>
      <c r="R16379" s="31"/>
      <c r="S16379" s="112"/>
    </row>
    <row r="16380">
      <c r="A16380" s="105"/>
      <c r="C16380" s="88"/>
      <c r="D16380" s="86"/>
      <c r="E16380" s="32"/>
      <c r="H16380" s="105"/>
      <c r="J16380" s="102"/>
      <c r="K16380" s="102"/>
      <c r="L16380" s="108"/>
      <c r="R16380" s="31"/>
      <c r="S16380" s="112"/>
    </row>
    <row r="16381">
      <c r="A16381" s="105"/>
      <c r="C16381" s="88"/>
      <c r="D16381" s="86"/>
      <c r="E16381" s="32"/>
      <c r="H16381" s="105"/>
      <c r="J16381" s="102"/>
      <c r="K16381" s="102"/>
      <c r="L16381" s="108"/>
      <c r="R16381" s="31"/>
      <c r="S16381" s="112"/>
    </row>
    <row r="16382">
      <c r="A16382" s="105"/>
      <c r="C16382" s="88"/>
      <c r="D16382" s="86"/>
      <c r="E16382" s="32"/>
      <c r="H16382" s="105"/>
      <c r="J16382" s="102"/>
      <c r="K16382" s="102"/>
      <c r="L16382" s="108"/>
      <c r="R16382" s="31"/>
      <c r="S16382" s="112"/>
    </row>
    <row r="16383">
      <c r="A16383" s="105"/>
      <c r="C16383" s="88"/>
      <c r="D16383" s="86"/>
      <c r="E16383" s="32"/>
      <c r="H16383" s="105"/>
      <c r="J16383" s="102"/>
      <c r="K16383" s="102"/>
      <c r="L16383" s="108"/>
      <c r="R16383" s="31"/>
      <c r="S16383" s="112"/>
    </row>
    <row r="16384">
      <c r="A16384" s="105"/>
      <c r="C16384" s="88"/>
      <c r="D16384" s="86"/>
      <c r="E16384" s="32"/>
      <c r="H16384" s="105"/>
      <c r="J16384" s="102"/>
      <c r="K16384" s="102"/>
      <c r="L16384" s="108"/>
      <c r="R16384" s="31"/>
      <c r="S16384" s="112"/>
    </row>
    <row r="16385">
      <c r="A16385" s="105"/>
      <c r="C16385" s="88"/>
      <c r="D16385" s="86"/>
      <c r="E16385" s="32"/>
      <c r="H16385" s="105"/>
      <c r="J16385" s="102"/>
      <c r="K16385" s="102"/>
      <c r="L16385" s="108"/>
      <c r="R16385" s="31"/>
      <c r="S16385" s="112"/>
    </row>
    <row r="16386">
      <c r="A16386" s="105"/>
      <c r="C16386" s="88"/>
      <c r="D16386" s="86"/>
      <c r="E16386" s="32"/>
      <c r="H16386" s="105"/>
      <c r="J16386" s="102"/>
      <c r="K16386" s="102"/>
      <c r="L16386" s="108"/>
      <c r="R16386" s="31"/>
      <c r="S16386" s="112"/>
    </row>
    <row r="16387">
      <c r="A16387" s="105"/>
      <c r="C16387" s="88"/>
      <c r="D16387" s="86"/>
      <c r="E16387" s="32"/>
      <c r="H16387" s="105"/>
      <c r="J16387" s="102"/>
      <c r="K16387" s="102"/>
      <c r="L16387" s="108"/>
      <c r="R16387" s="31"/>
      <c r="S16387" s="112"/>
    </row>
    <row r="16388">
      <c r="A16388" s="105"/>
      <c r="C16388" s="88"/>
      <c r="D16388" s="86"/>
      <c r="E16388" s="32"/>
      <c r="H16388" s="105"/>
      <c r="J16388" s="102"/>
      <c r="K16388" s="102"/>
      <c r="L16388" s="108"/>
      <c r="R16388" s="31"/>
      <c r="S16388" s="112"/>
    </row>
    <row r="16389">
      <c r="A16389" s="105"/>
      <c r="C16389" s="88"/>
      <c r="D16389" s="86"/>
      <c r="E16389" s="32"/>
      <c r="H16389" s="105"/>
      <c r="J16389" s="102"/>
      <c r="K16389" s="102"/>
      <c r="L16389" s="108"/>
      <c r="R16389" s="31"/>
      <c r="S16389" s="112"/>
    </row>
    <row r="16390">
      <c r="A16390" s="105"/>
      <c r="C16390" s="88"/>
      <c r="D16390" s="86"/>
      <c r="E16390" s="32"/>
      <c r="H16390" s="105"/>
      <c r="J16390" s="102"/>
      <c r="K16390" s="102"/>
      <c r="L16390" s="108"/>
      <c r="R16390" s="31"/>
      <c r="S16390" s="112"/>
    </row>
    <row r="16391">
      <c r="A16391" s="105"/>
      <c r="C16391" s="88"/>
      <c r="D16391" s="86"/>
      <c r="E16391" s="32"/>
      <c r="H16391" s="105"/>
      <c r="J16391" s="102"/>
      <c r="K16391" s="102"/>
      <c r="L16391" s="108"/>
      <c r="R16391" s="31"/>
      <c r="S16391" s="112"/>
    </row>
    <row r="16392">
      <c r="A16392" s="105"/>
      <c r="C16392" s="88"/>
      <c r="D16392" s="86"/>
      <c r="E16392" s="32"/>
      <c r="H16392" s="105"/>
      <c r="J16392" s="102"/>
      <c r="K16392" s="102"/>
      <c r="L16392" s="108"/>
      <c r="R16392" s="31"/>
      <c r="S16392" s="112"/>
    </row>
    <row r="16393">
      <c r="A16393" s="105"/>
      <c r="C16393" s="88"/>
      <c r="D16393" s="86"/>
      <c r="E16393" s="32"/>
      <c r="H16393" s="105"/>
      <c r="J16393" s="102"/>
      <c r="K16393" s="102"/>
      <c r="L16393" s="108"/>
      <c r="R16393" s="31"/>
      <c r="S16393" s="112"/>
    </row>
    <row r="16394">
      <c r="A16394" s="105"/>
      <c r="C16394" s="88"/>
      <c r="D16394" s="86"/>
      <c r="E16394" s="32"/>
      <c r="H16394" s="105"/>
      <c r="J16394" s="102"/>
      <c r="K16394" s="102"/>
      <c r="L16394" s="108"/>
      <c r="R16394" s="31"/>
      <c r="S16394" s="112"/>
    </row>
    <row r="16395">
      <c r="A16395" s="105"/>
      <c r="C16395" s="88"/>
      <c r="D16395" s="86"/>
      <c r="E16395" s="32"/>
      <c r="H16395" s="105"/>
      <c r="J16395" s="102"/>
      <c r="K16395" s="102"/>
      <c r="L16395" s="108"/>
      <c r="R16395" s="31"/>
      <c r="S16395" s="112"/>
    </row>
    <row r="16396">
      <c r="A16396" s="105"/>
      <c r="C16396" s="88"/>
      <c r="D16396" s="86"/>
      <c r="E16396" s="32"/>
      <c r="H16396" s="105"/>
      <c r="J16396" s="102"/>
      <c r="K16396" s="102"/>
      <c r="L16396" s="108"/>
      <c r="R16396" s="31"/>
      <c r="S16396" s="112"/>
    </row>
    <row r="16397">
      <c r="A16397" s="105"/>
      <c r="C16397" s="88"/>
      <c r="D16397" s="86"/>
      <c r="E16397" s="32"/>
      <c r="H16397" s="105"/>
      <c r="J16397" s="102"/>
      <c r="K16397" s="102"/>
      <c r="L16397" s="108"/>
      <c r="R16397" s="31"/>
      <c r="S16397" s="112"/>
    </row>
    <row r="16398">
      <c r="A16398" s="105"/>
      <c r="C16398" s="88"/>
      <c r="D16398" s="86"/>
      <c r="E16398" s="32"/>
      <c r="H16398" s="105"/>
      <c r="J16398" s="102"/>
      <c r="K16398" s="102"/>
      <c r="L16398" s="108"/>
      <c r="R16398" s="31"/>
      <c r="S16398" s="112"/>
    </row>
    <row r="16399">
      <c r="A16399" s="105"/>
      <c r="C16399" s="88"/>
      <c r="D16399" s="86"/>
      <c r="E16399" s="32"/>
      <c r="H16399" s="105"/>
      <c r="J16399" s="102"/>
      <c r="K16399" s="102"/>
      <c r="L16399" s="108"/>
      <c r="R16399" s="31"/>
      <c r="S16399" s="112"/>
    </row>
    <row r="16400">
      <c r="A16400" s="105"/>
      <c r="C16400" s="88"/>
      <c r="D16400" s="86"/>
      <c r="E16400" s="32"/>
      <c r="H16400" s="105"/>
      <c r="J16400" s="102"/>
      <c r="K16400" s="102"/>
      <c r="L16400" s="108"/>
      <c r="R16400" s="31"/>
      <c r="S16400" s="112"/>
    </row>
    <row r="16401">
      <c r="A16401" s="105"/>
      <c r="C16401" s="88"/>
      <c r="D16401" s="86"/>
      <c r="E16401" s="32"/>
      <c r="H16401" s="105"/>
      <c r="J16401" s="102"/>
      <c r="K16401" s="102"/>
      <c r="L16401" s="108"/>
      <c r="R16401" s="31"/>
      <c r="S16401" s="112"/>
    </row>
    <row r="16402">
      <c r="A16402" s="105"/>
      <c r="C16402" s="88"/>
      <c r="D16402" s="86"/>
      <c r="E16402" s="32"/>
      <c r="H16402" s="105"/>
      <c r="J16402" s="102"/>
      <c r="K16402" s="102"/>
      <c r="L16402" s="108"/>
      <c r="R16402" s="31"/>
      <c r="S16402" s="112"/>
    </row>
    <row r="16403">
      <c r="A16403" s="105"/>
      <c r="C16403" s="88"/>
      <c r="D16403" s="86"/>
      <c r="E16403" s="32"/>
      <c r="H16403" s="105"/>
      <c r="J16403" s="102"/>
      <c r="K16403" s="102"/>
      <c r="L16403" s="108"/>
      <c r="R16403" s="31"/>
      <c r="S16403" s="112"/>
    </row>
    <row r="16404">
      <c r="A16404" s="105"/>
      <c r="C16404" s="88"/>
      <c r="D16404" s="86"/>
      <c r="E16404" s="32"/>
      <c r="H16404" s="105"/>
      <c r="J16404" s="102"/>
      <c r="K16404" s="102"/>
      <c r="L16404" s="108"/>
      <c r="R16404" s="31"/>
      <c r="S16404" s="112"/>
    </row>
    <row r="16405">
      <c r="A16405" s="105"/>
      <c r="C16405" s="88"/>
      <c r="D16405" s="86"/>
      <c r="E16405" s="32"/>
      <c r="H16405" s="105"/>
      <c r="J16405" s="102"/>
      <c r="K16405" s="102"/>
      <c r="L16405" s="108"/>
      <c r="R16405" s="31"/>
      <c r="S16405" s="112"/>
    </row>
    <row r="16406">
      <c r="A16406" s="105"/>
      <c r="C16406" s="88"/>
      <c r="D16406" s="86"/>
      <c r="E16406" s="32"/>
      <c r="H16406" s="105"/>
      <c r="J16406" s="102"/>
      <c r="K16406" s="102"/>
      <c r="L16406" s="108"/>
      <c r="R16406" s="31"/>
      <c r="S16406" s="112"/>
    </row>
    <row r="16407">
      <c r="A16407" s="105"/>
      <c r="C16407" s="88"/>
      <c r="D16407" s="86"/>
      <c r="E16407" s="32"/>
      <c r="H16407" s="105"/>
      <c r="J16407" s="102"/>
      <c r="K16407" s="102"/>
      <c r="L16407" s="108"/>
      <c r="R16407" s="31"/>
      <c r="S16407" s="112"/>
    </row>
    <row r="16408">
      <c r="A16408" s="105"/>
      <c r="C16408" s="88"/>
      <c r="D16408" s="86"/>
      <c r="E16408" s="32"/>
      <c r="H16408" s="105"/>
      <c r="J16408" s="102"/>
      <c r="K16408" s="102"/>
      <c r="L16408" s="108"/>
      <c r="R16408" s="31"/>
      <c r="S16408" s="112"/>
    </row>
    <row r="16409">
      <c r="A16409" s="105"/>
      <c r="C16409" s="88"/>
      <c r="D16409" s="86"/>
      <c r="E16409" s="32"/>
      <c r="H16409" s="105"/>
      <c r="J16409" s="102"/>
      <c r="K16409" s="102"/>
      <c r="L16409" s="108"/>
      <c r="R16409" s="31"/>
      <c r="S16409" s="112"/>
    </row>
    <row r="16410">
      <c r="A16410" s="105"/>
      <c r="C16410" s="88"/>
      <c r="D16410" s="86"/>
      <c r="E16410" s="32"/>
      <c r="H16410" s="105"/>
      <c r="J16410" s="102"/>
      <c r="K16410" s="102"/>
      <c r="L16410" s="108"/>
      <c r="R16410" s="31"/>
      <c r="S16410" s="112"/>
    </row>
    <row r="16411">
      <c r="A16411" s="105"/>
      <c r="C16411" s="88"/>
      <c r="D16411" s="86"/>
      <c r="E16411" s="32"/>
      <c r="H16411" s="105"/>
      <c r="J16411" s="102"/>
      <c r="K16411" s="102"/>
      <c r="L16411" s="108"/>
      <c r="R16411" s="31"/>
      <c r="S16411" s="112"/>
    </row>
    <row r="16412">
      <c r="A16412" s="105"/>
      <c r="C16412" s="88"/>
      <c r="D16412" s="86"/>
      <c r="E16412" s="32"/>
      <c r="H16412" s="105"/>
      <c r="J16412" s="102"/>
      <c r="K16412" s="102"/>
      <c r="L16412" s="108"/>
      <c r="R16412" s="31"/>
      <c r="S16412" s="112"/>
    </row>
    <row r="16413">
      <c r="A16413" s="105"/>
      <c r="C16413" s="88"/>
      <c r="D16413" s="86"/>
      <c r="E16413" s="32"/>
      <c r="H16413" s="105"/>
      <c r="J16413" s="102"/>
      <c r="K16413" s="102"/>
      <c r="L16413" s="108"/>
      <c r="R16413" s="31"/>
      <c r="S16413" s="112"/>
    </row>
    <row r="16414">
      <c r="A16414" s="105"/>
      <c r="C16414" s="88"/>
      <c r="D16414" s="86"/>
      <c r="E16414" s="32"/>
      <c r="H16414" s="105"/>
      <c r="J16414" s="102"/>
      <c r="K16414" s="102"/>
      <c r="L16414" s="108"/>
      <c r="R16414" s="31"/>
      <c r="S16414" s="112"/>
    </row>
    <row r="16415">
      <c r="A16415" s="105"/>
      <c r="C16415" s="88"/>
      <c r="D16415" s="86"/>
      <c r="E16415" s="32"/>
      <c r="H16415" s="105"/>
      <c r="J16415" s="102"/>
      <c r="K16415" s="102"/>
      <c r="L16415" s="108"/>
      <c r="R16415" s="31"/>
      <c r="S16415" s="112"/>
    </row>
    <row r="16416">
      <c r="A16416" s="105"/>
      <c r="C16416" s="88"/>
      <c r="D16416" s="86"/>
      <c r="E16416" s="32"/>
      <c r="H16416" s="105"/>
      <c r="J16416" s="102"/>
      <c r="K16416" s="102"/>
      <c r="L16416" s="108"/>
      <c r="R16416" s="31"/>
      <c r="S16416" s="112"/>
    </row>
    <row r="16417">
      <c r="A16417" s="105"/>
      <c r="C16417" s="88"/>
      <c r="D16417" s="86"/>
      <c r="E16417" s="32"/>
      <c r="H16417" s="105"/>
      <c r="J16417" s="102"/>
      <c r="K16417" s="102"/>
      <c r="L16417" s="108"/>
      <c r="R16417" s="31"/>
      <c r="S16417" s="112"/>
    </row>
    <row r="16418">
      <c r="A16418" s="105"/>
      <c r="C16418" s="88"/>
      <c r="D16418" s="86"/>
      <c r="E16418" s="32"/>
      <c r="H16418" s="105"/>
      <c r="J16418" s="102"/>
      <c r="K16418" s="102"/>
      <c r="L16418" s="108"/>
      <c r="R16418" s="31"/>
      <c r="S16418" s="112"/>
    </row>
    <row r="16419">
      <c r="A16419" s="105"/>
      <c r="C16419" s="88"/>
      <c r="D16419" s="86"/>
      <c r="E16419" s="32"/>
      <c r="H16419" s="105"/>
      <c r="J16419" s="102"/>
      <c r="K16419" s="102"/>
      <c r="L16419" s="108"/>
      <c r="R16419" s="31"/>
      <c r="S16419" s="112"/>
    </row>
    <row r="16420">
      <c r="A16420" s="105"/>
      <c r="C16420" s="88"/>
      <c r="D16420" s="86"/>
      <c r="E16420" s="32"/>
      <c r="H16420" s="105"/>
      <c r="J16420" s="102"/>
      <c r="K16420" s="102"/>
      <c r="L16420" s="108"/>
      <c r="R16420" s="31"/>
      <c r="S16420" s="112"/>
    </row>
    <row r="16421">
      <c r="A16421" s="105"/>
      <c r="C16421" s="88"/>
      <c r="D16421" s="86"/>
      <c r="E16421" s="32"/>
      <c r="H16421" s="105"/>
      <c r="J16421" s="102"/>
      <c r="K16421" s="102"/>
      <c r="L16421" s="108"/>
      <c r="R16421" s="31"/>
      <c r="S16421" s="112"/>
    </row>
    <row r="16422">
      <c r="A16422" s="105"/>
      <c r="C16422" s="88"/>
      <c r="D16422" s="86"/>
      <c r="E16422" s="32"/>
      <c r="H16422" s="105"/>
      <c r="J16422" s="102"/>
      <c r="K16422" s="102"/>
      <c r="L16422" s="108"/>
      <c r="R16422" s="31"/>
      <c r="S16422" s="112"/>
    </row>
    <row r="16423">
      <c r="A16423" s="105"/>
      <c r="C16423" s="88"/>
      <c r="D16423" s="86"/>
      <c r="E16423" s="32"/>
      <c r="H16423" s="105"/>
      <c r="J16423" s="102"/>
      <c r="K16423" s="102"/>
      <c r="L16423" s="108"/>
      <c r="R16423" s="31"/>
      <c r="S16423" s="112"/>
    </row>
    <row r="16424">
      <c r="A16424" s="105"/>
      <c r="C16424" s="88"/>
      <c r="D16424" s="86"/>
      <c r="E16424" s="32"/>
      <c r="H16424" s="105"/>
      <c r="J16424" s="102"/>
      <c r="K16424" s="102"/>
      <c r="L16424" s="108"/>
      <c r="R16424" s="31"/>
      <c r="S16424" s="112"/>
    </row>
    <row r="16425">
      <c r="A16425" s="105"/>
      <c r="C16425" s="88"/>
      <c r="D16425" s="86"/>
      <c r="E16425" s="32"/>
      <c r="H16425" s="105"/>
      <c r="J16425" s="102"/>
      <c r="K16425" s="102"/>
      <c r="L16425" s="108"/>
      <c r="R16425" s="31"/>
      <c r="S16425" s="112"/>
    </row>
    <row r="16426">
      <c r="A16426" s="105"/>
      <c r="C16426" s="88"/>
      <c r="D16426" s="86"/>
      <c r="E16426" s="32"/>
      <c r="H16426" s="105"/>
      <c r="J16426" s="102"/>
      <c r="K16426" s="102"/>
      <c r="L16426" s="108"/>
      <c r="R16426" s="31"/>
      <c r="S16426" s="112"/>
    </row>
    <row r="16427">
      <c r="A16427" s="105"/>
      <c r="C16427" s="88"/>
      <c r="D16427" s="86"/>
      <c r="E16427" s="32"/>
      <c r="H16427" s="105"/>
      <c r="J16427" s="102"/>
      <c r="K16427" s="102"/>
      <c r="L16427" s="108"/>
      <c r="R16427" s="31"/>
      <c r="S16427" s="112"/>
    </row>
    <row r="16428">
      <c r="A16428" s="105"/>
      <c r="C16428" s="88"/>
      <c r="D16428" s="86"/>
      <c r="E16428" s="32"/>
      <c r="H16428" s="105"/>
      <c r="J16428" s="102"/>
      <c r="K16428" s="102"/>
      <c r="L16428" s="108"/>
      <c r="R16428" s="31"/>
      <c r="S16428" s="112"/>
    </row>
    <row r="16429">
      <c r="A16429" s="105"/>
      <c r="C16429" s="88"/>
      <c r="D16429" s="86"/>
      <c r="E16429" s="32"/>
      <c r="H16429" s="105"/>
      <c r="J16429" s="102"/>
      <c r="K16429" s="102"/>
      <c r="L16429" s="108"/>
      <c r="R16429" s="31"/>
      <c r="S16429" s="112"/>
    </row>
    <row r="16430">
      <c r="A16430" s="105"/>
      <c r="C16430" s="88"/>
      <c r="D16430" s="86"/>
      <c r="E16430" s="32"/>
      <c r="H16430" s="105"/>
      <c r="J16430" s="102"/>
      <c r="K16430" s="102"/>
      <c r="L16430" s="108"/>
      <c r="R16430" s="31"/>
      <c r="S16430" s="112"/>
    </row>
    <row r="16431">
      <c r="A16431" s="105"/>
      <c r="C16431" s="88"/>
      <c r="D16431" s="86"/>
      <c r="E16431" s="32"/>
      <c r="H16431" s="105"/>
      <c r="J16431" s="102"/>
      <c r="K16431" s="102"/>
      <c r="L16431" s="108"/>
      <c r="R16431" s="31"/>
      <c r="S16431" s="112"/>
    </row>
    <row r="16432">
      <c r="A16432" s="105"/>
      <c r="C16432" s="88"/>
      <c r="D16432" s="86"/>
      <c r="E16432" s="32"/>
      <c r="H16432" s="105"/>
      <c r="J16432" s="102"/>
      <c r="K16432" s="102"/>
      <c r="L16432" s="108"/>
      <c r="R16432" s="31"/>
      <c r="S16432" s="112"/>
    </row>
    <row r="16433">
      <c r="A16433" s="105"/>
      <c r="C16433" s="88"/>
      <c r="D16433" s="86"/>
      <c r="E16433" s="32"/>
      <c r="H16433" s="105"/>
      <c r="J16433" s="102"/>
      <c r="K16433" s="102"/>
      <c r="L16433" s="108"/>
      <c r="R16433" s="31"/>
      <c r="S16433" s="112"/>
    </row>
    <row r="16434">
      <c r="A16434" s="105"/>
      <c r="C16434" s="88"/>
      <c r="D16434" s="86"/>
      <c r="E16434" s="32"/>
      <c r="H16434" s="105"/>
      <c r="J16434" s="102"/>
      <c r="K16434" s="102"/>
      <c r="L16434" s="108"/>
      <c r="R16434" s="31"/>
      <c r="S16434" s="112"/>
    </row>
    <row r="16435">
      <c r="A16435" s="105"/>
      <c r="C16435" s="88"/>
      <c r="D16435" s="86"/>
      <c r="E16435" s="32"/>
      <c r="H16435" s="105"/>
      <c r="J16435" s="102"/>
      <c r="K16435" s="102"/>
      <c r="L16435" s="108"/>
      <c r="R16435" s="31"/>
      <c r="S16435" s="112"/>
    </row>
    <row r="16436">
      <c r="A16436" s="105"/>
      <c r="C16436" s="88"/>
      <c r="D16436" s="86"/>
      <c r="E16436" s="32"/>
      <c r="H16436" s="105"/>
      <c r="J16436" s="102"/>
      <c r="K16436" s="102"/>
      <c r="L16436" s="108"/>
      <c r="R16436" s="31"/>
      <c r="S16436" s="112"/>
    </row>
    <row r="16437">
      <c r="A16437" s="105"/>
      <c r="C16437" s="88"/>
      <c r="D16437" s="86"/>
      <c r="E16437" s="32"/>
      <c r="H16437" s="105"/>
      <c r="J16437" s="102"/>
      <c r="K16437" s="102"/>
      <c r="L16437" s="108"/>
      <c r="R16437" s="31"/>
      <c r="S16437" s="112"/>
    </row>
    <row r="16438">
      <c r="A16438" s="105"/>
      <c r="C16438" s="88"/>
      <c r="D16438" s="86"/>
      <c r="E16438" s="32"/>
      <c r="H16438" s="105"/>
      <c r="J16438" s="102"/>
      <c r="K16438" s="102"/>
      <c r="L16438" s="108"/>
      <c r="R16438" s="31"/>
      <c r="S16438" s="112"/>
    </row>
    <row r="16439">
      <c r="A16439" s="105"/>
      <c r="C16439" s="88"/>
      <c r="D16439" s="86"/>
      <c r="E16439" s="32"/>
      <c r="H16439" s="105"/>
      <c r="J16439" s="102"/>
      <c r="K16439" s="102"/>
      <c r="L16439" s="108"/>
      <c r="R16439" s="31"/>
      <c r="S16439" s="112"/>
    </row>
    <row r="16440">
      <c r="A16440" s="105"/>
      <c r="C16440" s="88"/>
      <c r="D16440" s="86"/>
      <c r="E16440" s="32"/>
      <c r="H16440" s="105"/>
      <c r="J16440" s="102"/>
      <c r="K16440" s="102"/>
      <c r="L16440" s="108"/>
      <c r="R16440" s="31"/>
      <c r="S16440" s="112"/>
    </row>
    <row r="16441">
      <c r="A16441" s="105"/>
      <c r="C16441" s="88"/>
      <c r="D16441" s="86"/>
      <c r="E16441" s="32"/>
      <c r="H16441" s="105"/>
      <c r="J16441" s="102"/>
      <c r="K16441" s="102"/>
      <c r="L16441" s="108"/>
      <c r="R16441" s="31"/>
      <c r="S16441" s="112"/>
    </row>
    <row r="16442">
      <c r="A16442" s="105"/>
      <c r="C16442" s="88"/>
      <c r="D16442" s="86"/>
      <c r="E16442" s="32"/>
      <c r="H16442" s="105"/>
      <c r="J16442" s="102"/>
      <c r="K16442" s="102"/>
      <c r="L16442" s="108"/>
      <c r="R16442" s="31"/>
      <c r="S16442" s="112"/>
    </row>
    <row r="16443">
      <c r="A16443" s="105"/>
      <c r="C16443" s="88"/>
      <c r="D16443" s="86"/>
      <c r="E16443" s="32"/>
      <c r="H16443" s="105"/>
      <c r="J16443" s="102"/>
      <c r="K16443" s="102"/>
      <c r="L16443" s="108"/>
      <c r="R16443" s="31"/>
      <c r="S16443" s="112"/>
    </row>
    <row r="16444">
      <c r="A16444" s="105"/>
      <c r="C16444" s="88"/>
      <c r="D16444" s="86"/>
      <c r="E16444" s="32"/>
      <c r="H16444" s="105"/>
      <c r="J16444" s="102"/>
      <c r="K16444" s="102"/>
      <c r="L16444" s="108"/>
      <c r="R16444" s="31"/>
      <c r="S16444" s="112"/>
    </row>
    <row r="16445">
      <c r="A16445" s="105"/>
      <c r="C16445" s="88"/>
      <c r="D16445" s="86"/>
      <c r="E16445" s="32"/>
      <c r="H16445" s="105"/>
      <c r="J16445" s="102"/>
      <c r="K16445" s="102"/>
      <c r="L16445" s="108"/>
      <c r="R16445" s="31"/>
      <c r="S16445" s="112"/>
    </row>
    <row r="16446">
      <c r="A16446" s="105"/>
      <c r="C16446" s="88"/>
      <c r="D16446" s="86"/>
      <c r="E16446" s="32"/>
      <c r="H16446" s="105"/>
      <c r="J16446" s="102"/>
      <c r="K16446" s="102"/>
      <c r="L16446" s="108"/>
      <c r="R16446" s="31"/>
      <c r="S16446" s="112"/>
    </row>
    <row r="16447">
      <c r="A16447" s="105"/>
      <c r="C16447" s="88"/>
      <c r="D16447" s="86"/>
      <c r="E16447" s="32"/>
      <c r="H16447" s="105"/>
      <c r="J16447" s="102"/>
      <c r="K16447" s="102"/>
      <c r="L16447" s="108"/>
      <c r="R16447" s="31"/>
      <c r="S16447" s="112"/>
    </row>
    <row r="16448">
      <c r="A16448" s="105"/>
      <c r="C16448" s="88"/>
      <c r="D16448" s="86"/>
      <c r="E16448" s="32"/>
      <c r="H16448" s="105"/>
      <c r="J16448" s="102"/>
      <c r="K16448" s="102"/>
      <c r="L16448" s="108"/>
      <c r="R16448" s="31"/>
      <c r="S16448" s="112"/>
    </row>
    <row r="16449">
      <c r="A16449" s="105"/>
      <c r="C16449" s="88"/>
      <c r="D16449" s="86"/>
      <c r="E16449" s="32"/>
      <c r="H16449" s="105"/>
      <c r="J16449" s="102"/>
      <c r="K16449" s="102"/>
      <c r="L16449" s="108"/>
      <c r="R16449" s="31"/>
      <c r="S16449" s="112"/>
    </row>
    <row r="16450">
      <c r="A16450" s="105"/>
      <c r="C16450" s="88"/>
      <c r="D16450" s="86"/>
      <c r="E16450" s="32"/>
      <c r="H16450" s="105"/>
      <c r="J16450" s="102"/>
      <c r="K16450" s="102"/>
      <c r="L16450" s="108"/>
      <c r="R16450" s="31"/>
      <c r="S16450" s="112"/>
    </row>
    <row r="16451">
      <c r="A16451" s="105"/>
      <c r="C16451" s="88"/>
      <c r="D16451" s="86"/>
      <c r="E16451" s="32"/>
      <c r="H16451" s="105"/>
      <c r="J16451" s="102"/>
      <c r="K16451" s="102"/>
      <c r="L16451" s="108"/>
      <c r="R16451" s="31"/>
      <c r="S16451" s="112"/>
    </row>
    <row r="16452">
      <c r="A16452" s="105"/>
      <c r="C16452" s="88"/>
      <c r="D16452" s="86"/>
      <c r="E16452" s="32"/>
      <c r="H16452" s="105"/>
      <c r="J16452" s="102"/>
      <c r="K16452" s="102"/>
      <c r="L16452" s="108"/>
      <c r="R16452" s="31"/>
      <c r="S16452" s="112"/>
    </row>
    <row r="16453">
      <c r="A16453" s="105"/>
      <c r="C16453" s="88"/>
      <c r="D16453" s="86"/>
      <c r="E16453" s="32"/>
      <c r="H16453" s="105"/>
      <c r="J16453" s="102"/>
      <c r="K16453" s="102"/>
      <c r="L16453" s="108"/>
      <c r="R16453" s="31"/>
      <c r="S16453" s="112"/>
    </row>
    <row r="16454">
      <c r="A16454" s="105"/>
      <c r="C16454" s="88"/>
      <c r="D16454" s="86"/>
      <c r="E16454" s="32"/>
      <c r="H16454" s="105"/>
      <c r="J16454" s="102"/>
      <c r="K16454" s="102"/>
      <c r="L16454" s="108"/>
      <c r="R16454" s="31"/>
      <c r="S16454" s="112"/>
    </row>
    <row r="16455">
      <c r="A16455" s="105"/>
      <c r="C16455" s="88"/>
      <c r="D16455" s="86"/>
      <c r="E16455" s="32"/>
      <c r="H16455" s="105"/>
      <c r="J16455" s="102"/>
      <c r="K16455" s="102"/>
      <c r="L16455" s="108"/>
      <c r="R16455" s="31"/>
      <c r="S16455" s="112"/>
    </row>
    <row r="16456">
      <c r="A16456" s="105"/>
      <c r="C16456" s="88"/>
      <c r="D16456" s="86"/>
      <c r="E16456" s="32"/>
      <c r="H16456" s="105"/>
      <c r="J16456" s="102"/>
      <c r="K16456" s="102"/>
      <c r="L16456" s="108"/>
      <c r="R16456" s="31"/>
      <c r="S16456" s="112"/>
    </row>
    <row r="16457">
      <c r="A16457" s="105"/>
      <c r="C16457" s="88"/>
      <c r="D16457" s="86"/>
      <c r="E16457" s="32"/>
      <c r="H16457" s="105"/>
      <c r="J16457" s="102"/>
      <c r="K16457" s="102"/>
      <c r="L16457" s="108"/>
      <c r="R16457" s="31"/>
      <c r="S16457" s="112"/>
    </row>
    <row r="16458">
      <c r="A16458" s="105"/>
      <c r="C16458" s="88"/>
      <c r="D16458" s="86"/>
      <c r="E16458" s="32"/>
      <c r="H16458" s="105"/>
      <c r="J16458" s="102"/>
      <c r="K16458" s="102"/>
      <c r="L16458" s="108"/>
      <c r="R16458" s="31"/>
      <c r="S16458" s="112"/>
    </row>
    <row r="16459">
      <c r="A16459" s="105"/>
      <c r="C16459" s="88"/>
      <c r="D16459" s="86"/>
      <c r="E16459" s="32"/>
      <c r="H16459" s="105"/>
      <c r="J16459" s="102"/>
      <c r="K16459" s="102"/>
      <c r="L16459" s="108"/>
      <c r="R16459" s="31"/>
      <c r="S16459" s="112"/>
    </row>
    <row r="16460">
      <c r="A16460" s="105"/>
      <c r="C16460" s="88"/>
      <c r="D16460" s="86"/>
      <c r="E16460" s="32"/>
      <c r="H16460" s="105"/>
      <c r="J16460" s="102"/>
      <c r="K16460" s="102"/>
      <c r="L16460" s="108"/>
      <c r="R16460" s="31"/>
      <c r="S16460" s="112"/>
    </row>
    <row r="16461">
      <c r="A16461" s="105"/>
      <c r="C16461" s="88"/>
      <c r="D16461" s="86"/>
      <c r="E16461" s="32"/>
      <c r="H16461" s="105"/>
      <c r="J16461" s="102"/>
      <c r="K16461" s="102"/>
      <c r="L16461" s="108"/>
      <c r="R16461" s="31"/>
      <c r="S16461" s="112"/>
    </row>
    <row r="16462">
      <c r="A16462" s="105"/>
      <c r="C16462" s="88"/>
      <c r="D16462" s="86"/>
      <c r="E16462" s="32"/>
      <c r="H16462" s="105"/>
      <c r="J16462" s="102"/>
      <c r="K16462" s="102"/>
      <c r="L16462" s="108"/>
      <c r="R16462" s="31"/>
      <c r="S16462" s="112"/>
    </row>
    <row r="16463">
      <c r="A16463" s="105"/>
      <c r="C16463" s="88"/>
      <c r="D16463" s="86"/>
      <c r="E16463" s="32"/>
      <c r="H16463" s="105"/>
      <c r="J16463" s="102"/>
      <c r="K16463" s="102"/>
      <c r="L16463" s="108"/>
      <c r="R16463" s="31"/>
      <c r="S16463" s="112"/>
    </row>
    <row r="16464">
      <c r="A16464" s="105"/>
      <c r="C16464" s="88"/>
      <c r="D16464" s="86"/>
      <c r="E16464" s="32"/>
      <c r="H16464" s="105"/>
      <c r="J16464" s="102"/>
      <c r="K16464" s="102"/>
      <c r="L16464" s="108"/>
      <c r="R16464" s="31"/>
      <c r="S16464" s="112"/>
    </row>
    <row r="16465">
      <c r="A16465" s="105"/>
      <c r="C16465" s="88"/>
      <c r="D16465" s="86"/>
      <c r="E16465" s="32"/>
      <c r="H16465" s="105"/>
      <c r="J16465" s="102"/>
      <c r="K16465" s="102"/>
      <c r="L16465" s="108"/>
      <c r="R16465" s="31"/>
      <c r="S16465" s="112"/>
    </row>
    <row r="16466">
      <c r="A16466" s="105"/>
      <c r="C16466" s="88"/>
      <c r="D16466" s="86"/>
      <c r="E16466" s="32"/>
      <c r="H16466" s="105"/>
      <c r="J16466" s="102"/>
      <c r="K16466" s="102"/>
      <c r="L16466" s="108"/>
      <c r="R16466" s="31"/>
      <c r="S16466" s="112"/>
    </row>
    <row r="16467">
      <c r="A16467" s="105"/>
      <c r="C16467" s="88"/>
      <c r="D16467" s="86"/>
      <c r="E16467" s="32"/>
      <c r="H16467" s="105"/>
      <c r="J16467" s="102"/>
      <c r="K16467" s="102"/>
      <c r="L16467" s="108"/>
      <c r="R16467" s="31"/>
      <c r="S16467" s="112"/>
    </row>
    <row r="16468">
      <c r="A16468" s="105"/>
      <c r="C16468" s="88"/>
      <c r="D16468" s="86"/>
      <c r="E16468" s="32"/>
      <c r="H16468" s="105"/>
      <c r="J16468" s="102"/>
      <c r="K16468" s="102"/>
      <c r="L16468" s="108"/>
      <c r="R16468" s="31"/>
      <c r="S16468" s="112"/>
    </row>
    <row r="16469">
      <c r="A16469" s="105"/>
      <c r="C16469" s="88"/>
      <c r="D16469" s="86"/>
      <c r="E16469" s="32"/>
      <c r="H16469" s="105"/>
      <c r="J16469" s="102"/>
      <c r="K16469" s="102"/>
      <c r="L16469" s="108"/>
      <c r="R16469" s="31"/>
      <c r="S16469" s="112"/>
    </row>
    <row r="16470">
      <c r="A16470" s="105"/>
      <c r="C16470" s="88"/>
      <c r="D16470" s="86"/>
      <c r="E16470" s="32"/>
      <c r="H16470" s="105"/>
      <c r="J16470" s="102"/>
      <c r="K16470" s="102"/>
      <c r="L16470" s="108"/>
      <c r="R16470" s="31"/>
      <c r="S16470" s="112"/>
    </row>
    <row r="16471">
      <c r="A16471" s="105"/>
      <c r="C16471" s="88"/>
      <c r="D16471" s="86"/>
      <c r="E16471" s="32"/>
      <c r="H16471" s="105"/>
      <c r="J16471" s="102"/>
      <c r="K16471" s="102"/>
      <c r="L16471" s="108"/>
      <c r="R16471" s="31"/>
      <c r="S16471" s="112"/>
    </row>
    <row r="16472">
      <c r="A16472" s="105"/>
      <c r="C16472" s="88"/>
      <c r="D16472" s="86"/>
      <c r="E16472" s="32"/>
      <c r="H16472" s="105"/>
      <c r="J16472" s="102"/>
      <c r="K16472" s="102"/>
      <c r="L16472" s="108"/>
      <c r="R16472" s="31"/>
      <c r="S16472" s="112"/>
    </row>
    <row r="16473">
      <c r="A16473" s="105"/>
      <c r="C16473" s="88"/>
      <c r="D16473" s="86"/>
      <c r="E16473" s="32"/>
      <c r="H16473" s="105"/>
      <c r="J16473" s="102"/>
      <c r="K16473" s="102"/>
      <c r="L16473" s="108"/>
      <c r="R16473" s="31"/>
      <c r="S16473" s="112"/>
    </row>
    <row r="16474">
      <c r="A16474" s="105"/>
      <c r="C16474" s="88"/>
      <c r="D16474" s="86"/>
      <c r="E16474" s="32"/>
      <c r="H16474" s="105"/>
      <c r="J16474" s="102"/>
      <c r="K16474" s="102"/>
      <c r="L16474" s="108"/>
      <c r="R16474" s="31"/>
      <c r="S16474" s="112"/>
    </row>
    <row r="16475">
      <c r="A16475" s="105"/>
      <c r="C16475" s="88"/>
      <c r="D16475" s="86"/>
      <c r="E16475" s="32"/>
      <c r="H16475" s="105"/>
      <c r="J16475" s="102"/>
      <c r="K16475" s="102"/>
      <c r="L16475" s="108"/>
      <c r="R16475" s="31"/>
      <c r="S16475" s="112"/>
    </row>
    <row r="16476">
      <c r="A16476" s="105"/>
      <c r="C16476" s="88"/>
      <c r="D16476" s="86"/>
      <c r="E16476" s="32"/>
      <c r="H16476" s="105"/>
      <c r="J16476" s="102"/>
      <c r="K16476" s="102"/>
      <c r="L16476" s="108"/>
      <c r="R16476" s="31"/>
      <c r="S16476" s="112"/>
    </row>
    <row r="16477">
      <c r="A16477" s="105"/>
      <c r="C16477" s="88"/>
      <c r="D16477" s="86"/>
      <c r="E16477" s="32"/>
      <c r="H16477" s="105"/>
      <c r="J16477" s="102"/>
      <c r="K16477" s="102"/>
      <c r="L16477" s="108"/>
      <c r="R16477" s="31"/>
      <c r="S16477" s="112"/>
    </row>
    <row r="16478">
      <c r="A16478" s="105"/>
      <c r="C16478" s="88"/>
      <c r="D16478" s="86"/>
      <c r="E16478" s="32"/>
      <c r="H16478" s="105"/>
      <c r="J16478" s="102"/>
      <c r="K16478" s="102"/>
      <c r="L16478" s="108"/>
      <c r="R16478" s="31"/>
      <c r="S16478" s="112"/>
    </row>
    <row r="16479">
      <c r="A16479" s="105"/>
      <c r="C16479" s="88"/>
      <c r="D16479" s="86"/>
      <c r="E16479" s="32"/>
      <c r="H16479" s="105"/>
      <c r="J16479" s="102"/>
      <c r="K16479" s="102"/>
      <c r="L16479" s="108"/>
      <c r="R16479" s="31"/>
      <c r="S16479" s="112"/>
    </row>
    <row r="16480">
      <c r="A16480" s="105"/>
      <c r="C16480" s="88"/>
      <c r="D16480" s="86"/>
      <c r="E16480" s="32"/>
      <c r="H16480" s="105"/>
      <c r="J16480" s="102"/>
      <c r="K16480" s="102"/>
      <c r="L16480" s="108"/>
      <c r="R16480" s="31"/>
      <c r="S16480" s="112"/>
    </row>
    <row r="16481">
      <c r="A16481" s="105"/>
      <c r="C16481" s="88"/>
      <c r="D16481" s="86"/>
      <c r="E16481" s="32"/>
      <c r="H16481" s="105"/>
      <c r="J16481" s="102"/>
      <c r="K16481" s="102"/>
      <c r="L16481" s="108"/>
      <c r="R16481" s="31"/>
      <c r="S16481" s="112"/>
    </row>
    <row r="16482">
      <c r="A16482" s="105"/>
      <c r="C16482" s="88"/>
      <c r="D16482" s="86"/>
      <c r="E16482" s="32"/>
      <c r="H16482" s="105"/>
      <c r="J16482" s="102"/>
      <c r="K16482" s="102"/>
      <c r="L16482" s="108"/>
      <c r="R16482" s="31"/>
      <c r="S16482" s="112"/>
    </row>
    <row r="16483">
      <c r="A16483" s="105"/>
      <c r="C16483" s="88"/>
      <c r="D16483" s="86"/>
      <c r="E16483" s="32"/>
      <c r="H16483" s="105"/>
      <c r="J16483" s="102"/>
      <c r="K16483" s="102"/>
      <c r="L16483" s="108"/>
      <c r="R16483" s="31"/>
      <c r="S16483" s="112"/>
    </row>
    <row r="16484">
      <c r="A16484" s="105"/>
      <c r="C16484" s="88"/>
      <c r="D16484" s="86"/>
      <c r="E16484" s="32"/>
      <c r="H16484" s="105"/>
      <c r="J16484" s="102"/>
      <c r="K16484" s="102"/>
      <c r="L16484" s="108"/>
      <c r="R16484" s="31"/>
      <c r="S16484" s="112"/>
    </row>
    <row r="16485">
      <c r="A16485" s="105"/>
      <c r="C16485" s="88"/>
      <c r="D16485" s="86"/>
      <c r="E16485" s="32"/>
      <c r="H16485" s="105"/>
      <c r="J16485" s="102"/>
      <c r="K16485" s="102"/>
      <c r="L16485" s="108"/>
      <c r="R16485" s="31"/>
      <c r="S16485" s="112"/>
    </row>
    <row r="16486">
      <c r="A16486" s="105"/>
      <c r="C16486" s="88"/>
      <c r="D16486" s="86"/>
      <c r="E16486" s="32"/>
      <c r="H16486" s="105"/>
      <c r="J16486" s="102"/>
      <c r="K16486" s="102"/>
      <c r="L16486" s="108"/>
      <c r="R16486" s="31"/>
      <c r="S16486" s="112"/>
    </row>
    <row r="16487">
      <c r="A16487" s="105"/>
      <c r="C16487" s="88"/>
      <c r="D16487" s="86"/>
      <c r="E16487" s="32"/>
      <c r="H16487" s="105"/>
      <c r="J16487" s="102"/>
      <c r="K16487" s="102"/>
      <c r="L16487" s="108"/>
      <c r="R16487" s="31"/>
      <c r="S16487" s="112"/>
    </row>
    <row r="16488">
      <c r="A16488" s="105"/>
      <c r="C16488" s="88"/>
      <c r="D16488" s="86"/>
      <c r="E16488" s="32"/>
      <c r="H16488" s="105"/>
      <c r="J16488" s="102"/>
      <c r="K16488" s="102"/>
      <c r="L16488" s="108"/>
      <c r="R16488" s="31"/>
      <c r="S16488" s="112"/>
    </row>
    <row r="16489">
      <c r="A16489" s="105"/>
      <c r="C16489" s="88"/>
      <c r="D16489" s="86"/>
      <c r="E16489" s="32"/>
      <c r="H16489" s="105"/>
      <c r="J16489" s="102"/>
      <c r="K16489" s="102"/>
      <c r="L16489" s="108"/>
      <c r="R16489" s="31"/>
      <c r="S16489" s="112"/>
    </row>
    <row r="16490">
      <c r="A16490" s="105"/>
      <c r="C16490" s="88"/>
      <c r="D16490" s="86"/>
      <c r="E16490" s="32"/>
      <c r="H16490" s="105"/>
      <c r="J16490" s="102"/>
      <c r="K16490" s="102"/>
      <c r="L16490" s="108"/>
      <c r="R16490" s="31"/>
      <c r="S16490" s="112"/>
    </row>
    <row r="16491">
      <c r="A16491" s="105"/>
      <c r="C16491" s="88"/>
      <c r="D16491" s="86"/>
      <c r="E16491" s="32"/>
      <c r="H16491" s="105"/>
      <c r="J16491" s="102"/>
      <c r="K16491" s="102"/>
      <c r="L16491" s="108"/>
      <c r="R16491" s="31"/>
      <c r="S16491" s="112"/>
    </row>
    <row r="16492">
      <c r="A16492" s="105"/>
      <c r="C16492" s="88"/>
      <c r="D16492" s="86"/>
      <c r="E16492" s="32"/>
      <c r="H16492" s="105"/>
      <c r="J16492" s="102"/>
      <c r="K16492" s="102"/>
      <c r="L16492" s="108"/>
      <c r="R16492" s="31"/>
      <c r="S16492" s="112"/>
    </row>
    <row r="16493">
      <c r="A16493" s="105"/>
      <c r="C16493" s="88"/>
      <c r="D16493" s="86"/>
      <c r="E16493" s="32"/>
      <c r="H16493" s="105"/>
      <c r="J16493" s="102"/>
      <c r="K16493" s="102"/>
      <c r="L16493" s="108"/>
      <c r="R16493" s="31"/>
      <c r="S16493" s="112"/>
    </row>
    <row r="16494">
      <c r="A16494" s="105"/>
      <c r="C16494" s="88"/>
      <c r="D16494" s="86"/>
      <c r="E16494" s="32"/>
      <c r="H16494" s="105"/>
      <c r="J16494" s="102"/>
      <c r="K16494" s="102"/>
      <c r="L16494" s="108"/>
      <c r="R16494" s="31"/>
      <c r="S16494" s="112"/>
    </row>
    <row r="16495">
      <c r="A16495" s="105"/>
      <c r="C16495" s="88"/>
      <c r="D16495" s="86"/>
      <c r="E16495" s="32"/>
      <c r="H16495" s="105"/>
      <c r="J16495" s="102"/>
      <c r="K16495" s="102"/>
      <c r="L16495" s="108"/>
      <c r="R16495" s="31"/>
      <c r="S16495" s="112"/>
    </row>
    <row r="16496">
      <c r="A16496" s="105"/>
      <c r="C16496" s="88"/>
      <c r="D16496" s="86"/>
      <c r="E16496" s="32"/>
      <c r="H16496" s="105"/>
      <c r="J16496" s="102"/>
      <c r="K16496" s="102"/>
      <c r="L16496" s="108"/>
      <c r="R16496" s="31"/>
      <c r="S16496" s="112"/>
    </row>
    <row r="16497">
      <c r="A16497" s="105"/>
      <c r="C16497" s="88"/>
      <c r="D16497" s="86"/>
      <c r="E16497" s="32"/>
      <c r="H16497" s="105"/>
      <c r="J16497" s="102"/>
      <c r="K16497" s="102"/>
      <c r="L16497" s="108"/>
      <c r="R16497" s="31"/>
      <c r="S16497" s="112"/>
    </row>
    <row r="16498">
      <c r="A16498" s="105"/>
      <c r="C16498" s="88"/>
      <c r="D16498" s="86"/>
      <c r="E16498" s="32"/>
      <c r="H16498" s="105"/>
      <c r="J16498" s="102"/>
      <c r="K16498" s="102"/>
      <c r="L16498" s="108"/>
      <c r="R16498" s="31"/>
      <c r="S16498" s="112"/>
    </row>
    <row r="16499">
      <c r="A16499" s="105"/>
      <c r="C16499" s="88"/>
      <c r="D16499" s="86"/>
      <c r="E16499" s="32"/>
      <c r="H16499" s="105"/>
      <c r="J16499" s="102"/>
      <c r="K16499" s="102"/>
      <c r="L16499" s="108"/>
      <c r="R16499" s="31"/>
      <c r="S16499" s="112"/>
    </row>
    <row r="16500">
      <c r="A16500" s="105"/>
      <c r="C16500" s="88"/>
      <c r="D16500" s="86"/>
      <c r="E16500" s="32"/>
      <c r="H16500" s="105"/>
      <c r="J16500" s="102"/>
      <c r="K16500" s="102"/>
      <c r="L16500" s="108"/>
      <c r="R16500" s="31"/>
      <c r="S16500" s="112"/>
    </row>
    <row r="16501">
      <c r="A16501" s="105"/>
      <c r="C16501" s="88"/>
      <c r="D16501" s="86"/>
      <c r="E16501" s="32"/>
      <c r="H16501" s="105"/>
      <c r="J16501" s="102"/>
      <c r="K16501" s="102"/>
      <c r="L16501" s="108"/>
      <c r="R16501" s="31"/>
      <c r="S16501" s="112"/>
    </row>
    <row r="16502">
      <c r="A16502" s="105"/>
      <c r="C16502" s="88"/>
      <c r="D16502" s="86"/>
      <c r="E16502" s="32"/>
      <c r="H16502" s="105"/>
      <c r="J16502" s="102"/>
      <c r="K16502" s="102"/>
      <c r="L16502" s="108"/>
      <c r="R16502" s="31"/>
      <c r="S16502" s="112"/>
    </row>
    <row r="16503">
      <c r="A16503" s="105"/>
      <c r="C16503" s="88"/>
      <c r="D16503" s="86"/>
      <c r="E16503" s="32"/>
      <c r="H16503" s="105"/>
      <c r="J16503" s="102"/>
      <c r="K16503" s="102"/>
      <c r="L16503" s="108"/>
      <c r="R16503" s="31"/>
      <c r="S16503" s="112"/>
    </row>
    <row r="16504">
      <c r="A16504" s="105"/>
      <c r="C16504" s="88"/>
      <c r="D16504" s="86"/>
      <c r="E16504" s="32"/>
      <c r="H16504" s="105"/>
      <c r="J16504" s="102"/>
      <c r="K16504" s="102"/>
      <c r="L16504" s="108"/>
      <c r="R16504" s="31"/>
      <c r="S16504" s="112"/>
    </row>
    <row r="16505">
      <c r="A16505" s="105"/>
      <c r="C16505" s="88"/>
      <c r="D16505" s="86"/>
      <c r="E16505" s="32"/>
      <c r="H16505" s="105"/>
      <c r="J16505" s="102"/>
      <c r="K16505" s="102"/>
      <c r="L16505" s="108"/>
      <c r="R16505" s="31"/>
      <c r="S16505" s="112"/>
    </row>
    <row r="16506">
      <c r="A16506" s="105"/>
      <c r="C16506" s="88"/>
      <c r="D16506" s="86"/>
      <c r="E16506" s="32"/>
      <c r="H16506" s="105"/>
      <c r="J16506" s="102"/>
      <c r="K16506" s="102"/>
      <c r="L16506" s="108"/>
      <c r="R16506" s="31"/>
      <c r="S16506" s="112"/>
    </row>
    <row r="16507">
      <c r="A16507" s="105"/>
      <c r="C16507" s="88"/>
      <c r="D16507" s="86"/>
      <c r="E16507" s="32"/>
      <c r="H16507" s="105"/>
      <c r="J16507" s="102"/>
      <c r="K16507" s="102"/>
      <c r="L16507" s="108"/>
      <c r="R16507" s="31"/>
      <c r="S16507" s="112"/>
    </row>
    <row r="16508">
      <c r="A16508" s="105"/>
      <c r="C16508" s="88"/>
      <c r="D16508" s="86"/>
      <c r="E16508" s="32"/>
      <c r="H16508" s="105"/>
      <c r="J16508" s="102"/>
      <c r="K16508" s="102"/>
      <c r="L16508" s="108"/>
      <c r="R16508" s="31"/>
      <c r="S16508" s="112"/>
    </row>
    <row r="16509">
      <c r="A16509" s="105"/>
      <c r="C16509" s="88"/>
      <c r="D16509" s="86"/>
      <c r="E16509" s="32"/>
      <c r="H16509" s="105"/>
      <c r="J16509" s="102"/>
      <c r="K16509" s="102"/>
      <c r="L16509" s="108"/>
      <c r="R16509" s="31"/>
      <c r="S16509" s="112"/>
    </row>
    <row r="16510">
      <c r="A16510" s="105"/>
      <c r="C16510" s="88"/>
      <c r="D16510" s="86"/>
      <c r="E16510" s="32"/>
      <c r="H16510" s="105"/>
      <c r="J16510" s="102"/>
      <c r="K16510" s="102"/>
      <c r="L16510" s="108"/>
      <c r="R16510" s="31"/>
      <c r="S16510" s="112"/>
    </row>
    <row r="16511">
      <c r="A16511" s="105"/>
      <c r="C16511" s="88"/>
      <c r="D16511" s="86"/>
      <c r="E16511" s="32"/>
      <c r="H16511" s="105"/>
      <c r="J16511" s="102"/>
      <c r="K16511" s="102"/>
      <c r="L16511" s="108"/>
      <c r="R16511" s="31"/>
      <c r="S16511" s="112"/>
    </row>
    <row r="16512">
      <c r="A16512" s="105"/>
      <c r="C16512" s="88"/>
      <c r="D16512" s="86"/>
      <c r="E16512" s="32"/>
      <c r="H16512" s="105"/>
      <c r="J16512" s="102"/>
      <c r="K16512" s="102"/>
      <c r="L16512" s="108"/>
      <c r="R16512" s="31"/>
      <c r="S16512" s="112"/>
    </row>
    <row r="16513">
      <c r="A16513" s="105"/>
      <c r="C16513" s="88"/>
      <c r="D16513" s="86"/>
      <c r="E16513" s="32"/>
      <c r="H16513" s="105"/>
      <c r="J16513" s="102"/>
      <c r="K16513" s="102"/>
      <c r="L16513" s="108"/>
      <c r="R16513" s="31"/>
      <c r="S16513" s="112"/>
    </row>
    <row r="16514">
      <c r="A16514" s="105"/>
      <c r="C16514" s="88"/>
      <c r="D16514" s="86"/>
      <c r="E16514" s="32"/>
      <c r="H16514" s="105"/>
      <c r="J16514" s="102"/>
      <c r="K16514" s="102"/>
      <c r="L16514" s="108"/>
      <c r="R16514" s="31"/>
      <c r="S16514" s="112"/>
    </row>
    <row r="16515">
      <c r="A16515" s="105"/>
      <c r="C16515" s="88"/>
      <c r="D16515" s="86"/>
      <c r="E16515" s="32"/>
      <c r="H16515" s="105"/>
      <c r="J16515" s="102"/>
      <c r="K16515" s="102"/>
      <c r="L16515" s="108"/>
      <c r="R16515" s="31"/>
      <c r="S16515" s="112"/>
    </row>
    <row r="16516">
      <c r="A16516" s="105"/>
      <c r="C16516" s="88"/>
      <c r="D16516" s="86"/>
      <c r="E16516" s="32"/>
      <c r="H16516" s="105"/>
      <c r="J16516" s="102"/>
      <c r="K16516" s="102"/>
      <c r="L16516" s="108"/>
      <c r="R16516" s="31"/>
      <c r="S16516" s="112"/>
    </row>
    <row r="16517">
      <c r="A16517" s="105"/>
      <c r="C16517" s="88"/>
      <c r="D16517" s="86"/>
      <c r="E16517" s="32"/>
      <c r="H16517" s="105"/>
      <c r="J16517" s="102"/>
      <c r="K16517" s="102"/>
      <c r="L16517" s="108"/>
      <c r="R16517" s="31"/>
      <c r="S16517" s="112"/>
    </row>
    <row r="16518">
      <c r="A16518" s="105"/>
      <c r="C16518" s="88"/>
      <c r="D16518" s="86"/>
      <c r="E16518" s="32"/>
      <c r="H16518" s="105"/>
      <c r="J16518" s="102"/>
      <c r="K16518" s="102"/>
      <c r="L16518" s="108"/>
      <c r="R16518" s="31"/>
      <c r="S16518" s="112"/>
    </row>
    <row r="16519">
      <c r="A16519" s="105"/>
      <c r="C16519" s="88"/>
      <c r="D16519" s="86"/>
      <c r="E16519" s="32"/>
      <c r="H16519" s="105"/>
      <c r="J16519" s="102"/>
      <c r="K16519" s="102"/>
      <c r="L16519" s="108"/>
      <c r="R16519" s="31"/>
      <c r="S16519" s="112"/>
    </row>
    <row r="16520">
      <c r="A16520" s="105"/>
      <c r="C16520" s="88"/>
      <c r="D16520" s="86"/>
      <c r="E16520" s="32"/>
      <c r="H16520" s="105"/>
      <c r="J16520" s="102"/>
      <c r="K16520" s="102"/>
      <c r="L16520" s="108"/>
      <c r="R16520" s="31"/>
      <c r="S16520" s="112"/>
    </row>
    <row r="16521">
      <c r="A16521" s="105"/>
      <c r="C16521" s="88"/>
      <c r="D16521" s="86"/>
      <c r="E16521" s="32"/>
      <c r="H16521" s="105"/>
      <c r="J16521" s="102"/>
      <c r="K16521" s="102"/>
      <c r="L16521" s="108"/>
      <c r="R16521" s="31"/>
      <c r="S16521" s="112"/>
    </row>
    <row r="16522">
      <c r="A16522" s="105"/>
      <c r="C16522" s="88"/>
      <c r="D16522" s="86"/>
      <c r="E16522" s="32"/>
      <c r="H16522" s="105"/>
      <c r="J16522" s="102"/>
      <c r="K16522" s="102"/>
      <c r="L16522" s="108"/>
      <c r="R16522" s="31"/>
      <c r="S16522" s="112"/>
    </row>
    <row r="16523">
      <c r="A16523" s="105"/>
      <c r="C16523" s="88"/>
      <c r="D16523" s="86"/>
      <c r="E16523" s="32"/>
      <c r="H16523" s="105"/>
      <c r="J16523" s="102"/>
      <c r="K16523" s="102"/>
      <c r="L16523" s="108"/>
      <c r="R16523" s="31"/>
      <c r="S16523" s="112"/>
    </row>
    <row r="16524">
      <c r="A16524" s="105"/>
      <c r="C16524" s="88"/>
      <c r="D16524" s="86"/>
      <c r="E16524" s="32"/>
      <c r="H16524" s="105"/>
      <c r="J16524" s="102"/>
      <c r="K16524" s="102"/>
      <c r="L16524" s="108"/>
      <c r="R16524" s="31"/>
      <c r="S16524" s="112"/>
    </row>
    <row r="16525">
      <c r="A16525" s="105"/>
      <c r="C16525" s="88"/>
      <c r="D16525" s="86"/>
      <c r="E16525" s="32"/>
      <c r="H16525" s="105"/>
      <c r="J16525" s="102"/>
      <c r="K16525" s="102"/>
      <c r="L16525" s="108"/>
      <c r="R16525" s="31"/>
      <c r="S16525" s="112"/>
    </row>
    <row r="16526">
      <c r="A16526" s="105"/>
      <c r="C16526" s="88"/>
      <c r="D16526" s="86"/>
      <c r="E16526" s="32"/>
      <c r="H16526" s="105"/>
      <c r="J16526" s="102"/>
      <c r="K16526" s="102"/>
      <c r="L16526" s="108"/>
      <c r="R16526" s="31"/>
      <c r="S16526" s="112"/>
    </row>
    <row r="16527">
      <c r="A16527" s="105"/>
      <c r="C16527" s="88"/>
      <c r="D16527" s="86"/>
      <c r="E16527" s="32"/>
      <c r="H16527" s="105"/>
      <c r="J16527" s="102"/>
      <c r="K16527" s="102"/>
      <c r="L16527" s="108"/>
      <c r="R16527" s="31"/>
      <c r="S16527" s="112"/>
    </row>
    <row r="16528">
      <c r="A16528" s="105"/>
      <c r="C16528" s="88"/>
      <c r="D16528" s="86"/>
      <c r="E16528" s="32"/>
      <c r="H16528" s="105"/>
      <c r="J16528" s="102"/>
      <c r="K16528" s="102"/>
      <c r="L16528" s="108"/>
      <c r="R16528" s="31"/>
      <c r="S16528" s="112"/>
    </row>
    <row r="16529">
      <c r="A16529" s="105"/>
      <c r="C16529" s="88"/>
      <c r="D16529" s="86"/>
      <c r="E16529" s="32"/>
      <c r="H16529" s="105"/>
      <c r="J16529" s="102"/>
      <c r="K16529" s="102"/>
      <c r="L16529" s="108"/>
      <c r="R16529" s="31"/>
      <c r="S16529" s="112"/>
    </row>
    <row r="16530">
      <c r="A16530" s="105"/>
      <c r="C16530" s="88"/>
      <c r="D16530" s="86"/>
      <c r="E16530" s="32"/>
      <c r="H16530" s="105"/>
      <c r="J16530" s="102"/>
      <c r="K16530" s="102"/>
      <c r="L16530" s="108"/>
      <c r="R16530" s="31"/>
      <c r="S16530" s="112"/>
    </row>
    <row r="16531">
      <c r="A16531" s="105"/>
      <c r="C16531" s="88"/>
      <c r="D16531" s="86"/>
      <c r="E16531" s="32"/>
      <c r="H16531" s="105"/>
      <c r="J16531" s="102"/>
      <c r="K16531" s="102"/>
      <c r="L16531" s="108"/>
      <c r="R16531" s="31"/>
      <c r="S16531" s="112"/>
    </row>
    <row r="16532">
      <c r="A16532" s="105"/>
      <c r="C16532" s="88"/>
      <c r="D16532" s="86"/>
      <c r="E16532" s="32"/>
      <c r="H16532" s="105"/>
      <c r="J16532" s="102"/>
      <c r="K16532" s="102"/>
      <c r="L16532" s="108"/>
      <c r="R16532" s="31"/>
      <c r="S16532" s="112"/>
    </row>
    <row r="16533">
      <c r="A16533" s="105"/>
      <c r="C16533" s="88"/>
      <c r="D16533" s="86"/>
      <c r="E16533" s="32"/>
      <c r="H16533" s="105"/>
      <c r="J16533" s="102"/>
      <c r="K16533" s="102"/>
      <c r="L16533" s="108"/>
      <c r="R16533" s="31"/>
      <c r="S16533" s="112"/>
    </row>
    <row r="16534">
      <c r="A16534" s="105"/>
      <c r="C16534" s="88"/>
      <c r="D16534" s="86"/>
      <c r="E16534" s="32"/>
      <c r="H16534" s="105"/>
      <c r="J16534" s="102"/>
      <c r="K16534" s="102"/>
      <c r="L16534" s="108"/>
      <c r="R16534" s="31"/>
      <c r="S16534" s="112"/>
    </row>
    <row r="16535">
      <c r="A16535" s="105"/>
      <c r="C16535" s="88"/>
      <c r="D16535" s="86"/>
      <c r="E16535" s="32"/>
      <c r="H16535" s="105"/>
      <c r="J16535" s="102"/>
      <c r="K16535" s="102"/>
      <c r="L16535" s="108"/>
      <c r="R16535" s="31"/>
      <c r="S16535" s="112"/>
    </row>
    <row r="16536">
      <c r="A16536" s="105"/>
      <c r="C16536" s="88"/>
      <c r="D16536" s="86"/>
      <c r="E16536" s="32"/>
      <c r="H16536" s="105"/>
      <c r="J16536" s="102"/>
      <c r="K16536" s="102"/>
      <c r="L16536" s="108"/>
      <c r="R16536" s="31"/>
      <c r="S16536" s="112"/>
    </row>
    <row r="16537">
      <c r="A16537" s="105"/>
      <c r="C16537" s="88"/>
      <c r="D16537" s="86"/>
      <c r="E16537" s="32"/>
      <c r="H16537" s="105"/>
      <c r="J16537" s="102"/>
      <c r="K16537" s="102"/>
      <c r="L16537" s="108"/>
      <c r="R16537" s="31"/>
      <c r="S16537" s="112"/>
    </row>
    <row r="16538">
      <c r="A16538" s="105"/>
      <c r="C16538" s="88"/>
      <c r="D16538" s="86"/>
      <c r="E16538" s="32"/>
      <c r="H16538" s="105"/>
      <c r="J16538" s="102"/>
      <c r="K16538" s="102"/>
      <c r="L16538" s="108"/>
      <c r="R16538" s="31"/>
      <c r="S16538" s="112"/>
    </row>
    <row r="16539">
      <c r="A16539" s="105"/>
      <c r="C16539" s="88"/>
      <c r="D16539" s="86"/>
      <c r="E16539" s="32"/>
      <c r="H16539" s="105"/>
      <c r="J16539" s="102"/>
      <c r="K16539" s="102"/>
      <c r="L16539" s="108"/>
      <c r="R16539" s="31"/>
      <c r="S16539" s="112"/>
    </row>
    <row r="16540">
      <c r="A16540" s="105"/>
      <c r="C16540" s="88"/>
      <c r="D16540" s="86"/>
      <c r="E16540" s="32"/>
      <c r="H16540" s="105"/>
      <c r="J16540" s="102"/>
      <c r="K16540" s="102"/>
      <c r="L16540" s="108"/>
      <c r="R16540" s="31"/>
      <c r="S16540" s="112"/>
    </row>
    <row r="16541">
      <c r="A16541" s="105"/>
      <c r="C16541" s="88"/>
      <c r="D16541" s="86"/>
      <c r="E16541" s="32"/>
      <c r="H16541" s="105"/>
      <c r="J16541" s="102"/>
      <c r="K16541" s="102"/>
      <c r="L16541" s="108"/>
      <c r="R16541" s="31"/>
      <c r="S16541" s="112"/>
    </row>
    <row r="16542">
      <c r="A16542" s="105"/>
      <c r="C16542" s="88"/>
      <c r="D16542" s="86"/>
      <c r="E16542" s="32"/>
      <c r="H16542" s="105"/>
      <c r="J16542" s="102"/>
      <c r="K16542" s="102"/>
      <c r="L16542" s="108"/>
      <c r="R16542" s="31"/>
      <c r="S16542" s="112"/>
    </row>
    <row r="16543">
      <c r="A16543" s="105"/>
      <c r="C16543" s="88"/>
      <c r="D16543" s="86"/>
      <c r="E16543" s="32"/>
      <c r="H16543" s="105"/>
      <c r="J16543" s="102"/>
      <c r="K16543" s="102"/>
      <c r="L16543" s="108"/>
      <c r="R16543" s="31"/>
      <c r="S16543" s="112"/>
    </row>
    <row r="16544">
      <c r="A16544" s="105"/>
      <c r="C16544" s="88"/>
      <c r="D16544" s="86"/>
      <c r="E16544" s="32"/>
      <c r="H16544" s="105"/>
      <c r="J16544" s="102"/>
      <c r="K16544" s="102"/>
      <c r="L16544" s="108"/>
      <c r="R16544" s="31"/>
      <c r="S16544" s="112"/>
    </row>
    <row r="16545">
      <c r="A16545" s="105"/>
      <c r="C16545" s="88"/>
      <c r="D16545" s="86"/>
      <c r="E16545" s="32"/>
      <c r="H16545" s="105"/>
      <c r="J16545" s="102"/>
      <c r="K16545" s="102"/>
      <c r="L16545" s="108"/>
      <c r="R16545" s="31"/>
      <c r="S16545" s="112"/>
    </row>
    <row r="16546">
      <c r="A16546" s="105"/>
      <c r="C16546" s="88"/>
      <c r="D16546" s="86"/>
      <c r="E16546" s="32"/>
      <c r="H16546" s="105"/>
      <c r="J16546" s="102"/>
      <c r="K16546" s="102"/>
      <c r="L16546" s="108"/>
      <c r="R16546" s="31"/>
      <c r="S16546" s="112"/>
    </row>
    <row r="16547">
      <c r="A16547" s="105"/>
      <c r="C16547" s="88"/>
      <c r="D16547" s="86"/>
      <c r="E16547" s="32"/>
      <c r="H16547" s="105"/>
      <c r="J16547" s="102"/>
      <c r="K16547" s="102"/>
      <c r="L16547" s="108"/>
      <c r="R16547" s="31"/>
      <c r="S16547" s="112"/>
    </row>
    <row r="16548">
      <c r="A16548" s="105"/>
      <c r="C16548" s="88"/>
      <c r="D16548" s="86"/>
      <c r="E16548" s="32"/>
      <c r="H16548" s="105"/>
      <c r="J16548" s="102"/>
      <c r="K16548" s="102"/>
      <c r="L16548" s="108"/>
      <c r="R16548" s="31"/>
      <c r="S16548" s="112"/>
    </row>
    <row r="16549">
      <c r="A16549" s="105"/>
      <c r="C16549" s="88"/>
      <c r="D16549" s="86"/>
      <c r="E16549" s="32"/>
      <c r="H16549" s="105"/>
      <c r="J16549" s="102"/>
      <c r="K16549" s="102"/>
      <c r="L16549" s="108"/>
      <c r="R16549" s="31"/>
      <c r="S16549" s="112"/>
    </row>
    <row r="16550">
      <c r="A16550" s="105"/>
      <c r="C16550" s="88"/>
      <c r="D16550" s="86"/>
      <c r="E16550" s="32"/>
      <c r="H16550" s="105"/>
      <c r="J16550" s="102"/>
      <c r="K16550" s="102"/>
      <c r="L16550" s="108"/>
      <c r="R16550" s="31"/>
      <c r="S16550" s="112"/>
    </row>
    <row r="16551">
      <c r="A16551" s="105"/>
      <c r="C16551" s="88"/>
      <c r="D16551" s="86"/>
      <c r="E16551" s="32"/>
      <c r="H16551" s="105"/>
      <c r="J16551" s="102"/>
      <c r="K16551" s="102"/>
      <c r="L16551" s="108"/>
      <c r="R16551" s="31"/>
      <c r="S16551" s="112"/>
    </row>
    <row r="16552">
      <c r="A16552" s="105"/>
      <c r="C16552" s="88"/>
      <c r="D16552" s="86"/>
      <c r="E16552" s="32"/>
      <c r="H16552" s="105"/>
      <c r="J16552" s="102"/>
      <c r="K16552" s="102"/>
      <c r="L16552" s="108"/>
      <c r="R16552" s="31"/>
      <c r="S16552" s="112"/>
    </row>
    <row r="16553">
      <c r="A16553" s="105"/>
      <c r="C16553" s="88"/>
      <c r="D16553" s="86"/>
      <c r="E16553" s="32"/>
      <c r="H16553" s="105"/>
      <c r="J16553" s="102"/>
      <c r="K16553" s="102"/>
      <c r="L16553" s="108"/>
      <c r="R16553" s="31"/>
      <c r="S16553" s="112"/>
    </row>
    <row r="16554">
      <c r="A16554" s="105"/>
      <c r="C16554" s="88"/>
      <c r="D16554" s="86"/>
      <c r="E16554" s="32"/>
      <c r="H16554" s="105"/>
      <c r="J16554" s="102"/>
      <c r="K16554" s="102"/>
      <c r="L16554" s="108"/>
      <c r="R16554" s="31"/>
      <c r="S16554" s="112"/>
    </row>
    <row r="16555">
      <c r="A16555" s="105"/>
      <c r="C16555" s="88"/>
      <c r="D16555" s="86"/>
      <c r="E16555" s="32"/>
      <c r="H16555" s="105"/>
      <c r="J16555" s="102"/>
      <c r="K16555" s="102"/>
      <c r="L16555" s="108"/>
      <c r="R16555" s="31"/>
      <c r="S16555" s="112"/>
    </row>
    <row r="16556">
      <c r="A16556" s="105"/>
      <c r="C16556" s="88"/>
      <c r="D16556" s="86"/>
      <c r="E16556" s="32"/>
      <c r="H16556" s="105"/>
      <c r="J16556" s="102"/>
      <c r="K16556" s="102"/>
      <c r="L16556" s="108"/>
      <c r="R16556" s="31"/>
      <c r="S16556" s="112"/>
    </row>
    <row r="16557">
      <c r="A16557" s="105"/>
      <c r="C16557" s="88"/>
      <c r="D16557" s="86"/>
      <c r="E16557" s="32"/>
      <c r="H16557" s="105"/>
      <c r="J16557" s="102"/>
      <c r="K16557" s="102"/>
      <c r="L16557" s="108"/>
      <c r="R16557" s="31"/>
      <c r="S16557" s="112"/>
    </row>
    <row r="16558">
      <c r="A16558" s="105"/>
      <c r="C16558" s="88"/>
      <c r="D16558" s="86"/>
      <c r="E16558" s="32"/>
      <c r="H16558" s="105"/>
      <c r="J16558" s="102"/>
      <c r="K16558" s="102"/>
      <c r="L16558" s="108"/>
      <c r="R16558" s="31"/>
      <c r="S16558" s="112"/>
    </row>
    <row r="16559">
      <c r="A16559" s="105"/>
      <c r="C16559" s="88"/>
      <c r="D16559" s="86"/>
      <c r="E16559" s="32"/>
      <c r="H16559" s="105"/>
      <c r="J16559" s="102"/>
      <c r="K16559" s="102"/>
      <c r="L16559" s="108"/>
      <c r="R16559" s="31"/>
      <c r="S16559" s="112"/>
    </row>
    <row r="16560">
      <c r="A16560" s="105"/>
      <c r="C16560" s="88"/>
      <c r="D16560" s="86"/>
      <c r="E16560" s="32"/>
      <c r="H16560" s="105"/>
      <c r="J16560" s="102"/>
      <c r="K16560" s="102"/>
      <c r="L16560" s="108"/>
      <c r="R16560" s="31"/>
      <c r="S16560" s="112"/>
    </row>
    <row r="16561">
      <c r="A16561" s="105"/>
      <c r="C16561" s="88"/>
      <c r="D16561" s="86"/>
      <c r="E16561" s="32"/>
      <c r="H16561" s="105"/>
      <c r="J16561" s="102"/>
      <c r="K16561" s="102"/>
      <c r="L16561" s="108"/>
      <c r="R16561" s="31"/>
      <c r="S16561" s="112"/>
    </row>
    <row r="16562">
      <c r="A16562" s="105"/>
      <c r="C16562" s="88"/>
      <c r="D16562" s="86"/>
      <c r="E16562" s="32"/>
      <c r="H16562" s="105"/>
      <c r="J16562" s="102"/>
      <c r="K16562" s="102"/>
      <c r="L16562" s="108"/>
      <c r="R16562" s="31"/>
      <c r="S16562" s="112"/>
    </row>
    <row r="16563">
      <c r="A16563" s="105"/>
      <c r="C16563" s="88"/>
      <c r="D16563" s="86"/>
      <c r="E16563" s="32"/>
      <c r="H16563" s="105"/>
      <c r="J16563" s="102"/>
      <c r="K16563" s="102"/>
      <c r="L16563" s="108"/>
      <c r="R16563" s="31"/>
      <c r="S16563" s="112"/>
    </row>
    <row r="16564">
      <c r="A16564" s="105"/>
      <c r="C16564" s="88"/>
      <c r="D16564" s="86"/>
      <c r="E16564" s="32"/>
      <c r="H16564" s="105"/>
      <c r="J16564" s="102"/>
      <c r="K16564" s="102"/>
      <c r="L16564" s="108"/>
      <c r="R16564" s="31"/>
      <c r="S16564" s="112"/>
    </row>
    <row r="16565">
      <c r="A16565" s="105"/>
      <c r="C16565" s="88"/>
      <c r="D16565" s="86"/>
      <c r="E16565" s="32"/>
      <c r="H16565" s="105"/>
      <c r="J16565" s="102"/>
      <c r="K16565" s="102"/>
      <c r="L16565" s="108"/>
      <c r="R16565" s="31"/>
      <c r="S16565" s="112"/>
    </row>
    <row r="16566">
      <c r="A16566" s="105"/>
      <c r="C16566" s="88"/>
      <c r="D16566" s="86"/>
      <c r="E16566" s="32"/>
      <c r="H16566" s="105"/>
      <c r="J16566" s="102"/>
      <c r="K16566" s="102"/>
      <c r="L16566" s="108"/>
      <c r="R16566" s="31"/>
      <c r="S16566" s="112"/>
    </row>
    <row r="16567">
      <c r="A16567" s="105"/>
      <c r="C16567" s="88"/>
      <c r="D16567" s="86"/>
      <c r="E16567" s="32"/>
      <c r="H16567" s="105"/>
      <c r="J16567" s="102"/>
      <c r="K16567" s="102"/>
      <c r="L16567" s="108"/>
      <c r="R16567" s="31"/>
      <c r="S16567" s="112"/>
    </row>
    <row r="16568">
      <c r="A16568" s="105"/>
      <c r="C16568" s="88"/>
      <c r="D16568" s="86"/>
      <c r="E16568" s="32"/>
      <c r="H16568" s="105"/>
      <c r="J16568" s="102"/>
      <c r="K16568" s="102"/>
      <c r="L16568" s="108"/>
      <c r="R16568" s="31"/>
      <c r="S16568" s="112"/>
    </row>
    <row r="16569">
      <c r="A16569" s="105"/>
      <c r="C16569" s="88"/>
      <c r="D16569" s="86"/>
      <c r="E16569" s="32"/>
      <c r="H16569" s="105"/>
      <c r="J16569" s="102"/>
      <c r="K16569" s="102"/>
      <c r="L16569" s="108"/>
      <c r="R16569" s="31"/>
      <c r="S16569" s="112"/>
    </row>
    <row r="16570">
      <c r="A16570" s="105"/>
      <c r="C16570" s="88"/>
      <c r="D16570" s="86"/>
      <c r="E16570" s="32"/>
      <c r="H16570" s="105"/>
      <c r="J16570" s="102"/>
      <c r="K16570" s="102"/>
      <c r="L16570" s="108"/>
      <c r="R16570" s="31"/>
      <c r="S16570" s="112"/>
    </row>
    <row r="16571">
      <c r="A16571" s="105"/>
      <c r="C16571" s="88"/>
      <c r="D16571" s="86"/>
      <c r="E16571" s="32"/>
      <c r="H16571" s="105"/>
      <c r="J16571" s="102"/>
      <c r="K16571" s="102"/>
      <c r="L16571" s="108"/>
      <c r="R16571" s="31"/>
      <c r="S16571" s="112"/>
    </row>
    <row r="16572">
      <c r="A16572" s="105"/>
      <c r="C16572" s="88"/>
      <c r="D16572" s="86"/>
      <c r="E16572" s="32"/>
      <c r="H16572" s="105"/>
      <c r="J16572" s="102"/>
      <c r="K16572" s="102"/>
      <c r="L16572" s="108"/>
      <c r="R16572" s="31"/>
      <c r="S16572" s="112"/>
    </row>
    <row r="16573">
      <c r="A16573" s="105"/>
      <c r="C16573" s="88"/>
      <c r="D16573" s="86"/>
      <c r="E16573" s="32"/>
      <c r="H16573" s="105"/>
      <c r="J16573" s="102"/>
      <c r="K16573" s="102"/>
      <c r="L16573" s="108"/>
      <c r="R16573" s="31"/>
      <c r="S16573" s="112"/>
    </row>
    <row r="16574">
      <c r="A16574" s="105"/>
      <c r="C16574" s="88"/>
      <c r="D16574" s="86"/>
      <c r="E16574" s="32"/>
      <c r="H16574" s="105"/>
      <c r="J16574" s="102"/>
      <c r="K16574" s="102"/>
      <c r="L16574" s="108"/>
      <c r="R16574" s="31"/>
      <c r="S16574" s="112"/>
    </row>
    <row r="16575">
      <c r="A16575" s="105"/>
      <c r="C16575" s="88"/>
      <c r="D16575" s="86"/>
      <c r="E16575" s="32"/>
      <c r="H16575" s="105"/>
      <c r="J16575" s="102"/>
      <c r="K16575" s="102"/>
      <c r="L16575" s="108"/>
      <c r="R16575" s="31"/>
      <c r="S16575" s="112"/>
    </row>
    <row r="16576">
      <c r="A16576" s="105"/>
      <c r="C16576" s="88"/>
      <c r="D16576" s="86"/>
      <c r="E16576" s="32"/>
      <c r="H16576" s="105"/>
      <c r="J16576" s="102"/>
      <c r="K16576" s="102"/>
      <c r="L16576" s="108"/>
      <c r="R16576" s="31"/>
      <c r="S16576" s="112"/>
    </row>
    <row r="16577">
      <c r="A16577" s="105"/>
      <c r="C16577" s="88"/>
      <c r="D16577" s="86"/>
      <c r="E16577" s="32"/>
      <c r="H16577" s="105"/>
      <c r="J16577" s="102"/>
      <c r="K16577" s="102"/>
      <c r="L16577" s="108"/>
      <c r="R16577" s="31"/>
      <c r="S16577" s="112"/>
    </row>
    <row r="16578">
      <c r="A16578" s="105"/>
      <c r="C16578" s="88"/>
      <c r="D16578" s="86"/>
      <c r="E16578" s="32"/>
      <c r="H16578" s="105"/>
      <c r="J16578" s="102"/>
      <c r="K16578" s="102"/>
      <c r="L16578" s="108"/>
      <c r="R16578" s="31"/>
      <c r="S16578" s="112"/>
    </row>
    <row r="16579">
      <c r="A16579" s="105"/>
      <c r="C16579" s="88"/>
      <c r="D16579" s="86"/>
      <c r="E16579" s="32"/>
      <c r="H16579" s="105"/>
      <c r="J16579" s="102"/>
      <c r="K16579" s="102"/>
      <c r="L16579" s="108"/>
      <c r="R16579" s="31"/>
      <c r="S16579" s="112"/>
    </row>
    <row r="16580">
      <c r="A16580" s="105"/>
      <c r="C16580" s="88"/>
      <c r="D16580" s="86"/>
      <c r="E16580" s="32"/>
      <c r="H16580" s="105"/>
      <c r="J16580" s="102"/>
      <c r="K16580" s="102"/>
      <c r="L16580" s="108"/>
      <c r="R16580" s="31"/>
      <c r="S16580" s="112"/>
    </row>
    <row r="16581">
      <c r="A16581" s="105"/>
      <c r="C16581" s="88"/>
      <c r="D16581" s="86"/>
      <c r="E16581" s="32"/>
      <c r="H16581" s="105"/>
      <c r="J16581" s="102"/>
      <c r="K16581" s="102"/>
      <c r="L16581" s="108"/>
      <c r="R16581" s="31"/>
      <c r="S16581" s="112"/>
    </row>
    <row r="16582">
      <c r="A16582" s="105"/>
      <c r="C16582" s="88"/>
      <c r="D16582" s="86"/>
      <c r="E16582" s="32"/>
      <c r="H16582" s="105"/>
      <c r="J16582" s="102"/>
      <c r="K16582" s="102"/>
      <c r="L16582" s="108"/>
      <c r="R16582" s="31"/>
      <c r="S16582" s="112"/>
    </row>
    <row r="16583">
      <c r="A16583" s="105"/>
      <c r="C16583" s="88"/>
      <c r="D16583" s="86"/>
      <c r="E16583" s="32"/>
      <c r="H16583" s="105"/>
      <c r="J16583" s="102"/>
      <c r="K16583" s="102"/>
      <c r="L16583" s="108"/>
      <c r="R16583" s="31"/>
      <c r="S16583" s="112"/>
    </row>
    <row r="16584">
      <c r="A16584" s="105"/>
      <c r="C16584" s="88"/>
      <c r="D16584" s="86"/>
      <c r="E16584" s="32"/>
      <c r="H16584" s="105"/>
      <c r="J16584" s="102"/>
      <c r="K16584" s="102"/>
      <c r="L16584" s="108"/>
      <c r="R16584" s="31"/>
      <c r="S16584" s="112"/>
    </row>
    <row r="16585">
      <c r="A16585" s="105"/>
      <c r="C16585" s="88"/>
      <c r="D16585" s="86"/>
      <c r="E16585" s="32"/>
      <c r="H16585" s="105"/>
      <c r="J16585" s="102"/>
      <c r="K16585" s="102"/>
      <c r="L16585" s="108"/>
      <c r="R16585" s="31"/>
      <c r="S16585" s="112"/>
    </row>
    <row r="16586">
      <c r="A16586" s="105"/>
      <c r="C16586" s="88"/>
      <c r="D16586" s="86"/>
      <c r="E16586" s="32"/>
      <c r="H16586" s="105"/>
      <c r="J16586" s="102"/>
      <c r="K16586" s="102"/>
      <c r="L16586" s="108"/>
      <c r="R16586" s="31"/>
      <c r="S16586" s="112"/>
    </row>
    <row r="16587">
      <c r="A16587" s="105"/>
      <c r="C16587" s="88"/>
      <c r="D16587" s="86"/>
      <c r="E16587" s="32"/>
      <c r="H16587" s="105"/>
      <c r="J16587" s="102"/>
      <c r="K16587" s="102"/>
      <c r="L16587" s="108"/>
      <c r="R16587" s="31"/>
      <c r="S16587" s="112"/>
    </row>
    <row r="16588">
      <c r="A16588" s="105"/>
      <c r="C16588" s="88"/>
      <c r="D16588" s="86"/>
      <c r="E16588" s="32"/>
      <c r="H16588" s="105"/>
      <c r="J16588" s="102"/>
      <c r="K16588" s="102"/>
      <c r="L16588" s="108"/>
      <c r="R16588" s="31"/>
      <c r="S16588" s="112"/>
    </row>
    <row r="16589">
      <c r="A16589" s="105"/>
      <c r="C16589" s="88"/>
      <c r="D16589" s="86"/>
      <c r="E16589" s="32"/>
      <c r="H16589" s="105"/>
      <c r="J16589" s="102"/>
      <c r="K16589" s="102"/>
      <c r="L16589" s="108"/>
      <c r="R16589" s="31"/>
      <c r="S16589" s="112"/>
    </row>
    <row r="16590">
      <c r="A16590" s="105"/>
      <c r="C16590" s="88"/>
      <c r="D16590" s="86"/>
      <c r="E16590" s="32"/>
      <c r="H16590" s="105"/>
      <c r="J16590" s="102"/>
      <c r="K16590" s="102"/>
      <c r="L16590" s="108"/>
      <c r="R16590" s="31"/>
      <c r="S16590" s="112"/>
    </row>
    <row r="16591">
      <c r="A16591" s="105"/>
      <c r="C16591" s="88"/>
      <c r="D16591" s="86"/>
      <c r="E16591" s="32"/>
      <c r="H16591" s="105"/>
      <c r="J16591" s="102"/>
      <c r="K16591" s="102"/>
      <c r="L16591" s="108"/>
      <c r="R16591" s="31"/>
      <c r="S16591" s="112"/>
    </row>
    <row r="16592">
      <c r="A16592" s="105"/>
      <c r="C16592" s="88"/>
      <c r="D16592" s="86"/>
      <c r="E16592" s="32"/>
      <c r="H16592" s="105"/>
      <c r="J16592" s="102"/>
      <c r="K16592" s="102"/>
      <c r="L16592" s="108"/>
      <c r="R16592" s="31"/>
      <c r="S16592" s="112"/>
    </row>
    <row r="16593">
      <c r="A16593" s="105"/>
      <c r="C16593" s="88"/>
      <c r="D16593" s="86"/>
      <c r="E16593" s="32"/>
      <c r="H16593" s="105"/>
      <c r="J16593" s="102"/>
      <c r="K16593" s="102"/>
      <c r="L16593" s="108"/>
      <c r="R16593" s="31"/>
      <c r="S16593" s="112"/>
    </row>
    <row r="16594">
      <c r="A16594" s="105"/>
      <c r="C16594" s="88"/>
      <c r="D16594" s="86"/>
      <c r="E16594" s="32"/>
      <c r="H16594" s="105"/>
      <c r="J16594" s="102"/>
      <c r="K16594" s="102"/>
      <c r="L16594" s="108"/>
      <c r="R16594" s="31"/>
      <c r="S16594" s="112"/>
    </row>
    <row r="16595">
      <c r="A16595" s="105"/>
      <c r="C16595" s="88"/>
      <c r="D16595" s="86"/>
      <c r="E16595" s="32"/>
      <c r="H16595" s="105"/>
      <c r="J16595" s="102"/>
      <c r="K16595" s="102"/>
      <c r="L16595" s="108"/>
      <c r="R16595" s="31"/>
      <c r="S16595" s="112"/>
    </row>
    <row r="16596">
      <c r="A16596" s="105"/>
      <c r="C16596" s="88"/>
      <c r="D16596" s="86"/>
      <c r="E16596" s="32"/>
      <c r="H16596" s="105"/>
      <c r="J16596" s="102"/>
      <c r="K16596" s="102"/>
      <c r="L16596" s="108"/>
      <c r="R16596" s="31"/>
      <c r="S16596" s="112"/>
    </row>
    <row r="16597">
      <c r="A16597" s="105"/>
      <c r="C16597" s="88"/>
      <c r="D16597" s="86"/>
      <c r="E16597" s="32"/>
      <c r="H16597" s="105"/>
      <c r="J16597" s="102"/>
      <c r="K16597" s="102"/>
      <c r="L16597" s="108"/>
      <c r="R16597" s="31"/>
      <c r="S16597" s="112"/>
    </row>
    <row r="16598">
      <c r="A16598" s="105"/>
      <c r="C16598" s="88"/>
      <c r="D16598" s="86"/>
      <c r="E16598" s="32"/>
      <c r="H16598" s="105"/>
      <c r="J16598" s="102"/>
      <c r="K16598" s="102"/>
      <c r="L16598" s="108"/>
      <c r="R16598" s="31"/>
      <c r="S16598" s="112"/>
    </row>
    <row r="16599">
      <c r="A16599" s="105"/>
      <c r="C16599" s="88"/>
      <c r="D16599" s="86"/>
      <c r="E16599" s="32"/>
      <c r="H16599" s="105"/>
      <c r="J16599" s="102"/>
      <c r="K16599" s="102"/>
      <c r="L16599" s="108"/>
      <c r="R16599" s="31"/>
      <c r="S16599" s="112"/>
    </row>
    <row r="16600">
      <c r="A16600" s="105"/>
      <c r="C16600" s="88"/>
      <c r="D16600" s="86"/>
      <c r="E16600" s="32"/>
      <c r="H16600" s="105"/>
      <c r="J16600" s="102"/>
      <c r="K16600" s="102"/>
      <c r="L16600" s="108"/>
      <c r="R16600" s="31"/>
      <c r="S16600" s="112"/>
    </row>
    <row r="16601">
      <c r="A16601" s="105"/>
      <c r="C16601" s="88"/>
      <c r="D16601" s="86"/>
      <c r="E16601" s="32"/>
      <c r="H16601" s="105"/>
      <c r="J16601" s="102"/>
      <c r="K16601" s="102"/>
      <c r="L16601" s="108"/>
      <c r="R16601" s="31"/>
      <c r="S16601" s="112"/>
    </row>
    <row r="16602">
      <c r="A16602" s="105"/>
      <c r="C16602" s="88"/>
      <c r="D16602" s="86"/>
      <c r="E16602" s="32"/>
      <c r="H16602" s="105"/>
      <c r="J16602" s="102"/>
      <c r="K16602" s="102"/>
      <c r="L16602" s="108"/>
      <c r="R16602" s="31"/>
      <c r="S16602" s="112"/>
    </row>
    <row r="16603">
      <c r="A16603" s="105"/>
      <c r="C16603" s="88"/>
      <c r="D16603" s="86"/>
      <c r="E16603" s="32"/>
      <c r="H16603" s="105"/>
      <c r="J16603" s="102"/>
      <c r="K16603" s="102"/>
      <c r="L16603" s="108"/>
      <c r="R16603" s="31"/>
      <c r="S16603" s="112"/>
    </row>
    <row r="16604">
      <c r="A16604" s="105"/>
      <c r="C16604" s="88"/>
      <c r="D16604" s="86"/>
      <c r="E16604" s="32"/>
      <c r="H16604" s="105"/>
      <c r="J16604" s="102"/>
      <c r="K16604" s="102"/>
      <c r="L16604" s="108"/>
      <c r="R16604" s="31"/>
      <c r="S16604" s="112"/>
    </row>
    <row r="16605">
      <c r="A16605" s="105"/>
      <c r="C16605" s="88"/>
      <c r="D16605" s="86"/>
      <c r="E16605" s="32"/>
      <c r="H16605" s="105"/>
      <c r="J16605" s="102"/>
      <c r="K16605" s="102"/>
      <c r="L16605" s="108"/>
      <c r="R16605" s="31"/>
      <c r="S16605" s="112"/>
    </row>
    <row r="16606">
      <c r="A16606" s="105"/>
      <c r="C16606" s="88"/>
      <c r="D16606" s="86"/>
      <c r="E16606" s="32"/>
      <c r="H16606" s="105"/>
      <c r="J16606" s="102"/>
      <c r="K16606" s="102"/>
      <c r="L16606" s="108"/>
      <c r="R16606" s="31"/>
      <c r="S16606" s="112"/>
    </row>
    <row r="16607">
      <c r="A16607" s="105"/>
      <c r="C16607" s="88"/>
      <c r="D16607" s="86"/>
      <c r="E16607" s="32"/>
      <c r="H16607" s="105"/>
      <c r="J16607" s="102"/>
      <c r="K16607" s="102"/>
      <c r="L16607" s="108"/>
      <c r="R16607" s="31"/>
      <c r="S16607" s="112"/>
    </row>
    <row r="16608">
      <c r="A16608" s="105"/>
      <c r="C16608" s="88"/>
      <c r="D16608" s="86"/>
      <c r="E16608" s="32"/>
      <c r="H16608" s="105"/>
      <c r="J16608" s="102"/>
      <c r="K16608" s="102"/>
      <c r="L16608" s="108"/>
      <c r="R16608" s="31"/>
      <c r="S16608" s="112"/>
    </row>
    <row r="16609">
      <c r="A16609" s="105"/>
      <c r="C16609" s="88"/>
      <c r="D16609" s="86"/>
      <c r="E16609" s="32"/>
      <c r="H16609" s="105"/>
      <c r="J16609" s="102"/>
      <c r="K16609" s="102"/>
      <c r="L16609" s="108"/>
      <c r="R16609" s="31"/>
      <c r="S16609" s="112"/>
    </row>
    <row r="16610">
      <c r="A16610" s="105"/>
      <c r="C16610" s="88"/>
      <c r="D16610" s="86"/>
      <c r="E16610" s="32"/>
      <c r="H16610" s="105"/>
      <c r="J16610" s="102"/>
      <c r="K16610" s="102"/>
      <c r="L16610" s="108"/>
      <c r="R16610" s="31"/>
      <c r="S16610" s="112"/>
    </row>
    <row r="16611">
      <c r="A16611" s="105"/>
      <c r="C16611" s="88"/>
      <c r="D16611" s="86"/>
      <c r="E16611" s="32"/>
      <c r="H16611" s="105"/>
      <c r="J16611" s="102"/>
      <c r="K16611" s="102"/>
      <c r="L16611" s="108"/>
      <c r="R16611" s="31"/>
      <c r="S16611" s="112"/>
    </row>
    <row r="16612">
      <c r="A16612" s="105"/>
      <c r="C16612" s="88"/>
      <c r="D16612" s="86"/>
      <c r="E16612" s="32"/>
      <c r="H16612" s="105"/>
      <c r="J16612" s="102"/>
      <c r="K16612" s="102"/>
      <c r="L16612" s="108"/>
      <c r="R16612" s="31"/>
      <c r="S16612" s="112"/>
    </row>
    <row r="16613">
      <c r="A16613" s="105"/>
      <c r="C16613" s="88"/>
      <c r="D16613" s="86"/>
      <c r="E16613" s="32"/>
      <c r="H16613" s="105"/>
      <c r="J16613" s="102"/>
      <c r="K16613" s="102"/>
      <c r="L16613" s="108"/>
      <c r="R16613" s="31"/>
      <c r="S16613" s="112"/>
    </row>
    <row r="16614">
      <c r="A16614" s="105"/>
      <c r="C16614" s="88"/>
      <c r="D16614" s="86"/>
      <c r="E16614" s="32"/>
      <c r="H16614" s="105"/>
      <c r="J16614" s="102"/>
      <c r="K16614" s="102"/>
      <c r="L16614" s="108"/>
      <c r="R16614" s="31"/>
      <c r="S16614" s="112"/>
    </row>
    <row r="16615">
      <c r="A16615" s="105"/>
      <c r="C16615" s="88"/>
      <c r="D16615" s="86"/>
      <c r="E16615" s="32"/>
      <c r="H16615" s="105"/>
      <c r="J16615" s="102"/>
      <c r="K16615" s="102"/>
      <c r="L16615" s="108"/>
      <c r="R16615" s="31"/>
      <c r="S16615" s="112"/>
    </row>
    <row r="16616">
      <c r="A16616" s="105"/>
      <c r="C16616" s="88"/>
      <c r="D16616" s="86"/>
      <c r="E16616" s="32"/>
      <c r="H16616" s="105"/>
      <c r="J16616" s="102"/>
      <c r="K16616" s="102"/>
      <c r="L16616" s="108"/>
      <c r="R16616" s="31"/>
      <c r="S16616" s="112"/>
    </row>
    <row r="16617">
      <c r="A16617" s="105"/>
      <c r="C16617" s="88"/>
      <c r="D16617" s="86"/>
      <c r="E16617" s="32"/>
      <c r="H16617" s="105"/>
      <c r="J16617" s="102"/>
      <c r="K16617" s="102"/>
      <c r="L16617" s="108"/>
      <c r="R16617" s="31"/>
      <c r="S16617" s="112"/>
    </row>
    <row r="16618">
      <c r="A16618" s="105"/>
      <c r="C16618" s="88"/>
      <c r="D16618" s="86"/>
      <c r="E16618" s="32"/>
      <c r="H16618" s="105"/>
      <c r="J16618" s="102"/>
      <c r="K16618" s="102"/>
      <c r="L16618" s="108"/>
      <c r="R16618" s="31"/>
      <c r="S16618" s="112"/>
    </row>
    <row r="16619">
      <c r="A16619" s="105"/>
      <c r="C16619" s="88"/>
      <c r="D16619" s="86"/>
      <c r="E16619" s="32"/>
      <c r="H16619" s="105"/>
      <c r="J16619" s="102"/>
      <c r="K16619" s="102"/>
      <c r="L16619" s="108"/>
      <c r="R16619" s="31"/>
      <c r="S16619" s="112"/>
    </row>
    <row r="16620">
      <c r="A16620" s="105"/>
      <c r="C16620" s="88"/>
      <c r="D16620" s="86"/>
      <c r="E16620" s="32"/>
      <c r="H16620" s="105"/>
      <c r="J16620" s="102"/>
      <c r="K16620" s="102"/>
      <c r="L16620" s="108"/>
      <c r="R16620" s="31"/>
      <c r="S16620" s="112"/>
    </row>
    <row r="16621">
      <c r="A16621" s="105"/>
      <c r="C16621" s="88"/>
      <c r="D16621" s="86"/>
      <c r="E16621" s="32"/>
      <c r="H16621" s="105"/>
      <c r="J16621" s="102"/>
      <c r="K16621" s="102"/>
      <c r="L16621" s="108"/>
      <c r="R16621" s="31"/>
      <c r="S16621" s="112"/>
    </row>
    <row r="16622">
      <c r="A16622" s="105"/>
      <c r="C16622" s="88"/>
      <c r="D16622" s="86"/>
      <c r="E16622" s="32"/>
      <c r="H16622" s="105"/>
      <c r="J16622" s="102"/>
      <c r="K16622" s="102"/>
      <c r="L16622" s="108"/>
      <c r="R16622" s="31"/>
      <c r="S16622" s="112"/>
    </row>
    <row r="16623">
      <c r="A16623" s="105"/>
      <c r="C16623" s="88"/>
      <c r="D16623" s="86"/>
      <c r="E16623" s="32"/>
      <c r="H16623" s="105"/>
      <c r="J16623" s="102"/>
      <c r="K16623" s="102"/>
      <c r="L16623" s="108"/>
      <c r="R16623" s="31"/>
      <c r="S16623" s="112"/>
    </row>
    <row r="16624">
      <c r="A16624" s="105"/>
      <c r="C16624" s="88"/>
      <c r="D16624" s="86"/>
      <c r="E16624" s="32"/>
      <c r="H16624" s="105"/>
      <c r="J16624" s="102"/>
      <c r="K16624" s="102"/>
      <c r="L16624" s="108"/>
      <c r="R16624" s="31"/>
      <c r="S16624" s="112"/>
    </row>
    <row r="16625">
      <c r="A16625" s="105"/>
      <c r="C16625" s="88"/>
      <c r="D16625" s="86"/>
      <c r="E16625" s="32"/>
      <c r="H16625" s="105"/>
      <c r="J16625" s="102"/>
      <c r="K16625" s="102"/>
      <c r="L16625" s="108"/>
      <c r="R16625" s="31"/>
      <c r="S16625" s="112"/>
    </row>
    <row r="16626">
      <c r="A16626" s="105"/>
      <c r="C16626" s="88"/>
      <c r="D16626" s="86"/>
      <c r="E16626" s="32"/>
      <c r="H16626" s="105"/>
      <c r="J16626" s="102"/>
      <c r="K16626" s="102"/>
      <c r="L16626" s="108"/>
      <c r="R16626" s="31"/>
      <c r="S16626" s="112"/>
    </row>
    <row r="16627">
      <c r="A16627" s="105"/>
      <c r="C16627" s="88"/>
      <c r="D16627" s="86"/>
      <c r="E16627" s="32"/>
      <c r="H16627" s="105"/>
      <c r="J16627" s="102"/>
      <c r="K16627" s="102"/>
      <c r="L16627" s="108"/>
      <c r="R16627" s="31"/>
      <c r="S16627" s="112"/>
    </row>
    <row r="16628">
      <c r="A16628" s="105"/>
      <c r="C16628" s="88"/>
      <c r="D16628" s="86"/>
      <c r="E16628" s="32"/>
      <c r="H16628" s="105"/>
      <c r="J16628" s="102"/>
      <c r="K16628" s="102"/>
      <c r="L16628" s="108"/>
      <c r="R16628" s="31"/>
      <c r="S16628" s="112"/>
    </row>
    <row r="16629">
      <c r="A16629" s="105"/>
      <c r="C16629" s="88"/>
      <c r="D16629" s="86"/>
      <c r="E16629" s="32"/>
      <c r="H16629" s="105"/>
      <c r="J16629" s="102"/>
      <c r="K16629" s="102"/>
      <c r="L16629" s="108"/>
      <c r="R16629" s="31"/>
      <c r="S16629" s="112"/>
    </row>
    <row r="16630">
      <c r="A16630" s="105"/>
      <c r="C16630" s="88"/>
      <c r="D16630" s="86"/>
      <c r="E16630" s="32"/>
      <c r="H16630" s="105"/>
      <c r="J16630" s="102"/>
      <c r="K16630" s="102"/>
      <c r="L16630" s="108"/>
      <c r="R16630" s="31"/>
      <c r="S16630" s="112"/>
    </row>
    <row r="16631">
      <c r="A16631" s="105"/>
      <c r="C16631" s="88"/>
      <c r="D16631" s="86"/>
      <c r="E16631" s="32"/>
      <c r="H16631" s="105"/>
      <c r="J16631" s="102"/>
      <c r="K16631" s="102"/>
      <c r="L16631" s="108"/>
      <c r="R16631" s="31"/>
      <c r="S16631" s="112"/>
    </row>
    <row r="16632">
      <c r="A16632" s="105"/>
      <c r="C16632" s="88"/>
      <c r="D16632" s="86"/>
      <c r="E16632" s="32"/>
      <c r="H16632" s="105"/>
      <c r="J16632" s="102"/>
      <c r="K16632" s="102"/>
      <c r="L16632" s="108"/>
      <c r="R16632" s="31"/>
      <c r="S16632" s="112"/>
    </row>
    <row r="16633">
      <c r="A16633" s="105"/>
      <c r="C16633" s="88"/>
      <c r="D16633" s="86"/>
      <c r="E16633" s="32"/>
      <c r="H16633" s="105"/>
      <c r="J16633" s="102"/>
      <c r="K16633" s="102"/>
      <c r="L16633" s="108"/>
      <c r="R16633" s="31"/>
      <c r="S16633" s="112"/>
    </row>
    <row r="16634">
      <c r="A16634" s="105"/>
      <c r="C16634" s="88"/>
      <c r="D16634" s="86"/>
      <c r="E16634" s="32"/>
      <c r="H16634" s="105"/>
      <c r="J16634" s="102"/>
      <c r="K16634" s="102"/>
      <c r="L16634" s="108"/>
      <c r="R16634" s="31"/>
      <c r="S16634" s="112"/>
    </row>
    <row r="16635">
      <c r="A16635" s="105"/>
      <c r="C16635" s="88"/>
      <c r="D16635" s="86"/>
      <c r="E16635" s="32"/>
      <c r="H16635" s="105"/>
      <c r="J16635" s="102"/>
      <c r="K16635" s="102"/>
      <c r="L16635" s="108"/>
      <c r="R16635" s="31"/>
      <c r="S16635" s="112"/>
    </row>
    <row r="16636">
      <c r="A16636" s="105"/>
      <c r="C16636" s="88"/>
      <c r="D16636" s="86"/>
      <c r="E16636" s="32"/>
      <c r="H16636" s="105"/>
      <c r="J16636" s="102"/>
      <c r="K16636" s="102"/>
      <c r="L16636" s="108"/>
      <c r="R16636" s="31"/>
      <c r="S16636" s="112"/>
    </row>
    <row r="16637">
      <c r="A16637" s="105"/>
      <c r="C16637" s="88"/>
      <c r="D16637" s="86"/>
      <c r="E16637" s="32"/>
      <c r="H16637" s="105"/>
      <c r="J16637" s="102"/>
      <c r="K16637" s="102"/>
      <c r="L16637" s="108"/>
      <c r="R16637" s="31"/>
      <c r="S16637" s="112"/>
    </row>
    <row r="16638">
      <c r="A16638" s="105"/>
      <c r="C16638" s="88"/>
      <c r="D16638" s="86"/>
      <c r="E16638" s="32"/>
      <c r="H16638" s="105"/>
      <c r="J16638" s="102"/>
      <c r="K16638" s="102"/>
      <c r="L16638" s="108"/>
      <c r="R16638" s="31"/>
      <c r="S16638" s="112"/>
    </row>
    <row r="16639">
      <c r="A16639" s="105"/>
      <c r="C16639" s="88"/>
      <c r="D16639" s="86"/>
      <c r="E16639" s="32"/>
      <c r="H16639" s="105"/>
      <c r="J16639" s="102"/>
      <c r="K16639" s="102"/>
      <c r="L16639" s="108"/>
      <c r="R16639" s="31"/>
      <c r="S16639" s="112"/>
    </row>
    <row r="16640">
      <c r="A16640" s="105"/>
      <c r="C16640" s="88"/>
      <c r="D16640" s="86"/>
      <c r="E16640" s="32"/>
      <c r="H16640" s="105"/>
      <c r="J16640" s="102"/>
      <c r="K16640" s="102"/>
      <c r="L16640" s="108"/>
      <c r="R16640" s="31"/>
      <c r="S16640" s="112"/>
    </row>
    <row r="16641">
      <c r="A16641" s="105"/>
      <c r="C16641" s="88"/>
      <c r="D16641" s="86"/>
      <c r="E16641" s="32"/>
      <c r="H16641" s="105"/>
      <c r="J16641" s="102"/>
      <c r="K16641" s="102"/>
      <c r="L16641" s="108"/>
      <c r="R16641" s="31"/>
      <c r="S16641" s="112"/>
    </row>
    <row r="16642">
      <c r="A16642" s="105"/>
      <c r="C16642" s="88"/>
      <c r="D16642" s="86"/>
      <c r="E16642" s="32"/>
      <c r="H16642" s="105"/>
      <c r="J16642" s="102"/>
      <c r="K16642" s="102"/>
      <c r="L16642" s="108"/>
      <c r="R16642" s="31"/>
      <c r="S16642" s="112"/>
    </row>
    <row r="16643">
      <c r="A16643" s="105"/>
      <c r="C16643" s="88"/>
      <c r="D16643" s="86"/>
      <c r="E16643" s="32"/>
      <c r="H16643" s="105"/>
      <c r="J16643" s="102"/>
      <c r="K16643" s="102"/>
      <c r="L16643" s="108"/>
      <c r="R16643" s="31"/>
      <c r="S16643" s="112"/>
    </row>
    <row r="16644">
      <c r="A16644" s="105"/>
      <c r="C16644" s="88"/>
      <c r="D16644" s="86"/>
      <c r="E16644" s="32"/>
      <c r="H16644" s="105"/>
      <c r="J16644" s="102"/>
      <c r="K16644" s="102"/>
      <c r="L16644" s="108"/>
      <c r="R16644" s="31"/>
      <c r="S16644" s="112"/>
    </row>
    <row r="16645">
      <c r="A16645" s="105"/>
      <c r="C16645" s="88"/>
      <c r="D16645" s="86"/>
      <c r="E16645" s="32"/>
      <c r="H16645" s="105"/>
      <c r="J16645" s="102"/>
      <c r="K16645" s="102"/>
      <c r="L16645" s="108"/>
      <c r="R16645" s="31"/>
      <c r="S16645" s="112"/>
    </row>
    <row r="16646">
      <c r="A16646" s="105"/>
      <c r="C16646" s="88"/>
      <c r="D16646" s="86"/>
      <c r="E16646" s="32"/>
      <c r="H16646" s="105"/>
      <c r="J16646" s="102"/>
      <c r="K16646" s="102"/>
      <c r="L16646" s="108"/>
      <c r="R16646" s="31"/>
      <c r="S16646" s="112"/>
    </row>
    <row r="16647">
      <c r="A16647" s="105"/>
      <c r="C16647" s="88"/>
      <c r="D16647" s="86"/>
      <c r="E16647" s="32"/>
      <c r="H16647" s="105"/>
      <c r="J16647" s="102"/>
      <c r="K16647" s="102"/>
      <c r="L16647" s="108"/>
      <c r="R16647" s="31"/>
      <c r="S16647" s="112"/>
    </row>
    <row r="16648">
      <c r="A16648" s="105"/>
      <c r="C16648" s="88"/>
      <c r="D16648" s="86"/>
      <c r="E16648" s="32"/>
      <c r="H16648" s="105"/>
      <c r="J16648" s="102"/>
      <c r="K16648" s="102"/>
      <c r="L16648" s="108"/>
      <c r="R16648" s="31"/>
      <c r="S16648" s="112"/>
    </row>
    <row r="16649">
      <c r="A16649" s="105"/>
      <c r="C16649" s="88"/>
      <c r="D16649" s="86"/>
      <c r="E16649" s="32"/>
      <c r="H16649" s="105"/>
      <c r="J16649" s="102"/>
      <c r="K16649" s="102"/>
      <c r="L16649" s="108"/>
      <c r="R16649" s="31"/>
      <c r="S16649" s="112"/>
    </row>
    <row r="16650">
      <c r="A16650" s="105"/>
      <c r="C16650" s="88"/>
      <c r="D16650" s="86"/>
      <c r="E16650" s="32"/>
      <c r="H16650" s="105"/>
      <c r="J16650" s="102"/>
      <c r="K16650" s="102"/>
      <c r="L16650" s="108"/>
      <c r="R16650" s="31"/>
      <c r="S16650" s="112"/>
    </row>
    <row r="16651">
      <c r="A16651" s="105"/>
      <c r="C16651" s="88"/>
      <c r="D16651" s="86"/>
      <c r="E16651" s="32"/>
      <c r="H16651" s="105"/>
      <c r="J16651" s="102"/>
      <c r="K16651" s="102"/>
      <c r="L16651" s="108"/>
      <c r="R16651" s="31"/>
      <c r="S16651" s="112"/>
    </row>
    <row r="16652">
      <c r="A16652" s="105"/>
      <c r="C16652" s="88"/>
      <c r="D16652" s="86"/>
      <c r="E16652" s="32"/>
      <c r="H16652" s="105"/>
      <c r="J16652" s="102"/>
      <c r="K16652" s="102"/>
      <c r="L16652" s="108"/>
      <c r="R16652" s="31"/>
      <c r="S16652" s="112"/>
    </row>
    <row r="16653">
      <c r="A16653" s="105"/>
      <c r="C16653" s="88"/>
      <c r="D16653" s="86"/>
      <c r="E16653" s="32"/>
      <c r="H16653" s="105"/>
      <c r="J16653" s="102"/>
      <c r="K16653" s="102"/>
      <c r="L16653" s="108"/>
      <c r="R16653" s="31"/>
      <c r="S16653" s="112"/>
    </row>
    <row r="16654">
      <c r="A16654" s="105"/>
      <c r="C16654" s="88"/>
      <c r="D16654" s="86"/>
      <c r="E16654" s="32"/>
      <c r="H16654" s="105"/>
      <c r="J16654" s="102"/>
      <c r="K16654" s="102"/>
      <c r="L16654" s="108"/>
      <c r="R16654" s="31"/>
      <c r="S16654" s="112"/>
    </row>
    <row r="16655">
      <c r="A16655" s="105"/>
      <c r="C16655" s="88"/>
      <c r="D16655" s="86"/>
      <c r="E16655" s="32"/>
      <c r="H16655" s="105"/>
      <c r="J16655" s="102"/>
      <c r="K16655" s="102"/>
      <c r="L16655" s="108"/>
      <c r="R16655" s="31"/>
      <c r="S16655" s="112"/>
    </row>
    <row r="16656">
      <c r="A16656" s="105"/>
      <c r="C16656" s="88"/>
      <c r="D16656" s="86"/>
      <c r="E16656" s="32"/>
      <c r="H16656" s="105"/>
      <c r="J16656" s="102"/>
      <c r="K16656" s="102"/>
      <c r="L16656" s="108"/>
      <c r="R16656" s="31"/>
      <c r="S16656" s="112"/>
    </row>
    <row r="16657">
      <c r="A16657" s="105"/>
      <c r="C16657" s="88"/>
      <c r="D16657" s="86"/>
      <c r="E16657" s="32"/>
      <c r="H16657" s="105"/>
      <c r="J16657" s="102"/>
      <c r="K16657" s="102"/>
      <c r="L16657" s="108"/>
      <c r="R16657" s="31"/>
      <c r="S16657" s="112"/>
    </row>
    <row r="16658">
      <c r="A16658" s="105"/>
      <c r="C16658" s="88"/>
      <c r="D16658" s="86"/>
      <c r="E16658" s="32"/>
      <c r="H16658" s="105"/>
      <c r="J16658" s="102"/>
      <c r="K16658" s="102"/>
      <c r="L16658" s="108"/>
      <c r="R16658" s="31"/>
      <c r="S16658" s="112"/>
    </row>
    <row r="16659">
      <c r="A16659" s="105"/>
      <c r="C16659" s="88"/>
      <c r="D16659" s="86"/>
      <c r="E16659" s="32"/>
      <c r="H16659" s="105"/>
      <c r="J16659" s="102"/>
      <c r="K16659" s="102"/>
      <c r="L16659" s="108"/>
      <c r="R16659" s="31"/>
      <c r="S16659" s="112"/>
    </row>
    <row r="16660">
      <c r="A16660" s="105"/>
      <c r="C16660" s="88"/>
      <c r="D16660" s="86"/>
      <c r="E16660" s="32"/>
      <c r="H16660" s="105"/>
      <c r="J16660" s="102"/>
      <c r="K16660" s="102"/>
      <c r="L16660" s="108"/>
      <c r="R16660" s="31"/>
      <c r="S16660" s="112"/>
    </row>
    <row r="16661">
      <c r="A16661" s="105"/>
      <c r="C16661" s="88"/>
      <c r="D16661" s="86"/>
      <c r="E16661" s="32"/>
      <c r="H16661" s="105"/>
      <c r="J16661" s="102"/>
      <c r="K16661" s="102"/>
      <c r="L16661" s="108"/>
      <c r="R16661" s="31"/>
      <c r="S16661" s="112"/>
    </row>
    <row r="16662">
      <c r="A16662" s="105"/>
      <c r="C16662" s="88"/>
      <c r="D16662" s="86"/>
      <c r="E16662" s="32"/>
      <c r="H16662" s="105"/>
      <c r="J16662" s="102"/>
      <c r="K16662" s="102"/>
      <c r="L16662" s="108"/>
      <c r="R16662" s="31"/>
      <c r="S16662" s="112"/>
    </row>
    <row r="16663">
      <c r="A16663" s="105"/>
      <c r="C16663" s="88"/>
      <c r="D16663" s="86"/>
      <c r="E16663" s="32"/>
      <c r="H16663" s="105"/>
      <c r="J16663" s="102"/>
      <c r="K16663" s="102"/>
      <c r="L16663" s="108"/>
      <c r="R16663" s="31"/>
      <c r="S16663" s="112"/>
    </row>
    <row r="16664">
      <c r="A16664" s="105"/>
      <c r="C16664" s="88"/>
      <c r="D16664" s="86"/>
      <c r="E16664" s="32"/>
      <c r="H16664" s="105"/>
      <c r="J16664" s="102"/>
      <c r="K16664" s="102"/>
      <c r="L16664" s="108"/>
      <c r="R16664" s="31"/>
      <c r="S16664" s="112"/>
    </row>
    <row r="16665">
      <c r="A16665" s="105"/>
      <c r="C16665" s="88"/>
      <c r="D16665" s="86"/>
      <c r="E16665" s="32"/>
      <c r="H16665" s="105"/>
      <c r="J16665" s="102"/>
      <c r="K16665" s="102"/>
      <c r="L16665" s="108"/>
      <c r="R16665" s="31"/>
      <c r="S16665" s="112"/>
    </row>
    <row r="16666">
      <c r="A16666" s="105"/>
      <c r="C16666" s="88"/>
      <c r="D16666" s="86"/>
      <c r="E16666" s="32"/>
      <c r="H16666" s="105"/>
      <c r="J16666" s="102"/>
      <c r="K16666" s="102"/>
      <c r="L16666" s="108"/>
      <c r="R16666" s="31"/>
      <c r="S16666" s="112"/>
    </row>
    <row r="16667">
      <c r="A16667" s="105"/>
      <c r="C16667" s="88"/>
      <c r="D16667" s="86"/>
      <c r="E16667" s="32"/>
      <c r="H16667" s="105"/>
      <c r="J16667" s="102"/>
      <c r="K16667" s="102"/>
      <c r="L16667" s="108"/>
      <c r="R16667" s="31"/>
      <c r="S16667" s="112"/>
    </row>
    <row r="16668">
      <c r="A16668" s="105"/>
      <c r="C16668" s="88"/>
      <c r="D16668" s="86"/>
      <c r="E16668" s="32"/>
      <c r="H16668" s="105"/>
      <c r="J16668" s="102"/>
      <c r="K16668" s="102"/>
      <c r="L16668" s="108"/>
      <c r="R16668" s="31"/>
      <c r="S16668" s="112"/>
    </row>
    <row r="16669">
      <c r="A16669" s="105"/>
      <c r="C16669" s="88"/>
      <c r="D16669" s="86"/>
      <c r="E16669" s="32"/>
      <c r="H16669" s="105"/>
      <c r="J16669" s="102"/>
      <c r="K16669" s="102"/>
      <c r="L16669" s="108"/>
      <c r="R16669" s="31"/>
      <c r="S16669" s="112"/>
    </row>
    <row r="16670">
      <c r="A16670" s="105"/>
      <c r="C16670" s="88"/>
      <c r="D16670" s="86"/>
      <c r="E16670" s="32"/>
      <c r="H16670" s="105"/>
      <c r="J16670" s="102"/>
      <c r="K16670" s="102"/>
      <c r="L16670" s="108"/>
      <c r="R16670" s="31"/>
      <c r="S16670" s="112"/>
    </row>
    <row r="16671">
      <c r="A16671" s="105"/>
      <c r="C16671" s="88"/>
      <c r="D16671" s="86"/>
      <c r="E16671" s="32"/>
      <c r="H16671" s="105"/>
      <c r="J16671" s="102"/>
      <c r="K16671" s="102"/>
      <c r="L16671" s="108"/>
      <c r="R16671" s="31"/>
      <c r="S16671" s="112"/>
    </row>
    <row r="16672">
      <c r="A16672" s="105"/>
      <c r="C16672" s="88"/>
      <c r="D16672" s="86"/>
      <c r="E16672" s="32"/>
      <c r="H16672" s="105"/>
      <c r="J16672" s="102"/>
      <c r="K16672" s="102"/>
      <c r="L16672" s="108"/>
      <c r="R16672" s="31"/>
      <c r="S16672" s="112"/>
    </row>
    <row r="16673">
      <c r="A16673" s="105"/>
      <c r="C16673" s="88"/>
      <c r="D16673" s="86"/>
      <c r="E16673" s="32"/>
      <c r="H16673" s="105"/>
      <c r="J16673" s="102"/>
      <c r="K16673" s="102"/>
      <c r="L16673" s="108"/>
      <c r="R16673" s="31"/>
      <c r="S16673" s="112"/>
    </row>
    <row r="16674">
      <c r="A16674" s="105"/>
      <c r="C16674" s="88"/>
      <c r="D16674" s="86"/>
      <c r="E16674" s="32"/>
      <c r="H16674" s="105"/>
      <c r="J16674" s="102"/>
      <c r="K16674" s="102"/>
      <c r="L16674" s="108"/>
      <c r="R16674" s="31"/>
      <c r="S16674" s="112"/>
    </row>
    <row r="16675">
      <c r="A16675" s="105"/>
      <c r="C16675" s="88"/>
      <c r="D16675" s="86"/>
      <c r="E16675" s="32"/>
      <c r="H16675" s="105"/>
      <c r="J16675" s="102"/>
      <c r="K16675" s="102"/>
      <c r="L16675" s="108"/>
      <c r="R16675" s="31"/>
      <c r="S16675" s="112"/>
    </row>
    <row r="16676">
      <c r="A16676" s="105"/>
      <c r="C16676" s="88"/>
      <c r="D16676" s="86"/>
      <c r="E16676" s="32"/>
      <c r="H16676" s="105"/>
      <c r="J16676" s="102"/>
      <c r="K16676" s="102"/>
      <c r="L16676" s="108"/>
      <c r="R16676" s="31"/>
      <c r="S16676" s="112"/>
    </row>
    <row r="16677">
      <c r="A16677" s="105"/>
      <c r="C16677" s="88"/>
      <c r="D16677" s="86"/>
      <c r="E16677" s="32"/>
      <c r="H16677" s="105"/>
      <c r="J16677" s="102"/>
      <c r="K16677" s="102"/>
      <c r="L16677" s="108"/>
      <c r="R16677" s="31"/>
      <c r="S16677" s="112"/>
    </row>
    <row r="16678">
      <c r="A16678" s="105"/>
      <c r="C16678" s="88"/>
      <c r="D16678" s="86"/>
      <c r="E16678" s="32"/>
      <c r="H16678" s="105"/>
      <c r="J16678" s="102"/>
      <c r="K16678" s="102"/>
      <c r="L16678" s="108"/>
      <c r="R16678" s="31"/>
      <c r="S16678" s="112"/>
    </row>
    <row r="16679">
      <c r="A16679" s="105"/>
      <c r="C16679" s="88"/>
      <c r="D16679" s="86"/>
      <c r="E16679" s="32"/>
      <c r="H16679" s="105"/>
      <c r="J16679" s="102"/>
      <c r="K16679" s="102"/>
      <c r="L16679" s="108"/>
      <c r="R16679" s="31"/>
      <c r="S16679" s="112"/>
    </row>
    <row r="16680">
      <c r="A16680" s="105"/>
      <c r="C16680" s="88"/>
      <c r="D16680" s="86"/>
      <c r="E16680" s="32"/>
      <c r="H16680" s="105"/>
      <c r="J16680" s="102"/>
      <c r="K16680" s="102"/>
      <c r="L16680" s="108"/>
      <c r="R16680" s="31"/>
      <c r="S16680" s="112"/>
    </row>
    <row r="16681">
      <c r="A16681" s="105"/>
      <c r="C16681" s="88"/>
      <c r="D16681" s="86"/>
      <c r="E16681" s="32"/>
      <c r="H16681" s="105"/>
      <c r="J16681" s="102"/>
      <c r="K16681" s="102"/>
      <c r="L16681" s="108"/>
      <c r="R16681" s="31"/>
      <c r="S16681" s="112"/>
    </row>
    <row r="16682">
      <c r="A16682" s="105"/>
      <c r="C16682" s="88"/>
      <c r="D16682" s="86"/>
      <c r="E16682" s="32"/>
      <c r="H16682" s="105"/>
      <c r="J16682" s="102"/>
      <c r="K16682" s="102"/>
      <c r="L16682" s="108"/>
      <c r="R16682" s="31"/>
      <c r="S16682" s="112"/>
    </row>
    <row r="16683">
      <c r="A16683" s="105"/>
      <c r="C16683" s="88"/>
      <c r="D16683" s="86"/>
      <c r="E16683" s="32"/>
      <c r="H16683" s="105"/>
      <c r="J16683" s="102"/>
      <c r="K16683" s="102"/>
      <c r="L16683" s="108"/>
      <c r="R16683" s="31"/>
      <c r="S16683" s="112"/>
    </row>
    <row r="16684">
      <c r="A16684" s="105"/>
      <c r="C16684" s="88"/>
      <c r="D16684" s="86"/>
      <c r="E16684" s="32"/>
      <c r="H16684" s="105"/>
      <c r="J16684" s="102"/>
      <c r="K16684" s="102"/>
      <c r="L16684" s="108"/>
      <c r="R16684" s="31"/>
      <c r="S16684" s="112"/>
    </row>
    <row r="16685">
      <c r="A16685" s="105"/>
      <c r="C16685" s="88"/>
      <c r="D16685" s="86"/>
      <c r="E16685" s="32"/>
      <c r="H16685" s="105"/>
      <c r="J16685" s="102"/>
      <c r="K16685" s="102"/>
      <c r="L16685" s="108"/>
      <c r="R16685" s="31"/>
      <c r="S16685" s="112"/>
    </row>
    <row r="16686">
      <c r="A16686" s="105"/>
      <c r="C16686" s="88"/>
      <c r="D16686" s="86"/>
      <c r="E16686" s="32"/>
      <c r="H16686" s="105"/>
      <c r="J16686" s="102"/>
      <c r="K16686" s="102"/>
      <c r="L16686" s="108"/>
      <c r="R16686" s="31"/>
      <c r="S16686" s="112"/>
    </row>
    <row r="16687">
      <c r="A16687" s="105"/>
      <c r="C16687" s="88"/>
      <c r="D16687" s="86"/>
      <c r="E16687" s="32"/>
      <c r="H16687" s="105"/>
      <c r="J16687" s="102"/>
      <c r="K16687" s="102"/>
      <c r="L16687" s="108"/>
      <c r="R16687" s="31"/>
      <c r="S16687" s="112"/>
    </row>
    <row r="16688">
      <c r="A16688" s="105"/>
      <c r="C16688" s="88"/>
      <c r="D16688" s="86"/>
      <c r="E16688" s="32"/>
      <c r="H16688" s="105"/>
      <c r="J16688" s="102"/>
      <c r="K16688" s="102"/>
      <c r="L16688" s="108"/>
      <c r="R16688" s="31"/>
      <c r="S16688" s="112"/>
    </row>
    <row r="16689">
      <c r="A16689" s="105"/>
      <c r="C16689" s="88"/>
      <c r="D16689" s="86"/>
      <c r="E16689" s="32"/>
      <c r="H16689" s="105"/>
      <c r="J16689" s="102"/>
      <c r="K16689" s="102"/>
      <c r="L16689" s="108"/>
      <c r="R16689" s="31"/>
      <c r="S16689" s="112"/>
    </row>
    <row r="16690">
      <c r="A16690" s="105"/>
      <c r="C16690" s="88"/>
      <c r="D16690" s="86"/>
      <c r="E16690" s="32"/>
      <c r="H16690" s="105"/>
      <c r="J16690" s="102"/>
      <c r="K16690" s="102"/>
      <c r="L16690" s="108"/>
      <c r="R16690" s="31"/>
      <c r="S16690" s="112"/>
    </row>
    <row r="16691">
      <c r="A16691" s="105"/>
      <c r="C16691" s="88"/>
      <c r="D16691" s="86"/>
      <c r="E16691" s="32"/>
      <c r="H16691" s="105"/>
      <c r="J16691" s="102"/>
      <c r="K16691" s="102"/>
      <c r="L16691" s="108"/>
      <c r="R16691" s="31"/>
      <c r="S16691" s="112"/>
    </row>
    <row r="16692">
      <c r="A16692" s="105"/>
      <c r="C16692" s="88"/>
      <c r="D16692" s="86"/>
      <c r="E16692" s="32"/>
      <c r="H16692" s="105"/>
      <c r="J16692" s="102"/>
      <c r="K16692" s="102"/>
      <c r="L16692" s="108"/>
      <c r="R16692" s="31"/>
      <c r="S16692" s="112"/>
    </row>
    <row r="16693">
      <c r="A16693" s="105"/>
      <c r="C16693" s="88"/>
      <c r="D16693" s="86"/>
      <c r="E16693" s="32"/>
      <c r="H16693" s="105"/>
      <c r="J16693" s="102"/>
      <c r="K16693" s="102"/>
      <c r="L16693" s="108"/>
      <c r="R16693" s="31"/>
      <c r="S16693" s="112"/>
    </row>
    <row r="16694">
      <c r="A16694" s="105"/>
      <c r="C16694" s="88"/>
      <c r="D16694" s="86"/>
      <c r="E16694" s="32"/>
      <c r="H16694" s="105"/>
      <c r="J16694" s="102"/>
      <c r="K16694" s="102"/>
      <c r="L16694" s="108"/>
      <c r="R16694" s="31"/>
      <c r="S16694" s="112"/>
    </row>
    <row r="16695">
      <c r="A16695" s="105"/>
      <c r="C16695" s="88"/>
      <c r="D16695" s="86"/>
      <c r="E16695" s="32"/>
      <c r="H16695" s="105"/>
      <c r="J16695" s="102"/>
      <c r="K16695" s="102"/>
      <c r="L16695" s="108"/>
      <c r="R16695" s="31"/>
      <c r="S16695" s="112"/>
    </row>
    <row r="16696">
      <c r="A16696" s="105"/>
      <c r="C16696" s="88"/>
      <c r="D16696" s="86"/>
      <c r="E16696" s="32"/>
      <c r="H16696" s="105"/>
      <c r="J16696" s="102"/>
      <c r="K16696" s="102"/>
      <c r="L16696" s="108"/>
      <c r="R16696" s="31"/>
      <c r="S16696" s="112"/>
    </row>
    <row r="16697">
      <c r="A16697" s="105"/>
      <c r="C16697" s="88"/>
      <c r="D16697" s="86"/>
      <c r="E16697" s="32"/>
      <c r="H16697" s="105"/>
      <c r="J16697" s="102"/>
      <c r="K16697" s="102"/>
      <c r="L16697" s="108"/>
      <c r="R16697" s="31"/>
      <c r="S16697" s="112"/>
    </row>
    <row r="16698">
      <c r="A16698" s="105"/>
      <c r="C16698" s="88"/>
      <c r="D16698" s="86"/>
      <c r="E16698" s="32"/>
      <c r="H16698" s="105"/>
      <c r="J16698" s="102"/>
      <c r="K16698" s="102"/>
      <c r="L16698" s="108"/>
      <c r="R16698" s="31"/>
      <c r="S16698" s="112"/>
    </row>
    <row r="16699">
      <c r="A16699" s="105"/>
      <c r="C16699" s="88"/>
      <c r="D16699" s="86"/>
      <c r="E16699" s="32"/>
      <c r="H16699" s="105"/>
      <c r="J16699" s="102"/>
      <c r="K16699" s="102"/>
      <c r="L16699" s="108"/>
      <c r="R16699" s="31"/>
      <c r="S16699" s="112"/>
    </row>
    <row r="16700">
      <c r="A16700" s="105"/>
      <c r="C16700" s="88"/>
      <c r="D16700" s="86"/>
      <c r="E16700" s="32"/>
      <c r="H16700" s="105"/>
      <c r="J16700" s="102"/>
      <c r="K16700" s="102"/>
      <c r="L16700" s="108"/>
      <c r="R16700" s="31"/>
      <c r="S16700" s="112"/>
    </row>
    <row r="16701">
      <c r="A16701" s="105"/>
      <c r="C16701" s="88"/>
      <c r="D16701" s="86"/>
      <c r="E16701" s="32"/>
      <c r="H16701" s="105"/>
      <c r="J16701" s="102"/>
      <c r="K16701" s="102"/>
      <c r="L16701" s="108"/>
      <c r="R16701" s="31"/>
      <c r="S16701" s="112"/>
    </row>
    <row r="16702">
      <c r="A16702" s="105"/>
      <c r="C16702" s="88"/>
      <c r="D16702" s="86"/>
      <c r="E16702" s="32"/>
      <c r="H16702" s="105"/>
      <c r="J16702" s="102"/>
      <c r="K16702" s="102"/>
      <c r="L16702" s="108"/>
      <c r="R16702" s="31"/>
      <c r="S16702" s="112"/>
    </row>
    <row r="16703">
      <c r="A16703" s="105"/>
      <c r="C16703" s="88"/>
      <c r="D16703" s="86"/>
      <c r="E16703" s="32"/>
      <c r="H16703" s="105"/>
      <c r="J16703" s="102"/>
      <c r="K16703" s="102"/>
      <c r="L16703" s="108"/>
      <c r="R16703" s="31"/>
      <c r="S16703" s="112"/>
    </row>
    <row r="16704">
      <c r="A16704" s="105"/>
      <c r="C16704" s="88"/>
      <c r="D16704" s="86"/>
      <c r="E16704" s="32"/>
      <c r="H16704" s="105"/>
      <c r="J16704" s="102"/>
      <c r="K16704" s="102"/>
      <c r="L16704" s="108"/>
      <c r="R16704" s="31"/>
      <c r="S16704" s="112"/>
    </row>
    <row r="16705">
      <c r="A16705" s="105"/>
      <c r="C16705" s="88"/>
      <c r="D16705" s="86"/>
      <c r="E16705" s="32"/>
      <c r="H16705" s="105"/>
      <c r="J16705" s="102"/>
      <c r="K16705" s="102"/>
      <c r="L16705" s="108"/>
      <c r="R16705" s="31"/>
      <c r="S16705" s="112"/>
    </row>
    <row r="16706">
      <c r="A16706" s="105"/>
      <c r="C16706" s="88"/>
      <c r="D16706" s="86"/>
      <c r="E16706" s="32"/>
      <c r="H16706" s="105"/>
      <c r="J16706" s="102"/>
      <c r="K16706" s="102"/>
      <c r="L16706" s="108"/>
      <c r="R16706" s="31"/>
      <c r="S16706" s="112"/>
    </row>
    <row r="16707">
      <c r="A16707" s="105"/>
      <c r="C16707" s="88"/>
      <c r="D16707" s="86"/>
      <c r="E16707" s="32"/>
      <c r="H16707" s="105"/>
      <c r="J16707" s="102"/>
      <c r="K16707" s="102"/>
      <c r="L16707" s="108"/>
      <c r="R16707" s="31"/>
      <c r="S16707" s="112"/>
    </row>
    <row r="16708">
      <c r="A16708" s="105"/>
      <c r="C16708" s="88"/>
      <c r="D16708" s="86"/>
      <c r="E16708" s="32"/>
      <c r="H16708" s="105"/>
      <c r="J16708" s="102"/>
      <c r="K16708" s="102"/>
      <c r="L16708" s="108"/>
      <c r="R16708" s="31"/>
      <c r="S16708" s="112"/>
    </row>
    <row r="16709">
      <c r="A16709" s="105"/>
      <c r="C16709" s="88"/>
      <c r="D16709" s="86"/>
      <c r="E16709" s="32"/>
      <c r="H16709" s="105"/>
      <c r="J16709" s="102"/>
      <c r="K16709" s="102"/>
      <c r="L16709" s="108"/>
      <c r="R16709" s="31"/>
      <c r="S16709" s="112"/>
    </row>
    <row r="16710">
      <c r="A16710" s="105"/>
      <c r="C16710" s="88"/>
      <c r="D16710" s="86"/>
      <c r="E16710" s="32"/>
      <c r="H16710" s="105"/>
      <c r="J16710" s="102"/>
      <c r="K16710" s="102"/>
      <c r="L16710" s="108"/>
      <c r="R16710" s="31"/>
      <c r="S16710" s="112"/>
    </row>
    <row r="16711">
      <c r="A16711" s="105"/>
      <c r="C16711" s="88"/>
      <c r="D16711" s="86"/>
      <c r="E16711" s="32"/>
      <c r="H16711" s="105"/>
      <c r="J16711" s="102"/>
      <c r="K16711" s="102"/>
      <c r="L16711" s="108"/>
      <c r="R16711" s="31"/>
      <c r="S16711" s="112"/>
    </row>
    <row r="16712">
      <c r="A16712" s="105"/>
      <c r="C16712" s="88"/>
      <c r="D16712" s="86"/>
      <c r="E16712" s="32"/>
      <c r="H16712" s="105"/>
      <c r="J16712" s="102"/>
      <c r="K16712" s="102"/>
      <c r="L16712" s="108"/>
      <c r="R16712" s="31"/>
      <c r="S16712" s="112"/>
    </row>
    <row r="16713">
      <c r="A16713" s="105"/>
      <c r="C16713" s="88"/>
      <c r="D16713" s="86"/>
      <c r="E16713" s="32"/>
      <c r="H16713" s="105"/>
      <c r="J16713" s="102"/>
      <c r="K16713" s="102"/>
      <c r="L16713" s="108"/>
      <c r="R16713" s="31"/>
      <c r="S16713" s="112"/>
    </row>
    <row r="16714">
      <c r="A16714" s="105"/>
      <c r="C16714" s="88"/>
      <c r="D16714" s="86"/>
      <c r="E16714" s="32"/>
      <c r="H16714" s="105"/>
      <c r="J16714" s="102"/>
      <c r="K16714" s="102"/>
      <c r="L16714" s="108"/>
      <c r="R16714" s="31"/>
      <c r="S16714" s="112"/>
    </row>
    <row r="16715">
      <c r="A16715" s="105"/>
      <c r="C16715" s="88"/>
      <c r="D16715" s="86"/>
      <c r="E16715" s="32"/>
      <c r="H16715" s="105"/>
      <c r="J16715" s="102"/>
      <c r="K16715" s="102"/>
      <c r="L16715" s="108"/>
      <c r="R16715" s="31"/>
      <c r="S16715" s="112"/>
    </row>
    <row r="16716">
      <c r="A16716" s="105"/>
      <c r="C16716" s="88"/>
      <c r="D16716" s="86"/>
      <c r="E16716" s="32"/>
      <c r="H16716" s="105"/>
      <c r="J16716" s="102"/>
      <c r="K16716" s="102"/>
      <c r="L16716" s="108"/>
      <c r="R16716" s="31"/>
      <c r="S16716" s="112"/>
    </row>
    <row r="16717">
      <c r="A16717" s="105"/>
      <c r="C16717" s="88"/>
      <c r="D16717" s="86"/>
      <c r="E16717" s="32"/>
      <c r="H16717" s="105"/>
      <c r="J16717" s="102"/>
      <c r="K16717" s="102"/>
      <c r="L16717" s="108"/>
      <c r="R16717" s="31"/>
      <c r="S16717" s="112"/>
    </row>
    <row r="16718">
      <c r="A16718" s="105"/>
      <c r="C16718" s="88"/>
      <c r="D16718" s="86"/>
      <c r="E16718" s="32"/>
      <c r="H16718" s="105"/>
      <c r="J16718" s="102"/>
      <c r="K16718" s="102"/>
      <c r="L16718" s="108"/>
      <c r="R16718" s="31"/>
      <c r="S16718" s="112"/>
    </row>
    <row r="16719">
      <c r="A16719" s="105"/>
      <c r="C16719" s="88"/>
      <c r="D16719" s="86"/>
      <c r="E16719" s="32"/>
      <c r="H16719" s="105"/>
      <c r="J16719" s="102"/>
      <c r="K16719" s="102"/>
      <c r="L16719" s="108"/>
      <c r="R16719" s="31"/>
      <c r="S16719" s="112"/>
    </row>
    <row r="16720">
      <c r="A16720" s="105"/>
      <c r="C16720" s="88"/>
      <c r="D16720" s="86"/>
      <c r="E16720" s="32"/>
      <c r="H16720" s="105"/>
      <c r="J16720" s="102"/>
      <c r="K16720" s="102"/>
      <c r="L16720" s="108"/>
      <c r="R16720" s="31"/>
      <c r="S16720" s="112"/>
    </row>
    <row r="16721">
      <c r="A16721" s="105"/>
      <c r="C16721" s="88"/>
      <c r="D16721" s="86"/>
      <c r="E16721" s="32"/>
      <c r="H16721" s="105"/>
      <c r="J16721" s="102"/>
      <c r="K16721" s="102"/>
      <c r="L16721" s="108"/>
      <c r="R16721" s="31"/>
      <c r="S16721" s="112"/>
    </row>
    <row r="16722">
      <c r="A16722" s="105"/>
      <c r="C16722" s="88"/>
      <c r="D16722" s="86"/>
      <c r="E16722" s="32"/>
      <c r="H16722" s="105"/>
      <c r="J16722" s="102"/>
      <c r="K16722" s="102"/>
      <c r="L16722" s="108"/>
      <c r="R16722" s="31"/>
      <c r="S16722" s="112"/>
    </row>
    <row r="16723">
      <c r="A16723" s="105"/>
      <c r="C16723" s="88"/>
      <c r="D16723" s="86"/>
      <c r="E16723" s="32"/>
      <c r="H16723" s="105"/>
      <c r="J16723" s="102"/>
      <c r="K16723" s="102"/>
      <c r="L16723" s="108"/>
      <c r="R16723" s="31"/>
      <c r="S16723" s="112"/>
    </row>
    <row r="16724">
      <c r="A16724" s="105"/>
      <c r="C16724" s="88"/>
      <c r="D16724" s="86"/>
      <c r="E16724" s="32"/>
      <c r="H16724" s="105"/>
      <c r="J16724" s="102"/>
      <c r="K16724" s="102"/>
      <c r="L16724" s="108"/>
      <c r="R16724" s="31"/>
      <c r="S16724" s="112"/>
    </row>
    <row r="16725">
      <c r="A16725" s="105"/>
      <c r="C16725" s="88"/>
      <c r="D16725" s="86"/>
      <c r="E16725" s="32"/>
      <c r="H16725" s="105"/>
      <c r="J16725" s="102"/>
      <c r="K16725" s="102"/>
      <c r="L16725" s="108"/>
      <c r="R16725" s="31"/>
      <c r="S16725" s="112"/>
    </row>
    <row r="16726">
      <c r="A16726" s="105"/>
      <c r="C16726" s="88"/>
      <c r="D16726" s="86"/>
      <c r="E16726" s="32"/>
      <c r="H16726" s="105"/>
      <c r="J16726" s="102"/>
      <c r="K16726" s="102"/>
      <c r="L16726" s="108"/>
      <c r="R16726" s="31"/>
      <c r="S16726" s="112"/>
    </row>
    <row r="16727">
      <c r="A16727" s="105"/>
      <c r="C16727" s="88"/>
      <c r="D16727" s="86"/>
      <c r="E16727" s="32"/>
      <c r="H16727" s="105"/>
      <c r="J16727" s="102"/>
      <c r="K16727" s="102"/>
      <c r="L16727" s="108"/>
      <c r="R16727" s="31"/>
      <c r="S16727" s="112"/>
    </row>
    <row r="16728">
      <c r="A16728" s="105"/>
      <c r="C16728" s="88"/>
      <c r="D16728" s="86"/>
      <c r="E16728" s="32"/>
      <c r="H16728" s="105"/>
      <c r="J16728" s="102"/>
      <c r="K16728" s="102"/>
      <c r="L16728" s="108"/>
      <c r="R16728" s="31"/>
      <c r="S16728" s="112"/>
    </row>
    <row r="16729">
      <c r="A16729" s="105"/>
      <c r="C16729" s="88"/>
      <c r="D16729" s="86"/>
      <c r="E16729" s="32"/>
      <c r="H16729" s="105"/>
      <c r="J16729" s="102"/>
      <c r="K16729" s="102"/>
      <c r="L16729" s="108"/>
      <c r="R16729" s="31"/>
      <c r="S16729" s="112"/>
    </row>
    <row r="16730">
      <c r="A16730" s="105"/>
      <c r="C16730" s="88"/>
      <c r="D16730" s="86"/>
      <c r="E16730" s="32"/>
      <c r="H16730" s="105"/>
      <c r="J16730" s="102"/>
      <c r="K16730" s="102"/>
      <c r="L16730" s="108"/>
      <c r="R16730" s="31"/>
      <c r="S16730" s="112"/>
    </row>
    <row r="16731">
      <c r="A16731" s="105"/>
      <c r="C16731" s="88"/>
      <c r="D16731" s="86"/>
      <c r="E16731" s="32"/>
      <c r="H16731" s="105"/>
      <c r="J16731" s="102"/>
      <c r="K16731" s="102"/>
      <c r="L16731" s="108"/>
      <c r="R16731" s="31"/>
      <c r="S16731" s="112"/>
    </row>
    <row r="16732">
      <c r="A16732" s="105"/>
      <c r="C16732" s="88"/>
      <c r="D16732" s="86"/>
      <c r="E16732" s="32"/>
      <c r="H16732" s="105"/>
      <c r="J16732" s="102"/>
      <c r="K16732" s="102"/>
      <c r="L16732" s="108"/>
      <c r="R16732" s="31"/>
      <c r="S16732" s="112"/>
    </row>
    <row r="16733">
      <c r="A16733" s="105"/>
      <c r="C16733" s="88"/>
      <c r="D16733" s="86"/>
      <c r="E16733" s="32"/>
      <c r="H16733" s="105"/>
      <c r="J16733" s="102"/>
      <c r="K16733" s="102"/>
      <c r="L16733" s="108"/>
      <c r="R16733" s="31"/>
      <c r="S16733" s="112"/>
    </row>
    <row r="16734">
      <c r="A16734" s="105"/>
      <c r="C16734" s="88"/>
      <c r="D16734" s="86"/>
      <c r="E16734" s="32"/>
      <c r="H16734" s="105"/>
      <c r="J16734" s="102"/>
      <c r="K16734" s="102"/>
      <c r="L16734" s="108"/>
      <c r="R16734" s="31"/>
      <c r="S16734" s="112"/>
    </row>
    <row r="16735">
      <c r="A16735" s="105"/>
      <c r="C16735" s="88"/>
      <c r="D16735" s="86"/>
      <c r="E16735" s="32"/>
      <c r="H16735" s="105"/>
      <c r="J16735" s="102"/>
      <c r="K16735" s="102"/>
      <c r="L16735" s="108"/>
      <c r="R16735" s="31"/>
      <c r="S16735" s="112"/>
    </row>
    <row r="16736">
      <c r="A16736" s="105"/>
      <c r="C16736" s="88"/>
      <c r="D16736" s="86"/>
      <c r="E16736" s="32"/>
      <c r="H16736" s="105"/>
      <c r="J16736" s="102"/>
      <c r="K16736" s="102"/>
      <c r="L16736" s="108"/>
      <c r="R16736" s="31"/>
      <c r="S16736" s="112"/>
    </row>
    <row r="16737">
      <c r="A16737" s="105"/>
      <c r="C16737" s="88"/>
      <c r="D16737" s="86"/>
      <c r="E16737" s="32"/>
      <c r="H16737" s="105"/>
      <c r="J16737" s="102"/>
      <c r="K16737" s="102"/>
      <c r="L16737" s="108"/>
      <c r="R16737" s="31"/>
      <c r="S16737" s="112"/>
    </row>
    <row r="16738">
      <c r="A16738" s="105"/>
      <c r="C16738" s="88"/>
      <c r="D16738" s="86"/>
      <c r="E16738" s="32"/>
      <c r="H16738" s="105"/>
      <c r="J16738" s="102"/>
      <c r="K16738" s="102"/>
      <c r="L16738" s="108"/>
      <c r="R16738" s="31"/>
      <c r="S16738" s="112"/>
    </row>
    <row r="16739">
      <c r="A16739" s="105"/>
      <c r="C16739" s="88"/>
      <c r="D16739" s="86"/>
      <c r="E16739" s="32"/>
      <c r="H16739" s="105"/>
      <c r="J16739" s="102"/>
      <c r="K16739" s="102"/>
      <c r="L16739" s="108"/>
      <c r="R16739" s="31"/>
      <c r="S16739" s="112"/>
    </row>
    <row r="16740">
      <c r="A16740" s="105"/>
      <c r="C16740" s="88"/>
      <c r="D16740" s="86"/>
      <c r="E16740" s="32"/>
      <c r="H16740" s="105"/>
      <c r="J16740" s="102"/>
      <c r="K16740" s="102"/>
      <c r="L16740" s="108"/>
      <c r="R16740" s="31"/>
      <c r="S16740" s="112"/>
    </row>
    <row r="16741">
      <c r="A16741" s="105"/>
      <c r="C16741" s="88"/>
      <c r="D16741" s="86"/>
      <c r="E16741" s="32"/>
      <c r="H16741" s="105"/>
      <c r="J16741" s="102"/>
      <c r="K16741" s="102"/>
      <c r="L16741" s="108"/>
      <c r="R16741" s="31"/>
      <c r="S16741" s="112"/>
    </row>
    <row r="16742">
      <c r="A16742" s="105"/>
      <c r="C16742" s="88"/>
      <c r="D16742" s="86"/>
      <c r="E16742" s="32"/>
      <c r="H16742" s="105"/>
      <c r="J16742" s="102"/>
      <c r="K16742" s="102"/>
      <c r="L16742" s="108"/>
      <c r="R16742" s="31"/>
      <c r="S16742" s="112"/>
    </row>
    <row r="16743">
      <c r="A16743" s="105"/>
      <c r="C16743" s="88"/>
      <c r="D16743" s="86"/>
      <c r="E16743" s="32"/>
      <c r="H16743" s="105"/>
      <c r="J16743" s="102"/>
      <c r="K16743" s="102"/>
      <c r="L16743" s="108"/>
      <c r="R16743" s="31"/>
      <c r="S16743" s="112"/>
    </row>
    <row r="16744">
      <c r="A16744" s="105"/>
      <c r="C16744" s="88"/>
      <c r="D16744" s="86"/>
      <c r="E16744" s="32"/>
      <c r="H16744" s="105"/>
      <c r="J16744" s="102"/>
      <c r="K16744" s="102"/>
      <c r="L16744" s="108"/>
      <c r="R16744" s="31"/>
      <c r="S16744" s="112"/>
    </row>
    <row r="16745">
      <c r="A16745" s="105"/>
      <c r="C16745" s="88"/>
      <c r="D16745" s="86"/>
      <c r="E16745" s="32"/>
      <c r="H16745" s="105"/>
      <c r="J16745" s="102"/>
      <c r="K16745" s="102"/>
      <c r="L16745" s="108"/>
      <c r="R16745" s="31"/>
      <c r="S16745" s="112"/>
    </row>
    <row r="16746">
      <c r="A16746" s="105"/>
      <c r="C16746" s="88"/>
      <c r="D16746" s="86"/>
      <c r="E16746" s="32"/>
      <c r="H16746" s="105"/>
      <c r="J16746" s="102"/>
      <c r="K16746" s="102"/>
      <c r="L16746" s="108"/>
      <c r="R16746" s="31"/>
      <c r="S16746" s="112"/>
    </row>
    <row r="16747">
      <c r="A16747" s="105"/>
      <c r="C16747" s="88"/>
      <c r="D16747" s="86"/>
      <c r="E16747" s="32"/>
      <c r="H16747" s="105"/>
      <c r="J16747" s="102"/>
      <c r="K16747" s="102"/>
      <c r="L16747" s="108"/>
      <c r="R16747" s="31"/>
      <c r="S16747" s="112"/>
    </row>
    <row r="16748">
      <c r="A16748" s="105"/>
      <c r="C16748" s="88"/>
      <c r="D16748" s="86"/>
      <c r="E16748" s="32"/>
      <c r="H16748" s="105"/>
      <c r="J16748" s="102"/>
      <c r="K16748" s="102"/>
      <c r="L16748" s="108"/>
      <c r="R16748" s="31"/>
      <c r="S16748" s="112"/>
    </row>
    <row r="16749">
      <c r="A16749" s="105"/>
      <c r="C16749" s="88"/>
      <c r="D16749" s="86"/>
      <c r="E16749" s="32"/>
      <c r="H16749" s="105"/>
      <c r="J16749" s="102"/>
      <c r="K16749" s="102"/>
      <c r="L16749" s="108"/>
      <c r="R16749" s="31"/>
      <c r="S16749" s="112"/>
    </row>
    <row r="16750">
      <c r="A16750" s="105"/>
      <c r="C16750" s="88"/>
      <c r="D16750" s="86"/>
      <c r="E16750" s="32"/>
      <c r="H16750" s="105"/>
      <c r="J16750" s="102"/>
      <c r="K16750" s="102"/>
      <c r="L16750" s="108"/>
      <c r="R16750" s="31"/>
      <c r="S16750" s="112"/>
    </row>
    <row r="16751">
      <c r="A16751" s="105"/>
      <c r="C16751" s="88"/>
      <c r="D16751" s="86"/>
      <c r="E16751" s="32"/>
      <c r="H16751" s="105"/>
      <c r="J16751" s="102"/>
      <c r="K16751" s="102"/>
      <c r="L16751" s="108"/>
      <c r="R16751" s="31"/>
      <c r="S16751" s="112"/>
    </row>
    <row r="16752">
      <c r="A16752" s="105"/>
      <c r="C16752" s="88"/>
      <c r="D16752" s="86"/>
      <c r="E16752" s="32"/>
      <c r="H16752" s="105"/>
      <c r="J16752" s="102"/>
      <c r="K16752" s="102"/>
      <c r="L16752" s="108"/>
      <c r="R16752" s="31"/>
      <c r="S16752" s="112"/>
    </row>
    <row r="16753">
      <c r="A16753" s="105"/>
      <c r="C16753" s="88"/>
      <c r="D16753" s="86"/>
      <c r="E16753" s="32"/>
      <c r="H16753" s="105"/>
      <c r="J16753" s="102"/>
      <c r="K16753" s="102"/>
      <c r="L16753" s="108"/>
      <c r="R16753" s="31"/>
      <c r="S16753" s="112"/>
    </row>
    <row r="16754">
      <c r="A16754" s="105"/>
      <c r="C16754" s="88"/>
      <c r="D16754" s="86"/>
      <c r="E16754" s="32"/>
      <c r="H16754" s="105"/>
      <c r="J16754" s="102"/>
      <c r="K16754" s="102"/>
      <c r="L16754" s="108"/>
      <c r="R16754" s="31"/>
      <c r="S16754" s="112"/>
    </row>
    <row r="16755">
      <c r="A16755" s="105"/>
      <c r="C16755" s="88"/>
      <c r="D16755" s="86"/>
      <c r="E16755" s="32"/>
      <c r="H16755" s="105"/>
      <c r="J16755" s="102"/>
      <c r="K16755" s="102"/>
      <c r="L16755" s="108"/>
      <c r="R16755" s="31"/>
      <c r="S16755" s="112"/>
    </row>
    <row r="16756">
      <c r="A16756" s="105"/>
      <c r="C16756" s="88"/>
      <c r="D16756" s="86"/>
      <c r="E16756" s="32"/>
      <c r="H16756" s="105"/>
      <c r="J16756" s="102"/>
      <c r="K16756" s="102"/>
      <c r="L16756" s="108"/>
      <c r="R16756" s="31"/>
      <c r="S16756" s="112"/>
    </row>
    <row r="16757">
      <c r="A16757" s="105"/>
      <c r="C16757" s="88"/>
      <c r="D16757" s="86"/>
      <c r="E16757" s="32"/>
      <c r="H16757" s="105"/>
      <c r="J16757" s="102"/>
      <c r="K16757" s="102"/>
      <c r="L16757" s="108"/>
      <c r="R16757" s="31"/>
      <c r="S16757" s="112"/>
    </row>
    <row r="16758">
      <c r="A16758" s="105"/>
      <c r="C16758" s="88"/>
      <c r="D16758" s="86"/>
      <c r="E16758" s="32"/>
      <c r="H16758" s="105"/>
      <c r="J16758" s="102"/>
      <c r="K16758" s="102"/>
      <c r="L16758" s="108"/>
      <c r="R16758" s="31"/>
      <c r="S16758" s="112"/>
    </row>
    <row r="16759">
      <c r="A16759" s="105"/>
      <c r="C16759" s="88"/>
      <c r="D16759" s="86"/>
      <c r="E16759" s="32"/>
      <c r="H16759" s="105"/>
      <c r="J16759" s="102"/>
      <c r="K16759" s="102"/>
      <c r="L16759" s="108"/>
      <c r="R16759" s="31"/>
      <c r="S16759" s="112"/>
    </row>
    <row r="16760">
      <c r="A16760" s="105"/>
      <c r="C16760" s="88"/>
      <c r="D16760" s="86"/>
      <c r="E16760" s="32"/>
      <c r="H16760" s="105"/>
      <c r="J16760" s="102"/>
      <c r="K16760" s="102"/>
      <c r="L16760" s="108"/>
      <c r="R16760" s="31"/>
      <c r="S16760" s="112"/>
    </row>
    <row r="16761">
      <c r="A16761" s="105"/>
      <c r="C16761" s="88"/>
      <c r="D16761" s="86"/>
      <c r="E16761" s="32"/>
      <c r="H16761" s="105"/>
      <c r="J16761" s="102"/>
      <c r="K16761" s="102"/>
      <c r="L16761" s="108"/>
      <c r="R16761" s="31"/>
      <c r="S16761" s="112"/>
    </row>
    <row r="16762">
      <c r="A16762" s="105"/>
      <c r="C16762" s="88"/>
      <c r="D16762" s="86"/>
      <c r="E16762" s="32"/>
      <c r="H16762" s="105"/>
      <c r="J16762" s="102"/>
      <c r="K16762" s="102"/>
      <c r="L16762" s="108"/>
      <c r="R16762" s="31"/>
      <c r="S16762" s="112"/>
    </row>
    <row r="16763">
      <c r="A16763" s="105"/>
      <c r="C16763" s="88"/>
      <c r="D16763" s="86"/>
      <c r="E16763" s="32"/>
      <c r="H16763" s="105"/>
      <c r="J16763" s="102"/>
      <c r="K16763" s="102"/>
      <c r="L16763" s="108"/>
      <c r="R16763" s="31"/>
      <c r="S16763" s="112"/>
    </row>
    <row r="16764">
      <c r="A16764" s="105"/>
      <c r="C16764" s="88"/>
      <c r="D16764" s="86"/>
      <c r="E16764" s="32"/>
      <c r="H16764" s="105"/>
      <c r="J16764" s="102"/>
      <c r="K16764" s="102"/>
      <c r="L16764" s="108"/>
      <c r="R16764" s="31"/>
      <c r="S16764" s="112"/>
    </row>
    <row r="16765">
      <c r="A16765" s="105"/>
      <c r="C16765" s="88"/>
      <c r="D16765" s="86"/>
      <c r="E16765" s="32"/>
      <c r="H16765" s="105"/>
      <c r="J16765" s="102"/>
      <c r="K16765" s="102"/>
      <c r="L16765" s="108"/>
      <c r="R16765" s="31"/>
      <c r="S16765" s="112"/>
    </row>
    <row r="16766">
      <c r="A16766" s="105"/>
      <c r="C16766" s="88"/>
      <c r="D16766" s="86"/>
      <c r="E16766" s="32"/>
      <c r="H16766" s="105"/>
      <c r="J16766" s="102"/>
      <c r="K16766" s="102"/>
      <c r="L16766" s="108"/>
      <c r="R16766" s="31"/>
      <c r="S16766" s="112"/>
    </row>
    <row r="16767">
      <c r="A16767" s="105"/>
      <c r="C16767" s="88"/>
      <c r="D16767" s="86"/>
      <c r="E16767" s="32"/>
      <c r="H16767" s="105"/>
      <c r="J16767" s="102"/>
      <c r="K16767" s="102"/>
      <c r="L16767" s="108"/>
      <c r="R16767" s="31"/>
      <c r="S16767" s="112"/>
    </row>
    <row r="16768">
      <c r="A16768" s="105"/>
      <c r="C16768" s="88"/>
      <c r="D16768" s="86"/>
      <c r="E16768" s="32"/>
      <c r="H16768" s="105"/>
      <c r="J16768" s="102"/>
      <c r="K16768" s="102"/>
      <c r="L16768" s="108"/>
      <c r="R16768" s="31"/>
      <c r="S16768" s="112"/>
    </row>
    <row r="16769">
      <c r="A16769" s="105"/>
      <c r="C16769" s="88"/>
      <c r="D16769" s="86"/>
      <c r="E16769" s="32"/>
      <c r="H16769" s="105"/>
      <c r="J16769" s="102"/>
      <c r="K16769" s="102"/>
      <c r="L16769" s="108"/>
      <c r="R16769" s="31"/>
      <c r="S16769" s="112"/>
    </row>
    <row r="16770">
      <c r="A16770" s="105"/>
      <c r="C16770" s="88"/>
      <c r="D16770" s="86"/>
      <c r="E16770" s="32"/>
      <c r="H16770" s="105"/>
      <c r="J16770" s="102"/>
      <c r="K16770" s="102"/>
      <c r="L16770" s="108"/>
      <c r="R16770" s="31"/>
      <c r="S16770" s="112"/>
    </row>
    <row r="16771">
      <c r="A16771" s="105"/>
      <c r="C16771" s="88"/>
      <c r="D16771" s="86"/>
      <c r="E16771" s="32"/>
      <c r="H16771" s="105"/>
      <c r="J16771" s="102"/>
      <c r="K16771" s="102"/>
      <c r="L16771" s="108"/>
      <c r="R16771" s="31"/>
      <c r="S16771" s="112"/>
    </row>
    <row r="16772">
      <c r="A16772" s="105"/>
      <c r="C16772" s="88"/>
      <c r="D16772" s="86"/>
      <c r="E16772" s="32"/>
      <c r="H16772" s="105"/>
      <c r="J16772" s="102"/>
      <c r="K16772" s="102"/>
      <c r="L16772" s="108"/>
      <c r="R16772" s="31"/>
      <c r="S16772" s="112"/>
    </row>
    <row r="16773">
      <c r="A16773" s="105"/>
      <c r="C16773" s="88"/>
      <c r="D16773" s="86"/>
      <c r="E16773" s="32"/>
      <c r="H16773" s="105"/>
      <c r="J16773" s="102"/>
      <c r="K16773" s="102"/>
      <c r="L16773" s="108"/>
      <c r="R16773" s="31"/>
      <c r="S16773" s="112"/>
    </row>
    <row r="16774">
      <c r="A16774" s="105"/>
      <c r="C16774" s="88"/>
      <c r="D16774" s="86"/>
      <c r="E16774" s="32"/>
      <c r="H16774" s="105"/>
      <c r="J16774" s="102"/>
      <c r="K16774" s="102"/>
      <c r="L16774" s="108"/>
      <c r="R16774" s="31"/>
      <c r="S16774" s="112"/>
    </row>
    <row r="16775">
      <c r="A16775" s="105"/>
      <c r="C16775" s="88"/>
      <c r="D16775" s="86"/>
      <c r="E16775" s="32"/>
      <c r="H16775" s="105"/>
      <c r="J16775" s="102"/>
      <c r="K16775" s="102"/>
      <c r="L16775" s="108"/>
      <c r="R16775" s="31"/>
      <c r="S16775" s="112"/>
    </row>
    <row r="16776">
      <c r="A16776" s="105"/>
      <c r="C16776" s="88"/>
      <c r="D16776" s="86"/>
      <c r="E16776" s="32"/>
      <c r="H16776" s="105"/>
      <c r="J16776" s="102"/>
      <c r="K16776" s="102"/>
      <c r="L16776" s="108"/>
      <c r="R16776" s="31"/>
      <c r="S16776" s="112"/>
    </row>
    <row r="16777">
      <c r="A16777" s="105"/>
      <c r="C16777" s="88"/>
      <c r="D16777" s="86"/>
      <c r="E16777" s="32"/>
      <c r="H16777" s="105"/>
      <c r="J16777" s="102"/>
      <c r="K16777" s="102"/>
      <c r="L16777" s="108"/>
      <c r="R16777" s="31"/>
      <c r="S16777" s="112"/>
    </row>
    <row r="16778">
      <c r="A16778" s="105"/>
      <c r="C16778" s="88"/>
      <c r="D16778" s="86"/>
      <c r="E16778" s="32"/>
      <c r="H16778" s="105"/>
      <c r="J16778" s="102"/>
      <c r="K16778" s="102"/>
      <c r="L16778" s="108"/>
      <c r="R16778" s="31"/>
      <c r="S16778" s="112"/>
    </row>
    <row r="16779">
      <c r="A16779" s="105"/>
      <c r="C16779" s="88"/>
      <c r="D16779" s="86"/>
      <c r="E16779" s="32"/>
      <c r="H16779" s="105"/>
      <c r="J16779" s="102"/>
      <c r="K16779" s="102"/>
      <c r="L16779" s="108"/>
      <c r="R16779" s="31"/>
      <c r="S16779" s="112"/>
    </row>
    <row r="16780">
      <c r="A16780" s="105"/>
      <c r="C16780" s="88"/>
      <c r="D16780" s="86"/>
      <c r="E16780" s="32"/>
      <c r="H16780" s="105"/>
      <c r="J16780" s="102"/>
      <c r="K16780" s="102"/>
      <c r="L16780" s="108"/>
      <c r="R16780" s="31"/>
      <c r="S16780" s="112"/>
    </row>
    <row r="16781">
      <c r="A16781" s="105"/>
      <c r="C16781" s="88"/>
      <c r="D16781" s="86"/>
      <c r="E16781" s="32"/>
      <c r="H16781" s="105"/>
      <c r="J16781" s="102"/>
      <c r="K16781" s="102"/>
      <c r="L16781" s="108"/>
      <c r="R16781" s="31"/>
      <c r="S16781" s="112"/>
    </row>
    <row r="16782">
      <c r="A16782" s="105"/>
      <c r="C16782" s="88"/>
      <c r="D16782" s="86"/>
      <c r="E16782" s="32"/>
      <c r="H16782" s="105"/>
      <c r="J16782" s="102"/>
      <c r="K16782" s="102"/>
      <c r="L16782" s="108"/>
      <c r="R16782" s="31"/>
      <c r="S16782" s="112"/>
    </row>
    <row r="16783">
      <c r="A16783" s="105"/>
      <c r="C16783" s="88"/>
      <c r="D16783" s="86"/>
      <c r="E16783" s="32"/>
      <c r="H16783" s="105"/>
      <c r="J16783" s="102"/>
      <c r="K16783" s="102"/>
      <c r="L16783" s="108"/>
      <c r="R16783" s="31"/>
      <c r="S16783" s="112"/>
    </row>
    <row r="16784">
      <c r="A16784" s="105"/>
      <c r="C16784" s="88"/>
      <c r="D16784" s="86"/>
      <c r="E16784" s="32"/>
      <c r="H16784" s="105"/>
      <c r="J16784" s="102"/>
      <c r="K16784" s="102"/>
      <c r="L16784" s="108"/>
      <c r="R16784" s="31"/>
      <c r="S16784" s="112"/>
    </row>
    <row r="16785">
      <c r="A16785" s="105"/>
      <c r="C16785" s="88"/>
      <c r="D16785" s="86"/>
      <c r="E16785" s="32"/>
      <c r="H16785" s="105"/>
      <c r="J16785" s="102"/>
      <c r="K16785" s="102"/>
      <c r="L16785" s="108"/>
      <c r="R16785" s="31"/>
      <c r="S16785" s="112"/>
    </row>
    <row r="16786">
      <c r="A16786" s="105"/>
      <c r="C16786" s="88"/>
      <c r="D16786" s="86"/>
      <c r="E16786" s="32"/>
      <c r="H16786" s="105"/>
      <c r="J16786" s="102"/>
      <c r="K16786" s="102"/>
      <c r="L16786" s="108"/>
      <c r="R16786" s="31"/>
      <c r="S16786" s="112"/>
    </row>
    <row r="16787">
      <c r="A16787" s="105"/>
      <c r="C16787" s="88"/>
      <c r="D16787" s="86"/>
      <c r="E16787" s="32"/>
      <c r="H16787" s="105"/>
      <c r="J16787" s="102"/>
      <c r="K16787" s="102"/>
      <c r="L16787" s="108"/>
      <c r="R16787" s="31"/>
      <c r="S16787" s="112"/>
    </row>
    <row r="16788">
      <c r="A16788" s="105"/>
      <c r="C16788" s="88"/>
      <c r="D16788" s="86"/>
      <c r="E16788" s="32"/>
      <c r="H16788" s="105"/>
      <c r="J16788" s="102"/>
      <c r="K16788" s="102"/>
      <c r="L16788" s="108"/>
      <c r="R16788" s="31"/>
      <c r="S16788" s="112"/>
    </row>
    <row r="16789">
      <c r="A16789" s="105"/>
      <c r="C16789" s="88"/>
      <c r="D16789" s="86"/>
      <c r="E16789" s="32"/>
      <c r="H16789" s="105"/>
      <c r="J16789" s="102"/>
      <c r="K16789" s="102"/>
      <c r="L16789" s="108"/>
      <c r="R16789" s="31"/>
      <c r="S16789" s="112"/>
    </row>
    <row r="16790">
      <c r="A16790" s="105"/>
      <c r="C16790" s="88"/>
      <c r="D16790" s="86"/>
      <c r="E16790" s="32"/>
      <c r="H16790" s="105"/>
      <c r="J16790" s="102"/>
      <c r="K16790" s="102"/>
      <c r="L16790" s="108"/>
      <c r="R16790" s="31"/>
      <c r="S16790" s="112"/>
    </row>
    <row r="16791">
      <c r="A16791" s="105"/>
      <c r="C16791" s="88"/>
      <c r="D16791" s="86"/>
      <c r="E16791" s="32"/>
      <c r="H16791" s="105"/>
      <c r="J16791" s="102"/>
      <c r="K16791" s="102"/>
      <c r="L16791" s="108"/>
      <c r="R16791" s="31"/>
      <c r="S16791" s="112"/>
    </row>
    <row r="16792">
      <c r="A16792" s="105"/>
      <c r="C16792" s="88"/>
      <c r="D16792" s="86"/>
      <c r="E16792" s="32"/>
      <c r="H16792" s="105"/>
      <c r="J16792" s="102"/>
      <c r="K16792" s="102"/>
      <c r="L16792" s="108"/>
      <c r="R16792" s="31"/>
      <c r="S16792" s="112"/>
    </row>
    <row r="16793">
      <c r="A16793" s="105"/>
      <c r="C16793" s="88"/>
      <c r="D16793" s="86"/>
      <c r="E16793" s="32"/>
      <c r="H16793" s="105"/>
      <c r="J16793" s="102"/>
      <c r="K16793" s="102"/>
      <c r="L16793" s="108"/>
      <c r="R16793" s="31"/>
      <c r="S16793" s="112"/>
    </row>
    <row r="16794">
      <c r="A16794" s="105"/>
      <c r="C16794" s="88"/>
      <c r="D16794" s="86"/>
      <c r="E16794" s="32"/>
      <c r="H16794" s="105"/>
      <c r="J16794" s="102"/>
      <c r="K16794" s="102"/>
      <c r="L16794" s="108"/>
      <c r="R16794" s="31"/>
      <c r="S16794" s="112"/>
    </row>
    <row r="16795">
      <c r="A16795" s="105"/>
      <c r="C16795" s="88"/>
      <c r="D16795" s="86"/>
      <c r="E16795" s="32"/>
      <c r="H16795" s="105"/>
      <c r="J16795" s="102"/>
      <c r="K16795" s="102"/>
      <c r="L16795" s="108"/>
      <c r="R16795" s="31"/>
      <c r="S16795" s="112"/>
    </row>
    <row r="16796">
      <c r="A16796" s="105"/>
      <c r="C16796" s="88"/>
      <c r="D16796" s="86"/>
      <c r="E16796" s="32"/>
      <c r="H16796" s="105"/>
      <c r="J16796" s="102"/>
      <c r="K16796" s="102"/>
      <c r="L16796" s="108"/>
      <c r="R16796" s="31"/>
      <c r="S16796" s="112"/>
    </row>
    <row r="16797">
      <c r="A16797" s="105"/>
      <c r="C16797" s="88"/>
      <c r="D16797" s="86"/>
      <c r="E16797" s="32"/>
      <c r="H16797" s="105"/>
      <c r="J16797" s="102"/>
      <c r="K16797" s="102"/>
      <c r="L16797" s="108"/>
      <c r="R16797" s="31"/>
      <c r="S16797" s="112"/>
    </row>
    <row r="16798">
      <c r="A16798" s="105"/>
      <c r="C16798" s="88"/>
      <c r="D16798" s="86"/>
      <c r="E16798" s="32"/>
      <c r="H16798" s="105"/>
      <c r="J16798" s="102"/>
      <c r="K16798" s="102"/>
      <c r="L16798" s="108"/>
      <c r="R16798" s="31"/>
      <c r="S16798" s="112"/>
    </row>
    <row r="16799">
      <c r="A16799" s="105"/>
      <c r="C16799" s="88"/>
      <c r="D16799" s="86"/>
      <c r="E16799" s="32"/>
      <c r="H16799" s="105"/>
      <c r="J16799" s="102"/>
      <c r="K16799" s="102"/>
      <c r="L16799" s="108"/>
      <c r="R16799" s="31"/>
      <c r="S16799" s="112"/>
    </row>
    <row r="16800">
      <c r="A16800" s="105"/>
      <c r="C16800" s="88"/>
      <c r="D16800" s="86"/>
      <c r="E16800" s="32"/>
      <c r="H16800" s="105"/>
      <c r="J16800" s="102"/>
      <c r="K16800" s="102"/>
      <c r="L16800" s="108"/>
      <c r="R16800" s="31"/>
      <c r="S16800" s="112"/>
    </row>
    <row r="16801">
      <c r="A16801" s="105"/>
      <c r="C16801" s="88"/>
      <c r="D16801" s="86"/>
      <c r="E16801" s="32"/>
      <c r="H16801" s="105"/>
      <c r="J16801" s="102"/>
      <c r="K16801" s="102"/>
      <c r="L16801" s="108"/>
      <c r="R16801" s="31"/>
      <c r="S16801" s="112"/>
    </row>
    <row r="16802">
      <c r="A16802" s="105"/>
      <c r="C16802" s="88"/>
      <c r="D16802" s="86"/>
      <c r="E16802" s="32"/>
      <c r="H16802" s="105"/>
      <c r="J16802" s="102"/>
      <c r="K16802" s="102"/>
      <c r="L16802" s="108"/>
      <c r="R16802" s="31"/>
      <c r="S16802" s="112"/>
    </row>
    <row r="16803">
      <c r="A16803" s="105"/>
      <c r="C16803" s="88"/>
      <c r="D16803" s="86"/>
      <c r="E16803" s="32"/>
      <c r="H16803" s="105"/>
      <c r="J16803" s="102"/>
      <c r="K16803" s="102"/>
      <c r="L16803" s="108"/>
      <c r="R16803" s="31"/>
      <c r="S16803" s="112"/>
    </row>
    <row r="16804">
      <c r="A16804" s="105"/>
      <c r="C16804" s="88"/>
      <c r="D16804" s="86"/>
      <c r="E16804" s="32"/>
      <c r="H16804" s="105"/>
      <c r="J16804" s="102"/>
      <c r="K16804" s="102"/>
      <c r="L16804" s="108"/>
      <c r="R16804" s="31"/>
      <c r="S16804" s="112"/>
    </row>
    <row r="16805">
      <c r="A16805" s="105"/>
      <c r="C16805" s="88"/>
      <c r="D16805" s="86"/>
      <c r="E16805" s="32"/>
      <c r="H16805" s="105"/>
      <c r="J16805" s="102"/>
      <c r="K16805" s="102"/>
      <c r="L16805" s="108"/>
      <c r="R16805" s="31"/>
      <c r="S16805" s="112"/>
    </row>
    <row r="16806">
      <c r="A16806" s="105"/>
      <c r="C16806" s="88"/>
      <c r="D16806" s="86"/>
      <c r="E16806" s="32"/>
      <c r="H16806" s="105"/>
      <c r="J16806" s="102"/>
      <c r="K16806" s="102"/>
      <c r="L16806" s="108"/>
      <c r="R16806" s="31"/>
      <c r="S16806" s="112"/>
    </row>
    <row r="16807">
      <c r="A16807" s="105"/>
      <c r="C16807" s="88"/>
      <c r="D16807" s="86"/>
      <c r="E16807" s="32"/>
      <c r="H16807" s="105"/>
      <c r="J16807" s="102"/>
      <c r="K16807" s="102"/>
      <c r="L16807" s="108"/>
      <c r="R16807" s="31"/>
      <c r="S16807" s="112"/>
    </row>
    <row r="16808">
      <c r="A16808" s="105"/>
      <c r="C16808" s="88"/>
      <c r="D16808" s="86"/>
      <c r="E16808" s="32"/>
      <c r="H16808" s="105"/>
      <c r="J16808" s="102"/>
      <c r="K16808" s="102"/>
      <c r="L16808" s="108"/>
      <c r="R16808" s="31"/>
      <c r="S16808" s="112"/>
    </row>
    <row r="16809">
      <c r="A16809" s="105"/>
      <c r="C16809" s="88"/>
      <c r="D16809" s="86"/>
      <c r="E16809" s="32"/>
      <c r="H16809" s="105"/>
      <c r="J16809" s="102"/>
      <c r="K16809" s="102"/>
      <c r="L16809" s="108"/>
      <c r="R16809" s="31"/>
      <c r="S16809" s="112"/>
    </row>
    <row r="16810">
      <c r="A16810" s="105"/>
      <c r="C16810" s="88"/>
      <c r="D16810" s="86"/>
      <c r="E16810" s="32"/>
      <c r="H16810" s="105"/>
      <c r="J16810" s="102"/>
      <c r="K16810" s="102"/>
      <c r="L16810" s="108"/>
      <c r="R16810" s="31"/>
      <c r="S16810" s="112"/>
    </row>
    <row r="16811">
      <c r="A16811" s="105"/>
      <c r="C16811" s="88"/>
      <c r="D16811" s="86"/>
      <c r="E16811" s="32"/>
      <c r="H16811" s="105"/>
      <c r="J16811" s="102"/>
      <c r="K16811" s="102"/>
      <c r="L16811" s="108"/>
      <c r="R16811" s="31"/>
      <c r="S16811" s="112"/>
    </row>
    <row r="16812">
      <c r="A16812" s="105"/>
      <c r="C16812" s="88"/>
      <c r="D16812" s="86"/>
      <c r="E16812" s="32"/>
      <c r="H16812" s="105"/>
      <c r="J16812" s="102"/>
      <c r="K16812" s="102"/>
      <c r="L16812" s="108"/>
      <c r="R16812" s="31"/>
      <c r="S16812" s="112"/>
    </row>
    <row r="16813">
      <c r="A16813" s="105"/>
      <c r="C16813" s="88"/>
      <c r="D16813" s="86"/>
      <c r="E16813" s="32"/>
      <c r="H16813" s="105"/>
      <c r="J16813" s="102"/>
      <c r="K16813" s="102"/>
      <c r="L16813" s="108"/>
      <c r="R16813" s="31"/>
      <c r="S16813" s="112"/>
    </row>
    <row r="16814">
      <c r="A16814" s="105"/>
      <c r="C16814" s="88"/>
      <c r="D16814" s="86"/>
      <c r="E16814" s="32"/>
      <c r="H16814" s="105"/>
      <c r="J16814" s="102"/>
      <c r="K16814" s="102"/>
      <c r="L16814" s="108"/>
      <c r="R16814" s="31"/>
      <c r="S16814" s="112"/>
    </row>
    <row r="16815">
      <c r="A16815" s="105"/>
      <c r="C16815" s="88"/>
      <c r="D16815" s="86"/>
      <c r="E16815" s="32"/>
      <c r="H16815" s="105"/>
      <c r="J16815" s="102"/>
      <c r="K16815" s="102"/>
      <c r="L16815" s="108"/>
      <c r="R16815" s="31"/>
      <c r="S16815" s="112"/>
    </row>
    <row r="16816">
      <c r="A16816" s="105"/>
      <c r="C16816" s="88"/>
      <c r="D16816" s="86"/>
      <c r="E16816" s="32"/>
      <c r="H16816" s="105"/>
      <c r="J16816" s="102"/>
      <c r="K16816" s="102"/>
      <c r="L16816" s="108"/>
      <c r="R16816" s="31"/>
      <c r="S16816" s="112"/>
    </row>
    <row r="16817">
      <c r="A16817" s="105"/>
      <c r="C16817" s="88"/>
      <c r="D16817" s="86"/>
      <c r="E16817" s="32"/>
      <c r="H16817" s="105"/>
      <c r="J16817" s="102"/>
      <c r="K16817" s="102"/>
      <c r="L16817" s="108"/>
      <c r="R16817" s="31"/>
      <c r="S16817" s="112"/>
    </row>
    <row r="16818">
      <c r="A16818" s="105"/>
      <c r="C16818" s="88"/>
      <c r="D16818" s="86"/>
      <c r="E16818" s="32"/>
      <c r="H16818" s="105"/>
      <c r="J16818" s="102"/>
      <c r="K16818" s="102"/>
      <c r="L16818" s="108"/>
      <c r="R16818" s="31"/>
      <c r="S16818" s="112"/>
    </row>
    <row r="16819">
      <c r="A16819" s="105"/>
      <c r="C16819" s="88"/>
      <c r="D16819" s="86"/>
      <c r="E16819" s="32"/>
      <c r="H16819" s="105"/>
      <c r="J16819" s="102"/>
      <c r="K16819" s="102"/>
      <c r="L16819" s="108"/>
      <c r="R16819" s="31"/>
      <c r="S16819" s="112"/>
    </row>
    <row r="16820">
      <c r="A16820" s="105"/>
      <c r="C16820" s="88"/>
      <c r="D16820" s="86"/>
      <c r="E16820" s="32"/>
      <c r="H16820" s="105"/>
      <c r="J16820" s="102"/>
      <c r="K16820" s="102"/>
      <c r="L16820" s="108"/>
      <c r="R16820" s="31"/>
      <c r="S16820" s="112"/>
    </row>
    <row r="16821">
      <c r="A16821" s="105"/>
      <c r="C16821" s="88"/>
      <c r="D16821" s="86"/>
      <c r="E16821" s="32"/>
      <c r="H16821" s="105"/>
      <c r="J16821" s="102"/>
      <c r="K16821" s="102"/>
      <c r="L16821" s="108"/>
      <c r="R16821" s="31"/>
      <c r="S16821" s="112"/>
    </row>
    <row r="16822">
      <c r="A16822" s="105"/>
      <c r="C16822" s="88"/>
      <c r="D16822" s="86"/>
      <c r="E16822" s="32"/>
      <c r="H16822" s="105"/>
      <c r="J16822" s="102"/>
      <c r="K16822" s="102"/>
      <c r="L16822" s="108"/>
      <c r="R16822" s="31"/>
      <c r="S16822" s="112"/>
    </row>
    <row r="16823">
      <c r="A16823" s="105"/>
      <c r="C16823" s="88"/>
      <c r="D16823" s="86"/>
      <c r="E16823" s="32"/>
      <c r="H16823" s="105"/>
      <c r="J16823" s="102"/>
      <c r="K16823" s="102"/>
      <c r="L16823" s="108"/>
      <c r="R16823" s="31"/>
      <c r="S16823" s="112"/>
    </row>
    <row r="16824">
      <c r="A16824" s="105"/>
      <c r="C16824" s="88"/>
      <c r="D16824" s="86"/>
      <c r="E16824" s="32"/>
      <c r="H16824" s="105"/>
      <c r="J16824" s="102"/>
      <c r="K16824" s="102"/>
      <c r="L16824" s="108"/>
      <c r="R16824" s="31"/>
      <c r="S16824" s="112"/>
    </row>
    <row r="16825">
      <c r="A16825" s="105"/>
      <c r="C16825" s="88"/>
      <c r="D16825" s="86"/>
      <c r="E16825" s="32"/>
      <c r="H16825" s="105"/>
      <c r="J16825" s="102"/>
      <c r="K16825" s="102"/>
      <c r="L16825" s="108"/>
      <c r="R16825" s="31"/>
      <c r="S16825" s="112"/>
    </row>
    <row r="16826">
      <c r="A16826" s="105"/>
      <c r="C16826" s="88"/>
      <c r="D16826" s="86"/>
      <c r="E16826" s="32"/>
      <c r="H16826" s="105"/>
      <c r="J16826" s="102"/>
      <c r="K16826" s="102"/>
      <c r="L16826" s="108"/>
      <c r="R16826" s="31"/>
      <c r="S16826" s="112"/>
    </row>
    <row r="16827">
      <c r="A16827" s="105"/>
      <c r="C16827" s="88"/>
      <c r="D16827" s="86"/>
      <c r="E16827" s="32"/>
      <c r="H16827" s="105"/>
      <c r="J16827" s="102"/>
      <c r="K16827" s="102"/>
      <c r="L16827" s="108"/>
      <c r="R16827" s="31"/>
      <c r="S16827" s="112"/>
    </row>
    <row r="16828">
      <c r="A16828" s="105"/>
      <c r="C16828" s="88"/>
      <c r="D16828" s="86"/>
      <c r="E16828" s="32"/>
      <c r="H16828" s="105"/>
      <c r="J16828" s="102"/>
      <c r="K16828" s="102"/>
      <c r="L16828" s="108"/>
      <c r="R16828" s="31"/>
      <c r="S16828" s="112"/>
    </row>
    <row r="16829">
      <c r="A16829" s="105"/>
      <c r="C16829" s="88"/>
      <c r="D16829" s="86"/>
      <c r="E16829" s="32"/>
      <c r="H16829" s="105"/>
      <c r="J16829" s="102"/>
      <c r="K16829" s="102"/>
      <c r="L16829" s="108"/>
      <c r="R16829" s="31"/>
      <c r="S16829" s="112"/>
    </row>
    <row r="16830">
      <c r="A16830" s="105"/>
      <c r="C16830" s="88"/>
      <c r="D16830" s="86"/>
      <c r="E16830" s="32"/>
      <c r="H16830" s="105"/>
      <c r="J16830" s="102"/>
      <c r="K16830" s="102"/>
      <c r="L16830" s="108"/>
      <c r="R16830" s="31"/>
      <c r="S16830" s="112"/>
    </row>
    <row r="16831">
      <c r="A16831" s="105"/>
      <c r="C16831" s="88"/>
      <c r="D16831" s="86"/>
      <c r="E16831" s="32"/>
      <c r="H16831" s="105"/>
      <c r="J16831" s="102"/>
      <c r="K16831" s="102"/>
      <c r="L16831" s="108"/>
      <c r="R16831" s="31"/>
      <c r="S16831" s="112"/>
    </row>
    <row r="16832">
      <c r="A16832" s="105"/>
      <c r="C16832" s="88"/>
      <c r="D16832" s="86"/>
      <c r="E16832" s="32"/>
      <c r="H16832" s="105"/>
      <c r="J16832" s="102"/>
      <c r="K16832" s="102"/>
      <c r="L16832" s="108"/>
      <c r="R16832" s="31"/>
      <c r="S16832" s="112"/>
    </row>
    <row r="16833">
      <c r="A16833" s="105"/>
      <c r="C16833" s="88"/>
      <c r="D16833" s="86"/>
      <c r="E16833" s="32"/>
      <c r="H16833" s="105"/>
      <c r="J16833" s="102"/>
      <c r="K16833" s="102"/>
      <c r="L16833" s="108"/>
      <c r="R16833" s="31"/>
      <c r="S16833" s="112"/>
    </row>
    <row r="16834">
      <c r="A16834" s="105"/>
      <c r="C16834" s="88"/>
      <c r="D16834" s="86"/>
      <c r="E16834" s="32"/>
      <c r="H16834" s="105"/>
      <c r="J16834" s="102"/>
      <c r="K16834" s="102"/>
      <c r="L16834" s="108"/>
      <c r="R16834" s="31"/>
      <c r="S16834" s="112"/>
    </row>
    <row r="16835">
      <c r="A16835" s="105"/>
      <c r="C16835" s="88"/>
      <c r="D16835" s="86"/>
      <c r="E16835" s="32"/>
      <c r="H16835" s="105"/>
      <c r="J16835" s="102"/>
      <c r="K16835" s="102"/>
      <c r="L16835" s="108"/>
      <c r="R16835" s="31"/>
      <c r="S16835" s="112"/>
    </row>
    <row r="16836">
      <c r="A16836" s="105"/>
      <c r="C16836" s="88"/>
      <c r="D16836" s="86"/>
      <c r="E16836" s="32"/>
      <c r="H16836" s="105"/>
      <c r="J16836" s="102"/>
      <c r="K16836" s="102"/>
      <c r="L16836" s="108"/>
      <c r="R16836" s="31"/>
      <c r="S16836" s="112"/>
    </row>
    <row r="16837">
      <c r="A16837" s="105"/>
      <c r="C16837" s="88"/>
      <c r="D16837" s="86"/>
      <c r="E16837" s="32"/>
      <c r="H16837" s="105"/>
      <c r="J16837" s="102"/>
      <c r="K16837" s="102"/>
      <c r="L16837" s="108"/>
      <c r="R16837" s="31"/>
      <c r="S16837" s="112"/>
    </row>
    <row r="16838">
      <c r="A16838" s="105"/>
      <c r="C16838" s="88"/>
      <c r="D16838" s="86"/>
      <c r="E16838" s="32"/>
      <c r="H16838" s="105"/>
      <c r="J16838" s="102"/>
      <c r="K16838" s="102"/>
      <c r="L16838" s="108"/>
      <c r="R16838" s="31"/>
      <c r="S16838" s="112"/>
    </row>
    <row r="16839">
      <c r="A16839" s="105"/>
      <c r="C16839" s="88"/>
      <c r="D16839" s="86"/>
      <c r="E16839" s="32"/>
      <c r="H16839" s="105"/>
      <c r="J16839" s="102"/>
      <c r="K16839" s="102"/>
      <c r="L16839" s="108"/>
      <c r="R16839" s="31"/>
      <c r="S16839" s="112"/>
    </row>
    <row r="16840">
      <c r="A16840" s="105"/>
      <c r="C16840" s="88"/>
      <c r="D16840" s="86"/>
      <c r="E16840" s="32"/>
      <c r="H16840" s="105"/>
      <c r="J16840" s="102"/>
      <c r="K16840" s="102"/>
      <c r="L16840" s="108"/>
      <c r="R16840" s="31"/>
      <c r="S16840" s="112"/>
    </row>
    <row r="16841">
      <c r="A16841" s="105"/>
      <c r="C16841" s="88"/>
      <c r="D16841" s="86"/>
      <c r="E16841" s="32"/>
      <c r="H16841" s="105"/>
      <c r="J16841" s="102"/>
      <c r="K16841" s="102"/>
      <c r="L16841" s="108"/>
      <c r="R16841" s="31"/>
      <c r="S16841" s="112"/>
    </row>
    <row r="16842">
      <c r="A16842" s="105"/>
      <c r="C16842" s="88"/>
      <c r="D16842" s="86"/>
      <c r="E16842" s="32"/>
      <c r="H16842" s="105"/>
      <c r="J16842" s="102"/>
      <c r="K16842" s="102"/>
      <c r="L16842" s="108"/>
      <c r="R16842" s="31"/>
      <c r="S16842" s="112"/>
    </row>
    <row r="16843">
      <c r="A16843" s="105"/>
      <c r="C16843" s="88"/>
      <c r="D16843" s="86"/>
      <c r="E16843" s="32"/>
      <c r="H16843" s="105"/>
      <c r="J16843" s="102"/>
      <c r="K16843" s="102"/>
      <c r="L16843" s="108"/>
      <c r="R16843" s="31"/>
      <c r="S16843" s="112"/>
    </row>
    <row r="16844">
      <c r="A16844" s="105"/>
      <c r="C16844" s="88"/>
      <c r="D16844" s="86"/>
      <c r="E16844" s="32"/>
      <c r="H16844" s="105"/>
      <c r="J16844" s="102"/>
      <c r="K16844" s="102"/>
      <c r="L16844" s="108"/>
      <c r="R16844" s="31"/>
      <c r="S16844" s="112"/>
    </row>
    <row r="16845">
      <c r="A16845" s="105"/>
      <c r="C16845" s="88"/>
      <c r="D16845" s="86"/>
      <c r="E16845" s="32"/>
      <c r="H16845" s="105"/>
      <c r="J16845" s="102"/>
      <c r="K16845" s="102"/>
      <c r="L16845" s="108"/>
      <c r="R16845" s="31"/>
      <c r="S16845" s="112"/>
    </row>
    <row r="16846">
      <c r="A16846" s="105"/>
      <c r="C16846" s="88"/>
      <c r="D16846" s="86"/>
      <c r="E16846" s="32"/>
      <c r="H16846" s="105"/>
      <c r="J16846" s="102"/>
      <c r="K16846" s="102"/>
      <c r="L16846" s="108"/>
      <c r="R16846" s="31"/>
      <c r="S16846" s="112"/>
    </row>
    <row r="16847">
      <c r="A16847" s="105"/>
      <c r="C16847" s="88"/>
      <c r="D16847" s="86"/>
      <c r="E16847" s="32"/>
      <c r="H16847" s="105"/>
      <c r="J16847" s="102"/>
      <c r="K16847" s="102"/>
      <c r="L16847" s="108"/>
      <c r="R16847" s="31"/>
      <c r="S16847" s="112"/>
    </row>
    <row r="16848">
      <c r="A16848" s="105"/>
      <c r="C16848" s="88"/>
      <c r="D16848" s="86"/>
      <c r="E16848" s="32"/>
      <c r="H16848" s="105"/>
      <c r="J16848" s="102"/>
      <c r="K16848" s="102"/>
      <c r="L16848" s="108"/>
      <c r="R16848" s="31"/>
      <c r="S16848" s="112"/>
    </row>
    <row r="16849">
      <c r="A16849" s="105"/>
      <c r="C16849" s="88"/>
      <c r="D16849" s="86"/>
      <c r="E16849" s="32"/>
      <c r="H16849" s="105"/>
      <c r="J16849" s="102"/>
      <c r="K16849" s="102"/>
      <c r="L16849" s="108"/>
      <c r="R16849" s="31"/>
      <c r="S16849" s="112"/>
    </row>
    <row r="16850">
      <c r="A16850" s="105"/>
      <c r="C16850" s="88"/>
      <c r="D16850" s="86"/>
      <c r="E16850" s="32"/>
      <c r="H16850" s="105"/>
      <c r="J16850" s="102"/>
      <c r="K16850" s="102"/>
      <c r="L16850" s="108"/>
      <c r="R16850" s="31"/>
      <c r="S16850" s="112"/>
    </row>
    <row r="16851">
      <c r="A16851" s="105"/>
      <c r="C16851" s="88"/>
      <c r="D16851" s="86"/>
      <c r="E16851" s="32"/>
      <c r="H16851" s="105"/>
      <c r="J16851" s="102"/>
      <c r="K16851" s="102"/>
      <c r="L16851" s="108"/>
      <c r="R16851" s="31"/>
      <c r="S16851" s="112"/>
    </row>
    <row r="16852">
      <c r="A16852" s="105"/>
      <c r="C16852" s="88"/>
      <c r="D16852" s="86"/>
      <c r="E16852" s="32"/>
      <c r="H16852" s="105"/>
      <c r="J16852" s="102"/>
      <c r="K16852" s="102"/>
      <c r="L16852" s="108"/>
      <c r="R16852" s="31"/>
      <c r="S16852" s="112"/>
    </row>
    <row r="16853">
      <c r="A16853" s="105"/>
      <c r="C16853" s="88"/>
      <c r="D16853" s="86"/>
      <c r="E16853" s="32"/>
      <c r="H16853" s="105"/>
      <c r="J16853" s="102"/>
      <c r="K16853" s="102"/>
      <c r="L16853" s="108"/>
      <c r="R16853" s="31"/>
      <c r="S16853" s="112"/>
    </row>
    <row r="16854">
      <c r="A16854" s="105"/>
      <c r="C16854" s="88"/>
      <c r="D16854" s="86"/>
      <c r="E16854" s="32"/>
      <c r="H16854" s="105"/>
      <c r="J16854" s="102"/>
      <c r="K16854" s="102"/>
      <c r="L16854" s="108"/>
      <c r="R16854" s="31"/>
      <c r="S16854" s="112"/>
    </row>
    <row r="16855">
      <c r="A16855" s="105"/>
      <c r="C16855" s="88"/>
      <c r="D16855" s="86"/>
      <c r="E16855" s="32"/>
      <c r="H16855" s="105"/>
      <c r="J16855" s="102"/>
      <c r="K16855" s="102"/>
      <c r="L16855" s="108"/>
      <c r="R16855" s="31"/>
      <c r="S16855" s="112"/>
    </row>
    <row r="16856">
      <c r="A16856" s="105"/>
      <c r="C16856" s="88"/>
      <c r="D16856" s="86"/>
      <c r="E16856" s="32"/>
      <c r="H16856" s="105"/>
      <c r="J16856" s="102"/>
      <c r="K16856" s="102"/>
      <c r="L16856" s="108"/>
      <c r="R16856" s="31"/>
      <c r="S16856" s="112"/>
    </row>
    <row r="16857">
      <c r="A16857" s="105"/>
      <c r="C16857" s="88"/>
      <c r="D16857" s="86"/>
      <c r="E16857" s="32"/>
      <c r="H16857" s="105"/>
      <c r="J16857" s="102"/>
      <c r="K16857" s="102"/>
      <c r="L16857" s="108"/>
      <c r="R16857" s="31"/>
      <c r="S16857" s="112"/>
    </row>
    <row r="16858">
      <c r="A16858" s="105"/>
      <c r="C16858" s="88"/>
      <c r="D16858" s="86"/>
      <c r="E16858" s="32"/>
      <c r="H16858" s="105"/>
      <c r="J16858" s="102"/>
      <c r="K16858" s="102"/>
      <c r="L16858" s="108"/>
      <c r="R16858" s="31"/>
      <c r="S16858" s="112"/>
    </row>
    <row r="16859">
      <c r="A16859" s="105"/>
      <c r="C16859" s="88"/>
      <c r="D16859" s="86"/>
      <c r="E16859" s="32"/>
      <c r="H16859" s="105"/>
      <c r="J16859" s="102"/>
      <c r="K16859" s="102"/>
      <c r="L16859" s="108"/>
      <c r="R16859" s="31"/>
      <c r="S16859" s="112"/>
    </row>
    <row r="16860">
      <c r="A16860" s="105"/>
      <c r="C16860" s="88"/>
      <c r="D16860" s="86"/>
      <c r="E16860" s="32"/>
      <c r="H16860" s="105"/>
      <c r="J16860" s="102"/>
      <c r="K16860" s="102"/>
      <c r="L16860" s="108"/>
      <c r="R16860" s="31"/>
      <c r="S16860" s="112"/>
    </row>
    <row r="16861">
      <c r="A16861" s="105"/>
      <c r="C16861" s="88"/>
      <c r="D16861" s="86"/>
      <c r="E16861" s="32"/>
      <c r="H16861" s="105"/>
      <c r="J16861" s="102"/>
      <c r="K16861" s="102"/>
      <c r="L16861" s="108"/>
      <c r="R16861" s="31"/>
      <c r="S16861" s="112"/>
    </row>
    <row r="16862">
      <c r="A16862" s="105"/>
      <c r="C16862" s="88"/>
      <c r="D16862" s="86"/>
      <c r="E16862" s="32"/>
      <c r="H16862" s="105"/>
      <c r="J16862" s="102"/>
      <c r="K16862" s="102"/>
      <c r="L16862" s="108"/>
      <c r="R16862" s="31"/>
      <c r="S16862" s="112"/>
    </row>
    <row r="16863">
      <c r="A16863" s="105"/>
      <c r="C16863" s="88"/>
      <c r="D16863" s="86"/>
      <c r="E16863" s="32"/>
      <c r="H16863" s="105"/>
      <c r="J16863" s="102"/>
      <c r="K16863" s="102"/>
      <c r="L16863" s="108"/>
      <c r="R16863" s="31"/>
      <c r="S16863" s="112"/>
    </row>
    <row r="16864">
      <c r="A16864" s="105"/>
      <c r="C16864" s="88"/>
      <c r="D16864" s="86"/>
      <c r="E16864" s="32"/>
      <c r="H16864" s="105"/>
      <c r="J16864" s="102"/>
      <c r="K16864" s="102"/>
      <c r="L16864" s="108"/>
      <c r="R16864" s="31"/>
      <c r="S16864" s="112"/>
    </row>
    <row r="16865">
      <c r="A16865" s="105"/>
      <c r="C16865" s="88"/>
      <c r="D16865" s="86"/>
      <c r="E16865" s="32"/>
      <c r="H16865" s="105"/>
      <c r="J16865" s="102"/>
      <c r="K16865" s="102"/>
      <c r="L16865" s="108"/>
      <c r="R16865" s="31"/>
      <c r="S16865" s="112"/>
    </row>
    <row r="16866">
      <c r="A16866" s="105"/>
      <c r="C16866" s="88"/>
      <c r="D16866" s="86"/>
      <c r="E16866" s="32"/>
      <c r="H16866" s="105"/>
      <c r="J16866" s="102"/>
      <c r="K16866" s="102"/>
      <c r="L16866" s="108"/>
      <c r="R16866" s="31"/>
      <c r="S16866" s="112"/>
    </row>
    <row r="16867">
      <c r="A16867" s="105"/>
      <c r="C16867" s="88"/>
      <c r="D16867" s="86"/>
      <c r="E16867" s="32"/>
      <c r="H16867" s="105"/>
      <c r="J16867" s="102"/>
      <c r="K16867" s="102"/>
      <c r="L16867" s="108"/>
      <c r="R16867" s="31"/>
      <c r="S16867" s="112"/>
    </row>
    <row r="16868">
      <c r="A16868" s="105"/>
      <c r="C16868" s="88"/>
      <c r="D16868" s="86"/>
      <c r="E16868" s="32"/>
      <c r="H16868" s="105"/>
      <c r="J16868" s="102"/>
      <c r="K16868" s="102"/>
      <c r="L16868" s="108"/>
      <c r="R16868" s="31"/>
      <c r="S16868" s="112"/>
    </row>
    <row r="16869">
      <c r="A16869" s="105"/>
      <c r="C16869" s="88"/>
      <c r="D16869" s="86"/>
      <c r="E16869" s="32"/>
      <c r="H16869" s="105"/>
      <c r="J16869" s="102"/>
      <c r="K16869" s="102"/>
      <c r="L16869" s="108"/>
      <c r="R16869" s="31"/>
      <c r="S16869" s="112"/>
    </row>
    <row r="16870">
      <c r="A16870" s="105"/>
      <c r="C16870" s="88"/>
      <c r="D16870" s="86"/>
      <c r="E16870" s="32"/>
      <c r="H16870" s="105"/>
      <c r="J16870" s="102"/>
      <c r="K16870" s="102"/>
      <c r="L16870" s="108"/>
      <c r="R16870" s="31"/>
      <c r="S16870" s="112"/>
    </row>
    <row r="16871">
      <c r="A16871" s="105"/>
      <c r="C16871" s="88"/>
      <c r="D16871" s="86"/>
      <c r="E16871" s="32"/>
      <c r="H16871" s="105"/>
      <c r="J16871" s="102"/>
      <c r="K16871" s="102"/>
      <c r="L16871" s="108"/>
      <c r="R16871" s="31"/>
      <c r="S16871" s="112"/>
    </row>
    <row r="16872">
      <c r="A16872" s="105"/>
      <c r="C16872" s="88"/>
      <c r="D16872" s="86"/>
      <c r="E16872" s="32"/>
      <c r="H16872" s="105"/>
      <c r="J16872" s="102"/>
      <c r="K16872" s="102"/>
      <c r="L16872" s="108"/>
      <c r="R16872" s="31"/>
      <c r="S16872" s="112"/>
    </row>
    <row r="16873">
      <c r="A16873" s="105"/>
      <c r="C16873" s="88"/>
      <c r="D16873" s="86"/>
      <c r="E16873" s="32"/>
      <c r="H16873" s="105"/>
      <c r="J16873" s="102"/>
      <c r="K16873" s="102"/>
      <c r="L16873" s="108"/>
      <c r="R16873" s="31"/>
      <c r="S16873" s="112"/>
    </row>
    <row r="16874">
      <c r="A16874" s="105"/>
      <c r="C16874" s="88"/>
      <c r="D16874" s="86"/>
      <c r="E16874" s="32"/>
      <c r="H16874" s="105"/>
      <c r="J16874" s="102"/>
      <c r="K16874" s="102"/>
      <c r="L16874" s="108"/>
      <c r="R16874" s="31"/>
      <c r="S16874" s="112"/>
    </row>
    <row r="16875">
      <c r="A16875" s="105"/>
      <c r="C16875" s="88"/>
      <c r="D16875" s="86"/>
      <c r="E16875" s="32"/>
      <c r="H16875" s="105"/>
      <c r="J16875" s="102"/>
      <c r="K16875" s="102"/>
      <c r="L16875" s="108"/>
      <c r="R16875" s="31"/>
      <c r="S16875" s="112"/>
    </row>
    <row r="16876">
      <c r="A16876" s="105"/>
      <c r="C16876" s="88"/>
      <c r="D16876" s="86"/>
      <c r="E16876" s="32"/>
      <c r="H16876" s="105"/>
      <c r="J16876" s="102"/>
      <c r="K16876" s="102"/>
      <c r="L16876" s="108"/>
      <c r="R16876" s="31"/>
      <c r="S16876" s="112"/>
    </row>
    <row r="16877">
      <c r="A16877" s="105"/>
      <c r="C16877" s="88"/>
      <c r="D16877" s="86"/>
      <c r="E16877" s="32"/>
      <c r="H16877" s="105"/>
      <c r="J16877" s="102"/>
      <c r="K16877" s="102"/>
      <c r="L16877" s="108"/>
      <c r="R16877" s="31"/>
      <c r="S16877" s="112"/>
    </row>
    <row r="16878">
      <c r="A16878" s="105"/>
      <c r="C16878" s="88"/>
      <c r="D16878" s="86"/>
      <c r="E16878" s="32"/>
      <c r="H16878" s="105"/>
      <c r="J16878" s="102"/>
      <c r="K16878" s="102"/>
      <c r="L16878" s="108"/>
      <c r="R16878" s="31"/>
      <c r="S16878" s="112"/>
    </row>
    <row r="16879">
      <c r="A16879" s="105"/>
      <c r="C16879" s="88"/>
      <c r="D16879" s="86"/>
      <c r="E16879" s="32"/>
      <c r="H16879" s="105"/>
      <c r="J16879" s="102"/>
      <c r="K16879" s="102"/>
      <c r="L16879" s="108"/>
      <c r="R16879" s="31"/>
      <c r="S16879" s="112"/>
    </row>
    <row r="16880">
      <c r="A16880" s="105"/>
      <c r="C16880" s="88"/>
      <c r="D16880" s="86"/>
      <c r="E16880" s="32"/>
      <c r="H16880" s="105"/>
      <c r="J16880" s="102"/>
      <c r="K16880" s="102"/>
      <c r="L16880" s="108"/>
      <c r="R16880" s="31"/>
      <c r="S16880" s="112"/>
    </row>
    <row r="16881">
      <c r="A16881" s="105"/>
      <c r="C16881" s="88"/>
      <c r="D16881" s="86"/>
      <c r="E16881" s="32"/>
      <c r="H16881" s="105"/>
      <c r="J16881" s="102"/>
      <c r="K16881" s="102"/>
      <c r="L16881" s="108"/>
      <c r="R16881" s="31"/>
      <c r="S16881" s="112"/>
    </row>
    <row r="16882">
      <c r="A16882" s="105"/>
      <c r="C16882" s="88"/>
      <c r="D16882" s="86"/>
      <c r="E16882" s="32"/>
      <c r="H16882" s="105"/>
      <c r="J16882" s="102"/>
      <c r="K16882" s="102"/>
      <c r="L16882" s="108"/>
      <c r="R16882" s="31"/>
      <c r="S16882" s="112"/>
    </row>
    <row r="16883">
      <c r="A16883" s="105"/>
      <c r="C16883" s="88"/>
      <c r="D16883" s="86"/>
      <c r="E16883" s="32"/>
      <c r="H16883" s="105"/>
      <c r="J16883" s="102"/>
      <c r="K16883" s="102"/>
      <c r="L16883" s="108"/>
      <c r="R16883" s="31"/>
      <c r="S16883" s="112"/>
    </row>
    <row r="16884">
      <c r="A16884" s="105"/>
      <c r="C16884" s="88"/>
      <c r="D16884" s="86"/>
      <c r="E16884" s="32"/>
      <c r="H16884" s="105"/>
      <c r="J16884" s="102"/>
      <c r="K16884" s="102"/>
      <c r="L16884" s="108"/>
      <c r="R16884" s="31"/>
      <c r="S16884" s="112"/>
    </row>
    <row r="16885">
      <c r="A16885" s="105"/>
      <c r="C16885" s="88"/>
      <c r="D16885" s="86"/>
      <c r="E16885" s="32"/>
      <c r="H16885" s="105"/>
      <c r="J16885" s="102"/>
      <c r="K16885" s="102"/>
      <c r="L16885" s="108"/>
      <c r="R16885" s="31"/>
      <c r="S16885" s="112"/>
    </row>
    <row r="16886">
      <c r="A16886" s="105"/>
      <c r="C16886" s="88"/>
      <c r="D16886" s="86"/>
      <c r="E16886" s="32"/>
      <c r="H16886" s="105"/>
      <c r="J16886" s="102"/>
      <c r="K16886" s="102"/>
      <c r="L16886" s="108"/>
      <c r="R16886" s="31"/>
      <c r="S16886" s="112"/>
    </row>
    <row r="16887">
      <c r="A16887" s="105"/>
      <c r="C16887" s="88"/>
      <c r="D16887" s="86"/>
      <c r="E16887" s="32"/>
      <c r="H16887" s="105"/>
      <c r="J16887" s="102"/>
      <c r="K16887" s="102"/>
      <c r="L16887" s="108"/>
      <c r="R16887" s="31"/>
      <c r="S16887" s="112"/>
    </row>
    <row r="16888">
      <c r="A16888" s="105"/>
      <c r="C16888" s="88"/>
      <c r="D16888" s="86"/>
      <c r="E16888" s="32"/>
      <c r="H16888" s="105"/>
      <c r="J16888" s="102"/>
      <c r="K16888" s="102"/>
      <c r="L16888" s="108"/>
      <c r="R16888" s="31"/>
      <c r="S16888" s="112"/>
    </row>
    <row r="16889">
      <c r="A16889" s="105"/>
      <c r="C16889" s="88"/>
      <c r="D16889" s="86"/>
      <c r="E16889" s="32"/>
      <c r="H16889" s="105"/>
      <c r="J16889" s="102"/>
      <c r="K16889" s="102"/>
      <c r="L16889" s="108"/>
      <c r="R16889" s="31"/>
      <c r="S16889" s="112"/>
    </row>
    <row r="16890">
      <c r="A16890" s="105"/>
      <c r="C16890" s="88"/>
      <c r="D16890" s="86"/>
      <c r="E16890" s="32"/>
      <c r="H16890" s="105"/>
      <c r="J16890" s="102"/>
      <c r="K16890" s="102"/>
      <c r="L16890" s="108"/>
      <c r="R16890" s="31"/>
      <c r="S16890" s="112"/>
    </row>
    <row r="16891">
      <c r="A16891" s="105"/>
      <c r="C16891" s="88"/>
      <c r="D16891" s="86"/>
      <c r="E16891" s="32"/>
      <c r="H16891" s="105"/>
      <c r="J16891" s="102"/>
      <c r="K16891" s="102"/>
      <c r="L16891" s="108"/>
      <c r="R16891" s="31"/>
      <c r="S16891" s="112"/>
    </row>
    <row r="16892">
      <c r="A16892" s="105"/>
      <c r="C16892" s="88"/>
      <c r="D16892" s="86"/>
      <c r="E16892" s="32"/>
      <c r="H16892" s="105"/>
      <c r="J16892" s="102"/>
      <c r="K16892" s="102"/>
      <c r="L16892" s="108"/>
      <c r="R16892" s="31"/>
      <c r="S16892" s="112"/>
    </row>
    <row r="16893">
      <c r="A16893" s="105"/>
      <c r="C16893" s="88"/>
      <c r="D16893" s="86"/>
      <c r="E16893" s="32"/>
      <c r="H16893" s="105"/>
      <c r="J16893" s="102"/>
      <c r="K16893" s="102"/>
      <c r="L16893" s="108"/>
      <c r="R16893" s="31"/>
      <c r="S16893" s="112"/>
    </row>
    <row r="16894">
      <c r="A16894" s="105"/>
      <c r="C16894" s="88"/>
      <c r="D16894" s="86"/>
      <c r="E16894" s="32"/>
      <c r="H16894" s="105"/>
      <c r="J16894" s="102"/>
      <c r="K16894" s="102"/>
      <c r="L16894" s="108"/>
      <c r="R16894" s="31"/>
      <c r="S16894" s="112"/>
    </row>
    <row r="16895">
      <c r="A16895" s="105"/>
      <c r="C16895" s="88"/>
      <c r="D16895" s="86"/>
      <c r="E16895" s="32"/>
      <c r="H16895" s="105"/>
      <c r="J16895" s="102"/>
      <c r="K16895" s="102"/>
      <c r="L16895" s="108"/>
      <c r="R16895" s="31"/>
      <c r="S16895" s="112"/>
    </row>
    <row r="16896">
      <c r="A16896" s="105"/>
      <c r="C16896" s="88"/>
      <c r="D16896" s="86"/>
      <c r="E16896" s="32"/>
      <c r="H16896" s="105"/>
      <c r="J16896" s="102"/>
      <c r="K16896" s="102"/>
      <c r="L16896" s="108"/>
      <c r="R16896" s="31"/>
      <c r="S16896" s="112"/>
    </row>
    <row r="16897">
      <c r="A16897" s="105"/>
      <c r="C16897" s="88"/>
      <c r="D16897" s="86"/>
      <c r="E16897" s="32"/>
      <c r="H16897" s="105"/>
      <c r="J16897" s="102"/>
      <c r="K16897" s="102"/>
      <c r="L16897" s="108"/>
      <c r="R16897" s="31"/>
      <c r="S16897" s="112"/>
    </row>
    <row r="16898">
      <c r="A16898" s="105"/>
      <c r="C16898" s="88"/>
      <c r="D16898" s="86"/>
      <c r="E16898" s="32"/>
      <c r="H16898" s="105"/>
      <c r="J16898" s="102"/>
      <c r="K16898" s="102"/>
      <c r="L16898" s="108"/>
      <c r="R16898" s="31"/>
      <c r="S16898" s="112"/>
    </row>
    <row r="16899">
      <c r="A16899" s="105"/>
      <c r="C16899" s="88"/>
      <c r="D16899" s="86"/>
      <c r="E16899" s="32"/>
      <c r="H16899" s="105"/>
      <c r="J16899" s="102"/>
      <c r="K16899" s="102"/>
      <c r="L16899" s="108"/>
      <c r="R16899" s="31"/>
      <c r="S16899" s="112"/>
    </row>
    <row r="16900">
      <c r="A16900" s="105"/>
      <c r="C16900" s="88"/>
      <c r="D16900" s="86"/>
      <c r="E16900" s="32"/>
      <c r="H16900" s="105"/>
      <c r="J16900" s="102"/>
      <c r="K16900" s="102"/>
      <c r="L16900" s="108"/>
      <c r="R16900" s="31"/>
      <c r="S16900" s="112"/>
    </row>
    <row r="16901">
      <c r="A16901" s="105"/>
      <c r="C16901" s="88"/>
      <c r="D16901" s="86"/>
      <c r="E16901" s="32"/>
      <c r="H16901" s="105"/>
      <c r="J16901" s="102"/>
      <c r="K16901" s="102"/>
      <c r="L16901" s="108"/>
      <c r="R16901" s="31"/>
      <c r="S16901" s="112"/>
    </row>
    <row r="16902">
      <c r="A16902" s="105"/>
      <c r="C16902" s="88"/>
      <c r="D16902" s="86"/>
      <c r="E16902" s="32"/>
      <c r="H16902" s="105"/>
      <c r="J16902" s="102"/>
      <c r="K16902" s="102"/>
      <c r="L16902" s="108"/>
      <c r="R16902" s="31"/>
      <c r="S16902" s="112"/>
    </row>
    <row r="16903">
      <c r="A16903" s="105"/>
      <c r="C16903" s="88"/>
      <c r="D16903" s="86"/>
      <c r="E16903" s="32"/>
      <c r="H16903" s="105"/>
      <c r="J16903" s="102"/>
      <c r="K16903" s="102"/>
      <c r="L16903" s="108"/>
      <c r="R16903" s="31"/>
      <c r="S16903" s="112"/>
    </row>
    <row r="16904">
      <c r="A16904" s="105"/>
      <c r="C16904" s="88"/>
      <c r="D16904" s="86"/>
      <c r="E16904" s="32"/>
      <c r="H16904" s="105"/>
      <c r="J16904" s="102"/>
      <c r="K16904" s="102"/>
      <c r="L16904" s="108"/>
      <c r="R16904" s="31"/>
      <c r="S16904" s="112"/>
    </row>
    <row r="16905">
      <c r="A16905" s="105"/>
      <c r="C16905" s="88"/>
      <c r="D16905" s="86"/>
      <c r="E16905" s="32"/>
      <c r="H16905" s="105"/>
      <c r="J16905" s="102"/>
      <c r="K16905" s="102"/>
      <c r="L16905" s="108"/>
      <c r="R16905" s="31"/>
      <c r="S16905" s="112"/>
    </row>
    <row r="16906">
      <c r="A16906" s="105"/>
      <c r="C16906" s="88"/>
      <c r="D16906" s="86"/>
      <c r="E16906" s="32"/>
      <c r="H16906" s="105"/>
      <c r="J16906" s="102"/>
      <c r="K16906" s="102"/>
      <c r="L16906" s="108"/>
      <c r="R16906" s="31"/>
      <c r="S16906" s="112"/>
    </row>
    <row r="16907">
      <c r="A16907" s="105"/>
      <c r="C16907" s="88"/>
      <c r="D16907" s="86"/>
      <c r="E16907" s="32"/>
      <c r="H16907" s="105"/>
      <c r="J16907" s="102"/>
      <c r="K16907" s="102"/>
      <c r="L16907" s="108"/>
      <c r="R16907" s="31"/>
      <c r="S16907" s="112"/>
    </row>
    <row r="16908">
      <c r="A16908" s="105"/>
      <c r="C16908" s="88"/>
      <c r="D16908" s="86"/>
      <c r="E16908" s="32"/>
      <c r="H16908" s="105"/>
      <c r="J16908" s="102"/>
      <c r="K16908" s="102"/>
      <c r="L16908" s="108"/>
      <c r="R16908" s="31"/>
      <c r="S16908" s="112"/>
    </row>
    <row r="16909">
      <c r="A16909" s="105"/>
      <c r="C16909" s="88"/>
      <c r="D16909" s="86"/>
      <c r="E16909" s="32"/>
      <c r="H16909" s="105"/>
      <c r="J16909" s="102"/>
      <c r="K16909" s="102"/>
      <c r="L16909" s="108"/>
      <c r="R16909" s="31"/>
      <c r="S16909" s="112"/>
    </row>
    <row r="16910">
      <c r="A16910" s="105"/>
      <c r="C16910" s="88"/>
      <c r="D16910" s="86"/>
      <c r="E16910" s="32"/>
      <c r="H16910" s="105"/>
      <c r="J16910" s="102"/>
      <c r="K16910" s="102"/>
      <c r="L16910" s="108"/>
      <c r="R16910" s="31"/>
      <c r="S16910" s="112"/>
    </row>
    <row r="16911">
      <c r="A16911" s="105"/>
      <c r="C16911" s="88"/>
      <c r="D16911" s="86"/>
      <c r="E16911" s="32"/>
      <c r="H16911" s="105"/>
      <c r="J16911" s="102"/>
      <c r="K16911" s="102"/>
      <c r="L16911" s="108"/>
      <c r="R16911" s="31"/>
      <c r="S16911" s="112"/>
    </row>
    <row r="16912">
      <c r="A16912" s="105"/>
      <c r="C16912" s="88"/>
      <c r="D16912" s="86"/>
      <c r="E16912" s="32"/>
      <c r="H16912" s="105"/>
      <c r="J16912" s="102"/>
      <c r="K16912" s="102"/>
      <c r="L16912" s="108"/>
      <c r="R16912" s="31"/>
      <c r="S16912" s="112"/>
    </row>
    <row r="16913">
      <c r="A16913" s="105"/>
      <c r="C16913" s="88"/>
      <c r="D16913" s="86"/>
      <c r="E16913" s="32"/>
      <c r="H16913" s="105"/>
      <c r="J16913" s="102"/>
      <c r="K16913" s="102"/>
      <c r="L16913" s="108"/>
      <c r="R16913" s="31"/>
      <c r="S16913" s="112"/>
    </row>
    <row r="16914">
      <c r="A16914" s="105"/>
      <c r="C16914" s="88"/>
      <c r="D16914" s="86"/>
      <c r="E16914" s="32"/>
      <c r="H16914" s="105"/>
      <c r="J16914" s="102"/>
      <c r="K16914" s="102"/>
      <c r="L16914" s="108"/>
      <c r="R16914" s="31"/>
      <c r="S16914" s="112"/>
    </row>
    <row r="16915">
      <c r="A16915" s="105"/>
      <c r="C16915" s="88"/>
      <c r="D16915" s="86"/>
      <c r="E16915" s="32"/>
      <c r="H16915" s="105"/>
      <c r="J16915" s="102"/>
      <c r="K16915" s="102"/>
      <c r="L16915" s="108"/>
      <c r="R16915" s="31"/>
      <c r="S16915" s="112"/>
    </row>
    <row r="16916">
      <c r="A16916" s="105"/>
      <c r="C16916" s="88"/>
      <c r="D16916" s="86"/>
      <c r="E16916" s="32"/>
      <c r="H16916" s="105"/>
      <c r="J16916" s="102"/>
      <c r="K16916" s="102"/>
      <c r="L16916" s="108"/>
      <c r="R16916" s="31"/>
      <c r="S16916" s="112"/>
    </row>
    <row r="16917">
      <c r="A16917" s="105"/>
      <c r="C16917" s="88"/>
      <c r="D16917" s="86"/>
      <c r="E16917" s="32"/>
      <c r="H16917" s="105"/>
      <c r="J16917" s="102"/>
      <c r="K16917" s="102"/>
      <c r="L16917" s="108"/>
      <c r="R16917" s="31"/>
      <c r="S16917" s="112"/>
    </row>
    <row r="16918">
      <c r="A16918" s="105"/>
      <c r="C16918" s="88"/>
      <c r="D16918" s="86"/>
      <c r="E16918" s="32"/>
      <c r="H16918" s="105"/>
      <c r="J16918" s="102"/>
      <c r="K16918" s="102"/>
      <c r="L16918" s="108"/>
      <c r="R16918" s="31"/>
      <c r="S16918" s="112"/>
    </row>
    <row r="16919">
      <c r="A16919" s="105"/>
      <c r="C16919" s="88"/>
      <c r="D16919" s="86"/>
      <c r="E16919" s="32"/>
      <c r="H16919" s="105"/>
      <c r="J16919" s="102"/>
      <c r="K16919" s="102"/>
      <c r="L16919" s="108"/>
      <c r="R16919" s="31"/>
      <c r="S16919" s="112"/>
    </row>
    <row r="16920">
      <c r="A16920" s="105"/>
      <c r="C16920" s="88"/>
      <c r="D16920" s="86"/>
      <c r="E16920" s="32"/>
      <c r="H16920" s="105"/>
      <c r="J16920" s="102"/>
      <c r="K16920" s="102"/>
      <c r="L16920" s="108"/>
      <c r="R16920" s="31"/>
      <c r="S16920" s="112"/>
    </row>
    <row r="16921">
      <c r="A16921" s="105"/>
      <c r="C16921" s="88"/>
      <c r="D16921" s="86"/>
      <c r="E16921" s="32"/>
      <c r="H16921" s="105"/>
      <c r="J16921" s="102"/>
      <c r="K16921" s="102"/>
      <c r="L16921" s="108"/>
      <c r="R16921" s="31"/>
      <c r="S16921" s="112"/>
    </row>
    <row r="16922">
      <c r="A16922" s="105"/>
      <c r="C16922" s="88"/>
      <c r="D16922" s="86"/>
      <c r="E16922" s="32"/>
      <c r="H16922" s="105"/>
      <c r="J16922" s="102"/>
      <c r="K16922" s="102"/>
      <c r="L16922" s="108"/>
      <c r="R16922" s="31"/>
      <c r="S16922" s="112"/>
    </row>
    <row r="16923">
      <c r="A16923" s="105"/>
      <c r="C16923" s="88"/>
      <c r="D16923" s="86"/>
      <c r="E16923" s="32"/>
      <c r="H16923" s="105"/>
      <c r="J16923" s="102"/>
      <c r="K16923" s="102"/>
      <c r="L16923" s="108"/>
      <c r="R16923" s="31"/>
      <c r="S16923" s="112"/>
    </row>
    <row r="16924">
      <c r="A16924" s="105"/>
      <c r="C16924" s="88"/>
      <c r="D16924" s="86"/>
      <c r="E16924" s="32"/>
      <c r="H16924" s="105"/>
      <c r="J16924" s="102"/>
      <c r="K16924" s="102"/>
      <c r="L16924" s="108"/>
      <c r="R16924" s="31"/>
      <c r="S16924" s="112"/>
    </row>
    <row r="16925">
      <c r="A16925" s="105"/>
      <c r="C16925" s="88"/>
      <c r="D16925" s="86"/>
      <c r="E16925" s="32"/>
      <c r="H16925" s="105"/>
      <c r="J16925" s="102"/>
      <c r="K16925" s="102"/>
      <c r="L16925" s="108"/>
      <c r="R16925" s="31"/>
      <c r="S16925" s="112"/>
    </row>
    <row r="16926">
      <c r="A16926" s="105"/>
      <c r="C16926" s="88"/>
      <c r="D16926" s="86"/>
      <c r="E16926" s="32"/>
      <c r="H16926" s="105"/>
      <c r="J16926" s="102"/>
      <c r="K16926" s="102"/>
      <c r="L16926" s="108"/>
      <c r="R16926" s="31"/>
      <c r="S16926" s="112"/>
    </row>
    <row r="16927">
      <c r="A16927" s="105"/>
      <c r="C16927" s="88"/>
      <c r="D16927" s="86"/>
      <c r="E16927" s="32"/>
      <c r="H16927" s="105"/>
      <c r="J16927" s="102"/>
      <c r="K16927" s="102"/>
      <c r="L16927" s="108"/>
      <c r="R16927" s="31"/>
      <c r="S16927" s="112"/>
    </row>
    <row r="16928">
      <c r="A16928" s="105"/>
      <c r="C16928" s="88"/>
      <c r="D16928" s="86"/>
      <c r="E16928" s="32"/>
      <c r="H16928" s="105"/>
      <c r="J16928" s="102"/>
      <c r="K16928" s="102"/>
      <c r="L16928" s="108"/>
      <c r="R16928" s="31"/>
      <c r="S16928" s="112"/>
    </row>
    <row r="16929">
      <c r="A16929" s="105"/>
      <c r="C16929" s="88"/>
      <c r="D16929" s="86"/>
      <c r="E16929" s="32"/>
      <c r="H16929" s="105"/>
      <c r="J16929" s="102"/>
      <c r="K16929" s="102"/>
      <c r="L16929" s="108"/>
      <c r="R16929" s="31"/>
      <c r="S16929" s="112"/>
    </row>
    <row r="16930">
      <c r="A16930" s="105"/>
      <c r="C16930" s="88"/>
      <c r="D16930" s="86"/>
      <c r="E16930" s="32"/>
      <c r="H16930" s="105"/>
      <c r="J16930" s="102"/>
      <c r="K16930" s="102"/>
      <c r="L16930" s="108"/>
      <c r="R16930" s="31"/>
      <c r="S16930" s="112"/>
    </row>
    <row r="16931">
      <c r="A16931" s="105"/>
      <c r="C16931" s="88"/>
      <c r="D16931" s="86"/>
      <c r="E16931" s="32"/>
      <c r="H16931" s="105"/>
      <c r="J16931" s="102"/>
      <c r="K16931" s="102"/>
      <c r="L16931" s="108"/>
      <c r="R16931" s="31"/>
      <c r="S16931" s="112"/>
    </row>
    <row r="16932">
      <c r="A16932" s="105"/>
      <c r="C16932" s="88"/>
      <c r="D16932" s="86"/>
      <c r="E16932" s="32"/>
      <c r="H16932" s="105"/>
      <c r="J16932" s="102"/>
      <c r="K16932" s="102"/>
      <c r="L16932" s="108"/>
      <c r="R16932" s="31"/>
      <c r="S16932" s="112"/>
    </row>
    <row r="16933">
      <c r="A16933" s="105"/>
      <c r="C16933" s="88"/>
      <c r="D16933" s="86"/>
      <c r="E16933" s="32"/>
      <c r="H16933" s="105"/>
      <c r="J16933" s="102"/>
      <c r="K16933" s="102"/>
      <c r="L16933" s="108"/>
      <c r="R16933" s="31"/>
      <c r="S16933" s="112"/>
    </row>
    <row r="16934">
      <c r="A16934" s="105"/>
      <c r="C16934" s="88"/>
      <c r="D16934" s="86"/>
      <c r="E16934" s="32"/>
      <c r="H16934" s="105"/>
      <c r="J16934" s="102"/>
      <c r="K16934" s="102"/>
      <c r="L16934" s="108"/>
      <c r="R16934" s="31"/>
      <c r="S16934" s="112"/>
    </row>
    <row r="16935">
      <c r="A16935" s="105"/>
      <c r="C16935" s="88"/>
      <c r="D16935" s="86"/>
      <c r="E16935" s="32"/>
      <c r="H16935" s="105"/>
      <c r="J16935" s="102"/>
      <c r="K16935" s="102"/>
      <c r="L16935" s="108"/>
      <c r="R16935" s="31"/>
      <c r="S16935" s="112"/>
    </row>
    <row r="16936">
      <c r="A16936" s="105"/>
      <c r="C16936" s="88"/>
      <c r="D16936" s="86"/>
      <c r="E16936" s="32"/>
      <c r="H16936" s="105"/>
      <c r="J16936" s="102"/>
      <c r="K16936" s="102"/>
      <c r="L16936" s="108"/>
      <c r="R16936" s="31"/>
      <c r="S16936" s="112"/>
    </row>
    <row r="16937">
      <c r="A16937" s="105"/>
      <c r="C16937" s="88"/>
      <c r="D16937" s="86"/>
      <c r="E16937" s="32"/>
      <c r="H16937" s="105"/>
      <c r="J16937" s="102"/>
      <c r="K16937" s="102"/>
      <c r="L16937" s="108"/>
      <c r="R16937" s="31"/>
      <c r="S16937" s="112"/>
    </row>
    <row r="16938">
      <c r="A16938" s="105"/>
      <c r="C16938" s="88"/>
      <c r="D16938" s="86"/>
      <c r="E16938" s="32"/>
      <c r="H16938" s="105"/>
      <c r="J16938" s="102"/>
      <c r="K16938" s="102"/>
      <c r="L16938" s="108"/>
      <c r="R16938" s="31"/>
      <c r="S16938" s="112"/>
    </row>
    <row r="16939">
      <c r="A16939" s="105"/>
      <c r="C16939" s="88"/>
      <c r="D16939" s="86"/>
      <c r="E16939" s="32"/>
      <c r="H16939" s="105"/>
      <c r="J16939" s="102"/>
      <c r="K16939" s="102"/>
      <c r="L16939" s="108"/>
      <c r="R16939" s="31"/>
      <c r="S16939" s="112"/>
    </row>
    <row r="16940">
      <c r="A16940" s="105"/>
      <c r="C16940" s="88"/>
      <c r="D16940" s="86"/>
      <c r="E16940" s="32"/>
      <c r="H16940" s="105"/>
      <c r="J16940" s="102"/>
      <c r="K16940" s="102"/>
      <c r="L16940" s="108"/>
      <c r="R16940" s="31"/>
      <c r="S16940" s="112"/>
    </row>
    <row r="16941">
      <c r="A16941" s="105"/>
      <c r="C16941" s="88"/>
      <c r="D16941" s="86"/>
      <c r="E16941" s="32"/>
      <c r="H16941" s="105"/>
      <c r="J16941" s="102"/>
      <c r="K16941" s="102"/>
      <c r="L16941" s="108"/>
      <c r="R16941" s="31"/>
      <c r="S16941" s="112"/>
    </row>
    <row r="16942">
      <c r="A16942" s="105"/>
      <c r="C16942" s="88"/>
      <c r="D16942" s="86"/>
      <c r="E16942" s="32"/>
      <c r="H16942" s="105"/>
      <c r="J16942" s="102"/>
      <c r="K16942" s="102"/>
      <c r="L16942" s="108"/>
      <c r="R16942" s="31"/>
      <c r="S16942" s="112"/>
    </row>
    <row r="16943">
      <c r="A16943" s="105"/>
      <c r="C16943" s="88"/>
      <c r="D16943" s="86"/>
      <c r="E16943" s="32"/>
      <c r="H16943" s="105"/>
      <c r="J16943" s="102"/>
      <c r="K16943" s="102"/>
      <c r="L16943" s="108"/>
      <c r="R16943" s="31"/>
      <c r="S16943" s="112"/>
    </row>
    <row r="16944">
      <c r="A16944" s="105"/>
      <c r="C16944" s="88"/>
      <c r="D16944" s="86"/>
      <c r="E16944" s="32"/>
      <c r="H16944" s="105"/>
      <c r="J16944" s="102"/>
      <c r="K16944" s="102"/>
      <c r="L16944" s="108"/>
      <c r="R16944" s="31"/>
      <c r="S16944" s="112"/>
    </row>
    <row r="16945">
      <c r="A16945" s="105"/>
      <c r="C16945" s="88"/>
      <c r="D16945" s="86"/>
      <c r="E16945" s="32"/>
      <c r="H16945" s="105"/>
      <c r="J16945" s="102"/>
      <c r="K16945" s="102"/>
      <c r="L16945" s="108"/>
      <c r="R16945" s="31"/>
      <c r="S16945" s="112"/>
    </row>
    <row r="16946">
      <c r="A16946" s="105"/>
      <c r="C16946" s="88"/>
      <c r="D16946" s="86"/>
      <c r="E16946" s="32"/>
      <c r="H16946" s="105"/>
      <c r="J16946" s="102"/>
      <c r="K16946" s="102"/>
      <c r="L16946" s="108"/>
      <c r="R16946" s="31"/>
      <c r="S16946" s="112"/>
    </row>
    <row r="16947">
      <c r="A16947" s="105"/>
      <c r="C16947" s="88"/>
      <c r="D16947" s="86"/>
      <c r="E16947" s="32"/>
      <c r="H16947" s="105"/>
      <c r="J16947" s="102"/>
      <c r="K16947" s="102"/>
      <c r="L16947" s="108"/>
      <c r="R16947" s="31"/>
      <c r="S16947" s="112"/>
    </row>
    <row r="16948">
      <c r="A16948" s="105"/>
      <c r="C16948" s="88"/>
      <c r="D16948" s="86"/>
      <c r="E16948" s="32"/>
      <c r="H16948" s="105"/>
      <c r="J16948" s="102"/>
      <c r="K16948" s="102"/>
      <c r="L16948" s="108"/>
      <c r="R16948" s="31"/>
      <c r="S16948" s="112"/>
    </row>
    <row r="16949">
      <c r="A16949" s="105"/>
      <c r="C16949" s="88"/>
      <c r="D16949" s="86"/>
      <c r="E16949" s="32"/>
      <c r="H16949" s="105"/>
      <c r="J16949" s="102"/>
      <c r="K16949" s="102"/>
      <c r="L16949" s="108"/>
      <c r="R16949" s="31"/>
      <c r="S16949" s="112"/>
    </row>
    <row r="16950">
      <c r="A16950" s="105"/>
      <c r="C16950" s="88"/>
      <c r="D16950" s="86"/>
      <c r="E16950" s="32"/>
      <c r="H16950" s="105"/>
      <c r="J16950" s="102"/>
      <c r="K16950" s="102"/>
      <c r="L16950" s="108"/>
      <c r="R16950" s="31"/>
      <c r="S16950" s="112"/>
    </row>
    <row r="16951">
      <c r="A16951" s="105"/>
      <c r="C16951" s="88"/>
      <c r="D16951" s="86"/>
      <c r="E16951" s="32"/>
      <c r="H16951" s="105"/>
      <c r="J16951" s="102"/>
      <c r="K16951" s="102"/>
      <c r="L16951" s="108"/>
      <c r="R16951" s="31"/>
      <c r="S16951" s="112"/>
    </row>
    <row r="16952">
      <c r="A16952" s="105"/>
      <c r="C16952" s="88"/>
      <c r="D16952" s="86"/>
      <c r="E16952" s="32"/>
      <c r="H16952" s="105"/>
      <c r="J16952" s="102"/>
      <c r="K16952" s="102"/>
      <c r="L16952" s="108"/>
      <c r="R16952" s="31"/>
      <c r="S16952" s="112"/>
    </row>
    <row r="16953">
      <c r="A16953" s="105"/>
      <c r="C16953" s="88"/>
      <c r="D16953" s="86"/>
      <c r="E16953" s="32"/>
      <c r="H16953" s="105"/>
      <c r="J16953" s="102"/>
      <c r="K16953" s="102"/>
      <c r="L16953" s="108"/>
      <c r="R16953" s="31"/>
      <c r="S16953" s="112"/>
    </row>
    <row r="16954">
      <c r="A16954" s="105"/>
      <c r="C16954" s="88"/>
      <c r="D16954" s="86"/>
      <c r="E16954" s="32"/>
      <c r="H16954" s="105"/>
      <c r="J16954" s="102"/>
      <c r="K16954" s="102"/>
      <c r="L16954" s="108"/>
      <c r="R16954" s="31"/>
      <c r="S16954" s="112"/>
    </row>
    <row r="16955">
      <c r="A16955" s="105"/>
      <c r="C16955" s="88"/>
      <c r="D16955" s="86"/>
      <c r="E16955" s="32"/>
      <c r="H16955" s="105"/>
      <c r="J16955" s="102"/>
      <c r="K16955" s="102"/>
      <c r="L16955" s="108"/>
      <c r="R16955" s="31"/>
      <c r="S16955" s="112"/>
    </row>
    <row r="16956">
      <c r="A16956" s="105"/>
      <c r="C16956" s="88"/>
      <c r="D16956" s="86"/>
      <c r="E16956" s="32"/>
      <c r="H16956" s="105"/>
      <c r="J16956" s="102"/>
      <c r="K16956" s="102"/>
      <c r="L16956" s="108"/>
      <c r="R16956" s="31"/>
      <c r="S16956" s="112"/>
    </row>
    <row r="16957">
      <c r="A16957" s="105"/>
      <c r="C16957" s="88"/>
      <c r="D16957" s="86"/>
      <c r="E16957" s="32"/>
      <c r="H16957" s="105"/>
      <c r="J16957" s="102"/>
      <c r="K16957" s="102"/>
      <c r="L16957" s="108"/>
      <c r="R16957" s="31"/>
      <c r="S16957" s="112"/>
    </row>
    <row r="16958">
      <c r="A16958" s="105"/>
      <c r="C16958" s="88"/>
      <c r="D16958" s="86"/>
      <c r="E16958" s="32"/>
      <c r="H16958" s="105"/>
      <c r="J16958" s="102"/>
      <c r="K16958" s="102"/>
      <c r="L16958" s="108"/>
      <c r="R16958" s="31"/>
      <c r="S16958" s="112"/>
    </row>
    <row r="16959">
      <c r="A16959" s="105"/>
      <c r="C16959" s="88"/>
      <c r="D16959" s="86"/>
      <c r="E16959" s="32"/>
      <c r="H16959" s="105"/>
      <c r="J16959" s="102"/>
      <c r="K16959" s="102"/>
      <c r="L16959" s="108"/>
      <c r="R16959" s="31"/>
      <c r="S16959" s="112"/>
    </row>
    <row r="16960">
      <c r="A16960" s="105"/>
      <c r="C16960" s="88"/>
      <c r="D16960" s="86"/>
      <c r="E16960" s="32"/>
      <c r="H16960" s="105"/>
      <c r="J16960" s="102"/>
      <c r="K16960" s="102"/>
      <c r="L16960" s="108"/>
      <c r="R16960" s="31"/>
      <c r="S16960" s="112"/>
    </row>
    <row r="16961">
      <c r="A16961" s="105"/>
      <c r="C16961" s="88"/>
      <c r="D16961" s="86"/>
      <c r="E16961" s="32"/>
      <c r="H16961" s="105"/>
      <c r="J16961" s="102"/>
      <c r="K16961" s="102"/>
      <c r="L16961" s="108"/>
      <c r="R16961" s="31"/>
      <c r="S16961" s="112"/>
    </row>
    <row r="16962">
      <c r="A16962" s="105"/>
      <c r="C16962" s="88"/>
      <c r="D16962" s="86"/>
      <c r="E16962" s="32"/>
      <c r="H16962" s="105"/>
      <c r="J16962" s="102"/>
      <c r="K16962" s="102"/>
      <c r="L16962" s="108"/>
      <c r="R16962" s="31"/>
      <c r="S16962" s="112"/>
    </row>
    <row r="16963">
      <c r="A16963" s="105"/>
      <c r="C16963" s="88"/>
      <c r="D16963" s="86"/>
      <c r="E16963" s="32"/>
      <c r="H16963" s="105"/>
      <c r="J16963" s="102"/>
      <c r="K16963" s="102"/>
      <c r="L16963" s="108"/>
      <c r="R16963" s="31"/>
      <c r="S16963" s="112"/>
    </row>
    <row r="16964">
      <c r="A16964" s="105"/>
      <c r="C16964" s="88"/>
      <c r="D16964" s="86"/>
      <c r="E16964" s="32"/>
      <c r="H16964" s="105"/>
      <c r="J16964" s="102"/>
      <c r="K16964" s="102"/>
      <c r="L16964" s="108"/>
      <c r="R16964" s="31"/>
      <c r="S16964" s="112"/>
    </row>
    <row r="16965">
      <c r="A16965" s="105"/>
      <c r="C16965" s="88"/>
      <c r="D16965" s="86"/>
      <c r="E16965" s="32"/>
      <c r="H16965" s="105"/>
      <c r="J16965" s="102"/>
      <c r="K16965" s="102"/>
      <c r="L16965" s="108"/>
      <c r="R16965" s="31"/>
      <c r="S16965" s="112"/>
    </row>
    <row r="16966">
      <c r="A16966" s="105"/>
      <c r="C16966" s="88"/>
      <c r="D16966" s="86"/>
      <c r="E16966" s="32"/>
      <c r="H16966" s="105"/>
      <c r="J16966" s="102"/>
      <c r="K16966" s="102"/>
      <c r="L16966" s="108"/>
      <c r="R16966" s="31"/>
      <c r="S16966" s="112"/>
    </row>
    <row r="16967">
      <c r="A16967" s="105"/>
      <c r="C16967" s="88"/>
      <c r="D16967" s="86"/>
      <c r="E16967" s="32"/>
      <c r="H16967" s="105"/>
      <c r="J16967" s="102"/>
      <c r="K16967" s="102"/>
      <c r="L16967" s="108"/>
      <c r="R16967" s="31"/>
      <c r="S16967" s="112"/>
    </row>
    <row r="16968">
      <c r="A16968" s="105"/>
      <c r="C16968" s="88"/>
      <c r="D16968" s="86"/>
      <c r="E16968" s="32"/>
      <c r="H16968" s="105"/>
      <c r="J16968" s="102"/>
      <c r="K16968" s="102"/>
      <c r="L16968" s="108"/>
      <c r="R16968" s="31"/>
      <c r="S16968" s="112"/>
    </row>
    <row r="16969">
      <c r="A16969" s="105"/>
      <c r="C16969" s="88"/>
      <c r="D16969" s="86"/>
      <c r="E16969" s="32"/>
      <c r="H16969" s="105"/>
      <c r="J16969" s="102"/>
      <c r="K16969" s="102"/>
      <c r="L16969" s="108"/>
      <c r="R16969" s="31"/>
      <c r="S16969" s="112"/>
    </row>
    <row r="16970">
      <c r="A16970" s="105"/>
      <c r="C16970" s="88"/>
      <c r="D16970" s="86"/>
      <c r="E16970" s="32"/>
      <c r="H16970" s="105"/>
      <c r="J16970" s="102"/>
      <c r="K16970" s="102"/>
      <c r="L16970" s="108"/>
      <c r="R16970" s="31"/>
      <c r="S16970" s="112"/>
    </row>
    <row r="16971">
      <c r="A16971" s="105"/>
      <c r="C16971" s="88"/>
      <c r="D16971" s="86"/>
      <c r="E16971" s="32"/>
      <c r="H16971" s="105"/>
      <c r="J16971" s="102"/>
      <c r="K16971" s="102"/>
      <c r="L16971" s="108"/>
      <c r="R16971" s="31"/>
      <c r="S16971" s="112"/>
    </row>
    <row r="16972">
      <c r="A16972" s="105"/>
      <c r="C16972" s="88"/>
      <c r="D16972" s="86"/>
      <c r="E16972" s="32"/>
      <c r="H16972" s="105"/>
      <c r="J16972" s="102"/>
      <c r="K16972" s="102"/>
      <c r="L16972" s="108"/>
      <c r="R16972" s="31"/>
      <c r="S16972" s="112"/>
    </row>
    <row r="16973">
      <c r="A16973" s="105"/>
      <c r="C16973" s="88"/>
      <c r="D16973" s="86"/>
      <c r="E16973" s="32"/>
      <c r="H16973" s="105"/>
      <c r="J16973" s="102"/>
      <c r="K16973" s="102"/>
      <c r="L16973" s="108"/>
      <c r="R16973" s="31"/>
      <c r="S16973" s="112"/>
    </row>
    <row r="16974">
      <c r="A16974" s="105"/>
      <c r="C16974" s="88"/>
      <c r="D16974" s="86"/>
      <c r="E16974" s="32"/>
      <c r="H16974" s="105"/>
      <c r="J16974" s="102"/>
      <c r="K16974" s="102"/>
      <c r="L16974" s="108"/>
      <c r="R16974" s="31"/>
      <c r="S16974" s="112"/>
    </row>
    <row r="16975">
      <c r="A16975" s="105"/>
      <c r="C16975" s="88"/>
      <c r="D16975" s="86"/>
      <c r="E16975" s="32"/>
      <c r="H16975" s="105"/>
      <c r="J16975" s="102"/>
      <c r="K16975" s="102"/>
      <c r="L16975" s="108"/>
      <c r="R16975" s="31"/>
      <c r="S16975" s="112"/>
    </row>
    <row r="16976">
      <c r="A16976" s="105"/>
      <c r="C16976" s="88"/>
      <c r="D16976" s="86"/>
      <c r="E16976" s="32"/>
      <c r="H16976" s="105"/>
      <c r="J16976" s="102"/>
      <c r="K16976" s="102"/>
      <c r="L16976" s="108"/>
      <c r="R16976" s="31"/>
      <c r="S16976" s="112"/>
    </row>
    <row r="16977">
      <c r="A16977" s="105"/>
      <c r="C16977" s="88"/>
      <c r="D16977" s="86"/>
      <c r="E16977" s="32"/>
      <c r="H16977" s="105"/>
      <c r="J16977" s="102"/>
      <c r="K16977" s="102"/>
      <c r="L16977" s="108"/>
      <c r="R16977" s="31"/>
      <c r="S16977" s="112"/>
    </row>
    <row r="16978">
      <c r="A16978" s="105"/>
      <c r="C16978" s="88"/>
      <c r="D16978" s="86"/>
      <c r="E16978" s="32"/>
      <c r="H16978" s="105"/>
      <c r="J16978" s="102"/>
      <c r="K16978" s="102"/>
      <c r="L16978" s="108"/>
      <c r="R16978" s="31"/>
      <c r="S16978" s="112"/>
    </row>
    <row r="16979">
      <c r="A16979" s="105"/>
      <c r="C16979" s="88"/>
      <c r="D16979" s="86"/>
      <c r="E16979" s="32"/>
      <c r="H16979" s="105"/>
      <c r="J16979" s="102"/>
      <c r="K16979" s="102"/>
      <c r="L16979" s="108"/>
      <c r="R16979" s="31"/>
      <c r="S16979" s="112"/>
    </row>
    <row r="16980">
      <c r="A16980" s="105"/>
      <c r="C16980" s="88"/>
      <c r="D16980" s="86"/>
      <c r="E16980" s="32"/>
      <c r="H16980" s="105"/>
      <c r="J16980" s="102"/>
      <c r="K16980" s="102"/>
      <c r="L16980" s="108"/>
      <c r="R16980" s="31"/>
      <c r="S16980" s="112"/>
    </row>
    <row r="16981">
      <c r="A16981" s="105"/>
      <c r="C16981" s="88"/>
      <c r="D16981" s="86"/>
      <c r="E16981" s="32"/>
      <c r="H16981" s="105"/>
      <c r="J16981" s="102"/>
      <c r="K16981" s="102"/>
      <c r="L16981" s="108"/>
      <c r="R16981" s="31"/>
      <c r="S16981" s="112"/>
    </row>
    <row r="16982">
      <c r="A16982" s="105"/>
      <c r="C16982" s="88"/>
      <c r="D16982" s="86"/>
      <c r="E16982" s="32"/>
      <c r="H16982" s="105"/>
      <c r="J16982" s="102"/>
      <c r="K16982" s="102"/>
      <c r="L16982" s="108"/>
      <c r="R16982" s="31"/>
      <c r="S16982" s="112"/>
    </row>
    <row r="16983">
      <c r="A16983" s="105"/>
      <c r="C16983" s="88"/>
      <c r="D16983" s="86"/>
      <c r="E16983" s="32"/>
      <c r="H16983" s="105"/>
      <c r="J16983" s="102"/>
      <c r="K16983" s="102"/>
      <c r="L16983" s="108"/>
      <c r="R16983" s="31"/>
      <c r="S16983" s="112"/>
    </row>
    <row r="16984">
      <c r="A16984" s="105"/>
      <c r="C16984" s="88"/>
      <c r="D16984" s="86"/>
      <c r="E16984" s="32"/>
      <c r="H16984" s="105"/>
      <c r="J16984" s="102"/>
      <c r="K16984" s="102"/>
      <c r="L16984" s="108"/>
      <c r="R16984" s="31"/>
      <c r="S16984" s="112"/>
    </row>
    <row r="16985">
      <c r="A16985" s="105"/>
      <c r="C16985" s="88"/>
      <c r="D16985" s="86"/>
      <c r="E16985" s="32"/>
      <c r="H16985" s="105"/>
      <c r="J16985" s="102"/>
      <c r="K16985" s="102"/>
      <c r="L16985" s="108"/>
      <c r="R16985" s="31"/>
      <c r="S16985" s="112"/>
    </row>
    <row r="16986">
      <c r="A16986" s="105"/>
      <c r="C16986" s="88"/>
      <c r="D16986" s="86"/>
      <c r="E16986" s="32"/>
      <c r="H16986" s="105"/>
      <c r="J16986" s="102"/>
      <c r="K16986" s="102"/>
      <c r="L16986" s="108"/>
      <c r="R16986" s="31"/>
      <c r="S16986" s="112"/>
    </row>
    <row r="16987">
      <c r="A16987" s="105"/>
      <c r="C16987" s="88"/>
      <c r="D16987" s="86"/>
      <c r="E16987" s="32"/>
      <c r="H16987" s="105"/>
      <c r="J16987" s="102"/>
      <c r="K16987" s="102"/>
      <c r="L16987" s="108"/>
      <c r="R16987" s="31"/>
      <c r="S16987" s="112"/>
    </row>
    <row r="16988">
      <c r="A16988" s="105"/>
      <c r="C16988" s="88"/>
      <c r="D16988" s="86"/>
      <c r="E16988" s="32"/>
      <c r="H16988" s="105"/>
      <c r="J16988" s="102"/>
      <c r="K16988" s="102"/>
      <c r="L16988" s="108"/>
      <c r="R16988" s="31"/>
      <c r="S16988" s="112"/>
    </row>
    <row r="16989">
      <c r="A16989" s="105"/>
      <c r="C16989" s="88"/>
      <c r="D16989" s="86"/>
      <c r="E16989" s="32"/>
      <c r="H16989" s="105"/>
      <c r="J16989" s="102"/>
      <c r="K16989" s="102"/>
      <c r="L16989" s="108"/>
      <c r="R16989" s="31"/>
      <c r="S16989" s="112"/>
    </row>
    <row r="16990">
      <c r="A16990" s="105"/>
      <c r="C16990" s="88"/>
      <c r="D16990" s="86"/>
      <c r="E16990" s="32"/>
      <c r="H16990" s="105"/>
      <c r="J16990" s="102"/>
      <c r="K16990" s="102"/>
      <c r="L16990" s="108"/>
      <c r="R16990" s="31"/>
      <c r="S16990" s="112"/>
    </row>
    <row r="16991">
      <c r="A16991" s="105"/>
      <c r="C16991" s="88"/>
      <c r="D16991" s="86"/>
      <c r="E16991" s="32"/>
      <c r="H16991" s="105"/>
      <c r="J16991" s="102"/>
      <c r="K16991" s="102"/>
      <c r="L16991" s="108"/>
      <c r="R16991" s="31"/>
      <c r="S16991" s="112"/>
    </row>
    <row r="16992">
      <c r="A16992" s="105"/>
      <c r="C16992" s="88"/>
      <c r="D16992" s="86"/>
      <c r="E16992" s="32"/>
      <c r="H16992" s="105"/>
      <c r="J16992" s="102"/>
      <c r="K16992" s="102"/>
      <c r="L16992" s="108"/>
      <c r="R16992" s="31"/>
      <c r="S16992" s="112"/>
    </row>
    <row r="16993">
      <c r="A16993" s="105"/>
      <c r="C16993" s="88"/>
      <c r="D16993" s="86"/>
      <c r="E16993" s="32"/>
      <c r="H16993" s="105"/>
      <c r="J16993" s="102"/>
      <c r="K16993" s="102"/>
      <c r="L16993" s="108"/>
      <c r="R16993" s="31"/>
      <c r="S16993" s="112"/>
    </row>
    <row r="16994">
      <c r="A16994" s="105"/>
      <c r="C16994" s="88"/>
      <c r="D16994" s="86"/>
      <c r="E16994" s="32"/>
      <c r="H16994" s="105"/>
      <c r="J16994" s="102"/>
      <c r="K16994" s="102"/>
      <c r="L16994" s="108"/>
      <c r="R16994" s="31"/>
      <c r="S16994" s="112"/>
    </row>
    <row r="16995">
      <c r="A16995" s="105"/>
      <c r="C16995" s="88"/>
      <c r="D16995" s="86"/>
      <c r="E16995" s="32"/>
      <c r="H16995" s="105"/>
      <c r="J16995" s="102"/>
      <c r="K16995" s="102"/>
      <c r="L16995" s="108"/>
      <c r="R16995" s="31"/>
      <c r="S16995" s="112"/>
    </row>
    <row r="16996">
      <c r="A16996" s="105"/>
      <c r="C16996" s="88"/>
      <c r="D16996" s="86"/>
      <c r="E16996" s="32"/>
      <c r="H16996" s="105"/>
      <c r="J16996" s="102"/>
      <c r="K16996" s="102"/>
      <c r="L16996" s="108"/>
      <c r="R16996" s="31"/>
      <c r="S16996" s="112"/>
    </row>
    <row r="16997">
      <c r="A16997" s="105"/>
      <c r="C16997" s="88"/>
      <c r="D16997" s="86"/>
      <c r="E16997" s="32"/>
      <c r="H16997" s="105"/>
      <c r="J16997" s="102"/>
      <c r="K16997" s="102"/>
      <c r="L16997" s="108"/>
      <c r="R16997" s="31"/>
      <c r="S16997" s="112"/>
    </row>
    <row r="16998">
      <c r="A16998" s="105"/>
      <c r="C16998" s="88"/>
      <c r="D16998" s="86"/>
      <c r="E16998" s="32"/>
      <c r="H16998" s="105"/>
      <c r="J16998" s="102"/>
      <c r="K16998" s="102"/>
      <c r="L16998" s="108"/>
      <c r="R16998" s="31"/>
      <c r="S16998" s="112"/>
    </row>
    <row r="16999">
      <c r="A16999" s="105"/>
      <c r="C16999" s="88"/>
      <c r="D16999" s="86"/>
      <c r="E16999" s="32"/>
      <c r="H16999" s="105"/>
      <c r="J16999" s="102"/>
      <c r="K16999" s="102"/>
      <c r="L16999" s="108"/>
      <c r="R16999" s="31"/>
      <c r="S16999" s="112"/>
    </row>
    <row r="17000">
      <c r="A17000" s="105"/>
      <c r="C17000" s="88"/>
      <c r="D17000" s="86"/>
      <c r="E17000" s="32"/>
      <c r="H17000" s="105"/>
      <c r="J17000" s="102"/>
      <c r="K17000" s="102"/>
      <c r="L17000" s="108"/>
      <c r="R17000" s="31"/>
      <c r="S17000" s="112"/>
    </row>
    <row r="17001">
      <c r="A17001" s="105"/>
      <c r="C17001" s="88"/>
      <c r="D17001" s="86"/>
      <c r="E17001" s="32"/>
      <c r="H17001" s="105"/>
      <c r="J17001" s="102"/>
      <c r="K17001" s="102"/>
      <c r="L17001" s="108"/>
      <c r="R17001" s="31"/>
      <c r="S17001" s="112"/>
    </row>
    <row r="17002">
      <c r="A17002" s="105"/>
      <c r="C17002" s="88"/>
      <c r="D17002" s="86"/>
      <c r="E17002" s="32"/>
      <c r="H17002" s="105"/>
      <c r="J17002" s="102"/>
      <c r="K17002" s="102"/>
      <c r="L17002" s="108"/>
      <c r="R17002" s="31"/>
      <c r="S17002" s="112"/>
    </row>
    <row r="17003">
      <c r="A17003" s="105"/>
      <c r="C17003" s="88"/>
      <c r="D17003" s="86"/>
      <c r="E17003" s="32"/>
      <c r="H17003" s="105"/>
      <c r="J17003" s="102"/>
      <c r="K17003" s="102"/>
      <c r="L17003" s="108"/>
      <c r="R17003" s="31"/>
      <c r="S17003" s="112"/>
    </row>
    <row r="17004">
      <c r="A17004" s="105"/>
      <c r="C17004" s="88"/>
      <c r="D17004" s="86"/>
      <c r="E17004" s="32"/>
      <c r="H17004" s="105"/>
      <c r="J17004" s="102"/>
      <c r="K17004" s="102"/>
      <c r="L17004" s="108"/>
      <c r="R17004" s="31"/>
      <c r="S17004" s="112"/>
    </row>
    <row r="17005">
      <c r="A17005" s="105"/>
      <c r="C17005" s="88"/>
      <c r="D17005" s="86"/>
      <c r="E17005" s="32"/>
      <c r="H17005" s="105"/>
      <c r="J17005" s="102"/>
      <c r="K17005" s="102"/>
      <c r="L17005" s="108"/>
      <c r="R17005" s="31"/>
      <c r="S17005" s="112"/>
    </row>
    <row r="17006">
      <c r="A17006" s="105"/>
      <c r="C17006" s="88"/>
      <c r="D17006" s="86"/>
      <c r="E17006" s="32"/>
      <c r="H17006" s="105"/>
      <c r="J17006" s="102"/>
      <c r="K17006" s="102"/>
      <c r="L17006" s="108"/>
      <c r="R17006" s="31"/>
      <c r="S17006" s="112"/>
    </row>
    <row r="17007">
      <c r="A17007" s="105"/>
      <c r="C17007" s="88"/>
      <c r="D17007" s="86"/>
      <c r="E17007" s="32"/>
      <c r="H17007" s="105"/>
      <c r="J17007" s="102"/>
      <c r="K17007" s="102"/>
      <c r="L17007" s="108"/>
      <c r="R17007" s="31"/>
      <c r="S17007" s="112"/>
    </row>
    <row r="17008">
      <c r="A17008" s="105"/>
      <c r="C17008" s="88"/>
      <c r="D17008" s="86"/>
      <c r="E17008" s="32"/>
      <c r="H17008" s="105"/>
      <c r="J17008" s="102"/>
      <c r="K17008" s="102"/>
      <c r="L17008" s="108"/>
      <c r="R17008" s="31"/>
      <c r="S17008" s="112"/>
    </row>
    <row r="17009">
      <c r="A17009" s="105"/>
      <c r="C17009" s="88"/>
      <c r="D17009" s="86"/>
      <c r="E17009" s="32"/>
      <c r="H17009" s="105"/>
      <c r="J17009" s="102"/>
      <c r="K17009" s="102"/>
      <c r="L17009" s="108"/>
      <c r="R17009" s="31"/>
      <c r="S17009" s="112"/>
    </row>
    <row r="17010">
      <c r="A17010" s="105"/>
      <c r="C17010" s="88"/>
      <c r="D17010" s="86"/>
      <c r="E17010" s="32"/>
      <c r="H17010" s="105"/>
      <c r="J17010" s="102"/>
      <c r="K17010" s="102"/>
      <c r="L17010" s="108"/>
      <c r="R17010" s="31"/>
      <c r="S17010" s="112"/>
    </row>
    <row r="17011">
      <c r="A17011" s="105"/>
      <c r="C17011" s="88"/>
      <c r="D17011" s="86"/>
      <c r="E17011" s="32"/>
      <c r="H17011" s="105"/>
      <c r="J17011" s="102"/>
      <c r="K17011" s="102"/>
      <c r="L17011" s="108"/>
      <c r="R17011" s="31"/>
      <c r="S17011" s="112"/>
    </row>
    <row r="17012">
      <c r="A17012" s="105"/>
      <c r="C17012" s="88"/>
      <c r="D17012" s="86"/>
      <c r="E17012" s="32"/>
      <c r="H17012" s="105"/>
      <c r="J17012" s="102"/>
      <c r="K17012" s="102"/>
      <c r="L17012" s="108"/>
      <c r="R17012" s="31"/>
      <c r="S17012" s="112"/>
    </row>
    <row r="17013">
      <c r="A17013" s="105"/>
      <c r="C17013" s="88"/>
      <c r="D17013" s="86"/>
      <c r="E17013" s="32"/>
      <c r="H17013" s="105"/>
      <c r="J17013" s="102"/>
      <c r="K17013" s="102"/>
      <c r="L17013" s="108"/>
      <c r="R17013" s="31"/>
      <c r="S17013" s="112"/>
    </row>
    <row r="17014">
      <c r="A17014" s="105"/>
      <c r="C17014" s="88"/>
      <c r="D17014" s="86"/>
      <c r="E17014" s="32"/>
      <c r="H17014" s="105"/>
      <c r="J17014" s="102"/>
      <c r="K17014" s="102"/>
      <c r="L17014" s="108"/>
      <c r="R17014" s="31"/>
      <c r="S17014" s="112"/>
    </row>
    <row r="17015">
      <c r="A17015" s="105"/>
      <c r="C17015" s="88"/>
      <c r="D17015" s="86"/>
      <c r="E17015" s="32"/>
      <c r="H17015" s="105"/>
      <c r="J17015" s="102"/>
      <c r="K17015" s="102"/>
      <c r="L17015" s="108"/>
      <c r="R17015" s="31"/>
      <c r="S17015" s="112"/>
    </row>
    <row r="17016">
      <c r="A17016" s="105"/>
      <c r="C17016" s="88"/>
      <c r="D17016" s="86"/>
      <c r="E17016" s="32"/>
      <c r="H17016" s="105"/>
      <c r="J17016" s="102"/>
      <c r="K17016" s="102"/>
      <c r="L17016" s="108"/>
      <c r="R17016" s="31"/>
      <c r="S17016" s="112"/>
    </row>
    <row r="17017">
      <c r="A17017" s="105"/>
      <c r="C17017" s="88"/>
      <c r="D17017" s="86"/>
      <c r="E17017" s="32"/>
      <c r="H17017" s="105"/>
      <c r="J17017" s="102"/>
      <c r="K17017" s="102"/>
      <c r="L17017" s="108"/>
      <c r="R17017" s="31"/>
      <c r="S17017" s="112"/>
    </row>
    <row r="17018">
      <c r="A17018" s="105"/>
      <c r="C17018" s="88"/>
      <c r="D17018" s="86"/>
      <c r="E17018" s="32"/>
      <c r="H17018" s="105"/>
      <c r="J17018" s="102"/>
      <c r="K17018" s="102"/>
      <c r="L17018" s="108"/>
      <c r="R17018" s="31"/>
      <c r="S17018" s="112"/>
    </row>
    <row r="17019">
      <c r="A17019" s="105"/>
      <c r="C17019" s="88"/>
      <c r="D17019" s="86"/>
      <c r="E17019" s="32"/>
      <c r="H17019" s="105"/>
      <c r="J17019" s="102"/>
      <c r="K17019" s="102"/>
      <c r="L17019" s="108"/>
      <c r="R17019" s="31"/>
      <c r="S17019" s="112"/>
    </row>
    <row r="17020">
      <c r="A17020" s="105"/>
      <c r="C17020" s="88"/>
      <c r="D17020" s="86"/>
      <c r="E17020" s="32"/>
      <c r="H17020" s="105"/>
      <c r="J17020" s="102"/>
      <c r="K17020" s="102"/>
      <c r="L17020" s="108"/>
      <c r="R17020" s="31"/>
      <c r="S17020" s="112"/>
    </row>
    <row r="17021">
      <c r="A17021" s="105"/>
      <c r="C17021" s="88"/>
      <c r="D17021" s="86"/>
      <c r="E17021" s="32"/>
      <c r="H17021" s="105"/>
      <c r="J17021" s="102"/>
      <c r="K17021" s="102"/>
      <c r="L17021" s="108"/>
      <c r="R17021" s="31"/>
      <c r="S17021" s="112"/>
    </row>
    <row r="17022">
      <c r="A17022" s="105"/>
      <c r="C17022" s="88"/>
      <c r="D17022" s="86"/>
      <c r="E17022" s="32"/>
      <c r="H17022" s="105"/>
      <c r="J17022" s="102"/>
      <c r="K17022" s="102"/>
      <c r="L17022" s="108"/>
      <c r="R17022" s="31"/>
      <c r="S17022" s="112"/>
    </row>
    <row r="17023">
      <c r="A17023" s="105"/>
      <c r="C17023" s="88"/>
      <c r="D17023" s="86"/>
      <c r="E17023" s="32"/>
      <c r="H17023" s="105"/>
      <c r="J17023" s="102"/>
      <c r="K17023" s="102"/>
      <c r="L17023" s="108"/>
      <c r="R17023" s="31"/>
      <c r="S17023" s="112"/>
    </row>
    <row r="17024">
      <c r="A17024" s="105"/>
      <c r="C17024" s="88"/>
      <c r="D17024" s="86"/>
      <c r="E17024" s="32"/>
      <c r="H17024" s="105"/>
      <c r="J17024" s="102"/>
      <c r="K17024" s="102"/>
      <c r="L17024" s="108"/>
      <c r="R17024" s="31"/>
      <c r="S17024" s="112"/>
    </row>
    <row r="17025">
      <c r="A17025" s="105"/>
      <c r="C17025" s="88"/>
      <c r="D17025" s="86"/>
      <c r="E17025" s="32"/>
      <c r="H17025" s="105"/>
      <c r="J17025" s="102"/>
      <c r="K17025" s="102"/>
      <c r="L17025" s="108"/>
      <c r="R17025" s="31"/>
      <c r="S17025" s="112"/>
    </row>
    <row r="17026">
      <c r="A17026" s="105"/>
      <c r="C17026" s="88"/>
      <c r="D17026" s="86"/>
      <c r="E17026" s="32"/>
      <c r="H17026" s="105"/>
      <c r="J17026" s="102"/>
      <c r="K17026" s="102"/>
      <c r="L17026" s="108"/>
      <c r="R17026" s="31"/>
      <c r="S17026" s="112"/>
    </row>
    <row r="17027">
      <c r="A17027" s="105"/>
      <c r="C17027" s="88"/>
      <c r="D17027" s="86"/>
      <c r="E17027" s="32"/>
      <c r="H17027" s="105"/>
      <c r="J17027" s="102"/>
      <c r="K17027" s="102"/>
      <c r="L17027" s="108"/>
      <c r="R17027" s="31"/>
      <c r="S17027" s="112"/>
    </row>
    <row r="17028">
      <c r="A17028" s="105"/>
      <c r="C17028" s="88"/>
      <c r="D17028" s="86"/>
      <c r="E17028" s="32"/>
      <c r="H17028" s="105"/>
      <c r="J17028" s="102"/>
      <c r="K17028" s="102"/>
      <c r="L17028" s="108"/>
      <c r="R17028" s="31"/>
      <c r="S17028" s="112"/>
    </row>
    <row r="17029">
      <c r="A17029" s="105"/>
      <c r="C17029" s="88"/>
      <c r="D17029" s="86"/>
      <c r="E17029" s="32"/>
      <c r="H17029" s="105"/>
      <c r="J17029" s="102"/>
      <c r="K17029" s="102"/>
      <c r="L17029" s="108"/>
      <c r="R17029" s="31"/>
      <c r="S17029" s="112"/>
    </row>
    <row r="17030">
      <c r="A17030" s="105"/>
      <c r="C17030" s="88"/>
      <c r="D17030" s="86"/>
      <c r="E17030" s="32"/>
      <c r="H17030" s="105"/>
      <c r="J17030" s="102"/>
      <c r="K17030" s="102"/>
      <c r="L17030" s="108"/>
      <c r="R17030" s="31"/>
      <c r="S17030" s="112"/>
    </row>
    <row r="17031">
      <c r="A17031" s="105"/>
      <c r="C17031" s="88"/>
      <c r="D17031" s="86"/>
      <c r="E17031" s="32"/>
      <c r="H17031" s="105"/>
      <c r="J17031" s="102"/>
      <c r="K17031" s="102"/>
      <c r="L17031" s="108"/>
      <c r="R17031" s="31"/>
      <c r="S17031" s="112"/>
    </row>
    <row r="17032">
      <c r="A17032" s="105"/>
      <c r="C17032" s="88"/>
      <c r="D17032" s="86"/>
      <c r="E17032" s="32"/>
      <c r="H17032" s="105"/>
      <c r="J17032" s="102"/>
      <c r="K17032" s="102"/>
      <c r="L17032" s="108"/>
      <c r="R17032" s="31"/>
      <c r="S17032" s="112"/>
    </row>
    <row r="17033">
      <c r="A17033" s="105"/>
      <c r="C17033" s="88"/>
      <c r="D17033" s="86"/>
      <c r="E17033" s="32"/>
      <c r="H17033" s="105"/>
      <c r="J17033" s="102"/>
      <c r="K17033" s="102"/>
      <c r="L17033" s="108"/>
      <c r="R17033" s="31"/>
      <c r="S17033" s="112"/>
    </row>
    <row r="17034">
      <c r="A17034" s="105"/>
      <c r="C17034" s="88"/>
      <c r="D17034" s="86"/>
      <c r="E17034" s="32"/>
      <c r="H17034" s="105"/>
      <c r="J17034" s="102"/>
      <c r="K17034" s="102"/>
      <c r="L17034" s="108"/>
      <c r="R17034" s="31"/>
      <c r="S17034" s="112"/>
    </row>
    <row r="17035">
      <c r="A17035" s="105"/>
      <c r="C17035" s="88"/>
      <c r="D17035" s="86"/>
      <c r="E17035" s="32"/>
      <c r="H17035" s="105"/>
      <c r="J17035" s="102"/>
      <c r="K17035" s="102"/>
      <c r="L17035" s="108"/>
      <c r="R17035" s="31"/>
      <c r="S17035" s="112"/>
    </row>
    <row r="17036">
      <c r="A17036" s="105"/>
      <c r="C17036" s="88"/>
      <c r="D17036" s="86"/>
      <c r="E17036" s="32"/>
      <c r="H17036" s="105"/>
      <c r="J17036" s="102"/>
      <c r="K17036" s="102"/>
      <c r="L17036" s="108"/>
      <c r="R17036" s="31"/>
      <c r="S17036" s="112"/>
    </row>
    <row r="17037">
      <c r="A17037" s="105"/>
      <c r="C17037" s="88"/>
      <c r="D17037" s="86"/>
      <c r="E17037" s="32"/>
      <c r="H17037" s="105"/>
      <c r="J17037" s="102"/>
      <c r="K17037" s="102"/>
      <c r="L17037" s="108"/>
      <c r="R17037" s="31"/>
      <c r="S17037" s="112"/>
    </row>
    <row r="17038">
      <c r="A17038" s="105"/>
      <c r="C17038" s="88"/>
      <c r="D17038" s="86"/>
      <c r="E17038" s="32"/>
      <c r="H17038" s="105"/>
      <c r="J17038" s="102"/>
      <c r="K17038" s="102"/>
      <c r="L17038" s="108"/>
      <c r="R17038" s="31"/>
      <c r="S17038" s="112"/>
    </row>
    <row r="17039">
      <c r="A17039" s="105"/>
      <c r="C17039" s="88"/>
      <c r="D17039" s="86"/>
      <c r="E17039" s="32"/>
      <c r="H17039" s="105"/>
      <c r="J17039" s="102"/>
      <c r="K17039" s="102"/>
      <c r="L17039" s="108"/>
      <c r="R17039" s="31"/>
      <c r="S17039" s="112"/>
    </row>
    <row r="17040">
      <c r="A17040" s="105"/>
      <c r="C17040" s="88"/>
      <c r="D17040" s="86"/>
      <c r="E17040" s="32"/>
      <c r="H17040" s="105"/>
      <c r="J17040" s="102"/>
      <c r="K17040" s="102"/>
      <c r="L17040" s="108"/>
      <c r="R17040" s="31"/>
      <c r="S17040" s="112"/>
    </row>
    <row r="17041">
      <c r="A17041" s="105"/>
      <c r="C17041" s="88"/>
      <c r="D17041" s="86"/>
      <c r="E17041" s="32"/>
      <c r="H17041" s="105"/>
      <c r="J17041" s="102"/>
      <c r="K17041" s="102"/>
      <c r="L17041" s="108"/>
      <c r="R17041" s="31"/>
      <c r="S17041" s="112"/>
    </row>
    <row r="17042">
      <c r="A17042" s="105"/>
      <c r="C17042" s="88"/>
      <c r="D17042" s="86"/>
      <c r="E17042" s="32"/>
      <c r="H17042" s="105"/>
      <c r="J17042" s="102"/>
      <c r="K17042" s="102"/>
      <c r="L17042" s="108"/>
      <c r="R17042" s="31"/>
      <c r="S17042" s="112"/>
    </row>
    <row r="17043">
      <c r="A17043" s="105"/>
      <c r="C17043" s="88"/>
      <c r="D17043" s="86"/>
      <c r="E17043" s="32"/>
      <c r="H17043" s="105"/>
      <c r="J17043" s="102"/>
      <c r="K17043" s="102"/>
      <c r="L17043" s="108"/>
      <c r="R17043" s="31"/>
      <c r="S17043" s="112"/>
    </row>
    <row r="17044">
      <c r="A17044" s="105"/>
      <c r="C17044" s="88"/>
      <c r="D17044" s="86"/>
      <c r="E17044" s="32"/>
      <c r="H17044" s="105"/>
      <c r="J17044" s="102"/>
      <c r="K17044" s="102"/>
      <c r="L17044" s="108"/>
      <c r="R17044" s="31"/>
      <c r="S17044" s="112"/>
    </row>
    <row r="17045">
      <c r="A17045" s="105"/>
      <c r="C17045" s="88"/>
      <c r="D17045" s="86"/>
      <c r="E17045" s="32"/>
      <c r="H17045" s="105"/>
      <c r="J17045" s="102"/>
      <c r="K17045" s="102"/>
      <c r="L17045" s="108"/>
      <c r="R17045" s="31"/>
      <c r="S17045" s="112"/>
    </row>
    <row r="17046">
      <c r="A17046" s="105"/>
      <c r="C17046" s="88"/>
      <c r="D17046" s="86"/>
      <c r="E17046" s="32"/>
      <c r="H17046" s="105"/>
      <c r="J17046" s="102"/>
      <c r="K17046" s="102"/>
      <c r="L17046" s="108"/>
      <c r="R17046" s="31"/>
      <c r="S17046" s="112"/>
    </row>
    <row r="17047">
      <c r="A17047" s="105"/>
      <c r="C17047" s="88"/>
      <c r="D17047" s="86"/>
      <c r="E17047" s="32"/>
      <c r="H17047" s="105"/>
      <c r="J17047" s="102"/>
      <c r="K17047" s="102"/>
      <c r="L17047" s="108"/>
      <c r="R17047" s="31"/>
      <c r="S17047" s="112"/>
    </row>
    <row r="17048">
      <c r="A17048" s="105"/>
      <c r="C17048" s="88"/>
      <c r="D17048" s="86"/>
      <c r="E17048" s="32"/>
      <c r="H17048" s="105"/>
      <c r="J17048" s="102"/>
      <c r="K17048" s="102"/>
      <c r="L17048" s="108"/>
      <c r="R17048" s="31"/>
      <c r="S17048" s="112"/>
    </row>
    <row r="17049">
      <c r="A17049" s="105"/>
      <c r="C17049" s="88"/>
      <c r="D17049" s="86"/>
      <c r="E17049" s="32"/>
      <c r="H17049" s="105"/>
      <c r="J17049" s="102"/>
      <c r="K17049" s="102"/>
      <c r="L17049" s="108"/>
      <c r="R17049" s="31"/>
      <c r="S17049" s="112"/>
    </row>
    <row r="17050">
      <c r="A17050" s="105"/>
      <c r="C17050" s="88"/>
      <c r="D17050" s="86"/>
      <c r="E17050" s="32"/>
      <c r="H17050" s="105"/>
      <c r="J17050" s="102"/>
      <c r="K17050" s="102"/>
      <c r="L17050" s="108"/>
      <c r="R17050" s="31"/>
      <c r="S17050" s="112"/>
    </row>
    <row r="17051">
      <c r="A17051" s="105"/>
      <c r="C17051" s="88"/>
      <c r="D17051" s="86"/>
      <c r="E17051" s="32"/>
      <c r="H17051" s="105"/>
      <c r="J17051" s="102"/>
      <c r="K17051" s="102"/>
      <c r="L17051" s="108"/>
      <c r="R17051" s="31"/>
      <c r="S17051" s="112"/>
    </row>
    <row r="17052">
      <c r="A17052" s="105"/>
      <c r="C17052" s="88"/>
      <c r="D17052" s="86"/>
      <c r="E17052" s="32"/>
      <c r="H17052" s="105"/>
      <c r="J17052" s="102"/>
      <c r="K17052" s="102"/>
      <c r="L17052" s="108"/>
      <c r="R17052" s="31"/>
      <c r="S17052" s="112"/>
    </row>
    <row r="17053">
      <c r="A17053" s="105"/>
      <c r="C17053" s="88"/>
      <c r="D17053" s="86"/>
      <c r="E17053" s="32"/>
      <c r="H17053" s="105"/>
      <c r="J17053" s="102"/>
      <c r="K17053" s="102"/>
      <c r="L17053" s="108"/>
      <c r="R17053" s="31"/>
      <c r="S17053" s="112"/>
    </row>
    <row r="17054">
      <c r="A17054" s="105"/>
      <c r="C17054" s="88"/>
      <c r="D17054" s="86"/>
      <c r="E17054" s="32"/>
      <c r="H17054" s="105"/>
      <c r="J17054" s="102"/>
      <c r="K17054" s="102"/>
      <c r="L17054" s="108"/>
      <c r="R17054" s="31"/>
      <c r="S17054" s="112"/>
    </row>
    <row r="17055">
      <c r="A17055" s="105"/>
      <c r="C17055" s="88"/>
      <c r="D17055" s="86"/>
      <c r="E17055" s="32"/>
      <c r="H17055" s="105"/>
      <c r="J17055" s="102"/>
      <c r="K17055" s="102"/>
      <c r="L17055" s="108"/>
      <c r="R17055" s="31"/>
      <c r="S17055" s="112"/>
    </row>
    <row r="17056">
      <c r="A17056" s="105"/>
      <c r="C17056" s="88"/>
      <c r="D17056" s="86"/>
      <c r="E17056" s="32"/>
      <c r="H17056" s="105"/>
      <c r="J17056" s="102"/>
      <c r="K17056" s="102"/>
      <c r="L17056" s="108"/>
      <c r="R17056" s="31"/>
      <c r="S17056" s="112"/>
    </row>
    <row r="17057">
      <c r="A17057" s="105"/>
      <c r="C17057" s="88"/>
      <c r="D17057" s="86"/>
      <c r="E17057" s="32"/>
      <c r="H17057" s="105"/>
      <c r="J17057" s="102"/>
      <c r="K17057" s="102"/>
      <c r="L17057" s="108"/>
      <c r="R17057" s="31"/>
      <c r="S17057" s="112"/>
    </row>
    <row r="17058">
      <c r="A17058" s="105"/>
      <c r="C17058" s="88"/>
      <c r="D17058" s="86"/>
      <c r="E17058" s="32"/>
      <c r="H17058" s="105"/>
      <c r="J17058" s="102"/>
      <c r="K17058" s="102"/>
      <c r="L17058" s="108"/>
      <c r="R17058" s="31"/>
      <c r="S17058" s="112"/>
    </row>
    <row r="17059">
      <c r="A17059" s="105"/>
      <c r="C17059" s="88"/>
      <c r="D17059" s="86"/>
      <c r="E17059" s="32"/>
      <c r="H17059" s="105"/>
      <c r="J17059" s="102"/>
      <c r="K17059" s="102"/>
      <c r="L17059" s="108"/>
      <c r="R17059" s="31"/>
      <c r="S17059" s="112"/>
    </row>
    <row r="17060">
      <c r="A17060" s="105"/>
      <c r="C17060" s="88"/>
      <c r="D17060" s="86"/>
      <c r="E17060" s="32"/>
      <c r="H17060" s="105"/>
      <c r="J17060" s="102"/>
      <c r="K17060" s="102"/>
      <c r="L17060" s="108"/>
      <c r="R17060" s="31"/>
      <c r="S17060" s="112"/>
    </row>
    <row r="17061">
      <c r="A17061" s="105"/>
      <c r="C17061" s="88"/>
      <c r="D17061" s="86"/>
      <c r="E17061" s="32"/>
      <c r="H17061" s="105"/>
      <c r="J17061" s="102"/>
      <c r="K17061" s="102"/>
      <c r="L17061" s="108"/>
      <c r="R17061" s="31"/>
      <c r="S17061" s="112"/>
    </row>
    <row r="17062">
      <c r="A17062" s="105"/>
      <c r="C17062" s="88"/>
      <c r="D17062" s="86"/>
      <c r="E17062" s="32"/>
      <c r="H17062" s="105"/>
      <c r="J17062" s="102"/>
      <c r="K17062" s="102"/>
      <c r="L17062" s="108"/>
      <c r="R17062" s="31"/>
      <c r="S17062" s="112"/>
    </row>
    <row r="17063">
      <c r="A17063" s="105"/>
      <c r="C17063" s="88"/>
      <c r="D17063" s="86"/>
      <c r="E17063" s="32"/>
      <c r="H17063" s="105"/>
      <c r="J17063" s="102"/>
      <c r="K17063" s="102"/>
      <c r="L17063" s="108"/>
      <c r="R17063" s="31"/>
      <c r="S17063" s="112"/>
    </row>
    <row r="17064">
      <c r="A17064" s="105"/>
      <c r="C17064" s="88"/>
      <c r="D17064" s="86"/>
      <c r="E17064" s="32"/>
      <c r="H17064" s="105"/>
      <c r="J17064" s="102"/>
      <c r="K17064" s="102"/>
      <c r="L17064" s="108"/>
      <c r="R17064" s="31"/>
      <c r="S17064" s="112"/>
    </row>
    <row r="17065">
      <c r="A17065" s="105"/>
      <c r="C17065" s="88"/>
      <c r="D17065" s="86"/>
      <c r="E17065" s="32"/>
      <c r="H17065" s="105"/>
      <c r="J17065" s="102"/>
      <c r="K17065" s="102"/>
      <c r="L17065" s="108"/>
      <c r="R17065" s="31"/>
      <c r="S17065" s="112"/>
    </row>
    <row r="17066">
      <c r="A17066" s="105"/>
      <c r="C17066" s="88"/>
      <c r="D17066" s="86"/>
      <c r="E17066" s="32"/>
      <c r="H17066" s="105"/>
      <c r="J17066" s="102"/>
      <c r="K17066" s="102"/>
      <c r="L17066" s="108"/>
      <c r="R17066" s="31"/>
      <c r="S17066" s="112"/>
    </row>
    <row r="17067">
      <c r="A17067" s="105"/>
      <c r="C17067" s="88"/>
      <c r="D17067" s="86"/>
      <c r="E17067" s="32"/>
      <c r="H17067" s="105"/>
      <c r="J17067" s="102"/>
      <c r="K17067" s="102"/>
      <c r="L17067" s="108"/>
      <c r="R17067" s="31"/>
      <c r="S17067" s="112"/>
    </row>
    <row r="17068">
      <c r="A17068" s="105"/>
      <c r="C17068" s="88"/>
      <c r="D17068" s="86"/>
      <c r="E17068" s="32"/>
      <c r="H17068" s="105"/>
      <c r="J17068" s="102"/>
      <c r="K17068" s="102"/>
      <c r="L17068" s="108"/>
      <c r="R17068" s="31"/>
      <c r="S17068" s="112"/>
    </row>
    <row r="17069">
      <c r="A17069" s="105"/>
      <c r="C17069" s="88"/>
      <c r="D17069" s="86"/>
      <c r="E17069" s="32"/>
      <c r="H17069" s="105"/>
      <c r="J17069" s="102"/>
      <c r="K17069" s="102"/>
      <c r="L17069" s="108"/>
      <c r="R17069" s="31"/>
      <c r="S17069" s="112"/>
    </row>
    <row r="17070">
      <c r="A17070" s="105"/>
      <c r="C17070" s="88"/>
      <c r="D17070" s="86"/>
      <c r="E17070" s="32"/>
      <c r="H17070" s="105"/>
      <c r="J17070" s="102"/>
      <c r="K17070" s="102"/>
      <c r="L17070" s="108"/>
      <c r="R17070" s="31"/>
      <c r="S17070" s="112"/>
    </row>
    <row r="17071">
      <c r="A17071" s="105"/>
      <c r="C17071" s="88"/>
      <c r="D17071" s="86"/>
      <c r="E17071" s="32"/>
      <c r="H17071" s="105"/>
      <c r="J17071" s="102"/>
      <c r="K17071" s="102"/>
      <c r="L17071" s="108"/>
      <c r="R17071" s="31"/>
      <c r="S17071" s="112"/>
    </row>
    <row r="17072">
      <c r="A17072" s="105"/>
      <c r="C17072" s="88"/>
      <c r="D17072" s="86"/>
      <c r="E17072" s="32"/>
      <c r="H17072" s="105"/>
      <c r="J17072" s="102"/>
      <c r="K17072" s="102"/>
      <c r="L17072" s="108"/>
      <c r="R17072" s="31"/>
      <c r="S17072" s="112"/>
    </row>
    <row r="17073">
      <c r="A17073" s="105"/>
      <c r="C17073" s="88"/>
      <c r="D17073" s="86"/>
      <c r="E17073" s="32"/>
      <c r="H17073" s="105"/>
      <c r="J17073" s="102"/>
      <c r="K17073" s="102"/>
      <c r="L17073" s="108"/>
      <c r="R17073" s="31"/>
      <c r="S17073" s="112"/>
    </row>
    <row r="17074">
      <c r="A17074" s="105"/>
      <c r="C17074" s="88"/>
      <c r="D17074" s="86"/>
      <c r="E17074" s="32"/>
      <c r="H17074" s="105"/>
      <c r="J17074" s="102"/>
      <c r="K17074" s="102"/>
      <c r="L17074" s="108"/>
      <c r="R17074" s="31"/>
      <c r="S17074" s="112"/>
    </row>
    <row r="17075">
      <c r="A17075" s="105"/>
      <c r="C17075" s="88"/>
      <c r="D17075" s="86"/>
      <c r="E17075" s="32"/>
      <c r="H17075" s="105"/>
      <c r="J17075" s="102"/>
      <c r="K17075" s="102"/>
      <c r="L17075" s="108"/>
      <c r="R17075" s="31"/>
      <c r="S17075" s="112"/>
    </row>
    <row r="17076">
      <c r="A17076" s="105"/>
      <c r="C17076" s="88"/>
      <c r="D17076" s="86"/>
      <c r="E17076" s="32"/>
      <c r="H17076" s="105"/>
      <c r="J17076" s="102"/>
      <c r="K17076" s="102"/>
      <c r="L17076" s="108"/>
      <c r="R17076" s="31"/>
      <c r="S17076" s="112"/>
    </row>
    <row r="17077">
      <c r="A17077" s="105"/>
      <c r="C17077" s="88"/>
      <c r="D17077" s="86"/>
      <c r="E17077" s="32"/>
      <c r="H17077" s="105"/>
      <c r="J17077" s="102"/>
      <c r="K17077" s="102"/>
      <c r="L17077" s="108"/>
      <c r="R17077" s="31"/>
      <c r="S17077" s="112"/>
    </row>
    <row r="17078">
      <c r="A17078" s="105"/>
      <c r="C17078" s="88"/>
      <c r="D17078" s="86"/>
      <c r="E17078" s="32"/>
      <c r="H17078" s="105"/>
      <c r="J17078" s="102"/>
      <c r="K17078" s="102"/>
      <c r="L17078" s="108"/>
      <c r="R17078" s="31"/>
      <c r="S17078" s="112"/>
    </row>
    <row r="17079">
      <c r="A17079" s="105"/>
      <c r="C17079" s="88"/>
      <c r="D17079" s="86"/>
      <c r="E17079" s="32"/>
      <c r="H17079" s="105"/>
      <c r="J17079" s="102"/>
      <c r="K17079" s="102"/>
      <c r="L17079" s="108"/>
      <c r="R17079" s="31"/>
      <c r="S17079" s="112"/>
    </row>
    <row r="17080">
      <c r="A17080" s="105"/>
      <c r="C17080" s="88"/>
      <c r="D17080" s="86"/>
      <c r="E17080" s="32"/>
      <c r="H17080" s="105"/>
      <c r="J17080" s="102"/>
      <c r="K17080" s="102"/>
      <c r="L17080" s="108"/>
      <c r="R17080" s="31"/>
      <c r="S17080" s="112"/>
    </row>
    <row r="17081">
      <c r="A17081" s="105"/>
      <c r="C17081" s="88"/>
      <c r="D17081" s="86"/>
      <c r="E17081" s="32"/>
      <c r="H17081" s="105"/>
      <c r="J17081" s="102"/>
      <c r="K17081" s="102"/>
      <c r="L17081" s="108"/>
      <c r="R17081" s="31"/>
      <c r="S17081" s="112"/>
    </row>
    <row r="17082">
      <c r="A17082" s="105"/>
      <c r="C17082" s="88"/>
      <c r="D17082" s="86"/>
      <c r="E17082" s="32"/>
      <c r="H17082" s="105"/>
      <c r="J17082" s="102"/>
      <c r="K17082" s="102"/>
      <c r="L17082" s="108"/>
      <c r="R17082" s="31"/>
      <c r="S17082" s="112"/>
    </row>
    <row r="17083">
      <c r="A17083" s="105"/>
      <c r="C17083" s="88"/>
      <c r="D17083" s="86"/>
      <c r="E17083" s="32"/>
      <c r="H17083" s="105"/>
      <c r="J17083" s="102"/>
      <c r="K17083" s="102"/>
      <c r="L17083" s="108"/>
      <c r="R17083" s="31"/>
      <c r="S17083" s="112"/>
    </row>
    <row r="17084">
      <c r="A17084" s="105"/>
      <c r="C17084" s="88"/>
      <c r="D17084" s="86"/>
      <c r="E17084" s="32"/>
      <c r="H17084" s="105"/>
      <c r="J17084" s="102"/>
      <c r="K17084" s="102"/>
      <c r="L17084" s="108"/>
      <c r="R17084" s="31"/>
      <c r="S17084" s="112"/>
    </row>
    <row r="17085">
      <c r="A17085" s="105"/>
      <c r="C17085" s="88"/>
      <c r="D17085" s="86"/>
      <c r="E17085" s="32"/>
      <c r="H17085" s="105"/>
      <c r="J17085" s="102"/>
      <c r="K17085" s="102"/>
      <c r="L17085" s="108"/>
      <c r="R17085" s="31"/>
      <c r="S17085" s="112"/>
    </row>
    <row r="17086">
      <c r="A17086" s="105"/>
      <c r="C17086" s="88"/>
      <c r="D17086" s="86"/>
      <c r="E17086" s="32"/>
      <c r="H17086" s="105"/>
      <c r="J17086" s="102"/>
      <c r="K17086" s="102"/>
      <c r="L17086" s="108"/>
      <c r="R17086" s="31"/>
      <c r="S17086" s="112"/>
    </row>
    <row r="17087">
      <c r="A17087" s="105"/>
      <c r="C17087" s="88"/>
      <c r="D17087" s="86"/>
      <c r="E17087" s="32"/>
      <c r="H17087" s="105"/>
      <c r="J17087" s="102"/>
      <c r="K17087" s="102"/>
      <c r="L17087" s="108"/>
      <c r="R17087" s="31"/>
      <c r="S17087" s="112"/>
    </row>
    <row r="17088">
      <c r="A17088" s="105"/>
      <c r="C17088" s="88"/>
      <c r="D17088" s="86"/>
      <c r="E17088" s="32"/>
      <c r="H17088" s="105"/>
      <c r="J17088" s="102"/>
      <c r="K17088" s="102"/>
      <c r="L17088" s="108"/>
      <c r="R17088" s="31"/>
      <c r="S17088" s="112"/>
    </row>
    <row r="17089">
      <c r="A17089" s="105"/>
      <c r="C17089" s="88"/>
      <c r="D17089" s="86"/>
      <c r="E17089" s="32"/>
      <c r="H17089" s="105"/>
      <c r="J17089" s="102"/>
      <c r="K17089" s="102"/>
      <c r="L17089" s="108"/>
      <c r="R17089" s="31"/>
      <c r="S17089" s="112"/>
    </row>
    <row r="17090">
      <c r="A17090" s="105"/>
      <c r="C17090" s="88"/>
      <c r="D17090" s="86"/>
      <c r="E17090" s="32"/>
      <c r="H17090" s="105"/>
      <c r="J17090" s="102"/>
      <c r="K17090" s="102"/>
      <c r="L17090" s="108"/>
      <c r="R17090" s="31"/>
      <c r="S17090" s="112"/>
    </row>
    <row r="17091">
      <c r="A17091" s="105"/>
      <c r="C17091" s="88"/>
      <c r="D17091" s="86"/>
      <c r="E17091" s="32"/>
      <c r="H17091" s="105"/>
      <c r="J17091" s="102"/>
      <c r="K17091" s="102"/>
      <c r="L17091" s="108"/>
      <c r="R17091" s="31"/>
      <c r="S17091" s="112"/>
    </row>
    <row r="17092">
      <c r="A17092" s="105"/>
      <c r="C17092" s="88"/>
      <c r="D17092" s="86"/>
      <c r="E17092" s="32"/>
      <c r="H17092" s="105"/>
      <c r="J17092" s="102"/>
      <c r="K17092" s="102"/>
      <c r="L17092" s="108"/>
      <c r="R17092" s="31"/>
      <c r="S17092" s="112"/>
    </row>
    <row r="17093">
      <c r="A17093" s="105"/>
      <c r="C17093" s="88"/>
      <c r="D17093" s="86"/>
      <c r="E17093" s="32"/>
      <c r="H17093" s="105"/>
      <c r="J17093" s="102"/>
      <c r="K17093" s="102"/>
      <c r="L17093" s="108"/>
      <c r="R17093" s="31"/>
      <c r="S17093" s="112"/>
    </row>
    <row r="17094">
      <c r="A17094" s="105"/>
      <c r="C17094" s="88"/>
      <c r="D17094" s="86"/>
      <c r="E17094" s="32"/>
      <c r="H17094" s="105"/>
      <c r="J17094" s="102"/>
      <c r="K17094" s="102"/>
      <c r="L17094" s="108"/>
      <c r="R17094" s="31"/>
      <c r="S17094" s="112"/>
    </row>
    <row r="17095">
      <c r="A17095" s="105"/>
      <c r="C17095" s="88"/>
      <c r="D17095" s="86"/>
      <c r="E17095" s="32"/>
      <c r="H17095" s="105"/>
      <c r="J17095" s="102"/>
      <c r="K17095" s="102"/>
      <c r="L17095" s="108"/>
      <c r="R17095" s="31"/>
      <c r="S17095" s="112"/>
    </row>
    <row r="17096">
      <c r="A17096" s="105"/>
      <c r="C17096" s="88"/>
      <c r="D17096" s="86"/>
      <c r="E17096" s="32"/>
      <c r="H17096" s="105"/>
      <c r="J17096" s="102"/>
      <c r="K17096" s="102"/>
      <c r="L17096" s="108"/>
      <c r="R17096" s="31"/>
      <c r="S17096" s="112"/>
    </row>
    <row r="17097">
      <c r="A17097" s="105"/>
      <c r="C17097" s="88"/>
      <c r="D17097" s="86"/>
      <c r="E17097" s="32"/>
      <c r="H17097" s="105"/>
      <c r="J17097" s="102"/>
      <c r="K17097" s="102"/>
      <c r="L17097" s="108"/>
      <c r="R17097" s="31"/>
      <c r="S17097" s="112"/>
    </row>
    <row r="17098">
      <c r="A17098" s="105"/>
      <c r="C17098" s="88"/>
      <c r="D17098" s="86"/>
      <c r="E17098" s="32"/>
      <c r="H17098" s="105"/>
      <c r="J17098" s="102"/>
      <c r="K17098" s="102"/>
      <c r="L17098" s="108"/>
      <c r="R17098" s="31"/>
      <c r="S17098" s="112"/>
    </row>
    <row r="17099">
      <c r="A17099" s="105"/>
      <c r="C17099" s="88"/>
      <c r="D17099" s="86"/>
      <c r="E17099" s="32"/>
      <c r="H17099" s="105"/>
      <c r="J17099" s="102"/>
      <c r="K17099" s="102"/>
      <c r="L17099" s="108"/>
      <c r="R17099" s="31"/>
      <c r="S17099" s="112"/>
    </row>
    <row r="17100">
      <c r="A17100" s="105"/>
      <c r="C17100" s="88"/>
      <c r="D17100" s="86"/>
      <c r="E17100" s="32"/>
      <c r="H17100" s="105"/>
      <c r="J17100" s="102"/>
      <c r="K17100" s="102"/>
      <c r="L17100" s="108"/>
      <c r="R17100" s="31"/>
      <c r="S17100" s="112"/>
    </row>
    <row r="17101">
      <c r="A17101" s="105"/>
      <c r="C17101" s="88"/>
      <c r="D17101" s="86"/>
      <c r="E17101" s="32"/>
      <c r="H17101" s="105"/>
      <c r="J17101" s="102"/>
      <c r="K17101" s="102"/>
      <c r="L17101" s="108"/>
      <c r="R17101" s="31"/>
      <c r="S17101" s="112"/>
    </row>
    <row r="17102">
      <c r="A17102" s="105"/>
      <c r="C17102" s="88"/>
      <c r="D17102" s="86"/>
      <c r="E17102" s="32"/>
      <c r="H17102" s="105"/>
      <c r="J17102" s="102"/>
      <c r="K17102" s="102"/>
      <c r="L17102" s="108"/>
      <c r="R17102" s="31"/>
      <c r="S17102" s="112"/>
    </row>
    <row r="17103">
      <c r="A17103" s="105"/>
      <c r="C17103" s="88"/>
      <c r="D17103" s="86"/>
      <c r="E17103" s="32"/>
      <c r="H17103" s="105"/>
      <c r="J17103" s="102"/>
      <c r="K17103" s="102"/>
      <c r="L17103" s="108"/>
      <c r="R17103" s="31"/>
      <c r="S17103" s="112"/>
    </row>
    <row r="17104">
      <c r="A17104" s="105"/>
      <c r="C17104" s="88"/>
      <c r="D17104" s="86"/>
      <c r="E17104" s="32"/>
      <c r="H17104" s="105"/>
      <c r="J17104" s="102"/>
      <c r="K17104" s="102"/>
      <c r="L17104" s="108"/>
      <c r="R17104" s="31"/>
      <c r="S17104" s="112"/>
    </row>
    <row r="17105">
      <c r="A17105" s="105"/>
      <c r="C17105" s="88"/>
      <c r="D17105" s="86"/>
      <c r="E17105" s="32"/>
      <c r="H17105" s="105"/>
      <c r="J17105" s="102"/>
      <c r="K17105" s="102"/>
      <c r="L17105" s="108"/>
      <c r="R17105" s="31"/>
      <c r="S17105" s="112"/>
    </row>
    <row r="17106">
      <c r="A17106" s="105"/>
      <c r="C17106" s="88"/>
      <c r="D17106" s="86"/>
      <c r="E17106" s="32"/>
      <c r="H17106" s="105"/>
      <c r="J17106" s="102"/>
      <c r="K17106" s="102"/>
      <c r="L17106" s="108"/>
      <c r="R17106" s="31"/>
      <c r="S17106" s="112"/>
    </row>
    <row r="17107">
      <c r="A17107" s="105"/>
      <c r="C17107" s="88"/>
      <c r="D17107" s="86"/>
      <c r="E17107" s="32"/>
      <c r="H17107" s="105"/>
      <c r="J17107" s="102"/>
      <c r="K17107" s="102"/>
      <c r="L17107" s="108"/>
      <c r="R17107" s="31"/>
      <c r="S17107" s="112"/>
    </row>
    <row r="17108">
      <c r="A17108" s="105"/>
      <c r="C17108" s="88"/>
      <c r="D17108" s="86"/>
      <c r="E17108" s="32"/>
      <c r="H17108" s="105"/>
      <c r="J17108" s="102"/>
      <c r="K17108" s="102"/>
      <c r="L17108" s="108"/>
      <c r="R17108" s="31"/>
      <c r="S17108" s="112"/>
    </row>
    <row r="17109">
      <c r="A17109" s="105"/>
      <c r="C17109" s="88"/>
      <c r="D17109" s="86"/>
      <c r="E17109" s="32"/>
      <c r="H17109" s="105"/>
      <c r="J17109" s="102"/>
      <c r="K17109" s="102"/>
      <c r="L17109" s="108"/>
      <c r="R17109" s="31"/>
      <c r="S17109" s="112"/>
    </row>
    <row r="17110">
      <c r="A17110" s="105"/>
      <c r="C17110" s="88"/>
      <c r="D17110" s="86"/>
      <c r="E17110" s="32"/>
      <c r="H17110" s="105"/>
      <c r="J17110" s="102"/>
      <c r="K17110" s="102"/>
      <c r="L17110" s="108"/>
      <c r="R17110" s="31"/>
      <c r="S17110" s="112"/>
    </row>
    <row r="17111">
      <c r="A17111" s="105"/>
      <c r="C17111" s="88"/>
      <c r="D17111" s="86"/>
      <c r="E17111" s="32"/>
      <c r="H17111" s="105"/>
      <c r="J17111" s="102"/>
      <c r="K17111" s="102"/>
      <c r="L17111" s="108"/>
      <c r="R17111" s="31"/>
      <c r="S17111" s="112"/>
    </row>
    <row r="17112">
      <c r="A17112" s="105"/>
      <c r="C17112" s="88"/>
      <c r="D17112" s="86"/>
      <c r="E17112" s="32"/>
      <c r="H17112" s="105"/>
      <c r="J17112" s="102"/>
      <c r="K17112" s="102"/>
      <c r="L17112" s="108"/>
      <c r="R17112" s="31"/>
      <c r="S17112" s="112"/>
    </row>
    <row r="17113">
      <c r="A17113" s="105"/>
      <c r="C17113" s="88"/>
      <c r="D17113" s="86"/>
      <c r="E17113" s="32"/>
      <c r="H17113" s="105"/>
      <c r="J17113" s="102"/>
      <c r="K17113" s="102"/>
      <c r="L17113" s="108"/>
      <c r="R17113" s="31"/>
      <c r="S17113" s="112"/>
    </row>
    <row r="17114">
      <c r="A17114" s="105"/>
      <c r="C17114" s="88"/>
      <c r="D17114" s="86"/>
      <c r="E17114" s="32"/>
      <c r="H17114" s="105"/>
      <c r="J17114" s="102"/>
      <c r="K17114" s="102"/>
      <c r="L17114" s="108"/>
      <c r="R17114" s="31"/>
      <c r="S17114" s="112"/>
    </row>
    <row r="17115">
      <c r="A17115" s="105"/>
      <c r="C17115" s="88"/>
      <c r="D17115" s="86"/>
      <c r="E17115" s="32"/>
      <c r="H17115" s="105"/>
      <c r="J17115" s="102"/>
      <c r="K17115" s="102"/>
      <c r="L17115" s="108"/>
      <c r="R17115" s="31"/>
      <c r="S17115" s="112"/>
    </row>
    <row r="17116">
      <c r="A17116" s="105"/>
      <c r="C17116" s="88"/>
      <c r="D17116" s="86"/>
      <c r="E17116" s="32"/>
      <c r="H17116" s="105"/>
      <c r="J17116" s="102"/>
      <c r="K17116" s="102"/>
      <c r="L17116" s="108"/>
      <c r="R17116" s="31"/>
      <c r="S17116" s="112"/>
    </row>
    <row r="17117">
      <c r="A17117" s="105"/>
      <c r="C17117" s="88"/>
      <c r="D17117" s="86"/>
      <c r="E17117" s="32"/>
      <c r="H17117" s="105"/>
      <c r="J17117" s="102"/>
      <c r="K17117" s="102"/>
      <c r="L17117" s="108"/>
      <c r="R17117" s="31"/>
      <c r="S17117" s="112"/>
    </row>
    <row r="17118">
      <c r="A17118" s="105"/>
      <c r="C17118" s="88"/>
      <c r="D17118" s="86"/>
      <c r="E17118" s="32"/>
      <c r="H17118" s="105"/>
      <c r="J17118" s="102"/>
      <c r="K17118" s="102"/>
      <c r="L17118" s="108"/>
      <c r="R17118" s="31"/>
      <c r="S17118" s="112"/>
    </row>
    <row r="17119">
      <c r="A17119" s="105"/>
      <c r="C17119" s="88"/>
      <c r="D17119" s="86"/>
      <c r="E17119" s="32"/>
      <c r="H17119" s="105"/>
      <c r="J17119" s="102"/>
      <c r="K17119" s="102"/>
      <c r="L17119" s="108"/>
      <c r="R17119" s="31"/>
      <c r="S17119" s="112"/>
    </row>
    <row r="17120">
      <c r="A17120" s="105"/>
      <c r="C17120" s="88"/>
      <c r="D17120" s="86"/>
      <c r="E17120" s="32"/>
      <c r="H17120" s="105"/>
      <c r="J17120" s="102"/>
      <c r="K17120" s="102"/>
      <c r="L17120" s="108"/>
      <c r="R17120" s="31"/>
      <c r="S17120" s="112"/>
    </row>
    <row r="17121">
      <c r="A17121" s="105"/>
      <c r="C17121" s="88"/>
      <c r="D17121" s="86"/>
      <c r="E17121" s="32"/>
      <c r="H17121" s="105"/>
      <c r="J17121" s="102"/>
      <c r="K17121" s="102"/>
      <c r="L17121" s="108"/>
      <c r="R17121" s="31"/>
      <c r="S17121" s="112"/>
    </row>
    <row r="17122">
      <c r="A17122" s="105"/>
      <c r="C17122" s="88"/>
      <c r="D17122" s="86"/>
      <c r="E17122" s="32"/>
      <c r="H17122" s="105"/>
      <c r="J17122" s="102"/>
      <c r="K17122" s="102"/>
      <c r="L17122" s="108"/>
      <c r="R17122" s="31"/>
      <c r="S17122" s="112"/>
    </row>
    <row r="17123">
      <c r="A17123" s="105"/>
      <c r="C17123" s="88"/>
      <c r="D17123" s="86"/>
      <c r="E17123" s="32"/>
      <c r="H17123" s="105"/>
      <c r="J17123" s="102"/>
      <c r="K17123" s="102"/>
      <c r="L17123" s="108"/>
      <c r="R17123" s="31"/>
      <c r="S17123" s="112"/>
    </row>
    <row r="17124">
      <c r="A17124" s="105"/>
      <c r="C17124" s="88"/>
      <c r="D17124" s="86"/>
      <c r="E17124" s="32"/>
      <c r="H17124" s="105"/>
      <c r="J17124" s="102"/>
      <c r="K17124" s="102"/>
      <c r="L17124" s="108"/>
      <c r="R17124" s="31"/>
      <c r="S17124" s="112"/>
    </row>
    <row r="17125">
      <c r="A17125" s="105"/>
      <c r="C17125" s="88"/>
      <c r="D17125" s="86"/>
      <c r="E17125" s="32"/>
      <c r="H17125" s="105"/>
      <c r="J17125" s="102"/>
      <c r="K17125" s="102"/>
      <c r="L17125" s="108"/>
      <c r="R17125" s="31"/>
      <c r="S17125" s="112"/>
    </row>
    <row r="17126">
      <c r="A17126" s="105"/>
      <c r="C17126" s="88"/>
      <c r="D17126" s="86"/>
      <c r="E17126" s="32"/>
      <c r="H17126" s="105"/>
      <c r="J17126" s="102"/>
      <c r="K17126" s="102"/>
      <c r="L17126" s="108"/>
      <c r="R17126" s="31"/>
      <c r="S17126" s="112"/>
    </row>
    <row r="17127">
      <c r="A17127" s="105"/>
      <c r="C17127" s="88"/>
      <c r="D17127" s="86"/>
      <c r="E17127" s="32"/>
      <c r="H17127" s="105"/>
      <c r="J17127" s="102"/>
      <c r="K17127" s="102"/>
      <c r="L17127" s="108"/>
      <c r="R17127" s="31"/>
      <c r="S17127" s="112"/>
    </row>
    <row r="17128">
      <c r="A17128" s="105"/>
      <c r="C17128" s="88"/>
      <c r="D17128" s="86"/>
      <c r="E17128" s="32"/>
      <c r="H17128" s="105"/>
      <c r="J17128" s="102"/>
      <c r="K17128" s="102"/>
      <c r="L17128" s="108"/>
      <c r="R17128" s="31"/>
      <c r="S17128" s="112"/>
    </row>
    <row r="17129">
      <c r="A17129" s="105"/>
      <c r="C17129" s="88"/>
      <c r="D17129" s="86"/>
      <c r="E17129" s="32"/>
      <c r="H17129" s="105"/>
      <c r="J17129" s="102"/>
      <c r="K17129" s="102"/>
      <c r="L17129" s="108"/>
      <c r="R17129" s="31"/>
      <c r="S17129" s="112"/>
    </row>
    <row r="17130">
      <c r="A17130" s="105"/>
      <c r="C17130" s="88"/>
      <c r="D17130" s="86"/>
      <c r="E17130" s="32"/>
      <c r="H17130" s="105"/>
      <c r="J17130" s="102"/>
      <c r="K17130" s="102"/>
      <c r="L17130" s="108"/>
      <c r="R17130" s="31"/>
      <c r="S17130" s="112"/>
    </row>
    <row r="17131">
      <c r="A17131" s="105"/>
      <c r="C17131" s="88"/>
      <c r="D17131" s="86"/>
      <c r="E17131" s="32"/>
      <c r="H17131" s="105"/>
      <c r="J17131" s="102"/>
      <c r="K17131" s="102"/>
      <c r="L17131" s="108"/>
      <c r="R17131" s="31"/>
      <c r="S17131" s="112"/>
    </row>
    <row r="17132">
      <c r="A17132" s="105"/>
      <c r="C17132" s="88"/>
      <c r="D17132" s="86"/>
      <c r="E17132" s="32"/>
      <c r="H17132" s="105"/>
      <c r="J17132" s="102"/>
      <c r="K17132" s="102"/>
      <c r="L17132" s="108"/>
      <c r="R17132" s="31"/>
      <c r="S17132" s="112"/>
    </row>
    <row r="17133">
      <c r="A17133" s="105"/>
      <c r="C17133" s="88"/>
      <c r="D17133" s="86"/>
      <c r="E17133" s="32"/>
      <c r="H17133" s="105"/>
      <c r="J17133" s="102"/>
      <c r="K17133" s="102"/>
      <c r="L17133" s="108"/>
      <c r="R17133" s="31"/>
      <c r="S17133" s="112"/>
    </row>
    <row r="17134">
      <c r="A17134" s="105"/>
      <c r="C17134" s="88"/>
      <c r="D17134" s="86"/>
      <c r="E17134" s="32"/>
      <c r="H17134" s="105"/>
      <c r="J17134" s="102"/>
      <c r="K17134" s="102"/>
      <c r="L17134" s="108"/>
      <c r="R17134" s="31"/>
      <c r="S17134" s="112"/>
    </row>
    <row r="17135">
      <c r="A17135" s="105"/>
      <c r="C17135" s="88"/>
      <c r="D17135" s="86"/>
      <c r="E17135" s="32"/>
      <c r="H17135" s="105"/>
      <c r="J17135" s="102"/>
      <c r="K17135" s="102"/>
      <c r="L17135" s="108"/>
      <c r="R17135" s="31"/>
      <c r="S17135" s="112"/>
    </row>
    <row r="17136">
      <c r="A17136" s="105"/>
      <c r="C17136" s="88"/>
      <c r="D17136" s="86"/>
      <c r="E17136" s="32"/>
      <c r="H17136" s="105"/>
      <c r="J17136" s="102"/>
      <c r="K17136" s="102"/>
      <c r="L17136" s="108"/>
      <c r="R17136" s="31"/>
      <c r="S17136" s="112"/>
    </row>
    <row r="17137">
      <c r="A17137" s="105"/>
      <c r="C17137" s="88"/>
      <c r="D17137" s="86"/>
      <c r="E17137" s="32"/>
      <c r="H17137" s="105"/>
      <c r="J17137" s="102"/>
      <c r="K17137" s="102"/>
      <c r="L17137" s="108"/>
      <c r="R17137" s="31"/>
      <c r="S17137" s="112"/>
    </row>
    <row r="17138">
      <c r="A17138" s="105"/>
      <c r="C17138" s="88"/>
      <c r="D17138" s="86"/>
      <c r="E17138" s="32"/>
      <c r="H17138" s="105"/>
      <c r="J17138" s="102"/>
      <c r="K17138" s="102"/>
      <c r="L17138" s="108"/>
      <c r="R17138" s="31"/>
      <c r="S17138" s="112"/>
    </row>
    <row r="17139">
      <c r="A17139" s="105"/>
      <c r="C17139" s="88"/>
      <c r="D17139" s="86"/>
      <c r="E17139" s="32"/>
      <c r="H17139" s="105"/>
      <c r="J17139" s="102"/>
      <c r="K17139" s="102"/>
      <c r="L17139" s="108"/>
      <c r="R17139" s="31"/>
      <c r="S17139" s="112"/>
    </row>
    <row r="17140">
      <c r="A17140" s="105"/>
      <c r="C17140" s="88"/>
      <c r="D17140" s="86"/>
      <c r="E17140" s="32"/>
      <c r="H17140" s="105"/>
      <c r="J17140" s="102"/>
      <c r="K17140" s="102"/>
      <c r="L17140" s="108"/>
      <c r="R17140" s="31"/>
      <c r="S17140" s="112"/>
    </row>
    <row r="17141">
      <c r="A17141" s="105"/>
      <c r="C17141" s="88"/>
      <c r="D17141" s="86"/>
      <c r="E17141" s="32"/>
      <c r="H17141" s="105"/>
      <c r="J17141" s="102"/>
      <c r="K17141" s="102"/>
      <c r="L17141" s="108"/>
      <c r="R17141" s="31"/>
      <c r="S17141" s="112"/>
    </row>
    <row r="17142">
      <c r="A17142" s="105"/>
      <c r="C17142" s="88"/>
      <c r="D17142" s="86"/>
      <c r="E17142" s="32"/>
      <c r="H17142" s="105"/>
      <c r="J17142" s="102"/>
      <c r="K17142" s="102"/>
      <c r="L17142" s="108"/>
      <c r="R17142" s="31"/>
      <c r="S17142" s="112"/>
    </row>
    <row r="17143">
      <c r="A17143" s="105"/>
      <c r="C17143" s="88"/>
      <c r="D17143" s="86"/>
      <c r="E17143" s="32"/>
      <c r="H17143" s="105"/>
      <c r="J17143" s="102"/>
      <c r="K17143" s="102"/>
      <c r="L17143" s="108"/>
      <c r="R17143" s="31"/>
      <c r="S17143" s="112"/>
    </row>
    <row r="17144">
      <c r="A17144" s="105"/>
      <c r="C17144" s="88"/>
      <c r="D17144" s="86"/>
      <c r="E17144" s="32"/>
      <c r="H17144" s="105"/>
      <c r="J17144" s="102"/>
      <c r="K17144" s="102"/>
      <c r="L17144" s="108"/>
      <c r="R17144" s="31"/>
      <c r="S17144" s="112"/>
    </row>
    <row r="17145">
      <c r="A17145" s="105"/>
      <c r="C17145" s="88"/>
      <c r="D17145" s="86"/>
      <c r="E17145" s="32"/>
      <c r="H17145" s="105"/>
      <c r="J17145" s="102"/>
      <c r="K17145" s="102"/>
      <c r="L17145" s="108"/>
      <c r="R17145" s="31"/>
      <c r="S17145" s="112"/>
    </row>
    <row r="17146">
      <c r="A17146" s="105"/>
      <c r="C17146" s="88"/>
      <c r="D17146" s="86"/>
      <c r="E17146" s="32"/>
      <c r="H17146" s="105"/>
      <c r="J17146" s="102"/>
      <c r="K17146" s="102"/>
      <c r="L17146" s="108"/>
      <c r="R17146" s="31"/>
      <c r="S17146" s="112"/>
    </row>
    <row r="17147">
      <c r="A17147" s="105"/>
      <c r="C17147" s="88"/>
      <c r="D17147" s="86"/>
      <c r="E17147" s="32"/>
      <c r="H17147" s="105"/>
      <c r="J17147" s="102"/>
      <c r="K17147" s="102"/>
      <c r="L17147" s="108"/>
      <c r="R17147" s="31"/>
      <c r="S17147" s="112"/>
    </row>
    <row r="17148">
      <c r="A17148" s="105"/>
      <c r="C17148" s="88"/>
      <c r="D17148" s="86"/>
      <c r="E17148" s="32"/>
      <c r="H17148" s="105"/>
      <c r="J17148" s="102"/>
      <c r="K17148" s="102"/>
      <c r="L17148" s="108"/>
      <c r="R17148" s="31"/>
      <c r="S17148" s="112"/>
    </row>
    <row r="17149">
      <c r="A17149" s="105"/>
      <c r="C17149" s="88"/>
      <c r="D17149" s="86"/>
      <c r="E17149" s="32"/>
      <c r="H17149" s="105"/>
      <c r="J17149" s="102"/>
      <c r="K17149" s="102"/>
      <c r="L17149" s="108"/>
      <c r="R17149" s="31"/>
      <c r="S17149" s="112"/>
    </row>
    <row r="17150">
      <c r="A17150" s="105"/>
      <c r="C17150" s="88"/>
      <c r="D17150" s="86"/>
      <c r="E17150" s="32"/>
      <c r="H17150" s="105"/>
      <c r="J17150" s="102"/>
      <c r="K17150" s="102"/>
      <c r="L17150" s="108"/>
      <c r="R17150" s="31"/>
      <c r="S17150" s="112"/>
    </row>
    <row r="17151">
      <c r="A17151" s="105"/>
      <c r="C17151" s="88"/>
      <c r="D17151" s="86"/>
      <c r="E17151" s="32"/>
      <c r="H17151" s="105"/>
      <c r="J17151" s="102"/>
      <c r="K17151" s="102"/>
      <c r="L17151" s="108"/>
      <c r="R17151" s="31"/>
      <c r="S17151" s="112"/>
    </row>
    <row r="17152">
      <c r="A17152" s="105"/>
      <c r="C17152" s="88"/>
      <c r="D17152" s="86"/>
      <c r="E17152" s="32"/>
      <c r="H17152" s="105"/>
      <c r="J17152" s="102"/>
      <c r="K17152" s="102"/>
      <c r="L17152" s="108"/>
      <c r="R17152" s="31"/>
      <c r="S17152" s="112"/>
    </row>
    <row r="17153">
      <c r="A17153" s="105"/>
      <c r="C17153" s="88"/>
      <c r="D17153" s="86"/>
      <c r="E17153" s="32"/>
      <c r="H17153" s="105"/>
      <c r="J17153" s="102"/>
      <c r="K17153" s="102"/>
      <c r="L17153" s="108"/>
      <c r="R17153" s="31"/>
      <c r="S17153" s="112"/>
    </row>
    <row r="17154">
      <c r="A17154" s="105"/>
      <c r="C17154" s="88"/>
      <c r="D17154" s="86"/>
      <c r="E17154" s="32"/>
      <c r="H17154" s="105"/>
      <c r="J17154" s="102"/>
      <c r="K17154" s="102"/>
      <c r="L17154" s="108"/>
      <c r="R17154" s="31"/>
      <c r="S17154" s="112"/>
    </row>
    <row r="17155">
      <c r="A17155" s="105"/>
      <c r="C17155" s="88"/>
      <c r="D17155" s="86"/>
      <c r="E17155" s="32"/>
      <c r="H17155" s="105"/>
      <c r="J17155" s="102"/>
      <c r="K17155" s="102"/>
      <c r="L17155" s="108"/>
      <c r="R17155" s="31"/>
      <c r="S17155" s="112"/>
    </row>
    <row r="17156">
      <c r="A17156" s="105"/>
      <c r="C17156" s="88"/>
      <c r="D17156" s="86"/>
      <c r="E17156" s="32"/>
      <c r="H17156" s="105"/>
      <c r="J17156" s="102"/>
      <c r="K17156" s="102"/>
      <c r="L17156" s="108"/>
      <c r="R17156" s="31"/>
      <c r="S17156" s="112"/>
    </row>
    <row r="17157">
      <c r="A17157" s="105"/>
      <c r="C17157" s="88"/>
      <c r="D17157" s="86"/>
      <c r="E17157" s="32"/>
      <c r="H17157" s="105"/>
      <c r="J17157" s="102"/>
      <c r="K17157" s="102"/>
      <c r="L17157" s="108"/>
      <c r="R17157" s="31"/>
      <c r="S17157" s="112"/>
    </row>
    <row r="17158">
      <c r="A17158" s="105"/>
      <c r="C17158" s="88"/>
      <c r="D17158" s="86"/>
      <c r="E17158" s="32"/>
      <c r="H17158" s="105"/>
      <c r="J17158" s="102"/>
      <c r="K17158" s="102"/>
      <c r="L17158" s="108"/>
      <c r="R17158" s="31"/>
      <c r="S17158" s="112"/>
    </row>
    <row r="17159">
      <c r="A17159" s="105"/>
      <c r="C17159" s="88"/>
      <c r="D17159" s="86"/>
      <c r="E17159" s="32"/>
      <c r="H17159" s="105"/>
      <c r="J17159" s="102"/>
      <c r="K17159" s="102"/>
      <c r="L17159" s="108"/>
      <c r="R17159" s="31"/>
      <c r="S17159" s="112"/>
    </row>
    <row r="17160">
      <c r="A17160" s="105"/>
      <c r="C17160" s="88"/>
      <c r="D17160" s="86"/>
      <c r="E17160" s="32"/>
      <c r="H17160" s="105"/>
      <c r="J17160" s="102"/>
      <c r="K17160" s="102"/>
      <c r="L17160" s="108"/>
      <c r="R17160" s="31"/>
      <c r="S17160" s="112"/>
    </row>
    <row r="17161">
      <c r="A17161" s="105"/>
      <c r="C17161" s="88"/>
      <c r="D17161" s="86"/>
      <c r="E17161" s="32"/>
      <c r="H17161" s="105"/>
      <c r="J17161" s="102"/>
      <c r="K17161" s="102"/>
      <c r="L17161" s="108"/>
      <c r="R17161" s="31"/>
      <c r="S17161" s="112"/>
    </row>
    <row r="17162">
      <c r="A17162" s="105"/>
      <c r="C17162" s="88"/>
      <c r="D17162" s="86"/>
      <c r="E17162" s="32"/>
      <c r="H17162" s="105"/>
      <c r="J17162" s="102"/>
      <c r="K17162" s="102"/>
      <c r="L17162" s="108"/>
      <c r="R17162" s="31"/>
      <c r="S17162" s="112"/>
    </row>
    <row r="17163">
      <c r="A17163" s="105"/>
      <c r="C17163" s="88"/>
      <c r="D17163" s="86"/>
      <c r="E17163" s="32"/>
      <c r="H17163" s="105"/>
      <c r="J17163" s="102"/>
      <c r="K17163" s="102"/>
      <c r="L17163" s="108"/>
      <c r="R17163" s="31"/>
      <c r="S17163" s="112"/>
    </row>
    <row r="17164">
      <c r="A17164" s="105"/>
      <c r="C17164" s="88"/>
      <c r="D17164" s="86"/>
      <c r="E17164" s="32"/>
      <c r="H17164" s="105"/>
      <c r="J17164" s="102"/>
      <c r="K17164" s="102"/>
      <c r="L17164" s="108"/>
      <c r="R17164" s="31"/>
      <c r="S17164" s="112"/>
    </row>
    <row r="17165">
      <c r="A17165" s="105"/>
      <c r="C17165" s="88"/>
      <c r="D17165" s="86"/>
      <c r="E17165" s="32"/>
      <c r="H17165" s="105"/>
      <c r="J17165" s="102"/>
      <c r="K17165" s="102"/>
      <c r="L17165" s="108"/>
      <c r="R17165" s="31"/>
      <c r="S17165" s="112"/>
    </row>
    <row r="17166">
      <c r="A17166" s="105"/>
      <c r="C17166" s="88"/>
      <c r="D17166" s="86"/>
      <c r="E17166" s="32"/>
      <c r="H17166" s="105"/>
      <c r="J17166" s="102"/>
      <c r="K17166" s="102"/>
      <c r="L17166" s="108"/>
      <c r="R17166" s="31"/>
      <c r="S17166" s="112"/>
    </row>
    <row r="17167">
      <c r="A17167" s="105"/>
      <c r="C17167" s="88"/>
      <c r="D17167" s="86"/>
      <c r="E17167" s="32"/>
      <c r="H17167" s="105"/>
      <c r="J17167" s="102"/>
      <c r="K17167" s="102"/>
      <c r="L17167" s="108"/>
      <c r="R17167" s="31"/>
      <c r="S17167" s="112"/>
    </row>
    <row r="17168">
      <c r="A17168" s="105"/>
      <c r="C17168" s="88"/>
      <c r="D17168" s="86"/>
      <c r="E17168" s="32"/>
      <c r="H17168" s="105"/>
      <c r="J17168" s="102"/>
      <c r="K17168" s="102"/>
      <c r="L17168" s="108"/>
      <c r="R17168" s="31"/>
      <c r="S17168" s="112"/>
    </row>
    <row r="17169">
      <c r="A17169" s="105"/>
      <c r="C17169" s="88"/>
      <c r="D17169" s="86"/>
      <c r="E17169" s="32"/>
      <c r="H17169" s="105"/>
      <c r="J17169" s="102"/>
      <c r="K17169" s="102"/>
      <c r="L17169" s="108"/>
      <c r="R17169" s="31"/>
      <c r="S17169" s="112"/>
    </row>
    <row r="17170">
      <c r="A17170" s="105"/>
      <c r="C17170" s="88"/>
      <c r="D17170" s="86"/>
      <c r="E17170" s="32"/>
      <c r="H17170" s="105"/>
      <c r="J17170" s="102"/>
      <c r="K17170" s="102"/>
      <c r="L17170" s="108"/>
      <c r="R17170" s="31"/>
      <c r="S17170" s="112"/>
    </row>
    <row r="17171">
      <c r="A17171" s="105"/>
      <c r="C17171" s="88"/>
      <c r="D17171" s="86"/>
      <c r="E17171" s="32"/>
      <c r="H17171" s="105"/>
      <c r="J17171" s="102"/>
      <c r="K17171" s="102"/>
      <c r="L17171" s="108"/>
      <c r="R17171" s="31"/>
      <c r="S17171" s="112"/>
    </row>
    <row r="17172">
      <c r="A17172" s="105"/>
      <c r="C17172" s="88"/>
      <c r="D17172" s="86"/>
      <c r="E17172" s="32"/>
      <c r="H17172" s="105"/>
      <c r="J17172" s="102"/>
      <c r="K17172" s="102"/>
      <c r="L17172" s="108"/>
      <c r="R17172" s="31"/>
      <c r="S17172" s="112"/>
    </row>
    <row r="17173">
      <c r="A17173" s="105"/>
      <c r="C17173" s="88"/>
      <c r="D17173" s="86"/>
      <c r="E17173" s="32"/>
      <c r="H17173" s="105"/>
      <c r="J17173" s="102"/>
      <c r="K17173" s="102"/>
      <c r="L17173" s="108"/>
      <c r="R17173" s="31"/>
      <c r="S17173" s="112"/>
    </row>
    <row r="17174">
      <c r="A17174" s="105"/>
      <c r="C17174" s="88"/>
      <c r="D17174" s="86"/>
      <c r="E17174" s="32"/>
      <c r="H17174" s="105"/>
      <c r="J17174" s="102"/>
      <c r="K17174" s="102"/>
      <c r="L17174" s="108"/>
      <c r="R17174" s="31"/>
      <c r="S17174" s="112"/>
    </row>
    <row r="17175">
      <c r="A17175" s="105"/>
      <c r="C17175" s="88"/>
      <c r="D17175" s="86"/>
      <c r="E17175" s="32"/>
      <c r="H17175" s="105"/>
      <c r="J17175" s="102"/>
      <c r="K17175" s="102"/>
      <c r="L17175" s="108"/>
      <c r="R17175" s="31"/>
      <c r="S17175" s="112"/>
    </row>
    <row r="17176">
      <c r="A17176" s="105"/>
      <c r="C17176" s="88"/>
      <c r="D17176" s="86"/>
      <c r="E17176" s="32"/>
      <c r="H17176" s="105"/>
      <c r="J17176" s="102"/>
      <c r="K17176" s="102"/>
      <c r="L17176" s="108"/>
      <c r="R17176" s="31"/>
      <c r="S17176" s="112"/>
    </row>
    <row r="17177">
      <c r="A17177" s="105"/>
      <c r="C17177" s="88"/>
      <c r="D17177" s="86"/>
      <c r="E17177" s="32"/>
      <c r="H17177" s="105"/>
      <c r="J17177" s="102"/>
      <c r="K17177" s="102"/>
      <c r="L17177" s="108"/>
      <c r="R17177" s="31"/>
      <c r="S17177" s="112"/>
    </row>
    <row r="17178">
      <c r="A17178" s="105"/>
      <c r="C17178" s="88"/>
      <c r="D17178" s="86"/>
      <c r="E17178" s="32"/>
      <c r="H17178" s="105"/>
      <c r="J17178" s="102"/>
      <c r="K17178" s="102"/>
      <c r="L17178" s="108"/>
      <c r="R17178" s="31"/>
      <c r="S17178" s="112"/>
    </row>
    <row r="17179">
      <c r="A17179" s="105"/>
      <c r="C17179" s="88"/>
      <c r="D17179" s="86"/>
      <c r="E17179" s="32"/>
      <c r="H17179" s="105"/>
      <c r="J17179" s="102"/>
      <c r="K17179" s="102"/>
      <c r="L17179" s="108"/>
      <c r="R17179" s="31"/>
      <c r="S17179" s="112"/>
    </row>
    <row r="17180">
      <c r="A17180" s="105"/>
      <c r="C17180" s="88"/>
      <c r="D17180" s="86"/>
      <c r="E17180" s="32"/>
      <c r="H17180" s="105"/>
      <c r="J17180" s="102"/>
      <c r="K17180" s="102"/>
      <c r="L17180" s="108"/>
      <c r="R17180" s="31"/>
      <c r="S17180" s="112"/>
    </row>
    <row r="17181">
      <c r="A17181" s="105"/>
      <c r="C17181" s="88"/>
      <c r="D17181" s="86"/>
      <c r="E17181" s="32"/>
      <c r="H17181" s="105"/>
      <c r="J17181" s="102"/>
      <c r="K17181" s="102"/>
      <c r="L17181" s="108"/>
      <c r="R17181" s="31"/>
      <c r="S17181" s="112"/>
    </row>
    <row r="17182">
      <c r="A17182" s="105"/>
      <c r="C17182" s="88"/>
      <c r="D17182" s="86"/>
      <c r="E17182" s="32"/>
      <c r="H17182" s="105"/>
      <c r="J17182" s="102"/>
      <c r="K17182" s="102"/>
      <c r="L17182" s="108"/>
      <c r="R17182" s="31"/>
      <c r="S17182" s="112"/>
    </row>
    <row r="17183">
      <c r="A17183" s="105"/>
      <c r="C17183" s="88"/>
      <c r="D17183" s="86"/>
      <c r="E17183" s="32"/>
      <c r="H17183" s="105"/>
      <c r="J17183" s="102"/>
      <c r="K17183" s="102"/>
      <c r="L17183" s="108"/>
      <c r="R17183" s="31"/>
      <c r="S17183" s="112"/>
    </row>
    <row r="17184">
      <c r="A17184" s="105"/>
      <c r="C17184" s="88"/>
      <c r="D17184" s="86"/>
      <c r="E17184" s="32"/>
      <c r="H17184" s="105"/>
      <c r="J17184" s="102"/>
      <c r="K17184" s="102"/>
      <c r="L17184" s="108"/>
      <c r="R17184" s="31"/>
      <c r="S17184" s="112"/>
    </row>
    <row r="17185">
      <c r="A17185" s="105"/>
      <c r="C17185" s="88"/>
      <c r="D17185" s="86"/>
      <c r="E17185" s="32"/>
      <c r="H17185" s="105"/>
      <c r="J17185" s="102"/>
      <c r="K17185" s="102"/>
      <c r="L17185" s="108"/>
      <c r="R17185" s="31"/>
      <c r="S17185" s="112"/>
    </row>
    <row r="17186">
      <c r="A17186" s="105"/>
      <c r="C17186" s="88"/>
      <c r="D17186" s="86"/>
      <c r="E17186" s="32"/>
      <c r="H17186" s="105"/>
      <c r="J17186" s="102"/>
      <c r="K17186" s="102"/>
      <c r="L17186" s="108"/>
      <c r="R17186" s="31"/>
      <c r="S17186" s="112"/>
    </row>
    <row r="17187">
      <c r="A17187" s="105"/>
      <c r="C17187" s="88"/>
      <c r="D17187" s="86"/>
      <c r="E17187" s="32"/>
      <c r="H17187" s="105"/>
      <c r="J17187" s="102"/>
      <c r="K17187" s="102"/>
      <c r="L17187" s="108"/>
      <c r="R17187" s="31"/>
      <c r="S17187" s="112"/>
    </row>
    <row r="17188">
      <c r="A17188" s="105"/>
      <c r="C17188" s="88"/>
      <c r="D17188" s="86"/>
      <c r="E17188" s="32"/>
      <c r="H17188" s="105"/>
      <c r="J17188" s="102"/>
      <c r="K17188" s="102"/>
      <c r="L17188" s="108"/>
      <c r="R17188" s="31"/>
      <c r="S17188" s="112"/>
    </row>
    <row r="17189">
      <c r="A17189" s="105"/>
      <c r="C17189" s="88"/>
      <c r="D17189" s="86"/>
      <c r="E17189" s="32"/>
      <c r="H17189" s="105"/>
      <c r="J17189" s="102"/>
      <c r="K17189" s="102"/>
      <c r="L17189" s="108"/>
      <c r="R17189" s="31"/>
      <c r="S17189" s="112"/>
    </row>
    <row r="17190">
      <c r="A17190" s="105"/>
      <c r="C17190" s="88"/>
      <c r="D17190" s="86"/>
      <c r="E17190" s="32"/>
      <c r="H17190" s="105"/>
      <c r="J17190" s="102"/>
      <c r="K17190" s="102"/>
      <c r="L17190" s="108"/>
      <c r="R17190" s="31"/>
      <c r="S17190" s="112"/>
    </row>
    <row r="17191">
      <c r="A17191" s="105"/>
      <c r="C17191" s="88"/>
      <c r="D17191" s="86"/>
      <c r="E17191" s="32"/>
      <c r="H17191" s="105"/>
      <c r="J17191" s="102"/>
      <c r="K17191" s="102"/>
      <c r="L17191" s="108"/>
      <c r="R17191" s="31"/>
      <c r="S17191" s="112"/>
    </row>
    <row r="17192">
      <c r="A17192" s="105"/>
      <c r="C17192" s="88"/>
      <c r="D17192" s="86"/>
      <c r="E17192" s="32"/>
      <c r="H17192" s="105"/>
      <c r="J17192" s="102"/>
      <c r="K17192" s="102"/>
      <c r="L17192" s="108"/>
      <c r="R17192" s="31"/>
      <c r="S17192" s="112"/>
    </row>
    <row r="17193">
      <c r="A17193" s="105"/>
      <c r="C17193" s="88"/>
      <c r="D17193" s="86"/>
      <c r="E17193" s="32"/>
      <c r="H17193" s="105"/>
      <c r="J17193" s="102"/>
      <c r="K17193" s="102"/>
      <c r="L17193" s="108"/>
      <c r="R17193" s="31"/>
      <c r="S17193" s="112"/>
    </row>
    <row r="17194">
      <c r="A17194" s="105"/>
      <c r="C17194" s="88"/>
      <c r="D17194" s="86"/>
      <c r="E17194" s="32"/>
      <c r="H17194" s="105"/>
      <c r="J17194" s="102"/>
      <c r="K17194" s="102"/>
      <c r="L17194" s="108"/>
      <c r="R17194" s="31"/>
      <c r="S17194" s="112"/>
    </row>
    <row r="17195">
      <c r="A17195" s="105"/>
      <c r="C17195" s="88"/>
      <c r="D17195" s="86"/>
      <c r="E17195" s="32"/>
      <c r="H17195" s="105"/>
      <c r="J17195" s="102"/>
      <c r="K17195" s="102"/>
      <c r="L17195" s="108"/>
      <c r="R17195" s="31"/>
      <c r="S17195" s="112"/>
    </row>
    <row r="17196">
      <c r="A17196" s="105"/>
      <c r="C17196" s="88"/>
      <c r="D17196" s="86"/>
      <c r="E17196" s="32"/>
      <c r="H17196" s="105"/>
      <c r="J17196" s="102"/>
      <c r="K17196" s="102"/>
      <c r="L17196" s="108"/>
      <c r="R17196" s="31"/>
      <c r="S17196" s="112"/>
    </row>
    <row r="17197">
      <c r="A17197" s="105"/>
      <c r="C17197" s="88"/>
      <c r="D17197" s="86"/>
      <c r="E17197" s="32"/>
      <c r="H17197" s="105"/>
      <c r="J17197" s="102"/>
      <c r="K17197" s="102"/>
      <c r="L17197" s="108"/>
      <c r="R17197" s="31"/>
      <c r="S17197" s="112"/>
    </row>
    <row r="17198">
      <c r="A17198" s="105"/>
      <c r="C17198" s="88"/>
      <c r="D17198" s="86"/>
      <c r="E17198" s="32"/>
      <c r="H17198" s="105"/>
      <c r="J17198" s="102"/>
      <c r="K17198" s="102"/>
      <c r="L17198" s="108"/>
      <c r="R17198" s="31"/>
      <c r="S17198" s="112"/>
    </row>
    <row r="17199">
      <c r="A17199" s="105"/>
      <c r="C17199" s="88"/>
      <c r="D17199" s="86"/>
      <c r="E17199" s="32"/>
      <c r="H17199" s="105"/>
      <c r="J17199" s="102"/>
      <c r="K17199" s="102"/>
      <c r="L17199" s="108"/>
      <c r="R17199" s="31"/>
      <c r="S17199" s="112"/>
    </row>
    <row r="17200">
      <c r="A17200" s="105"/>
      <c r="C17200" s="88"/>
      <c r="D17200" s="86"/>
      <c r="E17200" s="32"/>
      <c r="H17200" s="105"/>
      <c r="J17200" s="102"/>
      <c r="K17200" s="102"/>
      <c r="L17200" s="108"/>
      <c r="R17200" s="31"/>
      <c r="S17200" s="112"/>
    </row>
    <row r="17201">
      <c r="A17201" s="105"/>
      <c r="C17201" s="88"/>
      <c r="D17201" s="86"/>
      <c r="E17201" s="32"/>
      <c r="H17201" s="105"/>
      <c r="J17201" s="102"/>
      <c r="K17201" s="102"/>
      <c r="L17201" s="108"/>
      <c r="R17201" s="31"/>
      <c r="S17201" s="112"/>
    </row>
    <row r="17202">
      <c r="A17202" s="105"/>
      <c r="C17202" s="88"/>
      <c r="D17202" s="86"/>
      <c r="E17202" s="32"/>
      <c r="H17202" s="105"/>
      <c r="J17202" s="102"/>
      <c r="K17202" s="102"/>
      <c r="L17202" s="108"/>
      <c r="R17202" s="31"/>
      <c r="S17202" s="112"/>
    </row>
    <row r="17203">
      <c r="A17203" s="105"/>
      <c r="C17203" s="88"/>
      <c r="D17203" s="86"/>
      <c r="E17203" s="32"/>
      <c r="H17203" s="105"/>
      <c r="J17203" s="102"/>
      <c r="K17203" s="102"/>
      <c r="L17203" s="108"/>
      <c r="R17203" s="31"/>
      <c r="S17203" s="112"/>
    </row>
    <row r="17204">
      <c r="A17204" s="105"/>
      <c r="C17204" s="88"/>
      <c r="D17204" s="86"/>
      <c r="E17204" s="32"/>
      <c r="H17204" s="105"/>
      <c r="J17204" s="102"/>
      <c r="K17204" s="102"/>
      <c r="L17204" s="108"/>
      <c r="R17204" s="31"/>
      <c r="S17204" s="112"/>
    </row>
    <row r="17205">
      <c r="A17205" s="105"/>
      <c r="C17205" s="88"/>
      <c r="D17205" s="86"/>
      <c r="E17205" s="32"/>
      <c r="H17205" s="105"/>
      <c r="J17205" s="102"/>
      <c r="K17205" s="102"/>
      <c r="L17205" s="108"/>
      <c r="R17205" s="31"/>
      <c r="S17205" s="112"/>
    </row>
    <row r="17206">
      <c r="A17206" s="105"/>
      <c r="C17206" s="88"/>
      <c r="D17206" s="86"/>
      <c r="E17206" s="32"/>
      <c r="H17206" s="105"/>
      <c r="J17206" s="102"/>
      <c r="K17206" s="102"/>
      <c r="L17206" s="108"/>
      <c r="R17206" s="31"/>
      <c r="S17206" s="112"/>
    </row>
    <row r="17207">
      <c r="A17207" s="105"/>
      <c r="C17207" s="88"/>
      <c r="D17207" s="86"/>
      <c r="E17207" s="32"/>
      <c r="H17207" s="105"/>
      <c r="J17207" s="102"/>
      <c r="K17207" s="102"/>
      <c r="L17207" s="108"/>
      <c r="R17207" s="31"/>
      <c r="S17207" s="112"/>
    </row>
    <row r="17208">
      <c r="A17208" s="105"/>
      <c r="C17208" s="88"/>
      <c r="D17208" s="86"/>
      <c r="E17208" s="32"/>
      <c r="H17208" s="105"/>
      <c r="J17208" s="102"/>
      <c r="K17208" s="102"/>
      <c r="L17208" s="108"/>
      <c r="R17208" s="31"/>
      <c r="S17208" s="112"/>
    </row>
    <row r="17209">
      <c r="A17209" s="105"/>
      <c r="C17209" s="88"/>
      <c r="D17209" s="86"/>
      <c r="E17209" s="32"/>
      <c r="H17209" s="105"/>
      <c r="J17209" s="102"/>
      <c r="K17209" s="102"/>
      <c r="L17209" s="108"/>
      <c r="R17209" s="31"/>
      <c r="S17209" s="112"/>
    </row>
    <row r="17210">
      <c r="A17210" s="105"/>
      <c r="C17210" s="88"/>
      <c r="D17210" s="86"/>
      <c r="E17210" s="32"/>
      <c r="H17210" s="105"/>
      <c r="J17210" s="102"/>
      <c r="K17210" s="102"/>
      <c r="L17210" s="108"/>
      <c r="R17210" s="31"/>
      <c r="S17210" s="112"/>
    </row>
    <row r="17211">
      <c r="A17211" s="105"/>
      <c r="C17211" s="88"/>
      <c r="D17211" s="86"/>
      <c r="E17211" s="32"/>
      <c r="H17211" s="105"/>
      <c r="J17211" s="102"/>
      <c r="K17211" s="102"/>
      <c r="L17211" s="108"/>
      <c r="R17211" s="31"/>
      <c r="S17211" s="112"/>
    </row>
    <row r="17212">
      <c r="A17212" s="105"/>
      <c r="C17212" s="88"/>
      <c r="D17212" s="86"/>
      <c r="E17212" s="32"/>
      <c r="H17212" s="105"/>
      <c r="J17212" s="102"/>
      <c r="K17212" s="102"/>
      <c r="L17212" s="108"/>
      <c r="R17212" s="31"/>
      <c r="S17212" s="112"/>
    </row>
    <row r="17213">
      <c r="A17213" s="105"/>
      <c r="C17213" s="88"/>
      <c r="D17213" s="86"/>
      <c r="E17213" s="32"/>
      <c r="H17213" s="105"/>
      <c r="J17213" s="102"/>
      <c r="K17213" s="102"/>
      <c r="L17213" s="108"/>
      <c r="R17213" s="31"/>
      <c r="S17213" s="112"/>
    </row>
    <row r="17214">
      <c r="A17214" s="105"/>
      <c r="C17214" s="88"/>
      <c r="D17214" s="86"/>
      <c r="E17214" s="32"/>
      <c r="H17214" s="105"/>
      <c r="J17214" s="102"/>
      <c r="K17214" s="102"/>
      <c r="L17214" s="108"/>
      <c r="R17214" s="31"/>
      <c r="S17214" s="112"/>
    </row>
    <row r="17215">
      <c r="A17215" s="105"/>
      <c r="C17215" s="88"/>
      <c r="D17215" s="86"/>
      <c r="E17215" s="32"/>
      <c r="H17215" s="105"/>
      <c r="J17215" s="102"/>
      <c r="K17215" s="102"/>
      <c r="L17215" s="108"/>
      <c r="R17215" s="31"/>
      <c r="S17215" s="112"/>
    </row>
    <row r="17216">
      <c r="A17216" s="105"/>
      <c r="C17216" s="88"/>
      <c r="D17216" s="86"/>
      <c r="E17216" s="32"/>
      <c r="H17216" s="105"/>
      <c r="J17216" s="102"/>
      <c r="K17216" s="102"/>
      <c r="L17216" s="108"/>
      <c r="R17216" s="31"/>
      <c r="S17216" s="112"/>
    </row>
    <row r="17217">
      <c r="A17217" s="105"/>
      <c r="C17217" s="88"/>
      <c r="D17217" s="86"/>
      <c r="E17217" s="32"/>
      <c r="H17217" s="105"/>
      <c r="J17217" s="102"/>
      <c r="K17217" s="102"/>
      <c r="L17217" s="108"/>
      <c r="R17217" s="31"/>
      <c r="S17217" s="112"/>
    </row>
    <row r="17218">
      <c r="A17218" s="105"/>
      <c r="C17218" s="88"/>
      <c r="D17218" s="86"/>
      <c r="E17218" s="32"/>
      <c r="H17218" s="105"/>
      <c r="J17218" s="102"/>
      <c r="K17218" s="102"/>
      <c r="L17218" s="108"/>
      <c r="R17218" s="31"/>
      <c r="S17218" s="112"/>
    </row>
    <row r="17219">
      <c r="A17219" s="105"/>
      <c r="C17219" s="88"/>
      <c r="D17219" s="86"/>
      <c r="E17219" s="32"/>
      <c r="H17219" s="105"/>
      <c r="J17219" s="102"/>
      <c r="K17219" s="102"/>
      <c r="L17219" s="108"/>
      <c r="R17219" s="31"/>
      <c r="S17219" s="112"/>
    </row>
    <row r="17220">
      <c r="A17220" s="105"/>
      <c r="C17220" s="88"/>
      <c r="D17220" s="86"/>
      <c r="E17220" s="32"/>
      <c r="H17220" s="105"/>
      <c r="J17220" s="102"/>
      <c r="K17220" s="102"/>
      <c r="L17220" s="108"/>
      <c r="R17220" s="31"/>
      <c r="S17220" s="112"/>
    </row>
    <row r="17221">
      <c r="A17221" s="105"/>
      <c r="C17221" s="88"/>
      <c r="D17221" s="86"/>
      <c r="E17221" s="32"/>
      <c r="H17221" s="105"/>
      <c r="J17221" s="102"/>
      <c r="K17221" s="102"/>
      <c r="L17221" s="108"/>
      <c r="R17221" s="31"/>
      <c r="S17221" s="112"/>
    </row>
    <row r="17222">
      <c r="A17222" s="105"/>
      <c r="C17222" s="88"/>
      <c r="D17222" s="86"/>
      <c r="E17222" s="32"/>
      <c r="H17222" s="105"/>
      <c r="J17222" s="102"/>
      <c r="K17222" s="102"/>
      <c r="L17222" s="108"/>
      <c r="R17222" s="31"/>
      <c r="S17222" s="112"/>
    </row>
    <row r="17223">
      <c r="A17223" s="105"/>
      <c r="C17223" s="88"/>
      <c r="D17223" s="86"/>
      <c r="E17223" s="32"/>
      <c r="H17223" s="105"/>
      <c r="J17223" s="102"/>
      <c r="K17223" s="102"/>
      <c r="L17223" s="108"/>
      <c r="R17223" s="31"/>
      <c r="S17223" s="112"/>
    </row>
    <row r="17224">
      <c r="A17224" s="105"/>
      <c r="C17224" s="88"/>
      <c r="D17224" s="86"/>
      <c r="E17224" s="32"/>
      <c r="H17224" s="105"/>
      <c r="J17224" s="102"/>
      <c r="K17224" s="102"/>
      <c r="L17224" s="108"/>
      <c r="R17224" s="31"/>
      <c r="S17224" s="112"/>
    </row>
    <row r="17225">
      <c r="A17225" s="105"/>
      <c r="C17225" s="88"/>
      <c r="D17225" s="86"/>
      <c r="E17225" s="32"/>
      <c r="H17225" s="105"/>
      <c r="J17225" s="102"/>
      <c r="K17225" s="102"/>
      <c r="L17225" s="108"/>
      <c r="R17225" s="31"/>
      <c r="S17225" s="112"/>
    </row>
    <row r="17226">
      <c r="A17226" s="105"/>
      <c r="C17226" s="88"/>
      <c r="D17226" s="86"/>
      <c r="E17226" s="32"/>
      <c r="H17226" s="105"/>
      <c r="J17226" s="102"/>
      <c r="K17226" s="102"/>
      <c r="L17226" s="108"/>
      <c r="R17226" s="31"/>
      <c r="S17226" s="112"/>
    </row>
    <row r="17227">
      <c r="A17227" s="105"/>
      <c r="C17227" s="88"/>
      <c r="D17227" s="86"/>
      <c r="E17227" s="32"/>
      <c r="H17227" s="105"/>
      <c r="J17227" s="102"/>
      <c r="K17227" s="102"/>
      <c r="L17227" s="108"/>
      <c r="R17227" s="31"/>
      <c r="S17227" s="112"/>
    </row>
    <row r="17228">
      <c r="A17228" s="105"/>
      <c r="C17228" s="88"/>
      <c r="D17228" s="86"/>
      <c r="E17228" s="32"/>
      <c r="H17228" s="105"/>
      <c r="J17228" s="102"/>
      <c r="K17228" s="102"/>
      <c r="L17228" s="108"/>
      <c r="R17228" s="31"/>
      <c r="S17228" s="112"/>
    </row>
    <row r="17229">
      <c r="A17229" s="105"/>
      <c r="C17229" s="88"/>
      <c r="D17229" s="86"/>
      <c r="E17229" s="32"/>
      <c r="H17229" s="105"/>
      <c r="J17229" s="102"/>
      <c r="K17229" s="102"/>
      <c r="L17229" s="108"/>
      <c r="R17229" s="31"/>
      <c r="S17229" s="112"/>
    </row>
    <row r="17230">
      <c r="A17230" s="105"/>
      <c r="C17230" s="88"/>
      <c r="D17230" s="86"/>
      <c r="E17230" s="32"/>
      <c r="H17230" s="105"/>
      <c r="J17230" s="102"/>
      <c r="K17230" s="102"/>
      <c r="L17230" s="108"/>
      <c r="R17230" s="31"/>
      <c r="S17230" s="112"/>
    </row>
    <row r="17231">
      <c r="A17231" s="105"/>
      <c r="C17231" s="88"/>
      <c r="D17231" s="86"/>
      <c r="E17231" s="32"/>
      <c r="H17231" s="105"/>
      <c r="J17231" s="102"/>
      <c r="K17231" s="102"/>
      <c r="L17231" s="108"/>
      <c r="R17231" s="31"/>
      <c r="S17231" s="112"/>
    </row>
    <row r="17232">
      <c r="A17232" s="105"/>
      <c r="C17232" s="88"/>
      <c r="D17232" s="86"/>
      <c r="E17232" s="32"/>
      <c r="H17232" s="105"/>
      <c r="J17232" s="102"/>
      <c r="K17232" s="102"/>
      <c r="L17232" s="108"/>
      <c r="R17232" s="31"/>
      <c r="S17232" s="112"/>
    </row>
    <row r="17233">
      <c r="A17233" s="105"/>
      <c r="C17233" s="88"/>
      <c r="D17233" s="86"/>
      <c r="E17233" s="32"/>
      <c r="H17233" s="105"/>
      <c r="J17233" s="102"/>
      <c r="K17233" s="102"/>
      <c r="L17233" s="108"/>
      <c r="R17233" s="31"/>
      <c r="S17233" s="112"/>
    </row>
    <row r="17234">
      <c r="A17234" s="105"/>
      <c r="C17234" s="88"/>
      <c r="D17234" s="86"/>
      <c r="E17234" s="32"/>
      <c r="H17234" s="105"/>
      <c r="J17234" s="102"/>
      <c r="K17234" s="102"/>
      <c r="L17234" s="108"/>
      <c r="R17234" s="31"/>
      <c r="S17234" s="112"/>
    </row>
    <row r="17235">
      <c r="A17235" s="105"/>
      <c r="C17235" s="88"/>
      <c r="D17235" s="86"/>
      <c r="E17235" s="32"/>
      <c r="H17235" s="105"/>
      <c r="J17235" s="102"/>
      <c r="K17235" s="102"/>
      <c r="L17235" s="108"/>
      <c r="R17235" s="31"/>
      <c r="S17235" s="112"/>
    </row>
    <row r="17236">
      <c r="A17236" s="105"/>
      <c r="C17236" s="88"/>
      <c r="D17236" s="86"/>
      <c r="E17236" s="32"/>
      <c r="H17236" s="105"/>
      <c r="J17236" s="102"/>
      <c r="K17236" s="102"/>
      <c r="L17236" s="108"/>
      <c r="R17236" s="31"/>
      <c r="S17236" s="112"/>
    </row>
    <row r="17237">
      <c r="A17237" s="105"/>
      <c r="C17237" s="88"/>
      <c r="D17237" s="86"/>
      <c r="E17237" s="32"/>
      <c r="H17237" s="105"/>
      <c r="J17237" s="102"/>
      <c r="K17237" s="102"/>
      <c r="L17237" s="108"/>
      <c r="R17237" s="31"/>
      <c r="S17237" s="112"/>
    </row>
    <row r="17238">
      <c r="A17238" s="105"/>
      <c r="C17238" s="88"/>
      <c r="D17238" s="86"/>
      <c r="E17238" s="32"/>
      <c r="H17238" s="105"/>
      <c r="J17238" s="102"/>
      <c r="K17238" s="102"/>
      <c r="L17238" s="108"/>
      <c r="R17238" s="31"/>
      <c r="S17238" s="112"/>
    </row>
    <row r="17239">
      <c r="A17239" s="105"/>
      <c r="C17239" s="88"/>
      <c r="D17239" s="86"/>
      <c r="E17239" s="32"/>
      <c r="H17239" s="105"/>
      <c r="J17239" s="102"/>
      <c r="K17239" s="102"/>
      <c r="L17239" s="108"/>
      <c r="R17239" s="31"/>
      <c r="S17239" s="112"/>
    </row>
    <row r="17240">
      <c r="A17240" s="105"/>
      <c r="C17240" s="88"/>
      <c r="D17240" s="86"/>
      <c r="E17240" s="32"/>
      <c r="H17240" s="105"/>
      <c r="J17240" s="102"/>
      <c r="K17240" s="102"/>
      <c r="L17240" s="108"/>
      <c r="R17240" s="31"/>
      <c r="S17240" s="112"/>
    </row>
    <row r="17241">
      <c r="A17241" s="105"/>
      <c r="C17241" s="88"/>
      <c r="D17241" s="86"/>
      <c r="E17241" s="32"/>
      <c r="H17241" s="105"/>
      <c r="J17241" s="102"/>
      <c r="K17241" s="102"/>
      <c r="L17241" s="108"/>
      <c r="R17241" s="31"/>
      <c r="S17241" s="112"/>
    </row>
    <row r="17242">
      <c r="A17242" s="105"/>
      <c r="C17242" s="88"/>
      <c r="D17242" s="86"/>
      <c r="E17242" s="32"/>
      <c r="H17242" s="105"/>
      <c r="J17242" s="102"/>
      <c r="K17242" s="102"/>
      <c r="L17242" s="108"/>
      <c r="R17242" s="31"/>
      <c r="S17242" s="112"/>
    </row>
    <row r="17243">
      <c r="A17243" s="105"/>
      <c r="C17243" s="88"/>
      <c r="D17243" s="86"/>
      <c r="E17243" s="32"/>
      <c r="H17243" s="105"/>
      <c r="J17243" s="102"/>
      <c r="K17243" s="102"/>
      <c r="L17243" s="108"/>
      <c r="R17243" s="31"/>
      <c r="S17243" s="112"/>
    </row>
    <row r="17244">
      <c r="A17244" s="105"/>
      <c r="C17244" s="88"/>
      <c r="D17244" s="86"/>
      <c r="E17244" s="32"/>
      <c r="H17244" s="105"/>
      <c r="J17244" s="102"/>
      <c r="K17244" s="102"/>
      <c r="L17244" s="108"/>
      <c r="R17244" s="31"/>
      <c r="S17244" s="112"/>
    </row>
    <row r="17245">
      <c r="A17245" s="105"/>
      <c r="C17245" s="88"/>
      <c r="D17245" s="86"/>
      <c r="E17245" s="32"/>
      <c r="H17245" s="105"/>
      <c r="J17245" s="102"/>
      <c r="K17245" s="102"/>
      <c r="L17245" s="108"/>
      <c r="R17245" s="31"/>
      <c r="S17245" s="112"/>
    </row>
    <row r="17246">
      <c r="A17246" s="105"/>
      <c r="C17246" s="88"/>
      <c r="D17246" s="86"/>
      <c r="E17246" s="32"/>
      <c r="H17246" s="105"/>
      <c r="J17246" s="102"/>
      <c r="K17246" s="102"/>
      <c r="L17246" s="108"/>
      <c r="R17246" s="31"/>
      <c r="S17246" s="112"/>
    </row>
    <row r="17247">
      <c r="A17247" s="105"/>
      <c r="C17247" s="88"/>
      <c r="D17247" s="86"/>
      <c r="E17247" s="32"/>
      <c r="H17247" s="105"/>
      <c r="J17247" s="102"/>
      <c r="K17247" s="102"/>
      <c r="L17247" s="108"/>
      <c r="R17247" s="31"/>
      <c r="S17247" s="112"/>
    </row>
    <row r="17248">
      <c r="A17248" s="105"/>
      <c r="C17248" s="88"/>
      <c r="D17248" s="86"/>
      <c r="E17248" s="32"/>
      <c r="H17248" s="105"/>
      <c r="J17248" s="102"/>
      <c r="K17248" s="102"/>
      <c r="L17248" s="108"/>
      <c r="R17248" s="31"/>
      <c r="S17248" s="112"/>
    </row>
    <row r="17249">
      <c r="A17249" s="105"/>
      <c r="C17249" s="88"/>
      <c r="D17249" s="86"/>
      <c r="E17249" s="32"/>
      <c r="H17249" s="105"/>
      <c r="J17249" s="102"/>
      <c r="K17249" s="102"/>
      <c r="L17249" s="108"/>
      <c r="R17249" s="31"/>
      <c r="S17249" s="112"/>
    </row>
    <row r="17250">
      <c r="A17250" s="105"/>
      <c r="C17250" s="88"/>
      <c r="D17250" s="86"/>
      <c r="E17250" s="32"/>
      <c r="H17250" s="105"/>
      <c r="J17250" s="102"/>
      <c r="K17250" s="102"/>
      <c r="L17250" s="108"/>
      <c r="R17250" s="31"/>
      <c r="S17250" s="112"/>
    </row>
    <row r="17251">
      <c r="A17251" s="105"/>
      <c r="C17251" s="88"/>
      <c r="D17251" s="86"/>
      <c r="E17251" s="32"/>
      <c r="H17251" s="105"/>
      <c r="J17251" s="102"/>
      <c r="K17251" s="102"/>
      <c r="L17251" s="108"/>
      <c r="R17251" s="31"/>
      <c r="S17251" s="112"/>
    </row>
    <row r="17252">
      <c r="A17252" s="105"/>
      <c r="C17252" s="88"/>
      <c r="D17252" s="86"/>
      <c r="E17252" s="32"/>
      <c r="H17252" s="105"/>
      <c r="J17252" s="102"/>
      <c r="K17252" s="102"/>
      <c r="L17252" s="108"/>
      <c r="R17252" s="31"/>
      <c r="S17252" s="112"/>
    </row>
    <row r="17253">
      <c r="A17253" s="105"/>
      <c r="C17253" s="88"/>
      <c r="D17253" s="86"/>
      <c r="E17253" s="32"/>
      <c r="H17253" s="105"/>
      <c r="J17253" s="102"/>
      <c r="K17253" s="102"/>
      <c r="L17253" s="108"/>
      <c r="R17253" s="31"/>
      <c r="S17253" s="112"/>
    </row>
    <row r="17254">
      <c r="A17254" s="105"/>
      <c r="C17254" s="88"/>
      <c r="D17254" s="86"/>
      <c r="E17254" s="32"/>
      <c r="H17254" s="105"/>
      <c r="J17254" s="102"/>
      <c r="K17254" s="102"/>
      <c r="L17254" s="108"/>
      <c r="R17254" s="31"/>
      <c r="S17254" s="112"/>
    </row>
    <row r="17255">
      <c r="A17255" s="105"/>
      <c r="C17255" s="88"/>
      <c r="D17255" s="86"/>
      <c r="E17255" s="32"/>
      <c r="H17255" s="105"/>
      <c r="J17255" s="102"/>
      <c r="K17255" s="102"/>
      <c r="L17255" s="108"/>
      <c r="R17255" s="31"/>
      <c r="S17255" s="112"/>
    </row>
    <row r="17256">
      <c r="A17256" s="105"/>
      <c r="C17256" s="88"/>
      <c r="D17256" s="86"/>
      <c r="E17256" s="32"/>
      <c r="H17256" s="105"/>
      <c r="J17256" s="102"/>
      <c r="K17256" s="102"/>
      <c r="L17256" s="108"/>
      <c r="R17256" s="31"/>
      <c r="S17256" s="112"/>
    </row>
    <row r="17257">
      <c r="A17257" s="105"/>
      <c r="C17257" s="88"/>
      <c r="D17257" s="86"/>
      <c r="E17257" s="32"/>
      <c r="H17257" s="105"/>
      <c r="J17257" s="102"/>
      <c r="K17257" s="102"/>
      <c r="L17257" s="108"/>
      <c r="R17257" s="31"/>
      <c r="S17257" s="112"/>
    </row>
    <row r="17258">
      <c r="A17258" s="105"/>
      <c r="C17258" s="88"/>
      <c r="D17258" s="86"/>
      <c r="E17258" s="32"/>
      <c r="H17258" s="105"/>
      <c r="J17258" s="102"/>
      <c r="K17258" s="102"/>
      <c r="L17258" s="108"/>
      <c r="R17258" s="31"/>
      <c r="S17258" s="112"/>
    </row>
    <row r="17259">
      <c r="A17259" s="105"/>
      <c r="C17259" s="88"/>
      <c r="D17259" s="86"/>
      <c r="E17259" s="32"/>
      <c r="H17259" s="105"/>
      <c r="J17259" s="102"/>
      <c r="K17259" s="102"/>
      <c r="L17259" s="108"/>
      <c r="R17259" s="31"/>
      <c r="S17259" s="112"/>
    </row>
    <row r="17260">
      <c r="A17260" s="105"/>
      <c r="C17260" s="88"/>
      <c r="D17260" s="86"/>
      <c r="E17260" s="32"/>
      <c r="H17260" s="105"/>
      <c r="J17260" s="102"/>
      <c r="K17260" s="102"/>
      <c r="L17260" s="108"/>
      <c r="R17260" s="31"/>
      <c r="S17260" s="112"/>
    </row>
    <row r="17261">
      <c r="A17261" s="105"/>
      <c r="C17261" s="88"/>
      <c r="D17261" s="86"/>
      <c r="E17261" s="32"/>
      <c r="H17261" s="105"/>
      <c r="J17261" s="102"/>
      <c r="K17261" s="102"/>
      <c r="L17261" s="108"/>
      <c r="R17261" s="31"/>
      <c r="S17261" s="112"/>
    </row>
    <row r="17262">
      <c r="A17262" s="105"/>
      <c r="C17262" s="88"/>
      <c r="D17262" s="86"/>
      <c r="E17262" s="32"/>
      <c r="H17262" s="105"/>
      <c r="J17262" s="102"/>
      <c r="K17262" s="102"/>
      <c r="L17262" s="108"/>
      <c r="R17262" s="31"/>
      <c r="S17262" s="112"/>
    </row>
    <row r="17263">
      <c r="A17263" s="105"/>
      <c r="C17263" s="88"/>
      <c r="D17263" s="86"/>
      <c r="E17263" s="32"/>
      <c r="H17263" s="105"/>
      <c r="J17263" s="102"/>
      <c r="K17263" s="102"/>
      <c r="L17263" s="108"/>
      <c r="R17263" s="31"/>
      <c r="S17263" s="112"/>
    </row>
    <row r="17264">
      <c r="A17264" s="105"/>
      <c r="C17264" s="88"/>
      <c r="D17264" s="86"/>
      <c r="E17264" s="32"/>
      <c r="H17264" s="105"/>
      <c r="J17264" s="102"/>
      <c r="K17264" s="102"/>
      <c r="L17264" s="108"/>
      <c r="R17264" s="31"/>
      <c r="S17264" s="112"/>
    </row>
    <row r="17265">
      <c r="A17265" s="105"/>
      <c r="C17265" s="88"/>
      <c r="D17265" s="86"/>
      <c r="E17265" s="32"/>
      <c r="H17265" s="105"/>
      <c r="J17265" s="102"/>
      <c r="K17265" s="102"/>
      <c r="L17265" s="108"/>
      <c r="R17265" s="31"/>
      <c r="S17265" s="112"/>
    </row>
    <row r="17266">
      <c r="A17266" s="105"/>
      <c r="C17266" s="88"/>
      <c r="D17266" s="86"/>
      <c r="E17266" s="32"/>
      <c r="H17266" s="105"/>
      <c r="J17266" s="102"/>
      <c r="K17266" s="102"/>
      <c r="L17266" s="108"/>
      <c r="R17266" s="31"/>
      <c r="S17266" s="112"/>
    </row>
    <row r="17267">
      <c r="A17267" s="105"/>
      <c r="C17267" s="88"/>
      <c r="D17267" s="86"/>
      <c r="E17267" s="32"/>
      <c r="H17267" s="105"/>
      <c r="J17267" s="102"/>
      <c r="K17267" s="102"/>
      <c r="L17267" s="108"/>
      <c r="R17267" s="31"/>
      <c r="S17267" s="112"/>
    </row>
    <row r="17268">
      <c r="A17268" s="105"/>
      <c r="C17268" s="88"/>
      <c r="D17268" s="86"/>
      <c r="E17268" s="32"/>
      <c r="H17268" s="105"/>
      <c r="J17268" s="102"/>
      <c r="K17268" s="102"/>
      <c r="L17268" s="108"/>
      <c r="R17268" s="31"/>
      <c r="S17268" s="112"/>
    </row>
    <row r="17269">
      <c r="A17269" s="105"/>
      <c r="C17269" s="88"/>
      <c r="D17269" s="86"/>
      <c r="E17269" s="32"/>
      <c r="H17269" s="105"/>
      <c r="J17269" s="102"/>
      <c r="K17269" s="102"/>
      <c r="L17269" s="108"/>
      <c r="R17269" s="31"/>
      <c r="S17269" s="112"/>
    </row>
    <row r="17270">
      <c r="A17270" s="105"/>
      <c r="C17270" s="88"/>
      <c r="D17270" s="86"/>
      <c r="E17270" s="32"/>
      <c r="H17270" s="105"/>
      <c r="J17270" s="102"/>
      <c r="K17270" s="102"/>
      <c r="L17270" s="108"/>
      <c r="R17270" s="31"/>
      <c r="S17270" s="112"/>
    </row>
    <row r="17271">
      <c r="A17271" s="105"/>
      <c r="C17271" s="88"/>
      <c r="D17271" s="86"/>
      <c r="E17271" s="32"/>
      <c r="H17271" s="105"/>
      <c r="J17271" s="102"/>
      <c r="K17271" s="102"/>
      <c r="L17271" s="108"/>
      <c r="R17271" s="31"/>
      <c r="S17271" s="112"/>
    </row>
    <row r="17272">
      <c r="A17272" s="105"/>
      <c r="C17272" s="88"/>
      <c r="D17272" s="86"/>
      <c r="E17272" s="32"/>
      <c r="H17272" s="105"/>
      <c r="J17272" s="102"/>
      <c r="K17272" s="102"/>
      <c r="L17272" s="108"/>
      <c r="R17272" s="31"/>
      <c r="S17272" s="112"/>
    </row>
    <row r="17273">
      <c r="A17273" s="105"/>
      <c r="C17273" s="88"/>
      <c r="D17273" s="86"/>
      <c r="E17273" s="32"/>
      <c r="H17273" s="105"/>
      <c r="J17273" s="102"/>
      <c r="K17273" s="102"/>
      <c r="L17273" s="108"/>
      <c r="R17273" s="31"/>
      <c r="S17273" s="112"/>
    </row>
    <row r="17274">
      <c r="A17274" s="105"/>
      <c r="C17274" s="88"/>
      <c r="D17274" s="86"/>
      <c r="E17274" s="32"/>
      <c r="H17274" s="105"/>
      <c r="J17274" s="102"/>
      <c r="K17274" s="102"/>
      <c r="L17274" s="108"/>
      <c r="R17274" s="31"/>
      <c r="S17274" s="112"/>
    </row>
    <row r="17275">
      <c r="A17275" s="105"/>
      <c r="C17275" s="88"/>
      <c r="D17275" s="86"/>
      <c r="E17275" s="32"/>
      <c r="H17275" s="105"/>
      <c r="J17275" s="102"/>
      <c r="K17275" s="102"/>
      <c r="L17275" s="108"/>
      <c r="R17275" s="31"/>
      <c r="S17275" s="112"/>
    </row>
    <row r="17276">
      <c r="A17276" s="105"/>
      <c r="C17276" s="88"/>
      <c r="D17276" s="86"/>
      <c r="E17276" s="32"/>
      <c r="H17276" s="105"/>
      <c r="J17276" s="102"/>
      <c r="K17276" s="102"/>
      <c r="L17276" s="108"/>
      <c r="R17276" s="31"/>
      <c r="S17276" s="112"/>
    </row>
    <row r="17277">
      <c r="A17277" s="105"/>
      <c r="C17277" s="88"/>
      <c r="D17277" s="86"/>
      <c r="E17277" s="32"/>
      <c r="H17277" s="105"/>
      <c r="J17277" s="102"/>
      <c r="K17277" s="102"/>
      <c r="L17277" s="108"/>
      <c r="R17277" s="31"/>
      <c r="S17277" s="112"/>
    </row>
    <row r="17278">
      <c r="A17278" s="105"/>
      <c r="C17278" s="88"/>
      <c r="D17278" s="86"/>
      <c r="E17278" s="32"/>
      <c r="H17278" s="105"/>
      <c r="J17278" s="102"/>
      <c r="K17278" s="102"/>
      <c r="L17278" s="108"/>
      <c r="R17278" s="31"/>
      <c r="S17278" s="112"/>
    </row>
    <row r="17279">
      <c r="A17279" s="105"/>
      <c r="C17279" s="88"/>
      <c r="D17279" s="86"/>
      <c r="E17279" s="32"/>
      <c r="H17279" s="105"/>
      <c r="J17279" s="102"/>
      <c r="K17279" s="102"/>
      <c r="L17279" s="108"/>
      <c r="R17279" s="31"/>
      <c r="S17279" s="112"/>
    </row>
    <row r="17280">
      <c r="A17280" s="105"/>
      <c r="C17280" s="88"/>
      <c r="D17280" s="86"/>
      <c r="E17280" s="32"/>
      <c r="H17280" s="105"/>
      <c r="J17280" s="102"/>
      <c r="K17280" s="102"/>
      <c r="L17280" s="108"/>
      <c r="R17280" s="31"/>
      <c r="S17280" s="112"/>
    </row>
    <row r="17281">
      <c r="A17281" s="105"/>
      <c r="C17281" s="88"/>
      <c r="D17281" s="86"/>
      <c r="E17281" s="32"/>
      <c r="H17281" s="105"/>
      <c r="J17281" s="102"/>
      <c r="K17281" s="102"/>
      <c r="L17281" s="108"/>
      <c r="R17281" s="31"/>
      <c r="S17281" s="112"/>
    </row>
    <row r="17282">
      <c r="A17282" s="105"/>
      <c r="C17282" s="88"/>
      <c r="D17282" s="86"/>
      <c r="E17282" s="32"/>
      <c r="H17282" s="105"/>
      <c r="J17282" s="102"/>
      <c r="K17282" s="102"/>
      <c r="L17282" s="108"/>
      <c r="R17282" s="31"/>
      <c r="S17282" s="112"/>
    </row>
    <row r="17283">
      <c r="A17283" s="105"/>
      <c r="C17283" s="88"/>
      <c r="D17283" s="86"/>
      <c r="E17283" s="32"/>
      <c r="H17283" s="105"/>
      <c r="J17283" s="102"/>
      <c r="K17283" s="102"/>
      <c r="L17283" s="108"/>
      <c r="R17283" s="31"/>
      <c r="S17283" s="112"/>
    </row>
    <row r="17284">
      <c r="A17284" s="105"/>
      <c r="C17284" s="88"/>
      <c r="D17284" s="86"/>
      <c r="E17284" s="32"/>
      <c r="H17284" s="105"/>
      <c r="J17284" s="102"/>
      <c r="K17284" s="102"/>
      <c r="L17284" s="108"/>
      <c r="R17284" s="31"/>
      <c r="S17284" s="112"/>
    </row>
    <row r="17285">
      <c r="A17285" s="105"/>
      <c r="C17285" s="88"/>
      <c r="D17285" s="86"/>
      <c r="E17285" s="32"/>
      <c r="H17285" s="105"/>
      <c r="J17285" s="102"/>
      <c r="K17285" s="102"/>
      <c r="L17285" s="108"/>
      <c r="R17285" s="31"/>
      <c r="S17285" s="112"/>
    </row>
    <row r="17286">
      <c r="A17286" s="105"/>
      <c r="C17286" s="88"/>
      <c r="D17286" s="86"/>
      <c r="E17286" s="32"/>
      <c r="H17286" s="105"/>
      <c r="J17286" s="102"/>
      <c r="K17286" s="102"/>
      <c r="L17286" s="108"/>
      <c r="R17286" s="31"/>
      <c r="S17286" s="112"/>
    </row>
    <row r="17287">
      <c r="A17287" s="105"/>
      <c r="C17287" s="88"/>
      <c r="D17287" s="86"/>
      <c r="E17287" s="32"/>
      <c r="H17287" s="105"/>
      <c r="J17287" s="102"/>
      <c r="K17287" s="102"/>
      <c r="L17287" s="108"/>
      <c r="R17287" s="31"/>
      <c r="S17287" s="112"/>
    </row>
    <row r="17288">
      <c r="A17288" s="105"/>
      <c r="C17288" s="88"/>
      <c r="D17288" s="86"/>
      <c r="E17288" s="32"/>
      <c r="H17288" s="105"/>
      <c r="J17288" s="102"/>
      <c r="K17288" s="102"/>
      <c r="L17288" s="108"/>
      <c r="R17288" s="31"/>
      <c r="S17288" s="112"/>
    </row>
    <row r="17289">
      <c r="A17289" s="105"/>
      <c r="C17289" s="88"/>
      <c r="D17289" s="86"/>
      <c r="E17289" s="32"/>
      <c r="H17289" s="105"/>
      <c r="J17289" s="102"/>
      <c r="K17289" s="102"/>
      <c r="L17289" s="108"/>
      <c r="R17289" s="31"/>
      <c r="S17289" s="112"/>
    </row>
    <row r="17290">
      <c r="A17290" s="105"/>
      <c r="C17290" s="88"/>
      <c r="D17290" s="86"/>
      <c r="E17290" s="32"/>
      <c r="H17290" s="105"/>
      <c r="J17290" s="102"/>
      <c r="K17290" s="102"/>
      <c r="L17290" s="108"/>
      <c r="R17290" s="31"/>
      <c r="S17290" s="112"/>
    </row>
    <row r="17291">
      <c r="A17291" s="105"/>
      <c r="C17291" s="88"/>
      <c r="D17291" s="86"/>
      <c r="E17291" s="32"/>
      <c r="H17291" s="105"/>
      <c r="J17291" s="102"/>
      <c r="K17291" s="102"/>
      <c r="L17291" s="108"/>
      <c r="R17291" s="31"/>
      <c r="S17291" s="112"/>
    </row>
    <row r="17292">
      <c r="A17292" s="105"/>
      <c r="C17292" s="88"/>
      <c r="D17292" s="86"/>
      <c r="E17292" s="32"/>
      <c r="H17292" s="105"/>
      <c r="J17292" s="102"/>
      <c r="K17292" s="102"/>
      <c r="L17292" s="108"/>
      <c r="R17292" s="31"/>
      <c r="S17292" s="112"/>
    </row>
    <row r="17293">
      <c r="A17293" s="105"/>
      <c r="C17293" s="88"/>
      <c r="D17293" s="86"/>
      <c r="E17293" s="32"/>
      <c r="H17293" s="105"/>
      <c r="J17293" s="102"/>
      <c r="K17293" s="102"/>
      <c r="L17293" s="108"/>
      <c r="R17293" s="31"/>
      <c r="S17293" s="112"/>
    </row>
    <row r="17294">
      <c r="A17294" s="105"/>
      <c r="C17294" s="88"/>
      <c r="D17294" s="86"/>
      <c r="E17294" s="32"/>
      <c r="H17294" s="105"/>
      <c r="J17294" s="102"/>
      <c r="K17294" s="102"/>
      <c r="L17294" s="108"/>
      <c r="R17294" s="31"/>
      <c r="S17294" s="112"/>
    </row>
    <row r="17295">
      <c r="A17295" s="105"/>
      <c r="C17295" s="88"/>
      <c r="D17295" s="86"/>
      <c r="E17295" s="32"/>
      <c r="H17295" s="105"/>
      <c r="J17295" s="102"/>
      <c r="K17295" s="102"/>
      <c r="L17295" s="108"/>
      <c r="R17295" s="31"/>
      <c r="S17295" s="112"/>
    </row>
    <row r="17296">
      <c r="A17296" s="105"/>
      <c r="C17296" s="88"/>
      <c r="D17296" s="86"/>
      <c r="E17296" s="32"/>
      <c r="H17296" s="105"/>
      <c r="J17296" s="102"/>
      <c r="K17296" s="102"/>
      <c r="L17296" s="108"/>
      <c r="R17296" s="31"/>
      <c r="S17296" s="112"/>
    </row>
    <row r="17297">
      <c r="A17297" s="105"/>
      <c r="C17297" s="88"/>
      <c r="D17297" s="86"/>
      <c r="E17297" s="32"/>
      <c r="H17297" s="105"/>
      <c r="J17297" s="102"/>
      <c r="K17297" s="102"/>
      <c r="L17297" s="108"/>
      <c r="R17297" s="31"/>
      <c r="S17297" s="112"/>
    </row>
    <row r="17298">
      <c r="A17298" s="105"/>
      <c r="C17298" s="88"/>
      <c r="D17298" s="86"/>
      <c r="E17298" s="32"/>
      <c r="H17298" s="105"/>
      <c r="J17298" s="102"/>
      <c r="K17298" s="102"/>
      <c r="L17298" s="108"/>
      <c r="R17298" s="31"/>
      <c r="S17298" s="112"/>
    </row>
    <row r="17299">
      <c r="A17299" s="105"/>
      <c r="C17299" s="88"/>
      <c r="D17299" s="86"/>
      <c r="E17299" s="32"/>
      <c r="H17299" s="105"/>
      <c r="J17299" s="102"/>
      <c r="K17299" s="102"/>
      <c r="L17299" s="108"/>
      <c r="R17299" s="31"/>
      <c r="S17299" s="112"/>
    </row>
    <row r="17300">
      <c r="A17300" s="105"/>
      <c r="C17300" s="88"/>
      <c r="D17300" s="86"/>
      <c r="E17300" s="32"/>
      <c r="H17300" s="105"/>
      <c r="J17300" s="102"/>
      <c r="K17300" s="102"/>
      <c r="L17300" s="108"/>
      <c r="R17300" s="31"/>
      <c r="S17300" s="112"/>
    </row>
    <row r="17301">
      <c r="A17301" s="105"/>
      <c r="C17301" s="88"/>
      <c r="D17301" s="86"/>
      <c r="E17301" s="32"/>
      <c r="H17301" s="105"/>
      <c r="J17301" s="102"/>
      <c r="K17301" s="102"/>
      <c r="L17301" s="108"/>
      <c r="R17301" s="31"/>
      <c r="S17301" s="112"/>
    </row>
    <row r="17302">
      <c r="A17302" s="105"/>
      <c r="C17302" s="88"/>
      <c r="D17302" s="86"/>
      <c r="E17302" s="32"/>
      <c r="H17302" s="105"/>
      <c r="J17302" s="102"/>
      <c r="K17302" s="102"/>
      <c r="L17302" s="108"/>
      <c r="R17302" s="31"/>
      <c r="S17302" s="112"/>
    </row>
    <row r="17303">
      <c r="A17303" s="105"/>
      <c r="C17303" s="88"/>
      <c r="D17303" s="86"/>
      <c r="E17303" s="32"/>
      <c r="H17303" s="105"/>
      <c r="J17303" s="102"/>
      <c r="K17303" s="102"/>
      <c r="L17303" s="108"/>
      <c r="R17303" s="31"/>
      <c r="S17303" s="112"/>
    </row>
    <row r="17304">
      <c r="A17304" s="105"/>
      <c r="C17304" s="88"/>
      <c r="D17304" s="86"/>
      <c r="E17304" s="32"/>
      <c r="H17304" s="105"/>
      <c r="J17304" s="102"/>
      <c r="K17304" s="102"/>
      <c r="L17304" s="108"/>
      <c r="R17304" s="31"/>
      <c r="S17304" s="112"/>
    </row>
    <row r="17305">
      <c r="A17305" s="105"/>
      <c r="C17305" s="88"/>
      <c r="D17305" s="86"/>
      <c r="E17305" s="32"/>
      <c r="H17305" s="105"/>
      <c r="J17305" s="102"/>
      <c r="K17305" s="102"/>
      <c r="L17305" s="108"/>
      <c r="R17305" s="31"/>
      <c r="S17305" s="112"/>
    </row>
    <row r="17306">
      <c r="A17306" s="105"/>
      <c r="C17306" s="88"/>
      <c r="D17306" s="86"/>
      <c r="E17306" s="32"/>
      <c r="H17306" s="105"/>
      <c r="J17306" s="102"/>
      <c r="K17306" s="102"/>
      <c r="L17306" s="108"/>
      <c r="R17306" s="31"/>
      <c r="S17306" s="112"/>
    </row>
    <row r="17307">
      <c r="A17307" s="105"/>
      <c r="C17307" s="88"/>
      <c r="D17307" s="86"/>
      <c r="E17307" s="32"/>
      <c r="H17307" s="105"/>
      <c r="J17307" s="102"/>
      <c r="K17307" s="102"/>
      <c r="L17307" s="108"/>
      <c r="R17307" s="31"/>
      <c r="S17307" s="112"/>
    </row>
    <row r="17308">
      <c r="A17308" s="105"/>
      <c r="C17308" s="88"/>
      <c r="D17308" s="86"/>
      <c r="E17308" s="32"/>
      <c r="H17308" s="105"/>
      <c r="J17308" s="102"/>
      <c r="K17308" s="102"/>
      <c r="L17308" s="108"/>
      <c r="R17308" s="31"/>
      <c r="S17308" s="112"/>
    </row>
    <row r="17309">
      <c r="A17309" s="105"/>
      <c r="C17309" s="88"/>
      <c r="D17309" s="86"/>
      <c r="E17309" s="32"/>
      <c r="H17309" s="105"/>
      <c r="J17309" s="102"/>
      <c r="K17309" s="102"/>
      <c r="L17309" s="108"/>
      <c r="R17309" s="31"/>
      <c r="S17309" s="112"/>
    </row>
    <row r="17310">
      <c r="A17310" s="105"/>
      <c r="C17310" s="88"/>
      <c r="D17310" s="86"/>
      <c r="E17310" s="32"/>
      <c r="H17310" s="105"/>
      <c r="J17310" s="102"/>
      <c r="K17310" s="102"/>
      <c r="L17310" s="108"/>
      <c r="R17310" s="31"/>
      <c r="S17310" s="112"/>
    </row>
    <row r="17311">
      <c r="A17311" s="105"/>
      <c r="C17311" s="88"/>
      <c r="D17311" s="86"/>
      <c r="E17311" s="32"/>
      <c r="H17311" s="105"/>
      <c r="J17311" s="102"/>
      <c r="K17311" s="102"/>
      <c r="L17311" s="108"/>
      <c r="R17311" s="31"/>
      <c r="S17311" s="112"/>
    </row>
    <row r="17312">
      <c r="A17312" s="105"/>
      <c r="C17312" s="88"/>
      <c r="D17312" s="86"/>
      <c r="E17312" s="32"/>
      <c r="H17312" s="105"/>
      <c r="J17312" s="102"/>
      <c r="K17312" s="102"/>
      <c r="L17312" s="108"/>
      <c r="R17312" s="31"/>
      <c r="S17312" s="112"/>
    </row>
    <row r="17313">
      <c r="A17313" s="105"/>
      <c r="C17313" s="88"/>
      <c r="D17313" s="86"/>
      <c r="E17313" s="32"/>
      <c r="H17313" s="105"/>
      <c r="J17313" s="102"/>
      <c r="K17313" s="102"/>
      <c r="L17313" s="108"/>
      <c r="R17313" s="31"/>
      <c r="S17313" s="112"/>
    </row>
    <row r="17314">
      <c r="A17314" s="105"/>
      <c r="C17314" s="88"/>
      <c r="D17314" s="86"/>
      <c r="E17314" s="32"/>
      <c r="H17314" s="105"/>
      <c r="J17314" s="102"/>
      <c r="K17314" s="102"/>
      <c r="L17314" s="108"/>
      <c r="R17314" s="31"/>
      <c r="S17314" s="112"/>
    </row>
    <row r="17315">
      <c r="A17315" s="105"/>
      <c r="C17315" s="88"/>
      <c r="D17315" s="86"/>
      <c r="E17315" s="32"/>
      <c r="H17315" s="105"/>
      <c r="J17315" s="102"/>
      <c r="K17315" s="102"/>
      <c r="L17315" s="108"/>
      <c r="R17315" s="31"/>
      <c r="S17315" s="112"/>
    </row>
    <row r="17316">
      <c r="A17316" s="105"/>
      <c r="C17316" s="88"/>
      <c r="D17316" s="86"/>
      <c r="E17316" s="32"/>
      <c r="H17316" s="105"/>
      <c r="J17316" s="102"/>
      <c r="K17316" s="102"/>
      <c r="L17316" s="108"/>
      <c r="R17316" s="31"/>
      <c r="S17316" s="112"/>
    </row>
    <row r="17317">
      <c r="A17317" s="105"/>
      <c r="C17317" s="88"/>
      <c r="D17317" s="86"/>
      <c r="E17317" s="32"/>
      <c r="H17317" s="105"/>
      <c r="J17317" s="102"/>
      <c r="K17317" s="102"/>
      <c r="L17317" s="108"/>
      <c r="R17317" s="31"/>
      <c r="S17317" s="112"/>
    </row>
    <row r="17318">
      <c r="A17318" s="105"/>
      <c r="C17318" s="88"/>
      <c r="D17318" s="86"/>
      <c r="E17318" s="32"/>
      <c r="H17318" s="105"/>
      <c r="J17318" s="102"/>
      <c r="K17318" s="102"/>
      <c r="L17318" s="108"/>
      <c r="R17318" s="31"/>
      <c r="S17318" s="112"/>
    </row>
    <row r="17319">
      <c r="A17319" s="105"/>
      <c r="C17319" s="88"/>
      <c r="D17319" s="86"/>
      <c r="E17319" s="32"/>
      <c r="H17319" s="105"/>
      <c r="J17319" s="102"/>
      <c r="K17319" s="102"/>
      <c r="L17319" s="108"/>
      <c r="R17319" s="31"/>
      <c r="S17319" s="112"/>
    </row>
    <row r="17320">
      <c r="A17320" s="105"/>
      <c r="C17320" s="88"/>
      <c r="D17320" s="86"/>
      <c r="E17320" s="32"/>
      <c r="H17320" s="105"/>
      <c r="J17320" s="102"/>
      <c r="K17320" s="102"/>
      <c r="L17320" s="108"/>
      <c r="R17320" s="31"/>
      <c r="S17320" s="112"/>
    </row>
    <row r="17321">
      <c r="A17321" s="105"/>
      <c r="C17321" s="88"/>
      <c r="D17321" s="86"/>
      <c r="E17321" s="32"/>
      <c r="H17321" s="105"/>
      <c r="J17321" s="102"/>
      <c r="K17321" s="102"/>
      <c r="L17321" s="108"/>
      <c r="R17321" s="31"/>
      <c r="S17321" s="112"/>
    </row>
    <row r="17322">
      <c r="A17322" s="105"/>
      <c r="C17322" s="88"/>
      <c r="D17322" s="86"/>
      <c r="E17322" s="32"/>
      <c r="H17322" s="105"/>
      <c r="J17322" s="102"/>
      <c r="K17322" s="102"/>
      <c r="L17322" s="108"/>
      <c r="R17322" s="31"/>
      <c r="S17322" s="112"/>
    </row>
    <row r="17323">
      <c r="A17323" s="105"/>
      <c r="C17323" s="88"/>
      <c r="D17323" s="86"/>
      <c r="E17323" s="32"/>
      <c r="H17323" s="105"/>
      <c r="J17323" s="102"/>
      <c r="K17323" s="102"/>
      <c r="L17323" s="108"/>
      <c r="R17323" s="31"/>
      <c r="S17323" s="112"/>
    </row>
    <row r="17324">
      <c r="A17324" s="105"/>
      <c r="C17324" s="88"/>
      <c r="D17324" s="86"/>
      <c r="E17324" s="32"/>
      <c r="H17324" s="105"/>
      <c r="J17324" s="102"/>
      <c r="K17324" s="102"/>
      <c r="L17324" s="108"/>
      <c r="R17324" s="31"/>
      <c r="S17324" s="112"/>
    </row>
    <row r="17325">
      <c r="A17325" s="105"/>
      <c r="C17325" s="88"/>
      <c r="D17325" s="86"/>
      <c r="E17325" s="32"/>
      <c r="H17325" s="105"/>
      <c r="J17325" s="102"/>
      <c r="K17325" s="102"/>
      <c r="L17325" s="108"/>
      <c r="R17325" s="31"/>
      <c r="S17325" s="112"/>
    </row>
    <row r="17326">
      <c r="A17326" s="105"/>
      <c r="C17326" s="88"/>
      <c r="D17326" s="86"/>
      <c r="E17326" s="32"/>
      <c r="H17326" s="105"/>
      <c r="J17326" s="102"/>
      <c r="K17326" s="102"/>
      <c r="L17326" s="108"/>
      <c r="R17326" s="31"/>
      <c r="S17326" s="112"/>
    </row>
    <row r="17327">
      <c r="A17327" s="105"/>
      <c r="C17327" s="88"/>
      <c r="D17327" s="86"/>
      <c r="E17327" s="32"/>
      <c r="H17327" s="105"/>
      <c r="J17327" s="102"/>
      <c r="K17327" s="102"/>
      <c r="L17327" s="108"/>
      <c r="R17327" s="31"/>
      <c r="S17327" s="112"/>
    </row>
    <row r="17328">
      <c r="A17328" s="105"/>
      <c r="C17328" s="88"/>
      <c r="D17328" s="86"/>
      <c r="E17328" s="32"/>
      <c r="H17328" s="105"/>
      <c r="J17328" s="102"/>
      <c r="K17328" s="102"/>
      <c r="L17328" s="108"/>
      <c r="R17328" s="31"/>
      <c r="S17328" s="112"/>
    </row>
    <row r="17329">
      <c r="A17329" s="105"/>
      <c r="C17329" s="88"/>
      <c r="D17329" s="86"/>
      <c r="E17329" s="32"/>
      <c r="H17329" s="105"/>
      <c r="J17329" s="102"/>
      <c r="K17329" s="102"/>
      <c r="L17329" s="108"/>
      <c r="R17329" s="31"/>
      <c r="S17329" s="112"/>
    </row>
    <row r="17330">
      <c r="A17330" s="105"/>
      <c r="C17330" s="88"/>
      <c r="D17330" s="86"/>
      <c r="E17330" s="32"/>
      <c r="H17330" s="105"/>
      <c r="J17330" s="102"/>
      <c r="K17330" s="102"/>
      <c r="L17330" s="108"/>
      <c r="R17330" s="31"/>
      <c r="S17330" s="112"/>
    </row>
    <row r="17331">
      <c r="A17331" s="105"/>
      <c r="C17331" s="88"/>
      <c r="D17331" s="86"/>
      <c r="E17331" s="32"/>
      <c r="H17331" s="105"/>
      <c r="J17331" s="102"/>
      <c r="K17331" s="102"/>
      <c r="L17331" s="108"/>
      <c r="R17331" s="31"/>
      <c r="S17331" s="112"/>
    </row>
    <row r="17332">
      <c r="A17332" s="105"/>
      <c r="C17332" s="88"/>
      <c r="D17332" s="86"/>
      <c r="E17332" s="32"/>
      <c r="H17332" s="105"/>
      <c r="J17332" s="102"/>
      <c r="K17332" s="102"/>
      <c r="L17332" s="108"/>
      <c r="R17332" s="31"/>
      <c r="S17332" s="112"/>
    </row>
    <row r="17333">
      <c r="A17333" s="105"/>
      <c r="C17333" s="88"/>
      <c r="D17333" s="86"/>
      <c r="E17333" s="32"/>
      <c r="H17333" s="105"/>
      <c r="J17333" s="102"/>
      <c r="K17333" s="102"/>
      <c r="L17333" s="108"/>
      <c r="R17333" s="31"/>
      <c r="S17333" s="112"/>
    </row>
    <row r="17334">
      <c r="A17334" s="105"/>
      <c r="C17334" s="88"/>
      <c r="D17334" s="86"/>
      <c r="E17334" s="32"/>
      <c r="H17334" s="105"/>
      <c r="J17334" s="102"/>
      <c r="K17334" s="102"/>
      <c r="L17334" s="108"/>
      <c r="R17334" s="31"/>
      <c r="S17334" s="112"/>
    </row>
    <row r="17335">
      <c r="A17335" s="105"/>
      <c r="C17335" s="88"/>
      <c r="D17335" s="86"/>
      <c r="E17335" s="32"/>
      <c r="H17335" s="105"/>
      <c r="J17335" s="102"/>
      <c r="K17335" s="102"/>
      <c r="L17335" s="108"/>
      <c r="R17335" s="31"/>
      <c r="S17335" s="112"/>
    </row>
    <row r="17336">
      <c r="A17336" s="105"/>
      <c r="C17336" s="88"/>
      <c r="D17336" s="86"/>
      <c r="E17336" s="32"/>
      <c r="H17336" s="105"/>
      <c r="J17336" s="102"/>
      <c r="K17336" s="102"/>
      <c r="L17336" s="108"/>
      <c r="R17336" s="31"/>
      <c r="S17336" s="112"/>
    </row>
    <row r="17337">
      <c r="A17337" s="105"/>
      <c r="C17337" s="88"/>
      <c r="D17337" s="86"/>
      <c r="E17337" s="32"/>
      <c r="H17337" s="105"/>
      <c r="J17337" s="102"/>
      <c r="K17337" s="102"/>
      <c r="L17337" s="108"/>
      <c r="R17337" s="31"/>
      <c r="S17337" s="112"/>
    </row>
    <row r="17338">
      <c r="A17338" s="105"/>
      <c r="C17338" s="88"/>
      <c r="D17338" s="86"/>
      <c r="E17338" s="32"/>
      <c r="H17338" s="105"/>
      <c r="J17338" s="102"/>
      <c r="K17338" s="102"/>
      <c r="L17338" s="108"/>
      <c r="R17338" s="31"/>
      <c r="S17338" s="112"/>
    </row>
    <row r="17339">
      <c r="A17339" s="105"/>
      <c r="C17339" s="88"/>
      <c r="D17339" s="86"/>
      <c r="E17339" s="32"/>
      <c r="H17339" s="105"/>
      <c r="J17339" s="102"/>
      <c r="K17339" s="102"/>
      <c r="L17339" s="108"/>
      <c r="R17339" s="31"/>
      <c r="S17339" s="112"/>
    </row>
    <row r="17340">
      <c r="A17340" s="105"/>
      <c r="C17340" s="88"/>
      <c r="D17340" s="86"/>
      <c r="E17340" s="32"/>
      <c r="H17340" s="105"/>
      <c r="J17340" s="102"/>
      <c r="K17340" s="102"/>
      <c r="L17340" s="108"/>
      <c r="R17340" s="31"/>
      <c r="S17340" s="112"/>
    </row>
    <row r="17341">
      <c r="A17341" s="105"/>
      <c r="C17341" s="88"/>
      <c r="D17341" s="86"/>
      <c r="E17341" s="32"/>
      <c r="H17341" s="105"/>
      <c r="J17341" s="102"/>
      <c r="K17341" s="102"/>
      <c r="L17341" s="108"/>
      <c r="R17341" s="31"/>
      <c r="S17341" s="112"/>
    </row>
    <row r="17342">
      <c r="A17342" s="105"/>
      <c r="C17342" s="88"/>
      <c r="D17342" s="86"/>
      <c r="E17342" s="32"/>
      <c r="H17342" s="105"/>
      <c r="J17342" s="102"/>
      <c r="K17342" s="102"/>
      <c r="L17342" s="108"/>
      <c r="R17342" s="31"/>
      <c r="S17342" s="112"/>
    </row>
    <row r="17343">
      <c r="A17343" s="105"/>
      <c r="C17343" s="88"/>
      <c r="D17343" s="86"/>
      <c r="E17343" s="32"/>
      <c r="H17343" s="105"/>
      <c r="J17343" s="102"/>
      <c r="K17343" s="102"/>
      <c r="L17343" s="108"/>
      <c r="R17343" s="31"/>
      <c r="S17343" s="112"/>
    </row>
    <row r="17344">
      <c r="A17344" s="105"/>
      <c r="C17344" s="88"/>
      <c r="D17344" s="86"/>
      <c r="E17344" s="32"/>
      <c r="H17344" s="105"/>
      <c r="J17344" s="102"/>
      <c r="K17344" s="102"/>
      <c r="L17344" s="108"/>
      <c r="R17344" s="31"/>
      <c r="S17344" s="112"/>
    </row>
    <row r="17345">
      <c r="A17345" s="105"/>
      <c r="C17345" s="88"/>
      <c r="D17345" s="86"/>
      <c r="E17345" s="32"/>
      <c r="H17345" s="105"/>
      <c r="J17345" s="102"/>
      <c r="K17345" s="102"/>
      <c r="L17345" s="108"/>
      <c r="R17345" s="31"/>
      <c r="S17345" s="112"/>
    </row>
    <row r="17346">
      <c r="A17346" s="105"/>
      <c r="C17346" s="88"/>
      <c r="D17346" s="86"/>
      <c r="E17346" s="32"/>
      <c r="H17346" s="105"/>
      <c r="J17346" s="102"/>
      <c r="K17346" s="102"/>
      <c r="L17346" s="108"/>
      <c r="R17346" s="31"/>
      <c r="S17346" s="112"/>
    </row>
    <row r="17347">
      <c r="A17347" s="105"/>
      <c r="C17347" s="88"/>
      <c r="D17347" s="86"/>
      <c r="E17347" s="32"/>
      <c r="H17347" s="105"/>
      <c r="J17347" s="102"/>
      <c r="K17347" s="102"/>
      <c r="L17347" s="108"/>
      <c r="R17347" s="31"/>
      <c r="S17347" s="112"/>
    </row>
    <row r="17348">
      <c r="A17348" s="105"/>
      <c r="C17348" s="88"/>
      <c r="D17348" s="86"/>
      <c r="E17348" s="32"/>
      <c r="H17348" s="105"/>
      <c r="J17348" s="102"/>
      <c r="K17348" s="102"/>
      <c r="L17348" s="108"/>
      <c r="R17348" s="31"/>
      <c r="S17348" s="112"/>
    </row>
    <row r="17349">
      <c r="A17349" s="105"/>
      <c r="C17349" s="88"/>
      <c r="D17349" s="86"/>
      <c r="E17349" s="32"/>
      <c r="H17349" s="105"/>
      <c r="J17349" s="102"/>
      <c r="K17349" s="102"/>
      <c r="L17349" s="108"/>
      <c r="R17349" s="31"/>
      <c r="S17349" s="112"/>
    </row>
    <row r="17350">
      <c r="A17350" s="105"/>
      <c r="C17350" s="88"/>
      <c r="D17350" s="86"/>
      <c r="E17350" s="32"/>
      <c r="H17350" s="105"/>
      <c r="J17350" s="102"/>
      <c r="K17350" s="102"/>
      <c r="L17350" s="108"/>
      <c r="R17350" s="31"/>
      <c r="S17350" s="112"/>
    </row>
    <row r="17351">
      <c r="A17351" s="105"/>
      <c r="C17351" s="88"/>
      <c r="D17351" s="86"/>
      <c r="E17351" s="32"/>
      <c r="H17351" s="105"/>
      <c r="J17351" s="102"/>
      <c r="K17351" s="102"/>
      <c r="L17351" s="108"/>
      <c r="R17351" s="31"/>
      <c r="S17351" s="112"/>
    </row>
    <row r="17352">
      <c r="A17352" s="105"/>
      <c r="C17352" s="88"/>
      <c r="D17352" s="86"/>
      <c r="E17352" s="32"/>
      <c r="H17352" s="105"/>
      <c r="J17352" s="102"/>
      <c r="K17352" s="102"/>
      <c r="L17352" s="108"/>
      <c r="R17352" s="31"/>
      <c r="S17352" s="112"/>
    </row>
    <row r="17353">
      <c r="A17353" s="105"/>
      <c r="C17353" s="88"/>
      <c r="D17353" s="86"/>
      <c r="E17353" s="32"/>
      <c r="H17353" s="105"/>
      <c r="J17353" s="102"/>
      <c r="K17353" s="102"/>
      <c r="L17353" s="108"/>
      <c r="R17353" s="31"/>
      <c r="S17353" s="112"/>
    </row>
    <row r="17354">
      <c r="A17354" s="105"/>
      <c r="C17354" s="88"/>
      <c r="D17354" s="86"/>
      <c r="E17354" s="32"/>
      <c r="H17354" s="105"/>
      <c r="J17354" s="102"/>
      <c r="K17354" s="102"/>
      <c r="L17354" s="108"/>
      <c r="R17354" s="31"/>
      <c r="S17354" s="112"/>
    </row>
    <row r="17355">
      <c r="A17355" s="105"/>
      <c r="C17355" s="88"/>
      <c r="D17355" s="86"/>
      <c r="E17355" s="32"/>
      <c r="H17355" s="105"/>
      <c r="J17355" s="102"/>
      <c r="K17355" s="102"/>
      <c r="L17355" s="108"/>
      <c r="R17355" s="31"/>
      <c r="S17355" s="112"/>
    </row>
    <row r="17356">
      <c r="A17356" s="105"/>
      <c r="C17356" s="88"/>
      <c r="D17356" s="86"/>
      <c r="E17356" s="32"/>
      <c r="H17356" s="105"/>
      <c r="J17356" s="102"/>
      <c r="K17356" s="102"/>
      <c r="L17356" s="108"/>
      <c r="R17356" s="31"/>
      <c r="S17356" s="112"/>
    </row>
    <row r="17357">
      <c r="A17357" s="105"/>
      <c r="C17357" s="88"/>
      <c r="D17357" s="86"/>
      <c r="E17357" s="32"/>
      <c r="H17357" s="105"/>
      <c r="J17357" s="102"/>
      <c r="K17357" s="102"/>
      <c r="L17357" s="108"/>
      <c r="R17357" s="31"/>
      <c r="S17357" s="112"/>
    </row>
    <row r="17358">
      <c r="A17358" s="105"/>
      <c r="C17358" s="88"/>
      <c r="D17358" s="86"/>
      <c r="E17358" s="32"/>
      <c r="H17358" s="105"/>
      <c r="J17358" s="102"/>
      <c r="K17358" s="102"/>
      <c r="L17358" s="108"/>
      <c r="R17358" s="31"/>
      <c r="S17358" s="112"/>
    </row>
    <row r="17359">
      <c r="A17359" s="105"/>
      <c r="C17359" s="88"/>
      <c r="D17359" s="86"/>
      <c r="E17359" s="32"/>
      <c r="H17359" s="105"/>
      <c r="J17359" s="102"/>
      <c r="K17359" s="102"/>
      <c r="L17359" s="108"/>
      <c r="R17359" s="31"/>
      <c r="S17359" s="112"/>
    </row>
    <row r="17360">
      <c r="A17360" s="105"/>
      <c r="C17360" s="88"/>
      <c r="D17360" s="86"/>
      <c r="E17360" s="32"/>
      <c r="H17360" s="105"/>
      <c r="J17360" s="102"/>
      <c r="K17360" s="102"/>
      <c r="L17360" s="108"/>
      <c r="R17360" s="31"/>
      <c r="S17360" s="112"/>
    </row>
    <row r="17361">
      <c r="A17361" s="105"/>
      <c r="C17361" s="88"/>
      <c r="D17361" s="86"/>
      <c r="E17361" s="32"/>
      <c r="H17361" s="105"/>
      <c r="J17361" s="102"/>
      <c r="K17361" s="102"/>
      <c r="L17361" s="108"/>
      <c r="R17361" s="31"/>
      <c r="S17361" s="112"/>
    </row>
    <row r="17362">
      <c r="A17362" s="105"/>
      <c r="C17362" s="88"/>
      <c r="D17362" s="86"/>
      <c r="E17362" s="32"/>
      <c r="H17362" s="105"/>
      <c r="J17362" s="102"/>
      <c r="K17362" s="102"/>
      <c r="L17362" s="108"/>
      <c r="R17362" s="31"/>
      <c r="S17362" s="112"/>
    </row>
    <row r="17363">
      <c r="A17363" s="105"/>
      <c r="C17363" s="88"/>
      <c r="D17363" s="86"/>
      <c r="E17363" s="32"/>
      <c r="H17363" s="105"/>
      <c r="J17363" s="102"/>
      <c r="K17363" s="102"/>
      <c r="L17363" s="108"/>
      <c r="R17363" s="31"/>
      <c r="S17363" s="112"/>
    </row>
    <row r="17364">
      <c r="A17364" s="105"/>
      <c r="C17364" s="88"/>
      <c r="D17364" s="86"/>
      <c r="E17364" s="32"/>
      <c r="H17364" s="105"/>
      <c r="J17364" s="102"/>
      <c r="K17364" s="102"/>
      <c r="L17364" s="108"/>
      <c r="R17364" s="31"/>
      <c r="S17364" s="112"/>
    </row>
    <row r="17365">
      <c r="A17365" s="105"/>
      <c r="C17365" s="88"/>
      <c r="D17365" s="86"/>
      <c r="E17365" s="32"/>
      <c r="H17365" s="105"/>
      <c r="J17365" s="102"/>
      <c r="K17365" s="102"/>
      <c r="L17365" s="108"/>
      <c r="R17365" s="31"/>
      <c r="S17365" s="112"/>
    </row>
    <row r="17366">
      <c r="A17366" s="105"/>
      <c r="C17366" s="88"/>
      <c r="D17366" s="86"/>
      <c r="E17366" s="32"/>
      <c r="H17366" s="105"/>
      <c r="J17366" s="102"/>
      <c r="K17366" s="102"/>
      <c r="L17366" s="108"/>
      <c r="R17366" s="31"/>
      <c r="S17366" s="112"/>
    </row>
    <row r="17367">
      <c r="A17367" s="105"/>
      <c r="C17367" s="88"/>
      <c r="D17367" s="86"/>
      <c r="E17367" s="32"/>
      <c r="H17367" s="105"/>
      <c r="J17367" s="102"/>
      <c r="K17367" s="102"/>
      <c r="L17367" s="108"/>
      <c r="R17367" s="31"/>
      <c r="S17367" s="112"/>
    </row>
    <row r="17368">
      <c r="A17368" s="105"/>
      <c r="C17368" s="88"/>
      <c r="D17368" s="86"/>
      <c r="E17368" s="32"/>
      <c r="H17368" s="105"/>
      <c r="J17368" s="102"/>
      <c r="K17368" s="102"/>
      <c r="L17368" s="108"/>
      <c r="R17368" s="31"/>
      <c r="S17368" s="112"/>
    </row>
    <row r="17369">
      <c r="A17369" s="105"/>
      <c r="C17369" s="88"/>
      <c r="D17369" s="86"/>
      <c r="E17369" s="32"/>
      <c r="H17369" s="105"/>
      <c r="J17369" s="102"/>
      <c r="K17369" s="102"/>
      <c r="L17369" s="108"/>
      <c r="R17369" s="31"/>
      <c r="S17369" s="112"/>
    </row>
    <row r="17370">
      <c r="A17370" s="105"/>
      <c r="C17370" s="88"/>
      <c r="D17370" s="86"/>
      <c r="E17370" s="32"/>
      <c r="H17370" s="105"/>
      <c r="J17370" s="102"/>
      <c r="K17370" s="102"/>
      <c r="L17370" s="108"/>
      <c r="R17370" s="31"/>
      <c r="S17370" s="112"/>
    </row>
    <row r="17371">
      <c r="A17371" s="105"/>
      <c r="C17371" s="88"/>
      <c r="D17371" s="86"/>
      <c r="E17371" s="32"/>
      <c r="H17371" s="105"/>
      <c r="J17371" s="102"/>
      <c r="K17371" s="102"/>
      <c r="L17371" s="108"/>
      <c r="R17371" s="31"/>
      <c r="S17371" s="112"/>
    </row>
    <row r="17372">
      <c r="A17372" s="105"/>
      <c r="C17372" s="88"/>
      <c r="D17372" s="86"/>
      <c r="E17372" s="32"/>
      <c r="H17372" s="105"/>
      <c r="J17372" s="102"/>
      <c r="K17372" s="102"/>
      <c r="L17372" s="108"/>
      <c r="R17372" s="31"/>
      <c r="S17372" s="112"/>
    </row>
    <row r="17373">
      <c r="A17373" s="105"/>
      <c r="C17373" s="88"/>
      <c r="D17373" s="86"/>
      <c r="E17373" s="32"/>
      <c r="H17373" s="105"/>
      <c r="J17373" s="102"/>
      <c r="K17373" s="102"/>
      <c r="L17373" s="108"/>
      <c r="R17373" s="31"/>
      <c r="S17373" s="112"/>
    </row>
    <row r="17374">
      <c r="A17374" s="105"/>
      <c r="C17374" s="88"/>
      <c r="D17374" s="86"/>
      <c r="E17374" s="32"/>
      <c r="H17374" s="105"/>
      <c r="J17374" s="102"/>
      <c r="K17374" s="102"/>
      <c r="L17374" s="108"/>
      <c r="R17374" s="31"/>
      <c r="S17374" s="112"/>
    </row>
    <row r="17375">
      <c r="A17375" s="105"/>
      <c r="C17375" s="88"/>
      <c r="D17375" s="86"/>
      <c r="E17375" s="32"/>
      <c r="H17375" s="105"/>
      <c r="J17375" s="102"/>
      <c r="K17375" s="102"/>
      <c r="L17375" s="108"/>
      <c r="R17375" s="31"/>
      <c r="S17375" s="112"/>
    </row>
    <row r="17376">
      <c r="A17376" s="105"/>
      <c r="C17376" s="88"/>
      <c r="D17376" s="86"/>
      <c r="E17376" s="32"/>
      <c r="H17376" s="105"/>
      <c r="J17376" s="102"/>
      <c r="K17376" s="102"/>
      <c r="L17376" s="108"/>
      <c r="R17376" s="31"/>
      <c r="S17376" s="112"/>
    </row>
    <row r="17377">
      <c r="A17377" s="105"/>
      <c r="C17377" s="88"/>
      <c r="D17377" s="86"/>
      <c r="E17377" s="32"/>
      <c r="H17377" s="105"/>
      <c r="J17377" s="102"/>
      <c r="K17377" s="102"/>
      <c r="L17377" s="108"/>
      <c r="R17377" s="31"/>
      <c r="S17377" s="112"/>
    </row>
    <row r="17378">
      <c r="A17378" s="105"/>
      <c r="C17378" s="88"/>
      <c r="D17378" s="86"/>
      <c r="E17378" s="32"/>
      <c r="H17378" s="105"/>
      <c r="J17378" s="102"/>
      <c r="K17378" s="102"/>
      <c r="L17378" s="108"/>
      <c r="R17378" s="31"/>
      <c r="S17378" s="112"/>
    </row>
    <row r="17379">
      <c r="A17379" s="105"/>
      <c r="C17379" s="88"/>
      <c r="D17379" s="86"/>
      <c r="E17379" s="32"/>
      <c r="H17379" s="105"/>
      <c r="J17379" s="102"/>
      <c r="K17379" s="102"/>
      <c r="L17379" s="108"/>
      <c r="R17379" s="31"/>
      <c r="S17379" s="112"/>
    </row>
    <row r="17380">
      <c r="A17380" s="105"/>
      <c r="C17380" s="88"/>
      <c r="D17380" s="86"/>
      <c r="E17380" s="32"/>
      <c r="H17380" s="105"/>
      <c r="J17380" s="102"/>
      <c r="K17380" s="102"/>
      <c r="L17380" s="108"/>
      <c r="R17380" s="31"/>
      <c r="S17380" s="112"/>
    </row>
    <row r="17381">
      <c r="A17381" s="105"/>
      <c r="C17381" s="88"/>
      <c r="D17381" s="86"/>
      <c r="E17381" s="32"/>
      <c r="H17381" s="105"/>
      <c r="J17381" s="102"/>
      <c r="K17381" s="102"/>
      <c r="L17381" s="108"/>
      <c r="R17381" s="31"/>
      <c r="S17381" s="112"/>
    </row>
    <row r="17382">
      <c r="A17382" s="105"/>
      <c r="C17382" s="88"/>
      <c r="D17382" s="86"/>
      <c r="E17382" s="32"/>
      <c r="H17382" s="105"/>
      <c r="J17382" s="102"/>
      <c r="K17382" s="102"/>
      <c r="L17382" s="108"/>
      <c r="R17382" s="31"/>
      <c r="S17382" s="112"/>
    </row>
    <row r="17383">
      <c r="A17383" s="105"/>
      <c r="C17383" s="88"/>
      <c r="D17383" s="86"/>
      <c r="E17383" s="32"/>
      <c r="H17383" s="105"/>
      <c r="J17383" s="102"/>
      <c r="K17383" s="102"/>
      <c r="L17383" s="108"/>
      <c r="R17383" s="31"/>
      <c r="S17383" s="112"/>
    </row>
    <row r="17384">
      <c r="A17384" s="105"/>
      <c r="C17384" s="88"/>
      <c r="D17384" s="86"/>
      <c r="E17384" s="32"/>
      <c r="H17384" s="105"/>
      <c r="J17384" s="102"/>
      <c r="K17384" s="102"/>
      <c r="L17384" s="108"/>
      <c r="R17384" s="31"/>
      <c r="S17384" s="112"/>
    </row>
    <row r="17385">
      <c r="A17385" s="105"/>
      <c r="C17385" s="88"/>
      <c r="D17385" s="86"/>
      <c r="E17385" s="32"/>
      <c r="H17385" s="105"/>
      <c r="J17385" s="102"/>
      <c r="K17385" s="102"/>
      <c r="L17385" s="108"/>
      <c r="R17385" s="31"/>
      <c r="S17385" s="112"/>
    </row>
    <row r="17386">
      <c r="A17386" s="105"/>
      <c r="C17386" s="88"/>
      <c r="D17386" s="86"/>
      <c r="E17386" s="32"/>
      <c r="H17386" s="105"/>
      <c r="J17386" s="102"/>
      <c r="K17386" s="102"/>
      <c r="L17386" s="108"/>
      <c r="R17386" s="31"/>
      <c r="S17386" s="112"/>
    </row>
    <row r="17387">
      <c r="A17387" s="105"/>
      <c r="C17387" s="88"/>
      <c r="D17387" s="86"/>
      <c r="E17387" s="32"/>
      <c r="H17387" s="105"/>
      <c r="J17387" s="102"/>
      <c r="K17387" s="102"/>
      <c r="L17387" s="108"/>
      <c r="R17387" s="31"/>
      <c r="S17387" s="112"/>
    </row>
    <row r="17388">
      <c r="A17388" s="105"/>
      <c r="C17388" s="88"/>
      <c r="D17388" s="86"/>
      <c r="E17388" s="32"/>
      <c r="H17388" s="105"/>
      <c r="J17388" s="102"/>
      <c r="K17388" s="102"/>
      <c r="L17388" s="108"/>
      <c r="R17388" s="31"/>
      <c r="S17388" s="112"/>
    </row>
    <row r="17389">
      <c r="A17389" s="105"/>
      <c r="C17389" s="88"/>
      <c r="D17389" s="86"/>
      <c r="E17389" s="32"/>
      <c r="H17389" s="105"/>
      <c r="J17389" s="102"/>
      <c r="K17389" s="102"/>
      <c r="L17389" s="108"/>
      <c r="R17389" s="31"/>
      <c r="S17389" s="112"/>
    </row>
    <row r="17390">
      <c r="A17390" s="105"/>
      <c r="C17390" s="88"/>
      <c r="D17390" s="86"/>
      <c r="E17390" s="32"/>
      <c r="H17390" s="105"/>
      <c r="J17390" s="102"/>
      <c r="K17390" s="102"/>
      <c r="L17390" s="108"/>
      <c r="R17390" s="31"/>
      <c r="S17390" s="112"/>
    </row>
    <row r="17391">
      <c r="A17391" s="105"/>
      <c r="C17391" s="88"/>
      <c r="D17391" s="86"/>
      <c r="E17391" s="32"/>
      <c r="H17391" s="105"/>
      <c r="J17391" s="102"/>
      <c r="K17391" s="102"/>
      <c r="L17391" s="108"/>
      <c r="R17391" s="31"/>
      <c r="S17391" s="112"/>
    </row>
    <row r="17392">
      <c r="A17392" s="105"/>
      <c r="C17392" s="88"/>
      <c r="D17392" s="86"/>
      <c r="E17392" s="32"/>
      <c r="H17392" s="105"/>
      <c r="J17392" s="102"/>
      <c r="K17392" s="102"/>
      <c r="L17392" s="108"/>
      <c r="R17392" s="31"/>
      <c r="S17392" s="112"/>
    </row>
    <row r="17393">
      <c r="A17393" s="105"/>
      <c r="C17393" s="88"/>
      <c r="D17393" s="86"/>
      <c r="E17393" s="32"/>
      <c r="H17393" s="105"/>
      <c r="J17393" s="102"/>
      <c r="K17393" s="102"/>
      <c r="L17393" s="108"/>
      <c r="R17393" s="31"/>
      <c r="S17393" s="112"/>
    </row>
    <row r="17394">
      <c r="A17394" s="105"/>
      <c r="C17394" s="88"/>
      <c r="D17394" s="86"/>
      <c r="E17394" s="32"/>
      <c r="H17394" s="105"/>
      <c r="J17394" s="102"/>
      <c r="K17394" s="102"/>
      <c r="L17394" s="108"/>
      <c r="R17394" s="31"/>
      <c r="S17394" s="112"/>
    </row>
    <row r="17395">
      <c r="A17395" s="105"/>
      <c r="C17395" s="88"/>
      <c r="D17395" s="86"/>
      <c r="E17395" s="32"/>
      <c r="H17395" s="105"/>
      <c r="J17395" s="102"/>
      <c r="K17395" s="102"/>
      <c r="L17395" s="108"/>
      <c r="R17395" s="31"/>
      <c r="S17395" s="112"/>
    </row>
    <row r="17396">
      <c r="A17396" s="105"/>
      <c r="C17396" s="88"/>
      <c r="D17396" s="86"/>
      <c r="E17396" s="32"/>
      <c r="H17396" s="105"/>
      <c r="J17396" s="102"/>
      <c r="K17396" s="102"/>
      <c r="L17396" s="108"/>
      <c r="R17396" s="31"/>
      <c r="S17396" s="112"/>
    </row>
    <row r="17397">
      <c r="A17397" s="105"/>
      <c r="C17397" s="88"/>
      <c r="D17397" s="86"/>
      <c r="E17397" s="32"/>
      <c r="H17397" s="105"/>
      <c r="J17397" s="102"/>
      <c r="K17397" s="102"/>
      <c r="L17397" s="108"/>
      <c r="R17397" s="31"/>
      <c r="S17397" s="112"/>
    </row>
    <row r="17398">
      <c r="A17398" s="105"/>
      <c r="C17398" s="88"/>
      <c r="D17398" s="86"/>
      <c r="E17398" s="32"/>
      <c r="H17398" s="105"/>
      <c r="J17398" s="102"/>
      <c r="K17398" s="102"/>
      <c r="L17398" s="108"/>
      <c r="R17398" s="31"/>
      <c r="S17398" s="112"/>
    </row>
    <row r="17399">
      <c r="A17399" s="105"/>
      <c r="C17399" s="88"/>
      <c r="D17399" s="86"/>
      <c r="E17399" s="32"/>
      <c r="H17399" s="105"/>
      <c r="J17399" s="102"/>
      <c r="K17399" s="102"/>
      <c r="L17399" s="108"/>
      <c r="R17399" s="31"/>
      <c r="S17399" s="112"/>
    </row>
    <row r="17400">
      <c r="A17400" s="105"/>
      <c r="C17400" s="88"/>
      <c r="D17400" s="86"/>
      <c r="E17400" s="32"/>
      <c r="H17400" s="105"/>
      <c r="J17400" s="102"/>
      <c r="K17400" s="102"/>
      <c r="L17400" s="108"/>
      <c r="R17400" s="31"/>
      <c r="S17400" s="112"/>
    </row>
    <row r="17401">
      <c r="A17401" s="105"/>
      <c r="C17401" s="88"/>
      <c r="D17401" s="86"/>
      <c r="E17401" s="32"/>
      <c r="H17401" s="105"/>
      <c r="J17401" s="102"/>
      <c r="K17401" s="102"/>
      <c r="L17401" s="108"/>
      <c r="R17401" s="31"/>
      <c r="S17401" s="112"/>
    </row>
    <row r="17402">
      <c r="A17402" s="105"/>
      <c r="C17402" s="88"/>
      <c r="D17402" s="86"/>
      <c r="E17402" s="32"/>
      <c r="H17402" s="105"/>
      <c r="J17402" s="102"/>
      <c r="K17402" s="102"/>
      <c r="L17402" s="108"/>
      <c r="R17402" s="31"/>
      <c r="S17402" s="112"/>
    </row>
    <row r="17403">
      <c r="A17403" s="105"/>
      <c r="C17403" s="88"/>
      <c r="D17403" s="86"/>
      <c r="E17403" s="32"/>
      <c r="H17403" s="105"/>
      <c r="J17403" s="102"/>
      <c r="K17403" s="102"/>
      <c r="L17403" s="108"/>
      <c r="R17403" s="31"/>
      <c r="S17403" s="112"/>
    </row>
    <row r="17404">
      <c r="A17404" s="105"/>
      <c r="C17404" s="88"/>
      <c r="D17404" s="86"/>
      <c r="E17404" s="32"/>
      <c r="H17404" s="105"/>
      <c r="J17404" s="102"/>
      <c r="K17404" s="102"/>
      <c r="L17404" s="108"/>
      <c r="R17404" s="31"/>
      <c r="S17404" s="112"/>
    </row>
    <row r="17405">
      <c r="A17405" s="105"/>
      <c r="C17405" s="88"/>
      <c r="D17405" s="86"/>
      <c r="E17405" s="32"/>
      <c r="H17405" s="105"/>
      <c r="J17405" s="102"/>
      <c r="K17405" s="102"/>
      <c r="L17405" s="108"/>
      <c r="R17405" s="31"/>
      <c r="S17405" s="112"/>
    </row>
    <row r="17406">
      <c r="A17406" s="105"/>
      <c r="C17406" s="88"/>
      <c r="D17406" s="86"/>
      <c r="E17406" s="32"/>
      <c r="H17406" s="105"/>
      <c r="J17406" s="102"/>
      <c r="K17406" s="102"/>
      <c r="L17406" s="108"/>
      <c r="R17406" s="31"/>
      <c r="S17406" s="112"/>
    </row>
    <row r="17407">
      <c r="A17407" s="105"/>
      <c r="C17407" s="88"/>
      <c r="D17407" s="86"/>
      <c r="E17407" s="32"/>
      <c r="H17407" s="105"/>
      <c r="J17407" s="102"/>
      <c r="K17407" s="102"/>
      <c r="L17407" s="108"/>
      <c r="R17407" s="31"/>
      <c r="S17407" s="112"/>
    </row>
    <row r="17408">
      <c r="A17408" s="105"/>
      <c r="C17408" s="88"/>
      <c r="D17408" s="86"/>
      <c r="E17408" s="32"/>
      <c r="H17408" s="105"/>
      <c r="J17408" s="102"/>
      <c r="K17408" s="102"/>
      <c r="L17408" s="108"/>
      <c r="R17408" s="31"/>
      <c r="S17408" s="112"/>
    </row>
    <row r="17409">
      <c r="A17409" s="105"/>
      <c r="C17409" s="88"/>
      <c r="D17409" s="86"/>
      <c r="E17409" s="32"/>
      <c r="H17409" s="105"/>
      <c r="J17409" s="102"/>
      <c r="K17409" s="102"/>
      <c r="L17409" s="108"/>
      <c r="R17409" s="31"/>
      <c r="S17409" s="112"/>
    </row>
    <row r="17410">
      <c r="A17410" s="105"/>
      <c r="C17410" s="88"/>
      <c r="D17410" s="86"/>
      <c r="E17410" s="32"/>
      <c r="H17410" s="105"/>
      <c r="J17410" s="102"/>
      <c r="K17410" s="102"/>
      <c r="L17410" s="108"/>
      <c r="R17410" s="31"/>
      <c r="S17410" s="112"/>
    </row>
    <row r="17411">
      <c r="A17411" s="105"/>
      <c r="C17411" s="88"/>
      <c r="D17411" s="86"/>
      <c r="E17411" s="32"/>
      <c r="H17411" s="105"/>
      <c r="J17411" s="102"/>
      <c r="K17411" s="102"/>
      <c r="L17411" s="108"/>
      <c r="R17411" s="31"/>
      <c r="S17411" s="112"/>
    </row>
    <row r="17412">
      <c r="A17412" s="105"/>
      <c r="C17412" s="88"/>
      <c r="D17412" s="86"/>
      <c r="E17412" s="32"/>
      <c r="H17412" s="105"/>
      <c r="J17412" s="102"/>
      <c r="K17412" s="102"/>
      <c r="L17412" s="108"/>
      <c r="R17412" s="31"/>
      <c r="S17412" s="112"/>
    </row>
    <row r="17413">
      <c r="A17413" s="105"/>
      <c r="C17413" s="88"/>
      <c r="D17413" s="86"/>
      <c r="E17413" s="32"/>
      <c r="H17413" s="105"/>
      <c r="J17413" s="102"/>
      <c r="K17413" s="102"/>
      <c r="L17413" s="108"/>
      <c r="R17413" s="31"/>
      <c r="S17413" s="112"/>
    </row>
    <row r="17414">
      <c r="A17414" s="105"/>
      <c r="C17414" s="88"/>
      <c r="D17414" s="86"/>
      <c r="E17414" s="32"/>
      <c r="H17414" s="105"/>
      <c r="J17414" s="102"/>
      <c r="K17414" s="102"/>
      <c r="L17414" s="108"/>
      <c r="R17414" s="31"/>
      <c r="S17414" s="112"/>
    </row>
    <row r="17415">
      <c r="A17415" s="105"/>
      <c r="C17415" s="88"/>
      <c r="D17415" s="86"/>
      <c r="E17415" s="32"/>
      <c r="H17415" s="105"/>
      <c r="J17415" s="102"/>
      <c r="K17415" s="102"/>
      <c r="L17415" s="108"/>
      <c r="R17415" s="31"/>
      <c r="S17415" s="112"/>
    </row>
    <row r="17416">
      <c r="A17416" s="105"/>
      <c r="C17416" s="88"/>
      <c r="D17416" s="86"/>
      <c r="E17416" s="32"/>
      <c r="H17416" s="105"/>
      <c r="J17416" s="102"/>
      <c r="K17416" s="102"/>
      <c r="L17416" s="108"/>
      <c r="R17416" s="31"/>
      <c r="S17416" s="112"/>
    </row>
    <row r="17417">
      <c r="A17417" s="105"/>
      <c r="C17417" s="88"/>
      <c r="D17417" s="86"/>
      <c r="E17417" s="32"/>
      <c r="H17417" s="105"/>
      <c r="J17417" s="102"/>
      <c r="K17417" s="102"/>
      <c r="L17417" s="108"/>
      <c r="R17417" s="31"/>
      <c r="S17417" s="112"/>
    </row>
    <row r="17418">
      <c r="A17418" s="105"/>
      <c r="C17418" s="88"/>
      <c r="D17418" s="86"/>
      <c r="E17418" s="32"/>
      <c r="H17418" s="105"/>
      <c r="J17418" s="102"/>
      <c r="K17418" s="102"/>
      <c r="L17418" s="108"/>
      <c r="R17418" s="31"/>
      <c r="S17418" s="112"/>
    </row>
    <row r="17419">
      <c r="A17419" s="105"/>
      <c r="C17419" s="88"/>
      <c r="D17419" s="86"/>
      <c r="E17419" s="32"/>
      <c r="H17419" s="105"/>
      <c r="J17419" s="102"/>
      <c r="K17419" s="102"/>
      <c r="L17419" s="108"/>
      <c r="R17419" s="31"/>
      <c r="S17419" s="112"/>
    </row>
    <row r="17420">
      <c r="A17420" s="105"/>
      <c r="C17420" s="88"/>
      <c r="D17420" s="86"/>
      <c r="E17420" s="32"/>
      <c r="H17420" s="105"/>
      <c r="J17420" s="102"/>
      <c r="K17420" s="102"/>
      <c r="L17420" s="108"/>
      <c r="R17420" s="31"/>
      <c r="S17420" s="112"/>
    </row>
    <row r="17421">
      <c r="A17421" s="105"/>
      <c r="C17421" s="88"/>
      <c r="D17421" s="86"/>
      <c r="E17421" s="32"/>
      <c r="H17421" s="105"/>
      <c r="J17421" s="102"/>
      <c r="K17421" s="102"/>
      <c r="L17421" s="108"/>
      <c r="R17421" s="31"/>
      <c r="S17421" s="112"/>
    </row>
    <row r="17422">
      <c r="A17422" s="105"/>
      <c r="C17422" s="88"/>
      <c r="D17422" s="86"/>
      <c r="E17422" s="32"/>
      <c r="H17422" s="105"/>
      <c r="J17422" s="102"/>
      <c r="K17422" s="102"/>
      <c r="L17422" s="108"/>
      <c r="R17422" s="31"/>
      <c r="S17422" s="112"/>
    </row>
    <row r="17423">
      <c r="A17423" s="105"/>
      <c r="C17423" s="88"/>
      <c r="D17423" s="86"/>
      <c r="E17423" s="32"/>
      <c r="H17423" s="105"/>
      <c r="J17423" s="102"/>
      <c r="K17423" s="102"/>
      <c r="L17423" s="108"/>
      <c r="R17423" s="31"/>
      <c r="S17423" s="112"/>
    </row>
    <row r="17424">
      <c r="A17424" s="105"/>
      <c r="C17424" s="88"/>
      <c r="D17424" s="86"/>
      <c r="E17424" s="32"/>
      <c r="H17424" s="105"/>
      <c r="J17424" s="102"/>
      <c r="K17424" s="102"/>
      <c r="L17424" s="108"/>
      <c r="R17424" s="31"/>
      <c r="S17424" s="112"/>
    </row>
    <row r="17425">
      <c r="A17425" s="105"/>
      <c r="C17425" s="88"/>
      <c r="D17425" s="86"/>
      <c r="E17425" s="32"/>
      <c r="H17425" s="105"/>
      <c r="J17425" s="102"/>
      <c r="K17425" s="102"/>
      <c r="L17425" s="108"/>
      <c r="R17425" s="31"/>
      <c r="S17425" s="112"/>
    </row>
    <row r="17426">
      <c r="A17426" s="105"/>
      <c r="C17426" s="88"/>
      <c r="D17426" s="86"/>
      <c r="E17426" s="32"/>
      <c r="H17426" s="105"/>
      <c r="J17426" s="102"/>
      <c r="K17426" s="102"/>
      <c r="L17426" s="108"/>
      <c r="R17426" s="31"/>
      <c r="S17426" s="112"/>
    </row>
    <row r="17427">
      <c r="A17427" s="105"/>
      <c r="C17427" s="88"/>
      <c r="D17427" s="86"/>
      <c r="E17427" s="32"/>
      <c r="H17427" s="105"/>
      <c r="J17427" s="102"/>
      <c r="K17427" s="102"/>
      <c r="L17427" s="108"/>
      <c r="R17427" s="31"/>
      <c r="S17427" s="112"/>
    </row>
    <row r="17428">
      <c r="A17428" s="105"/>
      <c r="C17428" s="88"/>
      <c r="D17428" s="86"/>
      <c r="E17428" s="32"/>
      <c r="H17428" s="105"/>
      <c r="J17428" s="102"/>
      <c r="K17428" s="102"/>
      <c r="L17428" s="108"/>
      <c r="R17428" s="31"/>
      <c r="S17428" s="112"/>
    </row>
    <row r="17429">
      <c r="A17429" s="105"/>
      <c r="C17429" s="88"/>
      <c r="D17429" s="86"/>
      <c r="E17429" s="32"/>
      <c r="H17429" s="105"/>
      <c r="J17429" s="102"/>
      <c r="K17429" s="102"/>
      <c r="L17429" s="108"/>
      <c r="R17429" s="31"/>
      <c r="S17429" s="112"/>
    </row>
    <row r="17430">
      <c r="A17430" s="105"/>
      <c r="C17430" s="88"/>
      <c r="D17430" s="86"/>
      <c r="E17430" s="32"/>
      <c r="H17430" s="105"/>
      <c r="J17430" s="102"/>
      <c r="K17430" s="102"/>
      <c r="L17430" s="108"/>
      <c r="R17430" s="31"/>
      <c r="S17430" s="112"/>
    </row>
    <row r="17431">
      <c r="A17431" s="105"/>
      <c r="C17431" s="88"/>
      <c r="D17431" s="86"/>
      <c r="E17431" s="32"/>
      <c r="H17431" s="105"/>
      <c r="J17431" s="102"/>
      <c r="K17431" s="102"/>
      <c r="L17431" s="108"/>
      <c r="R17431" s="31"/>
      <c r="S17431" s="112"/>
    </row>
    <row r="17432">
      <c r="A17432" s="105"/>
      <c r="C17432" s="88"/>
      <c r="D17432" s="86"/>
      <c r="E17432" s="32"/>
      <c r="H17432" s="105"/>
      <c r="J17432" s="102"/>
      <c r="K17432" s="102"/>
      <c r="L17432" s="108"/>
      <c r="R17432" s="31"/>
      <c r="S17432" s="112"/>
    </row>
    <row r="17433">
      <c r="A17433" s="105"/>
      <c r="C17433" s="88"/>
      <c r="D17433" s="86"/>
      <c r="E17433" s="32"/>
      <c r="H17433" s="105"/>
      <c r="J17433" s="102"/>
      <c r="K17433" s="102"/>
      <c r="L17433" s="108"/>
      <c r="R17433" s="31"/>
      <c r="S17433" s="112"/>
    </row>
    <row r="17434">
      <c r="A17434" s="105"/>
      <c r="C17434" s="88"/>
      <c r="D17434" s="86"/>
      <c r="E17434" s="32"/>
      <c r="H17434" s="105"/>
      <c r="J17434" s="102"/>
      <c r="K17434" s="102"/>
      <c r="L17434" s="108"/>
      <c r="R17434" s="31"/>
      <c r="S17434" s="112"/>
    </row>
    <row r="17435">
      <c r="A17435" s="105"/>
      <c r="C17435" s="88"/>
      <c r="D17435" s="86"/>
      <c r="E17435" s="32"/>
      <c r="H17435" s="105"/>
      <c r="J17435" s="102"/>
      <c r="K17435" s="102"/>
      <c r="L17435" s="108"/>
      <c r="R17435" s="31"/>
      <c r="S17435" s="112"/>
    </row>
    <row r="17436">
      <c r="A17436" s="105"/>
      <c r="C17436" s="88"/>
      <c r="D17436" s="86"/>
      <c r="E17436" s="32"/>
      <c r="H17436" s="105"/>
      <c r="J17436" s="102"/>
      <c r="K17436" s="102"/>
      <c r="L17436" s="108"/>
      <c r="R17436" s="31"/>
      <c r="S17436" s="112"/>
    </row>
    <row r="17437">
      <c r="A17437" s="105"/>
      <c r="C17437" s="88"/>
      <c r="D17437" s="86"/>
      <c r="E17437" s="32"/>
      <c r="H17437" s="105"/>
      <c r="J17437" s="102"/>
      <c r="K17437" s="102"/>
      <c r="L17437" s="108"/>
      <c r="R17437" s="31"/>
      <c r="S17437" s="112"/>
    </row>
    <row r="17438">
      <c r="A17438" s="105"/>
      <c r="C17438" s="88"/>
      <c r="D17438" s="86"/>
      <c r="E17438" s="32"/>
      <c r="H17438" s="105"/>
      <c r="J17438" s="102"/>
      <c r="K17438" s="102"/>
      <c r="L17438" s="108"/>
      <c r="R17438" s="31"/>
      <c r="S17438" s="112"/>
    </row>
    <row r="17439">
      <c r="A17439" s="105"/>
      <c r="C17439" s="88"/>
      <c r="D17439" s="86"/>
      <c r="E17439" s="32"/>
      <c r="H17439" s="105"/>
      <c r="J17439" s="102"/>
      <c r="K17439" s="102"/>
      <c r="L17439" s="108"/>
      <c r="R17439" s="31"/>
      <c r="S17439" s="112"/>
    </row>
    <row r="17440">
      <c r="A17440" s="105"/>
      <c r="C17440" s="88"/>
      <c r="D17440" s="86"/>
      <c r="E17440" s="32"/>
      <c r="H17440" s="105"/>
      <c r="J17440" s="102"/>
      <c r="K17440" s="102"/>
      <c r="L17440" s="108"/>
      <c r="R17440" s="31"/>
      <c r="S17440" s="112"/>
    </row>
    <row r="17441">
      <c r="A17441" s="105"/>
      <c r="C17441" s="88"/>
      <c r="D17441" s="86"/>
      <c r="E17441" s="32"/>
      <c r="H17441" s="105"/>
      <c r="J17441" s="102"/>
      <c r="K17441" s="102"/>
      <c r="L17441" s="108"/>
      <c r="R17441" s="31"/>
      <c r="S17441" s="112"/>
    </row>
    <row r="17442">
      <c r="A17442" s="105"/>
      <c r="C17442" s="88"/>
      <c r="D17442" s="86"/>
      <c r="E17442" s="32"/>
      <c r="H17442" s="105"/>
      <c r="J17442" s="102"/>
      <c r="K17442" s="102"/>
      <c r="L17442" s="108"/>
      <c r="R17442" s="31"/>
      <c r="S17442" s="112"/>
    </row>
    <row r="17443">
      <c r="A17443" s="105"/>
      <c r="C17443" s="88"/>
      <c r="D17443" s="86"/>
      <c r="E17443" s="32"/>
      <c r="H17443" s="105"/>
      <c r="J17443" s="102"/>
      <c r="K17443" s="102"/>
      <c r="L17443" s="108"/>
      <c r="R17443" s="31"/>
      <c r="S17443" s="112"/>
    </row>
    <row r="17444">
      <c r="A17444" s="105"/>
      <c r="C17444" s="88"/>
      <c r="D17444" s="86"/>
      <c r="E17444" s="32"/>
      <c r="H17444" s="105"/>
      <c r="J17444" s="102"/>
      <c r="K17444" s="102"/>
      <c r="L17444" s="108"/>
      <c r="R17444" s="31"/>
      <c r="S17444" s="112"/>
    </row>
    <row r="17445">
      <c r="A17445" s="105"/>
      <c r="C17445" s="88"/>
      <c r="D17445" s="86"/>
      <c r="E17445" s="32"/>
      <c r="H17445" s="105"/>
      <c r="J17445" s="102"/>
      <c r="K17445" s="102"/>
      <c r="L17445" s="108"/>
      <c r="R17445" s="31"/>
      <c r="S17445" s="112"/>
    </row>
    <row r="17446">
      <c r="A17446" s="105"/>
      <c r="C17446" s="88"/>
      <c r="D17446" s="86"/>
      <c r="E17446" s="32"/>
      <c r="H17446" s="105"/>
      <c r="J17446" s="102"/>
      <c r="K17446" s="102"/>
      <c r="L17446" s="108"/>
      <c r="R17446" s="31"/>
      <c r="S17446" s="112"/>
    </row>
    <row r="17447">
      <c r="A17447" s="105"/>
      <c r="C17447" s="88"/>
      <c r="D17447" s="86"/>
      <c r="E17447" s="32"/>
      <c r="H17447" s="105"/>
      <c r="J17447" s="102"/>
      <c r="K17447" s="102"/>
      <c r="L17447" s="108"/>
      <c r="R17447" s="31"/>
      <c r="S17447" s="112"/>
    </row>
    <row r="17448">
      <c r="A17448" s="105"/>
      <c r="C17448" s="88"/>
      <c r="D17448" s="86"/>
      <c r="E17448" s="32"/>
      <c r="H17448" s="105"/>
      <c r="J17448" s="102"/>
      <c r="K17448" s="102"/>
      <c r="L17448" s="108"/>
      <c r="R17448" s="31"/>
      <c r="S17448" s="112"/>
    </row>
    <row r="17449">
      <c r="A17449" s="105"/>
      <c r="C17449" s="88"/>
      <c r="D17449" s="86"/>
      <c r="E17449" s="32"/>
      <c r="H17449" s="105"/>
      <c r="J17449" s="102"/>
      <c r="K17449" s="102"/>
      <c r="L17449" s="108"/>
      <c r="R17449" s="31"/>
      <c r="S17449" s="112"/>
    </row>
    <row r="17450">
      <c r="A17450" s="105"/>
      <c r="C17450" s="88"/>
      <c r="D17450" s="86"/>
      <c r="E17450" s="32"/>
      <c r="H17450" s="105"/>
      <c r="J17450" s="102"/>
      <c r="K17450" s="102"/>
      <c r="L17450" s="108"/>
      <c r="R17450" s="31"/>
      <c r="S17450" s="112"/>
    </row>
    <row r="17451">
      <c r="A17451" s="105"/>
      <c r="C17451" s="88"/>
      <c r="D17451" s="86"/>
      <c r="E17451" s="32"/>
      <c r="H17451" s="105"/>
      <c r="J17451" s="102"/>
      <c r="K17451" s="102"/>
      <c r="L17451" s="108"/>
      <c r="R17451" s="31"/>
      <c r="S17451" s="112"/>
    </row>
    <row r="17452">
      <c r="A17452" s="105"/>
      <c r="C17452" s="88"/>
      <c r="D17452" s="86"/>
      <c r="E17452" s="32"/>
      <c r="H17452" s="105"/>
      <c r="J17452" s="102"/>
      <c r="K17452" s="102"/>
      <c r="L17452" s="108"/>
      <c r="R17452" s="31"/>
      <c r="S17452" s="112"/>
    </row>
    <row r="17453">
      <c r="A17453" s="105"/>
      <c r="C17453" s="88"/>
      <c r="D17453" s="86"/>
      <c r="E17453" s="32"/>
      <c r="H17453" s="105"/>
      <c r="J17453" s="102"/>
      <c r="K17453" s="102"/>
      <c r="L17453" s="108"/>
      <c r="R17453" s="31"/>
      <c r="S17453" s="112"/>
    </row>
    <row r="17454">
      <c r="A17454" s="105"/>
      <c r="C17454" s="88"/>
      <c r="D17454" s="86"/>
      <c r="E17454" s="32"/>
      <c r="H17454" s="105"/>
      <c r="J17454" s="102"/>
      <c r="K17454" s="102"/>
      <c r="L17454" s="108"/>
      <c r="R17454" s="31"/>
      <c r="S17454" s="112"/>
    </row>
    <row r="17455">
      <c r="A17455" s="105"/>
      <c r="C17455" s="88"/>
      <c r="D17455" s="86"/>
      <c r="E17455" s="32"/>
      <c r="H17455" s="105"/>
      <c r="J17455" s="102"/>
      <c r="K17455" s="102"/>
      <c r="L17455" s="108"/>
      <c r="R17455" s="31"/>
      <c r="S17455" s="112"/>
    </row>
    <row r="17456">
      <c r="A17456" s="105"/>
      <c r="C17456" s="88"/>
      <c r="D17456" s="86"/>
      <c r="E17456" s="32"/>
      <c r="H17456" s="105"/>
      <c r="J17456" s="102"/>
      <c r="K17456" s="102"/>
      <c r="L17456" s="108"/>
      <c r="R17456" s="31"/>
      <c r="S17456" s="112"/>
    </row>
    <row r="17457">
      <c r="A17457" s="105"/>
      <c r="C17457" s="88"/>
      <c r="D17457" s="86"/>
      <c r="E17457" s="32"/>
      <c r="H17457" s="105"/>
      <c r="J17457" s="102"/>
      <c r="K17457" s="102"/>
      <c r="L17457" s="108"/>
      <c r="R17457" s="31"/>
      <c r="S17457" s="112"/>
    </row>
    <row r="17458">
      <c r="A17458" s="105"/>
      <c r="C17458" s="88"/>
      <c r="D17458" s="86"/>
      <c r="E17458" s="32"/>
      <c r="H17458" s="105"/>
      <c r="J17458" s="102"/>
      <c r="K17458" s="102"/>
      <c r="L17458" s="108"/>
      <c r="R17458" s="31"/>
      <c r="S17458" s="112"/>
    </row>
    <row r="17459">
      <c r="A17459" s="105"/>
      <c r="C17459" s="88"/>
      <c r="D17459" s="86"/>
      <c r="E17459" s="32"/>
      <c r="H17459" s="105"/>
      <c r="J17459" s="102"/>
      <c r="K17459" s="102"/>
      <c r="L17459" s="108"/>
      <c r="R17459" s="31"/>
      <c r="S17459" s="112"/>
    </row>
    <row r="17460">
      <c r="A17460" s="105"/>
      <c r="C17460" s="88"/>
      <c r="D17460" s="86"/>
      <c r="E17460" s="32"/>
      <c r="H17460" s="105"/>
      <c r="J17460" s="102"/>
      <c r="K17460" s="102"/>
      <c r="L17460" s="108"/>
      <c r="R17460" s="31"/>
      <c r="S17460" s="112"/>
    </row>
    <row r="17461">
      <c r="A17461" s="105"/>
      <c r="C17461" s="88"/>
      <c r="D17461" s="86"/>
      <c r="E17461" s="32"/>
      <c r="H17461" s="105"/>
      <c r="J17461" s="102"/>
      <c r="K17461" s="102"/>
      <c r="L17461" s="108"/>
      <c r="R17461" s="31"/>
      <c r="S17461" s="112"/>
    </row>
    <row r="17462">
      <c r="A17462" s="105"/>
      <c r="C17462" s="88"/>
      <c r="D17462" s="86"/>
      <c r="E17462" s="32"/>
      <c r="H17462" s="105"/>
      <c r="J17462" s="102"/>
      <c r="K17462" s="102"/>
      <c r="L17462" s="108"/>
      <c r="R17462" s="31"/>
      <c r="S17462" s="112"/>
    </row>
    <row r="17463">
      <c r="A17463" s="105"/>
      <c r="C17463" s="88"/>
      <c r="D17463" s="86"/>
      <c r="E17463" s="32"/>
      <c r="H17463" s="105"/>
      <c r="J17463" s="102"/>
      <c r="K17463" s="102"/>
      <c r="L17463" s="108"/>
      <c r="R17463" s="31"/>
      <c r="S17463" s="112"/>
    </row>
    <row r="17464">
      <c r="A17464" s="105"/>
      <c r="C17464" s="88"/>
      <c r="D17464" s="86"/>
      <c r="E17464" s="32"/>
      <c r="H17464" s="105"/>
      <c r="J17464" s="102"/>
      <c r="K17464" s="102"/>
      <c r="L17464" s="108"/>
      <c r="R17464" s="31"/>
      <c r="S17464" s="112"/>
    </row>
    <row r="17465">
      <c r="A17465" s="105"/>
      <c r="C17465" s="88"/>
      <c r="D17465" s="86"/>
      <c r="E17465" s="32"/>
      <c r="H17465" s="105"/>
      <c r="J17465" s="102"/>
      <c r="K17465" s="102"/>
      <c r="L17465" s="108"/>
      <c r="R17465" s="31"/>
      <c r="S17465" s="112"/>
    </row>
    <row r="17466">
      <c r="A17466" s="105"/>
      <c r="C17466" s="88"/>
      <c r="D17466" s="86"/>
      <c r="E17466" s="32"/>
      <c r="H17466" s="105"/>
      <c r="J17466" s="102"/>
      <c r="K17466" s="102"/>
      <c r="L17466" s="108"/>
      <c r="R17466" s="31"/>
      <c r="S17466" s="112"/>
    </row>
    <row r="17467">
      <c r="A17467" s="105"/>
      <c r="C17467" s="88"/>
      <c r="D17467" s="86"/>
      <c r="E17467" s="32"/>
      <c r="H17467" s="105"/>
      <c r="J17467" s="102"/>
      <c r="K17467" s="102"/>
      <c r="L17467" s="108"/>
      <c r="R17467" s="31"/>
      <c r="S17467" s="112"/>
    </row>
    <row r="17468">
      <c r="A17468" s="105"/>
      <c r="C17468" s="88"/>
      <c r="D17468" s="86"/>
      <c r="E17468" s="32"/>
      <c r="H17468" s="105"/>
      <c r="J17468" s="102"/>
      <c r="K17468" s="102"/>
      <c r="L17468" s="108"/>
      <c r="R17468" s="31"/>
      <c r="S17468" s="112"/>
    </row>
    <row r="17469">
      <c r="A17469" s="105"/>
      <c r="C17469" s="88"/>
      <c r="D17469" s="86"/>
      <c r="E17469" s="32"/>
      <c r="H17469" s="105"/>
      <c r="J17469" s="102"/>
      <c r="K17469" s="102"/>
      <c r="L17469" s="108"/>
      <c r="R17469" s="31"/>
      <c r="S17469" s="112"/>
    </row>
    <row r="17470">
      <c r="A17470" s="105"/>
      <c r="C17470" s="88"/>
      <c r="D17470" s="86"/>
      <c r="E17470" s="32"/>
      <c r="H17470" s="105"/>
      <c r="J17470" s="102"/>
      <c r="K17470" s="102"/>
      <c r="L17470" s="108"/>
      <c r="R17470" s="31"/>
      <c r="S17470" s="112"/>
    </row>
    <row r="17471">
      <c r="A17471" s="105"/>
      <c r="C17471" s="88"/>
      <c r="D17471" s="86"/>
      <c r="E17471" s="32"/>
      <c r="H17471" s="105"/>
      <c r="J17471" s="102"/>
      <c r="K17471" s="102"/>
      <c r="L17471" s="108"/>
      <c r="R17471" s="31"/>
      <c r="S17471" s="112"/>
    </row>
    <row r="17472">
      <c r="A17472" s="105"/>
      <c r="C17472" s="88"/>
      <c r="D17472" s="86"/>
      <c r="E17472" s="32"/>
      <c r="H17472" s="105"/>
      <c r="J17472" s="102"/>
      <c r="K17472" s="102"/>
      <c r="L17472" s="108"/>
      <c r="R17472" s="31"/>
      <c r="S17472" s="112"/>
    </row>
    <row r="17473">
      <c r="A17473" s="105"/>
      <c r="C17473" s="88"/>
      <c r="D17473" s="86"/>
      <c r="E17473" s="32"/>
      <c r="H17473" s="105"/>
      <c r="J17473" s="102"/>
      <c r="K17473" s="102"/>
      <c r="L17473" s="108"/>
      <c r="R17473" s="31"/>
      <c r="S17473" s="112"/>
    </row>
    <row r="17474">
      <c r="A17474" s="105"/>
      <c r="C17474" s="88"/>
      <c r="D17474" s="86"/>
      <c r="E17474" s="32"/>
      <c r="H17474" s="105"/>
      <c r="J17474" s="102"/>
      <c r="K17474" s="102"/>
      <c r="L17474" s="108"/>
      <c r="R17474" s="31"/>
      <c r="S17474" s="112"/>
    </row>
    <row r="17475">
      <c r="A17475" s="105"/>
      <c r="C17475" s="88"/>
      <c r="D17475" s="86"/>
      <c r="E17475" s="32"/>
      <c r="H17475" s="105"/>
      <c r="J17475" s="102"/>
      <c r="K17475" s="102"/>
      <c r="L17475" s="108"/>
      <c r="R17475" s="31"/>
      <c r="S17475" s="112"/>
    </row>
    <row r="17476">
      <c r="A17476" s="105"/>
      <c r="C17476" s="88"/>
      <c r="D17476" s="86"/>
      <c r="E17476" s="32"/>
      <c r="H17476" s="105"/>
      <c r="J17476" s="102"/>
      <c r="K17476" s="102"/>
      <c r="L17476" s="108"/>
      <c r="R17476" s="31"/>
      <c r="S17476" s="112"/>
    </row>
    <row r="17477">
      <c r="A17477" s="105"/>
      <c r="C17477" s="88"/>
      <c r="D17477" s="86"/>
      <c r="E17477" s="32"/>
      <c r="H17477" s="105"/>
      <c r="J17477" s="102"/>
      <c r="K17477" s="102"/>
      <c r="L17477" s="108"/>
      <c r="R17477" s="31"/>
      <c r="S17477" s="112"/>
    </row>
    <row r="17478">
      <c r="A17478" s="105"/>
      <c r="C17478" s="88"/>
      <c r="D17478" s="86"/>
      <c r="E17478" s="32"/>
      <c r="H17478" s="105"/>
      <c r="J17478" s="102"/>
      <c r="K17478" s="102"/>
      <c r="L17478" s="108"/>
      <c r="R17478" s="31"/>
      <c r="S17478" s="112"/>
    </row>
    <row r="17479">
      <c r="A17479" s="105"/>
      <c r="C17479" s="88"/>
      <c r="D17479" s="86"/>
      <c r="E17479" s="32"/>
      <c r="H17479" s="105"/>
      <c r="J17479" s="102"/>
      <c r="K17479" s="102"/>
      <c r="L17479" s="108"/>
      <c r="R17479" s="31"/>
      <c r="S17479" s="112"/>
    </row>
    <row r="17480">
      <c r="A17480" s="105"/>
      <c r="C17480" s="88"/>
      <c r="D17480" s="86"/>
      <c r="E17480" s="32"/>
      <c r="H17480" s="105"/>
      <c r="J17480" s="102"/>
      <c r="K17480" s="102"/>
      <c r="L17480" s="108"/>
      <c r="R17480" s="31"/>
      <c r="S17480" s="112"/>
    </row>
    <row r="17481">
      <c r="A17481" s="105"/>
      <c r="C17481" s="88"/>
      <c r="D17481" s="86"/>
      <c r="E17481" s="32"/>
      <c r="H17481" s="105"/>
      <c r="J17481" s="102"/>
      <c r="K17481" s="102"/>
      <c r="L17481" s="108"/>
      <c r="R17481" s="31"/>
      <c r="S17481" s="112"/>
    </row>
    <row r="17482">
      <c r="A17482" s="105"/>
      <c r="C17482" s="88"/>
      <c r="D17482" s="86"/>
      <c r="E17482" s="32"/>
      <c r="H17482" s="105"/>
      <c r="J17482" s="102"/>
      <c r="K17482" s="102"/>
      <c r="L17482" s="108"/>
      <c r="R17482" s="31"/>
      <c r="S17482" s="112"/>
    </row>
    <row r="17483">
      <c r="A17483" s="105"/>
      <c r="C17483" s="88"/>
      <c r="D17483" s="86"/>
      <c r="E17483" s="32"/>
      <c r="H17483" s="105"/>
      <c r="J17483" s="102"/>
      <c r="K17483" s="102"/>
      <c r="L17483" s="108"/>
      <c r="R17483" s="31"/>
      <c r="S17483" s="112"/>
    </row>
    <row r="17484">
      <c r="A17484" s="105"/>
      <c r="C17484" s="88"/>
      <c r="D17484" s="86"/>
      <c r="E17484" s="32"/>
      <c r="H17484" s="105"/>
      <c r="J17484" s="102"/>
      <c r="K17484" s="102"/>
      <c r="L17484" s="108"/>
      <c r="R17484" s="31"/>
      <c r="S17484" s="112"/>
    </row>
    <row r="17485">
      <c r="A17485" s="105"/>
      <c r="C17485" s="88"/>
      <c r="D17485" s="86"/>
      <c r="E17485" s="32"/>
      <c r="H17485" s="105"/>
      <c r="J17485" s="102"/>
      <c r="K17485" s="102"/>
      <c r="L17485" s="108"/>
      <c r="R17485" s="31"/>
      <c r="S17485" s="112"/>
    </row>
    <row r="17486">
      <c r="A17486" s="105"/>
      <c r="C17486" s="88"/>
      <c r="D17486" s="86"/>
      <c r="E17486" s="32"/>
      <c r="H17486" s="105"/>
      <c r="J17486" s="102"/>
      <c r="K17486" s="102"/>
      <c r="L17486" s="108"/>
      <c r="R17486" s="31"/>
      <c r="S17486" s="112"/>
    </row>
    <row r="17487">
      <c r="A17487" s="105"/>
      <c r="C17487" s="88"/>
      <c r="D17487" s="86"/>
      <c r="E17487" s="32"/>
      <c r="H17487" s="105"/>
      <c r="J17487" s="102"/>
      <c r="K17487" s="102"/>
      <c r="L17487" s="108"/>
      <c r="R17487" s="31"/>
      <c r="S17487" s="112"/>
    </row>
    <row r="17488">
      <c r="A17488" s="105"/>
      <c r="C17488" s="88"/>
      <c r="D17488" s="86"/>
      <c r="E17488" s="32"/>
      <c r="H17488" s="105"/>
      <c r="J17488" s="102"/>
      <c r="K17488" s="102"/>
      <c r="L17488" s="108"/>
      <c r="R17488" s="31"/>
      <c r="S17488" s="112"/>
    </row>
    <row r="17489">
      <c r="A17489" s="105"/>
      <c r="C17489" s="88"/>
      <c r="D17489" s="86"/>
      <c r="E17489" s="32"/>
      <c r="H17489" s="105"/>
      <c r="J17489" s="102"/>
      <c r="K17489" s="102"/>
      <c r="L17489" s="108"/>
      <c r="R17489" s="31"/>
      <c r="S17489" s="112"/>
    </row>
    <row r="17490">
      <c r="A17490" s="105"/>
      <c r="C17490" s="88"/>
      <c r="D17490" s="86"/>
      <c r="E17490" s="32"/>
      <c r="H17490" s="105"/>
      <c r="J17490" s="102"/>
      <c r="K17490" s="102"/>
      <c r="L17490" s="108"/>
      <c r="R17490" s="31"/>
      <c r="S17490" s="112"/>
    </row>
    <row r="17491">
      <c r="A17491" s="105"/>
      <c r="C17491" s="88"/>
      <c r="D17491" s="86"/>
      <c r="E17491" s="32"/>
      <c r="H17491" s="105"/>
      <c r="J17491" s="102"/>
      <c r="K17491" s="102"/>
      <c r="L17491" s="108"/>
      <c r="R17491" s="31"/>
      <c r="S17491" s="112"/>
    </row>
    <row r="17492">
      <c r="A17492" s="105"/>
      <c r="C17492" s="88"/>
      <c r="D17492" s="86"/>
      <c r="E17492" s="32"/>
      <c r="H17492" s="105"/>
      <c r="J17492" s="102"/>
      <c r="K17492" s="102"/>
      <c r="L17492" s="108"/>
      <c r="R17492" s="31"/>
      <c r="S17492" s="112"/>
    </row>
    <row r="17493">
      <c r="A17493" s="105"/>
      <c r="C17493" s="88"/>
      <c r="D17493" s="86"/>
      <c r="E17493" s="32"/>
      <c r="H17493" s="105"/>
      <c r="J17493" s="102"/>
      <c r="K17493" s="102"/>
      <c r="L17493" s="108"/>
      <c r="R17493" s="31"/>
      <c r="S17493" s="112"/>
    </row>
    <row r="17494">
      <c r="A17494" s="105"/>
      <c r="C17494" s="88"/>
      <c r="D17494" s="86"/>
      <c r="E17494" s="32"/>
      <c r="H17494" s="105"/>
      <c r="J17494" s="102"/>
      <c r="K17494" s="102"/>
      <c r="L17494" s="108"/>
      <c r="R17494" s="31"/>
      <c r="S17494" s="112"/>
    </row>
    <row r="17495">
      <c r="A17495" s="105"/>
      <c r="C17495" s="88"/>
      <c r="D17495" s="86"/>
      <c r="E17495" s="32"/>
      <c r="H17495" s="105"/>
      <c r="J17495" s="102"/>
      <c r="K17495" s="102"/>
      <c r="L17495" s="108"/>
      <c r="R17495" s="31"/>
      <c r="S17495" s="112"/>
    </row>
    <row r="17496">
      <c r="A17496" s="105"/>
      <c r="C17496" s="88"/>
      <c r="D17496" s="86"/>
      <c r="E17496" s="32"/>
      <c r="H17496" s="105"/>
      <c r="J17496" s="102"/>
      <c r="K17496" s="102"/>
      <c r="L17496" s="108"/>
      <c r="R17496" s="31"/>
      <c r="S17496" s="112"/>
    </row>
    <row r="17497">
      <c r="A17497" s="105"/>
      <c r="C17497" s="88"/>
      <c r="D17497" s="86"/>
      <c r="E17497" s="32"/>
      <c r="H17497" s="105"/>
      <c r="J17497" s="102"/>
      <c r="K17497" s="102"/>
      <c r="L17497" s="108"/>
      <c r="R17497" s="31"/>
      <c r="S17497" s="112"/>
    </row>
    <row r="17498">
      <c r="A17498" s="105"/>
      <c r="C17498" s="88"/>
      <c r="D17498" s="86"/>
      <c r="E17498" s="32"/>
      <c r="H17498" s="105"/>
      <c r="J17498" s="102"/>
      <c r="K17498" s="102"/>
      <c r="L17498" s="108"/>
      <c r="R17498" s="31"/>
      <c r="S17498" s="112"/>
    </row>
    <row r="17499">
      <c r="A17499" s="105"/>
      <c r="C17499" s="88"/>
      <c r="D17499" s="86"/>
      <c r="E17499" s="32"/>
      <c r="H17499" s="105"/>
      <c r="J17499" s="102"/>
      <c r="K17499" s="102"/>
      <c r="L17499" s="108"/>
      <c r="R17499" s="31"/>
      <c r="S17499" s="112"/>
    </row>
    <row r="17500">
      <c r="A17500" s="105"/>
      <c r="C17500" s="88"/>
      <c r="D17500" s="86"/>
      <c r="E17500" s="32"/>
      <c r="H17500" s="105"/>
      <c r="J17500" s="102"/>
      <c r="K17500" s="102"/>
      <c r="L17500" s="108"/>
      <c r="R17500" s="31"/>
      <c r="S17500" s="112"/>
    </row>
    <row r="17501">
      <c r="A17501" s="105"/>
      <c r="C17501" s="88"/>
      <c r="D17501" s="86"/>
      <c r="E17501" s="32"/>
      <c r="H17501" s="105"/>
      <c r="J17501" s="102"/>
      <c r="K17501" s="102"/>
      <c r="L17501" s="108"/>
      <c r="R17501" s="31"/>
      <c r="S17501" s="112"/>
    </row>
    <row r="17502">
      <c r="A17502" s="105"/>
      <c r="C17502" s="88"/>
      <c r="D17502" s="86"/>
      <c r="E17502" s="32"/>
      <c r="H17502" s="105"/>
      <c r="J17502" s="102"/>
      <c r="K17502" s="102"/>
      <c r="L17502" s="108"/>
      <c r="R17502" s="31"/>
      <c r="S17502" s="112"/>
    </row>
    <row r="17503">
      <c r="A17503" s="105"/>
      <c r="C17503" s="88"/>
      <c r="D17503" s="86"/>
      <c r="E17503" s="32"/>
      <c r="H17503" s="105"/>
      <c r="J17503" s="102"/>
      <c r="K17503" s="102"/>
      <c r="L17503" s="108"/>
      <c r="R17503" s="31"/>
      <c r="S17503" s="112"/>
    </row>
    <row r="17504">
      <c r="A17504" s="105"/>
      <c r="C17504" s="88"/>
      <c r="D17504" s="86"/>
      <c r="E17504" s="32"/>
      <c r="H17504" s="105"/>
      <c r="J17504" s="102"/>
      <c r="K17504" s="102"/>
      <c r="L17504" s="108"/>
      <c r="R17504" s="31"/>
      <c r="S17504" s="112"/>
    </row>
    <row r="17505">
      <c r="A17505" s="105"/>
      <c r="C17505" s="88"/>
      <c r="D17505" s="86"/>
      <c r="E17505" s="32"/>
      <c r="H17505" s="105"/>
      <c r="J17505" s="102"/>
      <c r="K17505" s="102"/>
      <c r="L17505" s="108"/>
      <c r="R17505" s="31"/>
      <c r="S17505" s="112"/>
    </row>
    <row r="17506">
      <c r="A17506" s="105"/>
      <c r="C17506" s="88"/>
      <c r="D17506" s="86"/>
      <c r="E17506" s="32"/>
      <c r="H17506" s="105"/>
      <c r="J17506" s="102"/>
      <c r="K17506" s="102"/>
      <c r="L17506" s="108"/>
      <c r="R17506" s="31"/>
      <c r="S17506" s="112"/>
    </row>
    <row r="17507">
      <c r="A17507" s="105"/>
      <c r="C17507" s="88"/>
      <c r="D17507" s="86"/>
      <c r="E17507" s="32"/>
      <c r="H17507" s="105"/>
      <c r="J17507" s="102"/>
      <c r="K17507" s="102"/>
      <c r="L17507" s="108"/>
      <c r="R17507" s="31"/>
      <c r="S17507" s="112"/>
    </row>
    <row r="17508">
      <c r="A17508" s="105"/>
      <c r="C17508" s="88"/>
      <c r="D17508" s="86"/>
      <c r="E17508" s="32"/>
      <c r="H17508" s="105"/>
      <c r="J17508" s="102"/>
      <c r="K17508" s="102"/>
      <c r="L17508" s="108"/>
      <c r="R17508" s="31"/>
      <c r="S17508" s="112"/>
    </row>
    <row r="17509">
      <c r="A17509" s="105"/>
      <c r="C17509" s="88"/>
      <c r="D17509" s="86"/>
      <c r="E17509" s="32"/>
      <c r="H17509" s="105"/>
      <c r="J17509" s="102"/>
      <c r="K17509" s="102"/>
      <c r="L17509" s="108"/>
      <c r="R17509" s="31"/>
      <c r="S17509" s="112"/>
    </row>
    <row r="17510">
      <c r="A17510" s="105"/>
      <c r="C17510" s="88"/>
      <c r="D17510" s="86"/>
      <c r="E17510" s="32"/>
      <c r="H17510" s="105"/>
      <c r="J17510" s="102"/>
      <c r="K17510" s="102"/>
      <c r="L17510" s="108"/>
      <c r="R17510" s="31"/>
      <c r="S17510" s="112"/>
    </row>
    <row r="17511">
      <c r="A17511" s="105"/>
      <c r="C17511" s="88"/>
      <c r="D17511" s="86"/>
      <c r="E17511" s="32"/>
      <c r="H17511" s="105"/>
      <c r="J17511" s="102"/>
      <c r="K17511" s="102"/>
      <c r="L17511" s="108"/>
      <c r="R17511" s="31"/>
      <c r="S17511" s="112"/>
    </row>
    <row r="17512">
      <c r="A17512" s="105"/>
      <c r="C17512" s="88"/>
      <c r="D17512" s="86"/>
      <c r="E17512" s="32"/>
      <c r="H17512" s="105"/>
      <c r="J17512" s="102"/>
      <c r="K17512" s="102"/>
      <c r="L17512" s="108"/>
      <c r="R17512" s="31"/>
      <c r="S17512" s="112"/>
    </row>
    <row r="17513">
      <c r="A17513" s="105"/>
      <c r="C17513" s="88"/>
      <c r="D17513" s="86"/>
      <c r="E17513" s="32"/>
      <c r="H17513" s="105"/>
      <c r="J17513" s="102"/>
      <c r="K17513" s="102"/>
      <c r="L17513" s="108"/>
      <c r="R17513" s="31"/>
      <c r="S17513" s="112"/>
    </row>
    <row r="17514">
      <c r="A17514" s="105"/>
      <c r="C17514" s="88"/>
      <c r="D17514" s="86"/>
      <c r="E17514" s="32"/>
      <c r="H17514" s="105"/>
      <c r="J17514" s="102"/>
      <c r="K17514" s="102"/>
      <c r="L17514" s="108"/>
      <c r="R17514" s="31"/>
      <c r="S17514" s="112"/>
    </row>
    <row r="17515">
      <c r="A17515" s="105"/>
      <c r="C17515" s="88"/>
      <c r="D17515" s="86"/>
      <c r="E17515" s="32"/>
      <c r="H17515" s="105"/>
      <c r="J17515" s="102"/>
      <c r="K17515" s="102"/>
      <c r="L17515" s="108"/>
      <c r="R17515" s="31"/>
      <c r="S17515" s="112"/>
    </row>
    <row r="17516">
      <c r="A17516" s="105"/>
      <c r="C17516" s="88"/>
      <c r="D17516" s="86"/>
      <c r="E17516" s="32"/>
      <c r="H17516" s="105"/>
      <c r="J17516" s="102"/>
      <c r="K17516" s="102"/>
      <c r="L17516" s="108"/>
      <c r="R17516" s="31"/>
      <c r="S17516" s="112"/>
    </row>
    <row r="17517">
      <c r="A17517" s="105"/>
      <c r="C17517" s="88"/>
      <c r="D17517" s="86"/>
      <c r="E17517" s="32"/>
      <c r="H17517" s="105"/>
      <c r="J17517" s="102"/>
      <c r="K17517" s="102"/>
      <c r="L17517" s="108"/>
      <c r="R17517" s="31"/>
      <c r="S17517" s="112"/>
    </row>
    <row r="17518">
      <c r="A17518" s="105"/>
      <c r="C17518" s="88"/>
      <c r="D17518" s="86"/>
      <c r="E17518" s="32"/>
      <c r="H17518" s="105"/>
      <c r="J17518" s="102"/>
      <c r="K17518" s="102"/>
      <c r="L17518" s="108"/>
      <c r="R17518" s="31"/>
      <c r="S17518" s="112"/>
    </row>
    <row r="17519">
      <c r="A17519" s="105"/>
      <c r="C17519" s="88"/>
      <c r="D17519" s="86"/>
      <c r="E17519" s="32"/>
      <c r="H17519" s="105"/>
      <c r="J17519" s="102"/>
      <c r="K17519" s="102"/>
      <c r="L17519" s="108"/>
      <c r="R17519" s="31"/>
      <c r="S17519" s="112"/>
    </row>
    <row r="17520">
      <c r="A17520" s="105"/>
      <c r="C17520" s="88"/>
      <c r="D17520" s="86"/>
      <c r="E17520" s="32"/>
      <c r="H17520" s="105"/>
      <c r="J17520" s="102"/>
      <c r="K17520" s="102"/>
      <c r="L17520" s="108"/>
      <c r="R17520" s="31"/>
      <c r="S17520" s="112"/>
    </row>
    <row r="17521">
      <c r="A17521" s="105"/>
      <c r="C17521" s="88"/>
      <c r="D17521" s="86"/>
      <c r="E17521" s="32"/>
      <c r="H17521" s="105"/>
      <c r="J17521" s="102"/>
      <c r="K17521" s="102"/>
      <c r="L17521" s="108"/>
      <c r="R17521" s="31"/>
      <c r="S17521" s="112"/>
    </row>
    <row r="17522">
      <c r="A17522" s="105"/>
      <c r="C17522" s="88"/>
      <c r="D17522" s="86"/>
      <c r="E17522" s="32"/>
      <c r="H17522" s="105"/>
      <c r="J17522" s="102"/>
      <c r="K17522" s="102"/>
      <c r="L17522" s="108"/>
      <c r="R17522" s="31"/>
      <c r="S17522" s="112"/>
    </row>
    <row r="17523">
      <c r="A17523" s="105"/>
      <c r="C17523" s="88"/>
      <c r="D17523" s="86"/>
      <c r="E17523" s="32"/>
      <c r="H17523" s="105"/>
      <c r="J17523" s="102"/>
      <c r="K17523" s="102"/>
      <c r="L17523" s="108"/>
      <c r="R17523" s="31"/>
      <c r="S17523" s="112"/>
    </row>
    <row r="17524">
      <c r="A17524" s="105"/>
      <c r="C17524" s="88"/>
      <c r="D17524" s="86"/>
      <c r="E17524" s="32"/>
      <c r="H17524" s="105"/>
      <c r="J17524" s="102"/>
      <c r="K17524" s="102"/>
      <c r="L17524" s="108"/>
      <c r="R17524" s="31"/>
      <c r="S17524" s="112"/>
    </row>
    <row r="17525">
      <c r="A17525" s="105"/>
      <c r="C17525" s="88"/>
      <c r="D17525" s="86"/>
      <c r="E17525" s="32"/>
      <c r="H17525" s="105"/>
      <c r="J17525" s="102"/>
      <c r="K17525" s="102"/>
      <c r="L17525" s="108"/>
      <c r="R17525" s="31"/>
      <c r="S17525" s="112"/>
    </row>
    <row r="17526">
      <c r="A17526" s="105"/>
      <c r="C17526" s="88"/>
      <c r="D17526" s="86"/>
      <c r="E17526" s="32"/>
      <c r="H17526" s="105"/>
      <c r="J17526" s="102"/>
      <c r="K17526" s="102"/>
      <c r="L17526" s="108"/>
      <c r="R17526" s="31"/>
      <c r="S17526" s="112"/>
    </row>
    <row r="17527">
      <c r="A17527" s="105"/>
      <c r="C17527" s="88"/>
      <c r="D17527" s="86"/>
      <c r="E17527" s="32"/>
      <c r="H17527" s="105"/>
      <c r="J17527" s="102"/>
      <c r="K17527" s="102"/>
      <c r="L17527" s="108"/>
      <c r="R17527" s="31"/>
      <c r="S17527" s="112"/>
    </row>
    <row r="17528">
      <c r="A17528" s="105"/>
      <c r="C17528" s="88"/>
      <c r="D17528" s="86"/>
      <c r="E17528" s="32"/>
      <c r="H17528" s="105"/>
      <c r="J17528" s="102"/>
      <c r="K17528" s="102"/>
      <c r="L17528" s="108"/>
      <c r="R17528" s="31"/>
      <c r="S17528" s="112"/>
    </row>
    <row r="17529">
      <c r="A17529" s="105"/>
      <c r="C17529" s="88"/>
      <c r="D17529" s="86"/>
      <c r="E17529" s="32"/>
      <c r="H17529" s="105"/>
      <c r="J17529" s="102"/>
      <c r="K17529" s="102"/>
      <c r="L17529" s="108"/>
      <c r="R17529" s="31"/>
      <c r="S17529" s="112"/>
    </row>
    <row r="17530">
      <c r="A17530" s="105"/>
      <c r="C17530" s="88"/>
      <c r="D17530" s="86"/>
      <c r="E17530" s="32"/>
      <c r="H17530" s="105"/>
      <c r="J17530" s="102"/>
      <c r="K17530" s="102"/>
      <c r="L17530" s="108"/>
      <c r="R17530" s="31"/>
      <c r="S17530" s="112"/>
    </row>
    <row r="17531">
      <c r="A17531" s="105"/>
      <c r="C17531" s="88"/>
      <c r="D17531" s="86"/>
      <c r="E17531" s="32"/>
      <c r="H17531" s="105"/>
      <c r="J17531" s="102"/>
      <c r="K17531" s="102"/>
      <c r="L17531" s="108"/>
      <c r="R17531" s="31"/>
      <c r="S17531" s="112"/>
    </row>
    <row r="17532">
      <c r="A17532" s="105"/>
      <c r="C17532" s="88"/>
      <c r="D17532" s="86"/>
      <c r="E17532" s="32"/>
      <c r="H17532" s="105"/>
      <c r="J17532" s="102"/>
      <c r="K17532" s="102"/>
      <c r="L17532" s="108"/>
      <c r="R17532" s="31"/>
      <c r="S17532" s="112"/>
    </row>
    <row r="17533">
      <c r="A17533" s="105"/>
      <c r="C17533" s="88"/>
      <c r="D17533" s="86"/>
      <c r="E17533" s="32"/>
      <c r="H17533" s="105"/>
      <c r="J17533" s="102"/>
      <c r="K17533" s="102"/>
      <c r="L17533" s="108"/>
      <c r="R17533" s="31"/>
      <c r="S17533" s="112"/>
    </row>
    <row r="17534">
      <c r="A17534" s="105"/>
      <c r="C17534" s="88"/>
      <c r="D17534" s="86"/>
      <c r="E17534" s="32"/>
      <c r="H17534" s="105"/>
      <c r="J17534" s="102"/>
      <c r="K17534" s="102"/>
      <c r="L17534" s="108"/>
      <c r="R17534" s="31"/>
      <c r="S17534" s="112"/>
    </row>
    <row r="17535">
      <c r="A17535" s="105"/>
      <c r="C17535" s="88"/>
      <c r="D17535" s="86"/>
      <c r="E17535" s="32"/>
      <c r="H17535" s="105"/>
      <c r="J17535" s="102"/>
      <c r="K17535" s="102"/>
      <c r="L17535" s="108"/>
      <c r="R17535" s="31"/>
      <c r="S17535" s="112"/>
    </row>
    <row r="17536">
      <c r="A17536" s="105"/>
      <c r="C17536" s="88"/>
      <c r="D17536" s="86"/>
      <c r="E17536" s="32"/>
      <c r="H17536" s="105"/>
      <c r="J17536" s="102"/>
      <c r="K17536" s="102"/>
      <c r="L17536" s="108"/>
      <c r="R17536" s="31"/>
      <c r="S17536" s="112"/>
    </row>
    <row r="17537">
      <c r="A17537" s="105"/>
      <c r="C17537" s="88"/>
      <c r="D17537" s="86"/>
      <c r="E17537" s="32"/>
      <c r="H17537" s="105"/>
      <c r="J17537" s="102"/>
      <c r="K17537" s="102"/>
      <c r="L17537" s="108"/>
      <c r="R17537" s="31"/>
      <c r="S17537" s="112"/>
    </row>
    <row r="17538">
      <c r="A17538" s="105"/>
      <c r="C17538" s="88"/>
      <c r="D17538" s="86"/>
      <c r="E17538" s="32"/>
      <c r="H17538" s="105"/>
      <c r="J17538" s="102"/>
      <c r="K17538" s="102"/>
      <c r="L17538" s="108"/>
      <c r="R17538" s="31"/>
      <c r="S17538" s="112"/>
    </row>
    <row r="17539">
      <c r="A17539" s="105"/>
      <c r="C17539" s="88"/>
      <c r="D17539" s="86"/>
      <c r="E17539" s="32"/>
      <c r="H17539" s="105"/>
      <c r="J17539" s="102"/>
      <c r="K17539" s="102"/>
      <c r="L17539" s="108"/>
      <c r="R17539" s="31"/>
      <c r="S17539" s="112"/>
    </row>
    <row r="17540">
      <c r="A17540" s="105"/>
      <c r="C17540" s="88"/>
      <c r="D17540" s="86"/>
      <c r="E17540" s="32"/>
      <c r="H17540" s="105"/>
      <c r="J17540" s="102"/>
      <c r="K17540" s="102"/>
      <c r="L17540" s="108"/>
      <c r="R17540" s="31"/>
      <c r="S17540" s="112"/>
    </row>
    <row r="17541">
      <c r="A17541" s="105"/>
      <c r="C17541" s="88"/>
      <c r="D17541" s="86"/>
      <c r="E17541" s="32"/>
      <c r="H17541" s="105"/>
      <c r="J17541" s="102"/>
      <c r="K17541" s="102"/>
      <c r="L17541" s="108"/>
      <c r="R17541" s="31"/>
      <c r="S17541" s="112"/>
    </row>
    <row r="17542">
      <c r="A17542" s="105"/>
      <c r="C17542" s="88"/>
      <c r="D17542" s="86"/>
      <c r="E17542" s="32"/>
      <c r="H17542" s="105"/>
      <c r="J17542" s="102"/>
      <c r="K17542" s="102"/>
      <c r="L17542" s="108"/>
      <c r="R17542" s="31"/>
      <c r="S17542" s="112"/>
    </row>
    <row r="17543">
      <c r="A17543" s="105"/>
      <c r="C17543" s="88"/>
      <c r="D17543" s="86"/>
      <c r="E17543" s="32"/>
      <c r="H17543" s="105"/>
      <c r="J17543" s="102"/>
      <c r="K17543" s="102"/>
      <c r="L17543" s="108"/>
      <c r="R17543" s="31"/>
      <c r="S17543" s="112"/>
    </row>
    <row r="17544">
      <c r="A17544" s="105"/>
      <c r="C17544" s="88"/>
      <c r="D17544" s="86"/>
      <c r="E17544" s="32"/>
      <c r="H17544" s="105"/>
      <c r="J17544" s="102"/>
      <c r="K17544" s="102"/>
      <c r="L17544" s="108"/>
      <c r="R17544" s="31"/>
      <c r="S17544" s="112"/>
    </row>
    <row r="17545">
      <c r="A17545" s="105"/>
      <c r="C17545" s="88"/>
      <c r="D17545" s="86"/>
      <c r="E17545" s="32"/>
      <c r="H17545" s="105"/>
      <c r="J17545" s="102"/>
      <c r="K17545" s="102"/>
      <c r="L17545" s="108"/>
      <c r="R17545" s="31"/>
      <c r="S17545" s="112"/>
    </row>
    <row r="17546">
      <c r="A17546" s="105"/>
      <c r="C17546" s="88"/>
      <c r="D17546" s="86"/>
      <c r="E17546" s="32"/>
      <c r="H17546" s="105"/>
      <c r="J17546" s="102"/>
      <c r="K17546" s="102"/>
      <c r="L17546" s="108"/>
      <c r="R17546" s="31"/>
      <c r="S17546" s="112"/>
    </row>
    <row r="17547">
      <c r="A17547" s="105"/>
      <c r="C17547" s="88"/>
      <c r="D17547" s="86"/>
      <c r="E17547" s="32"/>
      <c r="H17547" s="105"/>
      <c r="J17547" s="102"/>
      <c r="K17547" s="102"/>
      <c r="L17547" s="108"/>
      <c r="R17547" s="31"/>
      <c r="S17547" s="112"/>
    </row>
    <row r="17548">
      <c r="A17548" s="105"/>
      <c r="C17548" s="88"/>
      <c r="D17548" s="86"/>
      <c r="E17548" s="32"/>
      <c r="H17548" s="105"/>
      <c r="J17548" s="102"/>
      <c r="K17548" s="102"/>
      <c r="L17548" s="108"/>
      <c r="R17548" s="31"/>
      <c r="S17548" s="112"/>
    </row>
    <row r="17549">
      <c r="A17549" s="105"/>
      <c r="C17549" s="88"/>
      <c r="D17549" s="86"/>
      <c r="E17549" s="32"/>
      <c r="H17549" s="105"/>
      <c r="J17549" s="102"/>
      <c r="K17549" s="102"/>
      <c r="L17549" s="108"/>
      <c r="R17549" s="31"/>
      <c r="S17549" s="112"/>
    </row>
    <row r="17550">
      <c r="A17550" s="105"/>
      <c r="C17550" s="88"/>
      <c r="D17550" s="86"/>
      <c r="E17550" s="32"/>
      <c r="H17550" s="105"/>
      <c r="J17550" s="102"/>
      <c r="K17550" s="102"/>
      <c r="L17550" s="108"/>
      <c r="R17550" s="31"/>
      <c r="S17550" s="112"/>
    </row>
    <row r="17551">
      <c r="A17551" s="105"/>
      <c r="C17551" s="88"/>
      <c r="D17551" s="86"/>
      <c r="E17551" s="32"/>
      <c r="H17551" s="105"/>
      <c r="J17551" s="102"/>
      <c r="K17551" s="102"/>
      <c r="L17551" s="108"/>
      <c r="R17551" s="31"/>
      <c r="S17551" s="112"/>
    </row>
    <row r="17552">
      <c r="A17552" s="105"/>
      <c r="C17552" s="88"/>
      <c r="D17552" s="86"/>
      <c r="E17552" s="32"/>
      <c r="H17552" s="105"/>
      <c r="J17552" s="102"/>
      <c r="K17552" s="102"/>
      <c r="L17552" s="108"/>
      <c r="R17552" s="31"/>
      <c r="S17552" s="112"/>
    </row>
    <row r="17553">
      <c r="A17553" s="105"/>
      <c r="C17553" s="88"/>
      <c r="D17553" s="86"/>
      <c r="E17553" s="32"/>
      <c r="H17553" s="105"/>
      <c r="J17553" s="102"/>
      <c r="K17553" s="102"/>
      <c r="L17553" s="108"/>
      <c r="R17553" s="31"/>
      <c r="S17553" s="112"/>
    </row>
    <row r="17554">
      <c r="A17554" s="105"/>
      <c r="C17554" s="88"/>
      <c r="D17554" s="86"/>
      <c r="E17554" s="32"/>
      <c r="H17554" s="105"/>
      <c r="J17554" s="102"/>
      <c r="K17554" s="102"/>
      <c r="L17554" s="108"/>
      <c r="R17554" s="31"/>
      <c r="S17554" s="112"/>
    </row>
    <row r="17555">
      <c r="A17555" s="105"/>
      <c r="C17555" s="88"/>
      <c r="D17555" s="86"/>
      <c r="E17555" s="32"/>
      <c r="H17555" s="105"/>
      <c r="J17555" s="102"/>
      <c r="K17555" s="102"/>
      <c r="L17555" s="108"/>
      <c r="R17555" s="31"/>
      <c r="S17555" s="112"/>
    </row>
    <row r="17556">
      <c r="A17556" s="105"/>
      <c r="C17556" s="88"/>
      <c r="D17556" s="86"/>
      <c r="E17556" s="32"/>
      <c r="H17556" s="105"/>
      <c r="J17556" s="102"/>
      <c r="K17556" s="102"/>
      <c r="L17556" s="108"/>
      <c r="R17556" s="31"/>
      <c r="S17556" s="112"/>
    </row>
    <row r="17557">
      <c r="A17557" s="105"/>
      <c r="C17557" s="88"/>
      <c r="D17557" s="86"/>
      <c r="E17557" s="32"/>
      <c r="H17557" s="105"/>
      <c r="J17557" s="102"/>
      <c r="K17557" s="102"/>
      <c r="L17557" s="108"/>
      <c r="R17557" s="31"/>
      <c r="S17557" s="112"/>
    </row>
    <row r="17558">
      <c r="A17558" s="105"/>
      <c r="C17558" s="88"/>
      <c r="D17558" s="86"/>
      <c r="E17558" s="32"/>
      <c r="H17558" s="105"/>
      <c r="J17558" s="102"/>
      <c r="K17558" s="102"/>
      <c r="L17558" s="108"/>
      <c r="R17558" s="31"/>
      <c r="S17558" s="112"/>
    </row>
    <row r="17559">
      <c r="A17559" s="105"/>
      <c r="C17559" s="88"/>
      <c r="D17559" s="86"/>
      <c r="E17559" s="32"/>
      <c r="H17559" s="105"/>
      <c r="J17559" s="102"/>
      <c r="K17559" s="102"/>
      <c r="L17559" s="108"/>
      <c r="R17559" s="31"/>
      <c r="S17559" s="112"/>
    </row>
    <row r="17560">
      <c r="A17560" s="105"/>
      <c r="C17560" s="88"/>
      <c r="D17560" s="86"/>
      <c r="E17560" s="32"/>
      <c r="H17560" s="105"/>
      <c r="J17560" s="102"/>
      <c r="K17560" s="102"/>
      <c r="L17560" s="108"/>
      <c r="R17560" s="31"/>
      <c r="S17560" s="112"/>
    </row>
    <row r="17561">
      <c r="A17561" s="105"/>
      <c r="C17561" s="88"/>
      <c r="D17561" s="86"/>
      <c r="E17561" s="32"/>
      <c r="H17561" s="105"/>
      <c r="J17561" s="102"/>
      <c r="K17561" s="102"/>
      <c r="L17561" s="108"/>
      <c r="R17561" s="31"/>
      <c r="S17561" s="112"/>
    </row>
    <row r="17562">
      <c r="A17562" s="105"/>
      <c r="C17562" s="88"/>
      <c r="D17562" s="86"/>
      <c r="E17562" s="32"/>
      <c r="H17562" s="105"/>
      <c r="J17562" s="102"/>
      <c r="K17562" s="102"/>
      <c r="L17562" s="108"/>
      <c r="R17562" s="31"/>
      <c r="S17562" s="112"/>
    </row>
    <row r="17563">
      <c r="A17563" s="105"/>
      <c r="C17563" s="88"/>
      <c r="D17563" s="86"/>
      <c r="E17563" s="32"/>
      <c r="H17563" s="105"/>
      <c r="J17563" s="102"/>
      <c r="K17563" s="102"/>
      <c r="L17563" s="108"/>
      <c r="R17563" s="31"/>
      <c r="S17563" s="112"/>
    </row>
    <row r="17564">
      <c r="A17564" s="105"/>
      <c r="C17564" s="88"/>
      <c r="D17564" s="86"/>
      <c r="E17564" s="32"/>
      <c r="H17564" s="105"/>
      <c r="J17564" s="102"/>
      <c r="K17564" s="102"/>
      <c r="L17564" s="108"/>
      <c r="R17564" s="31"/>
      <c r="S17564" s="112"/>
    </row>
    <row r="17565">
      <c r="A17565" s="105"/>
      <c r="C17565" s="88"/>
      <c r="D17565" s="86"/>
      <c r="E17565" s="32"/>
      <c r="H17565" s="105"/>
      <c r="J17565" s="102"/>
      <c r="K17565" s="102"/>
      <c r="L17565" s="108"/>
      <c r="R17565" s="31"/>
      <c r="S17565" s="112"/>
    </row>
    <row r="17566">
      <c r="A17566" s="105"/>
      <c r="C17566" s="88"/>
      <c r="D17566" s="86"/>
      <c r="E17566" s="32"/>
      <c r="H17566" s="105"/>
      <c r="J17566" s="102"/>
      <c r="K17566" s="102"/>
      <c r="L17566" s="108"/>
      <c r="R17566" s="31"/>
      <c r="S17566" s="112"/>
    </row>
    <row r="17567">
      <c r="A17567" s="105"/>
      <c r="C17567" s="88"/>
      <c r="D17567" s="86"/>
      <c r="E17567" s="32"/>
      <c r="H17567" s="105"/>
      <c r="J17567" s="102"/>
      <c r="K17567" s="102"/>
      <c r="L17567" s="108"/>
      <c r="R17567" s="31"/>
      <c r="S17567" s="112"/>
    </row>
    <row r="17568">
      <c r="A17568" s="105"/>
      <c r="C17568" s="88"/>
      <c r="D17568" s="86"/>
      <c r="E17568" s="32"/>
      <c r="H17568" s="105"/>
      <c r="J17568" s="102"/>
      <c r="K17568" s="102"/>
      <c r="L17568" s="108"/>
      <c r="R17568" s="31"/>
      <c r="S17568" s="112"/>
    </row>
    <row r="17569">
      <c r="A17569" s="105"/>
      <c r="C17569" s="88"/>
      <c r="D17569" s="86"/>
      <c r="E17569" s="32"/>
      <c r="H17569" s="105"/>
      <c r="J17569" s="102"/>
      <c r="K17569" s="102"/>
      <c r="L17569" s="108"/>
      <c r="R17569" s="31"/>
      <c r="S17569" s="112"/>
    </row>
    <row r="17570">
      <c r="A17570" s="105"/>
      <c r="C17570" s="88"/>
      <c r="D17570" s="86"/>
      <c r="E17570" s="32"/>
      <c r="H17570" s="105"/>
      <c r="J17570" s="102"/>
      <c r="K17570" s="102"/>
      <c r="L17570" s="108"/>
      <c r="R17570" s="31"/>
      <c r="S17570" s="112"/>
    </row>
    <row r="17571">
      <c r="A17571" s="105"/>
      <c r="C17571" s="88"/>
      <c r="D17571" s="86"/>
      <c r="E17571" s="32"/>
      <c r="H17571" s="105"/>
      <c r="J17571" s="102"/>
      <c r="K17571" s="102"/>
      <c r="L17571" s="108"/>
      <c r="R17571" s="31"/>
      <c r="S17571" s="112"/>
    </row>
    <row r="17572">
      <c r="A17572" s="105"/>
      <c r="C17572" s="88"/>
      <c r="D17572" s="86"/>
      <c r="E17572" s="32"/>
      <c r="H17572" s="105"/>
      <c r="J17572" s="102"/>
      <c r="K17572" s="102"/>
      <c r="L17572" s="108"/>
      <c r="R17572" s="31"/>
      <c r="S17572" s="112"/>
    </row>
    <row r="17573">
      <c r="A17573" s="105"/>
      <c r="C17573" s="88"/>
      <c r="D17573" s="86"/>
      <c r="E17573" s="32"/>
      <c r="H17573" s="105"/>
      <c r="J17573" s="102"/>
      <c r="K17573" s="102"/>
      <c r="L17573" s="108"/>
      <c r="R17573" s="31"/>
      <c r="S17573" s="112"/>
    </row>
    <row r="17574">
      <c r="A17574" s="105"/>
      <c r="C17574" s="88"/>
      <c r="D17574" s="86"/>
      <c r="E17574" s="32"/>
      <c r="H17574" s="105"/>
      <c r="J17574" s="102"/>
      <c r="K17574" s="102"/>
      <c r="L17574" s="108"/>
      <c r="R17574" s="31"/>
      <c r="S17574" s="112"/>
    </row>
    <row r="17575">
      <c r="A17575" s="105"/>
      <c r="C17575" s="88"/>
      <c r="D17575" s="86"/>
      <c r="E17575" s="32"/>
      <c r="H17575" s="105"/>
      <c r="J17575" s="102"/>
      <c r="K17575" s="102"/>
      <c r="L17575" s="108"/>
      <c r="R17575" s="31"/>
      <c r="S17575" s="112"/>
    </row>
    <row r="17576">
      <c r="A17576" s="105"/>
      <c r="C17576" s="88"/>
      <c r="D17576" s="86"/>
      <c r="E17576" s="32"/>
      <c r="H17576" s="105"/>
      <c r="J17576" s="102"/>
      <c r="K17576" s="102"/>
      <c r="L17576" s="108"/>
      <c r="R17576" s="31"/>
      <c r="S17576" s="112"/>
    </row>
    <row r="17577">
      <c r="A17577" s="105"/>
      <c r="C17577" s="88"/>
      <c r="D17577" s="86"/>
      <c r="E17577" s="32"/>
      <c r="H17577" s="105"/>
      <c r="J17577" s="102"/>
      <c r="K17577" s="102"/>
      <c r="L17577" s="108"/>
      <c r="R17577" s="31"/>
      <c r="S17577" s="112"/>
    </row>
    <row r="17578">
      <c r="A17578" s="105"/>
      <c r="C17578" s="88"/>
      <c r="D17578" s="86"/>
      <c r="E17578" s="32"/>
      <c r="H17578" s="105"/>
      <c r="J17578" s="102"/>
      <c r="K17578" s="102"/>
      <c r="L17578" s="108"/>
      <c r="R17578" s="31"/>
      <c r="S17578" s="112"/>
    </row>
    <row r="17579">
      <c r="A17579" s="105"/>
      <c r="C17579" s="88"/>
      <c r="D17579" s="86"/>
      <c r="E17579" s="32"/>
      <c r="H17579" s="105"/>
      <c r="J17579" s="102"/>
      <c r="K17579" s="102"/>
      <c r="L17579" s="108"/>
      <c r="R17579" s="31"/>
      <c r="S17579" s="112"/>
    </row>
    <row r="17580">
      <c r="A17580" s="105"/>
      <c r="C17580" s="88"/>
      <c r="D17580" s="86"/>
      <c r="E17580" s="32"/>
      <c r="H17580" s="105"/>
      <c r="J17580" s="102"/>
      <c r="K17580" s="102"/>
      <c r="L17580" s="108"/>
      <c r="R17580" s="31"/>
      <c r="S17580" s="112"/>
    </row>
    <row r="17581">
      <c r="A17581" s="105"/>
      <c r="C17581" s="88"/>
      <c r="D17581" s="86"/>
      <c r="E17581" s="32"/>
      <c r="H17581" s="105"/>
      <c r="J17581" s="102"/>
      <c r="K17581" s="102"/>
      <c r="L17581" s="108"/>
      <c r="R17581" s="31"/>
      <c r="S17581" s="112"/>
    </row>
    <row r="17582">
      <c r="A17582" s="105"/>
      <c r="C17582" s="88"/>
      <c r="D17582" s="86"/>
      <c r="E17582" s="32"/>
      <c r="H17582" s="105"/>
      <c r="J17582" s="102"/>
      <c r="K17582" s="102"/>
      <c r="L17582" s="108"/>
      <c r="R17582" s="31"/>
      <c r="S17582" s="112"/>
    </row>
    <row r="17583">
      <c r="A17583" s="105"/>
      <c r="C17583" s="88"/>
      <c r="D17583" s="86"/>
      <c r="E17583" s="32"/>
      <c r="H17583" s="105"/>
      <c r="J17583" s="102"/>
      <c r="K17583" s="102"/>
      <c r="L17583" s="108"/>
      <c r="R17583" s="31"/>
      <c r="S17583" s="112"/>
    </row>
    <row r="17584">
      <c r="A17584" s="105"/>
      <c r="C17584" s="88"/>
      <c r="D17584" s="86"/>
      <c r="E17584" s="32"/>
      <c r="H17584" s="105"/>
      <c r="J17584" s="102"/>
      <c r="K17584" s="102"/>
      <c r="L17584" s="108"/>
      <c r="R17584" s="31"/>
      <c r="S17584" s="112"/>
    </row>
    <row r="17585">
      <c r="A17585" s="105"/>
      <c r="C17585" s="88"/>
      <c r="D17585" s="86"/>
      <c r="E17585" s="32"/>
      <c r="H17585" s="105"/>
      <c r="J17585" s="102"/>
      <c r="K17585" s="102"/>
      <c r="L17585" s="108"/>
      <c r="R17585" s="31"/>
      <c r="S17585" s="112"/>
    </row>
    <row r="17586">
      <c r="A17586" s="105"/>
      <c r="C17586" s="88"/>
      <c r="D17586" s="86"/>
      <c r="E17586" s="32"/>
      <c r="H17586" s="105"/>
      <c r="J17586" s="102"/>
      <c r="K17586" s="102"/>
      <c r="L17586" s="108"/>
      <c r="R17586" s="31"/>
      <c r="S17586" s="112"/>
    </row>
    <row r="17587">
      <c r="A17587" s="105"/>
      <c r="C17587" s="88"/>
      <c r="D17587" s="86"/>
      <c r="E17587" s="32"/>
      <c r="H17587" s="105"/>
      <c r="J17587" s="102"/>
      <c r="K17587" s="102"/>
      <c r="L17587" s="108"/>
      <c r="R17587" s="31"/>
      <c r="S17587" s="112"/>
    </row>
    <row r="17588">
      <c r="A17588" s="105"/>
      <c r="C17588" s="88"/>
      <c r="D17588" s="86"/>
      <c r="E17588" s="32"/>
      <c r="H17588" s="105"/>
      <c r="J17588" s="102"/>
      <c r="K17588" s="102"/>
      <c r="L17588" s="108"/>
      <c r="R17588" s="31"/>
      <c r="S17588" s="112"/>
    </row>
    <row r="17589">
      <c r="A17589" s="105"/>
      <c r="C17589" s="88"/>
      <c r="D17589" s="86"/>
      <c r="E17589" s="32"/>
      <c r="H17589" s="105"/>
      <c r="J17589" s="102"/>
      <c r="K17589" s="102"/>
      <c r="L17589" s="108"/>
      <c r="R17589" s="31"/>
      <c r="S17589" s="112"/>
    </row>
    <row r="17590">
      <c r="A17590" s="105"/>
      <c r="C17590" s="88"/>
      <c r="D17590" s="86"/>
      <c r="E17590" s="32"/>
      <c r="H17590" s="105"/>
      <c r="J17590" s="102"/>
      <c r="K17590" s="102"/>
      <c r="L17590" s="108"/>
      <c r="R17590" s="31"/>
      <c r="S17590" s="112"/>
    </row>
    <row r="17591">
      <c r="A17591" s="105"/>
      <c r="C17591" s="88"/>
      <c r="D17591" s="86"/>
      <c r="E17591" s="32"/>
      <c r="H17591" s="105"/>
      <c r="J17591" s="102"/>
      <c r="K17591" s="102"/>
      <c r="L17591" s="108"/>
      <c r="R17591" s="31"/>
      <c r="S17591" s="112"/>
    </row>
    <row r="17592">
      <c r="A17592" s="105"/>
      <c r="C17592" s="88"/>
      <c r="D17592" s="86"/>
      <c r="E17592" s="32"/>
      <c r="H17592" s="105"/>
      <c r="J17592" s="102"/>
      <c r="K17592" s="102"/>
      <c r="L17592" s="108"/>
      <c r="R17592" s="31"/>
      <c r="S17592" s="112"/>
    </row>
    <row r="17593">
      <c r="A17593" s="105"/>
      <c r="C17593" s="88"/>
      <c r="D17593" s="86"/>
      <c r="E17593" s="32"/>
      <c r="H17593" s="105"/>
      <c r="J17593" s="102"/>
      <c r="K17593" s="102"/>
      <c r="L17593" s="108"/>
      <c r="R17593" s="31"/>
      <c r="S17593" s="112"/>
    </row>
    <row r="17594">
      <c r="A17594" s="105"/>
      <c r="C17594" s="88"/>
      <c r="D17594" s="86"/>
      <c r="E17594" s="32"/>
      <c r="H17594" s="105"/>
      <c r="J17594" s="102"/>
      <c r="K17594" s="102"/>
      <c r="L17594" s="108"/>
      <c r="R17594" s="31"/>
      <c r="S17594" s="112"/>
    </row>
    <row r="17595">
      <c r="A17595" s="105"/>
      <c r="C17595" s="88"/>
      <c r="D17595" s="86"/>
      <c r="E17595" s="32"/>
      <c r="H17595" s="105"/>
      <c r="J17595" s="102"/>
      <c r="K17595" s="102"/>
      <c r="L17595" s="108"/>
      <c r="R17595" s="31"/>
      <c r="S17595" s="112"/>
    </row>
    <row r="17596">
      <c r="A17596" s="105"/>
      <c r="C17596" s="88"/>
      <c r="D17596" s="86"/>
      <c r="E17596" s="32"/>
      <c r="H17596" s="105"/>
      <c r="J17596" s="102"/>
      <c r="K17596" s="102"/>
      <c r="L17596" s="108"/>
      <c r="R17596" s="31"/>
      <c r="S17596" s="112"/>
    </row>
    <row r="17597">
      <c r="A17597" s="105"/>
      <c r="C17597" s="88"/>
      <c r="D17597" s="86"/>
      <c r="E17597" s="32"/>
      <c r="H17597" s="105"/>
      <c r="J17597" s="102"/>
      <c r="K17597" s="102"/>
      <c r="L17597" s="108"/>
      <c r="R17597" s="31"/>
      <c r="S17597" s="112"/>
    </row>
    <row r="17598">
      <c r="A17598" s="105"/>
      <c r="C17598" s="88"/>
      <c r="D17598" s="86"/>
      <c r="E17598" s="32"/>
      <c r="H17598" s="105"/>
      <c r="J17598" s="102"/>
      <c r="K17598" s="102"/>
      <c r="L17598" s="108"/>
      <c r="R17598" s="31"/>
      <c r="S17598" s="112"/>
    </row>
    <row r="17599">
      <c r="A17599" s="105"/>
      <c r="C17599" s="88"/>
      <c r="D17599" s="86"/>
      <c r="E17599" s="32"/>
      <c r="H17599" s="105"/>
      <c r="J17599" s="102"/>
      <c r="K17599" s="102"/>
      <c r="L17599" s="108"/>
      <c r="R17599" s="31"/>
      <c r="S17599" s="112"/>
    </row>
    <row r="17600">
      <c r="A17600" s="105"/>
      <c r="C17600" s="88"/>
      <c r="D17600" s="86"/>
      <c r="E17600" s="32"/>
      <c r="H17600" s="105"/>
      <c r="J17600" s="102"/>
      <c r="K17600" s="102"/>
      <c r="L17600" s="108"/>
      <c r="R17600" s="31"/>
      <c r="S17600" s="112"/>
    </row>
    <row r="17601">
      <c r="A17601" s="105"/>
      <c r="C17601" s="88"/>
      <c r="D17601" s="86"/>
      <c r="E17601" s="32"/>
      <c r="H17601" s="105"/>
      <c r="J17601" s="102"/>
      <c r="K17601" s="102"/>
      <c r="L17601" s="108"/>
      <c r="R17601" s="31"/>
      <c r="S17601" s="112"/>
    </row>
    <row r="17602">
      <c r="A17602" s="105"/>
      <c r="C17602" s="88"/>
      <c r="D17602" s="86"/>
      <c r="E17602" s="32"/>
      <c r="H17602" s="105"/>
      <c r="J17602" s="102"/>
      <c r="K17602" s="102"/>
      <c r="L17602" s="108"/>
      <c r="R17602" s="31"/>
      <c r="S17602" s="112"/>
    </row>
    <row r="17603">
      <c r="A17603" s="105"/>
      <c r="C17603" s="88"/>
      <c r="D17603" s="86"/>
      <c r="E17603" s="32"/>
      <c r="H17603" s="105"/>
      <c r="J17603" s="102"/>
      <c r="K17603" s="102"/>
      <c r="L17603" s="108"/>
      <c r="R17603" s="31"/>
      <c r="S17603" s="112"/>
    </row>
    <row r="17604">
      <c r="A17604" s="105"/>
      <c r="C17604" s="88"/>
      <c r="D17604" s="86"/>
      <c r="E17604" s="32"/>
      <c r="H17604" s="105"/>
      <c r="J17604" s="102"/>
      <c r="K17604" s="102"/>
      <c r="L17604" s="108"/>
      <c r="R17604" s="31"/>
      <c r="S17604" s="112"/>
    </row>
    <row r="17605">
      <c r="A17605" s="105"/>
      <c r="C17605" s="88"/>
      <c r="D17605" s="86"/>
      <c r="E17605" s="32"/>
      <c r="H17605" s="105"/>
      <c r="J17605" s="102"/>
      <c r="K17605" s="102"/>
      <c r="L17605" s="108"/>
      <c r="R17605" s="31"/>
      <c r="S17605" s="112"/>
    </row>
    <row r="17606">
      <c r="A17606" s="105"/>
      <c r="C17606" s="88"/>
      <c r="D17606" s="86"/>
      <c r="E17606" s="32"/>
      <c r="H17606" s="105"/>
      <c r="J17606" s="102"/>
      <c r="K17606" s="102"/>
      <c r="L17606" s="108"/>
      <c r="R17606" s="31"/>
      <c r="S17606" s="112"/>
    </row>
    <row r="17607">
      <c r="A17607" s="105"/>
      <c r="C17607" s="88"/>
      <c r="D17607" s="86"/>
      <c r="E17607" s="32"/>
      <c r="H17607" s="105"/>
      <c r="J17607" s="102"/>
      <c r="K17607" s="102"/>
      <c r="L17607" s="108"/>
      <c r="R17607" s="31"/>
      <c r="S17607" s="112"/>
    </row>
    <row r="17608">
      <c r="A17608" s="105"/>
      <c r="C17608" s="88"/>
      <c r="D17608" s="86"/>
      <c r="E17608" s="32"/>
      <c r="H17608" s="105"/>
      <c r="J17608" s="102"/>
      <c r="K17608" s="102"/>
      <c r="L17608" s="108"/>
      <c r="R17608" s="31"/>
      <c r="S17608" s="112"/>
    </row>
    <row r="17609">
      <c r="A17609" s="105"/>
      <c r="C17609" s="88"/>
      <c r="D17609" s="86"/>
      <c r="E17609" s="32"/>
      <c r="H17609" s="105"/>
      <c r="J17609" s="102"/>
      <c r="K17609" s="102"/>
      <c r="L17609" s="108"/>
      <c r="R17609" s="31"/>
      <c r="S17609" s="112"/>
    </row>
    <row r="17610">
      <c r="A17610" s="105"/>
      <c r="C17610" s="88"/>
      <c r="D17610" s="86"/>
      <c r="E17610" s="32"/>
      <c r="H17610" s="105"/>
      <c r="J17610" s="102"/>
      <c r="K17610" s="102"/>
      <c r="L17610" s="108"/>
      <c r="R17610" s="31"/>
      <c r="S17610" s="112"/>
    </row>
    <row r="17611">
      <c r="A17611" s="105"/>
      <c r="C17611" s="88"/>
      <c r="D17611" s="86"/>
      <c r="E17611" s="32"/>
      <c r="H17611" s="105"/>
      <c r="J17611" s="102"/>
      <c r="K17611" s="102"/>
      <c r="L17611" s="108"/>
      <c r="R17611" s="31"/>
      <c r="S17611" s="112"/>
    </row>
    <row r="17612">
      <c r="A17612" s="105"/>
      <c r="C17612" s="88"/>
      <c r="D17612" s="86"/>
      <c r="E17612" s="32"/>
      <c r="H17612" s="105"/>
      <c r="J17612" s="102"/>
      <c r="K17612" s="102"/>
      <c r="L17612" s="108"/>
      <c r="R17612" s="31"/>
      <c r="S17612" s="112"/>
    </row>
    <row r="17613">
      <c r="A17613" s="105"/>
      <c r="C17613" s="88"/>
      <c r="D17613" s="86"/>
      <c r="E17613" s="32"/>
      <c r="H17613" s="105"/>
      <c r="J17613" s="102"/>
      <c r="K17613" s="102"/>
      <c r="L17613" s="108"/>
      <c r="R17613" s="31"/>
      <c r="S17613" s="112"/>
    </row>
    <row r="17614">
      <c r="A17614" s="105"/>
      <c r="C17614" s="88"/>
      <c r="D17614" s="86"/>
      <c r="E17614" s="32"/>
      <c r="H17614" s="105"/>
      <c r="J17614" s="102"/>
      <c r="K17614" s="102"/>
      <c r="L17614" s="108"/>
      <c r="R17614" s="31"/>
      <c r="S17614" s="112"/>
    </row>
    <row r="17615">
      <c r="A17615" s="105"/>
      <c r="C17615" s="88"/>
      <c r="D17615" s="86"/>
      <c r="E17615" s="32"/>
      <c r="H17615" s="105"/>
      <c r="J17615" s="102"/>
      <c r="K17615" s="102"/>
      <c r="L17615" s="108"/>
      <c r="R17615" s="31"/>
      <c r="S17615" s="112"/>
    </row>
    <row r="17616">
      <c r="A17616" s="105"/>
      <c r="C17616" s="88"/>
      <c r="D17616" s="86"/>
      <c r="E17616" s="32"/>
      <c r="H17616" s="105"/>
      <c r="J17616" s="102"/>
      <c r="K17616" s="102"/>
      <c r="L17616" s="108"/>
      <c r="R17616" s="31"/>
      <c r="S17616" s="112"/>
    </row>
    <row r="17617">
      <c r="A17617" s="105"/>
      <c r="C17617" s="88"/>
      <c r="D17617" s="86"/>
      <c r="E17617" s="32"/>
      <c r="H17617" s="105"/>
      <c r="J17617" s="102"/>
      <c r="K17617" s="102"/>
      <c r="L17617" s="108"/>
      <c r="R17617" s="31"/>
      <c r="S17617" s="112"/>
    </row>
    <row r="17618">
      <c r="A17618" s="105"/>
      <c r="C17618" s="88"/>
      <c r="D17618" s="86"/>
      <c r="E17618" s="32"/>
      <c r="H17618" s="105"/>
      <c r="J17618" s="102"/>
      <c r="K17618" s="102"/>
      <c r="L17618" s="108"/>
      <c r="R17618" s="31"/>
      <c r="S17618" s="112"/>
    </row>
    <row r="17619">
      <c r="A17619" s="105"/>
      <c r="C17619" s="88"/>
      <c r="D17619" s="86"/>
      <c r="E17619" s="32"/>
      <c r="H17619" s="105"/>
      <c r="J17619" s="102"/>
      <c r="K17619" s="102"/>
      <c r="L17619" s="108"/>
      <c r="R17619" s="31"/>
      <c r="S17619" s="112"/>
    </row>
    <row r="17620">
      <c r="A17620" s="105"/>
      <c r="C17620" s="88"/>
      <c r="D17620" s="86"/>
      <c r="E17620" s="32"/>
      <c r="H17620" s="105"/>
      <c r="J17620" s="102"/>
      <c r="K17620" s="102"/>
      <c r="L17620" s="108"/>
      <c r="R17620" s="31"/>
      <c r="S17620" s="112"/>
    </row>
    <row r="17621">
      <c r="A17621" s="105"/>
      <c r="C17621" s="88"/>
      <c r="D17621" s="86"/>
      <c r="E17621" s="32"/>
      <c r="H17621" s="105"/>
      <c r="J17621" s="102"/>
      <c r="K17621" s="102"/>
      <c r="L17621" s="108"/>
      <c r="R17621" s="31"/>
      <c r="S17621" s="112"/>
    </row>
    <row r="17622">
      <c r="A17622" s="105"/>
      <c r="C17622" s="88"/>
      <c r="D17622" s="86"/>
      <c r="E17622" s="32"/>
      <c r="H17622" s="105"/>
      <c r="J17622" s="102"/>
      <c r="K17622" s="102"/>
      <c r="L17622" s="108"/>
      <c r="R17622" s="31"/>
      <c r="S17622" s="112"/>
    </row>
    <row r="17623">
      <c r="A17623" s="105"/>
      <c r="C17623" s="88"/>
      <c r="D17623" s="86"/>
      <c r="E17623" s="32"/>
      <c r="H17623" s="105"/>
      <c r="J17623" s="102"/>
      <c r="K17623" s="102"/>
      <c r="L17623" s="108"/>
      <c r="R17623" s="31"/>
      <c r="S17623" s="112"/>
    </row>
    <row r="17624">
      <c r="A17624" s="105"/>
      <c r="C17624" s="88"/>
      <c r="D17624" s="86"/>
      <c r="E17624" s="32"/>
      <c r="H17624" s="105"/>
      <c r="J17624" s="102"/>
      <c r="K17624" s="102"/>
      <c r="L17624" s="108"/>
      <c r="R17624" s="31"/>
      <c r="S17624" s="112"/>
    </row>
    <row r="17625">
      <c r="A17625" s="105"/>
      <c r="C17625" s="88"/>
      <c r="D17625" s="86"/>
      <c r="E17625" s="32"/>
      <c r="H17625" s="105"/>
      <c r="J17625" s="102"/>
      <c r="K17625" s="102"/>
      <c r="L17625" s="108"/>
      <c r="R17625" s="31"/>
      <c r="S17625" s="112"/>
    </row>
    <row r="17626">
      <c r="A17626" s="105"/>
      <c r="C17626" s="88"/>
      <c r="D17626" s="86"/>
      <c r="E17626" s="32"/>
      <c r="H17626" s="105"/>
      <c r="J17626" s="102"/>
      <c r="K17626" s="102"/>
      <c r="L17626" s="108"/>
      <c r="R17626" s="31"/>
      <c r="S17626" s="112"/>
    </row>
    <row r="17627">
      <c r="A17627" s="105"/>
      <c r="C17627" s="88"/>
      <c r="D17627" s="86"/>
      <c r="E17627" s="32"/>
      <c r="H17627" s="105"/>
      <c r="J17627" s="102"/>
      <c r="K17627" s="102"/>
      <c r="L17627" s="108"/>
      <c r="R17627" s="31"/>
      <c r="S17627" s="112"/>
    </row>
    <row r="17628">
      <c r="A17628" s="105"/>
      <c r="C17628" s="88"/>
      <c r="D17628" s="86"/>
      <c r="E17628" s="32"/>
      <c r="H17628" s="105"/>
      <c r="J17628" s="102"/>
      <c r="K17628" s="102"/>
      <c r="L17628" s="108"/>
      <c r="R17628" s="31"/>
      <c r="S17628" s="112"/>
    </row>
    <row r="17629">
      <c r="A17629" s="105"/>
      <c r="C17629" s="88"/>
      <c r="D17629" s="86"/>
      <c r="E17629" s="32"/>
      <c r="H17629" s="105"/>
      <c r="J17629" s="102"/>
      <c r="K17629" s="102"/>
      <c r="L17629" s="108"/>
      <c r="R17629" s="31"/>
      <c r="S17629" s="112"/>
    </row>
    <row r="17630">
      <c r="A17630" s="105"/>
      <c r="C17630" s="88"/>
      <c r="D17630" s="86"/>
      <c r="E17630" s="32"/>
      <c r="H17630" s="105"/>
      <c r="J17630" s="102"/>
      <c r="K17630" s="102"/>
      <c r="L17630" s="108"/>
      <c r="R17630" s="31"/>
      <c r="S17630" s="112"/>
    </row>
    <row r="17631">
      <c r="A17631" s="105"/>
      <c r="C17631" s="88"/>
      <c r="D17631" s="86"/>
      <c r="E17631" s="32"/>
      <c r="H17631" s="105"/>
      <c r="J17631" s="102"/>
      <c r="K17631" s="102"/>
      <c r="L17631" s="108"/>
      <c r="R17631" s="31"/>
      <c r="S17631" s="112"/>
    </row>
    <row r="17632">
      <c r="A17632" s="105"/>
      <c r="C17632" s="88"/>
      <c r="D17632" s="86"/>
      <c r="E17632" s="32"/>
      <c r="H17632" s="105"/>
      <c r="J17632" s="102"/>
      <c r="K17632" s="102"/>
      <c r="L17632" s="108"/>
      <c r="R17632" s="31"/>
      <c r="S17632" s="112"/>
    </row>
    <row r="17633">
      <c r="A17633" s="105"/>
      <c r="C17633" s="88"/>
      <c r="D17633" s="86"/>
      <c r="E17633" s="32"/>
      <c r="H17633" s="105"/>
      <c r="J17633" s="102"/>
      <c r="K17633" s="102"/>
      <c r="L17633" s="108"/>
      <c r="R17633" s="31"/>
      <c r="S17633" s="112"/>
    </row>
    <row r="17634">
      <c r="A17634" s="105"/>
      <c r="C17634" s="88"/>
      <c r="D17634" s="86"/>
      <c r="E17634" s="32"/>
      <c r="H17634" s="105"/>
      <c r="J17634" s="102"/>
      <c r="K17634" s="102"/>
      <c r="L17634" s="108"/>
      <c r="R17634" s="31"/>
      <c r="S17634" s="112"/>
    </row>
    <row r="17635">
      <c r="A17635" s="105"/>
      <c r="C17635" s="88"/>
      <c r="D17635" s="86"/>
      <c r="E17635" s="32"/>
      <c r="H17635" s="105"/>
      <c r="J17635" s="102"/>
      <c r="K17635" s="102"/>
      <c r="L17635" s="108"/>
      <c r="R17635" s="31"/>
      <c r="S17635" s="112"/>
    </row>
    <row r="17636">
      <c r="A17636" s="105"/>
      <c r="C17636" s="88"/>
      <c r="D17636" s="86"/>
      <c r="E17636" s="32"/>
      <c r="H17636" s="105"/>
      <c r="J17636" s="102"/>
      <c r="K17636" s="102"/>
      <c r="L17636" s="108"/>
      <c r="R17636" s="31"/>
      <c r="S17636" s="112"/>
    </row>
    <row r="17637">
      <c r="A17637" s="105"/>
      <c r="C17637" s="88"/>
      <c r="D17637" s="86"/>
      <c r="E17637" s="32"/>
      <c r="H17637" s="105"/>
      <c r="J17637" s="102"/>
      <c r="K17637" s="102"/>
      <c r="L17637" s="108"/>
      <c r="R17637" s="31"/>
      <c r="S17637" s="112"/>
    </row>
    <row r="17638">
      <c r="A17638" s="105"/>
      <c r="C17638" s="88"/>
      <c r="D17638" s="86"/>
      <c r="E17638" s="32"/>
      <c r="H17638" s="105"/>
      <c r="J17638" s="102"/>
      <c r="K17638" s="102"/>
      <c r="L17638" s="108"/>
      <c r="R17638" s="31"/>
      <c r="S17638" s="112"/>
    </row>
    <row r="17639">
      <c r="A17639" s="105"/>
      <c r="C17639" s="88"/>
      <c r="D17639" s="86"/>
      <c r="E17639" s="32"/>
      <c r="H17639" s="105"/>
      <c r="J17639" s="102"/>
      <c r="K17639" s="102"/>
      <c r="L17639" s="108"/>
      <c r="R17639" s="31"/>
      <c r="S17639" s="112"/>
    </row>
    <row r="17640">
      <c r="A17640" s="105"/>
      <c r="C17640" s="88"/>
      <c r="D17640" s="86"/>
      <c r="E17640" s="32"/>
      <c r="H17640" s="105"/>
      <c r="J17640" s="102"/>
      <c r="K17640" s="102"/>
      <c r="L17640" s="108"/>
      <c r="R17640" s="31"/>
      <c r="S17640" s="112"/>
    </row>
    <row r="17641">
      <c r="A17641" s="105"/>
      <c r="C17641" s="88"/>
      <c r="D17641" s="86"/>
      <c r="E17641" s="32"/>
      <c r="H17641" s="105"/>
      <c r="J17641" s="102"/>
      <c r="K17641" s="102"/>
      <c r="L17641" s="108"/>
      <c r="R17641" s="31"/>
      <c r="S17641" s="112"/>
    </row>
    <row r="17642">
      <c r="A17642" s="105"/>
      <c r="C17642" s="88"/>
      <c r="D17642" s="86"/>
      <c r="E17642" s="32"/>
      <c r="H17642" s="105"/>
      <c r="J17642" s="102"/>
      <c r="K17642" s="102"/>
      <c r="L17642" s="108"/>
      <c r="R17642" s="31"/>
      <c r="S17642" s="112"/>
    </row>
    <row r="17643">
      <c r="A17643" s="105"/>
      <c r="C17643" s="88"/>
      <c r="D17643" s="86"/>
      <c r="E17643" s="32"/>
      <c r="H17643" s="105"/>
      <c r="J17643" s="102"/>
      <c r="K17643" s="102"/>
      <c r="L17643" s="108"/>
      <c r="R17643" s="31"/>
      <c r="S17643" s="112"/>
    </row>
    <row r="17644">
      <c r="A17644" s="105"/>
      <c r="C17644" s="88"/>
      <c r="D17644" s="86"/>
      <c r="E17644" s="32"/>
      <c r="H17644" s="105"/>
      <c r="J17644" s="102"/>
      <c r="K17644" s="102"/>
      <c r="L17644" s="108"/>
      <c r="R17644" s="31"/>
      <c r="S17644" s="112"/>
    </row>
    <row r="17645">
      <c r="A17645" s="105"/>
      <c r="C17645" s="88"/>
      <c r="D17645" s="86"/>
      <c r="E17645" s="32"/>
      <c r="H17645" s="105"/>
      <c r="J17645" s="102"/>
      <c r="K17645" s="102"/>
      <c r="L17645" s="108"/>
      <c r="R17645" s="31"/>
      <c r="S17645" s="112"/>
    </row>
    <row r="17646">
      <c r="A17646" s="105"/>
      <c r="C17646" s="88"/>
      <c r="D17646" s="86"/>
      <c r="E17646" s="32"/>
      <c r="H17646" s="105"/>
      <c r="J17646" s="102"/>
      <c r="K17646" s="102"/>
      <c r="L17646" s="108"/>
      <c r="R17646" s="31"/>
      <c r="S17646" s="112"/>
    </row>
    <row r="17647">
      <c r="A17647" s="105"/>
      <c r="C17647" s="88"/>
      <c r="D17647" s="86"/>
      <c r="E17647" s="32"/>
      <c r="H17647" s="105"/>
      <c r="J17647" s="102"/>
      <c r="K17647" s="102"/>
      <c r="L17647" s="108"/>
      <c r="R17647" s="31"/>
      <c r="S17647" s="112"/>
    </row>
    <row r="17648">
      <c r="A17648" s="105"/>
      <c r="C17648" s="88"/>
      <c r="D17648" s="86"/>
      <c r="E17648" s="32"/>
      <c r="H17648" s="105"/>
      <c r="J17648" s="102"/>
      <c r="K17648" s="102"/>
      <c r="L17648" s="108"/>
      <c r="R17648" s="31"/>
      <c r="S17648" s="112"/>
    </row>
    <row r="17649">
      <c r="A17649" s="105"/>
      <c r="C17649" s="88"/>
      <c r="D17649" s="86"/>
      <c r="E17649" s="32"/>
      <c r="H17649" s="105"/>
      <c r="J17649" s="102"/>
      <c r="K17649" s="102"/>
      <c r="L17649" s="108"/>
      <c r="R17649" s="31"/>
      <c r="S17649" s="112"/>
    </row>
    <row r="17650">
      <c r="A17650" s="105"/>
      <c r="C17650" s="88"/>
      <c r="D17650" s="86"/>
      <c r="E17650" s="32"/>
      <c r="H17650" s="105"/>
      <c r="J17650" s="102"/>
      <c r="K17650" s="102"/>
      <c r="L17650" s="108"/>
      <c r="R17650" s="31"/>
      <c r="S17650" s="112"/>
    </row>
    <row r="17651">
      <c r="A17651" s="105"/>
      <c r="C17651" s="88"/>
      <c r="D17651" s="86"/>
      <c r="E17651" s="32"/>
      <c r="H17651" s="105"/>
      <c r="J17651" s="102"/>
      <c r="K17651" s="102"/>
      <c r="L17651" s="108"/>
      <c r="R17651" s="31"/>
      <c r="S17651" s="112"/>
    </row>
    <row r="17652">
      <c r="A17652" s="105"/>
      <c r="C17652" s="88"/>
      <c r="D17652" s="86"/>
      <c r="E17652" s="32"/>
      <c r="H17652" s="105"/>
      <c r="J17652" s="102"/>
      <c r="K17652" s="102"/>
      <c r="L17652" s="108"/>
      <c r="R17652" s="31"/>
      <c r="S17652" s="112"/>
    </row>
    <row r="17653">
      <c r="A17653" s="105"/>
      <c r="C17653" s="88"/>
      <c r="D17653" s="86"/>
      <c r="E17653" s="32"/>
      <c r="H17653" s="105"/>
      <c r="J17653" s="102"/>
      <c r="K17653" s="102"/>
      <c r="L17653" s="108"/>
      <c r="R17653" s="31"/>
      <c r="S17653" s="112"/>
    </row>
    <row r="17654">
      <c r="A17654" s="105"/>
      <c r="C17654" s="88"/>
      <c r="D17654" s="86"/>
      <c r="E17654" s="32"/>
      <c r="H17654" s="105"/>
      <c r="J17654" s="102"/>
      <c r="K17654" s="102"/>
      <c r="L17654" s="108"/>
      <c r="R17654" s="31"/>
      <c r="S17654" s="112"/>
    </row>
    <row r="17655">
      <c r="A17655" s="105"/>
      <c r="C17655" s="88"/>
      <c r="D17655" s="86"/>
      <c r="E17655" s="32"/>
      <c r="H17655" s="105"/>
      <c r="J17655" s="102"/>
      <c r="K17655" s="102"/>
      <c r="L17655" s="108"/>
      <c r="R17655" s="31"/>
      <c r="S17655" s="112"/>
    </row>
    <row r="17656">
      <c r="A17656" s="105"/>
      <c r="C17656" s="88"/>
      <c r="D17656" s="86"/>
      <c r="E17656" s="32"/>
      <c r="H17656" s="105"/>
      <c r="J17656" s="102"/>
      <c r="K17656" s="102"/>
      <c r="L17656" s="108"/>
      <c r="R17656" s="31"/>
      <c r="S17656" s="112"/>
    </row>
    <row r="17657">
      <c r="A17657" s="105"/>
      <c r="C17657" s="88"/>
      <c r="D17657" s="86"/>
      <c r="E17657" s="32"/>
      <c r="H17657" s="105"/>
      <c r="J17657" s="102"/>
      <c r="K17657" s="102"/>
      <c r="L17657" s="108"/>
      <c r="R17657" s="31"/>
      <c r="S17657" s="112"/>
    </row>
    <row r="17658">
      <c r="A17658" s="105"/>
      <c r="C17658" s="88"/>
      <c r="D17658" s="86"/>
      <c r="E17658" s="32"/>
      <c r="H17658" s="105"/>
      <c r="J17658" s="102"/>
      <c r="K17658" s="102"/>
      <c r="L17658" s="108"/>
      <c r="R17658" s="31"/>
      <c r="S17658" s="112"/>
    </row>
    <row r="17659">
      <c r="A17659" s="105"/>
      <c r="C17659" s="88"/>
      <c r="D17659" s="86"/>
      <c r="E17659" s="32"/>
      <c r="H17659" s="105"/>
      <c r="J17659" s="102"/>
      <c r="K17659" s="102"/>
      <c r="L17659" s="108"/>
      <c r="R17659" s="31"/>
      <c r="S17659" s="112"/>
    </row>
    <row r="17660">
      <c r="A17660" s="105"/>
      <c r="C17660" s="88"/>
      <c r="D17660" s="86"/>
      <c r="E17660" s="32"/>
      <c r="H17660" s="105"/>
      <c r="J17660" s="102"/>
      <c r="K17660" s="102"/>
      <c r="L17660" s="108"/>
      <c r="R17660" s="31"/>
      <c r="S17660" s="112"/>
    </row>
    <row r="17661">
      <c r="A17661" s="105"/>
      <c r="C17661" s="88"/>
      <c r="D17661" s="86"/>
      <c r="E17661" s="32"/>
      <c r="H17661" s="105"/>
      <c r="J17661" s="102"/>
      <c r="K17661" s="102"/>
      <c r="L17661" s="108"/>
      <c r="R17661" s="31"/>
      <c r="S17661" s="112"/>
    </row>
    <row r="17662">
      <c r="A17662" s="105"/>
      <c r="C17662" s="88"/>
      <c r="D17662" s="86"/>
      <c r="E17662" s="32"/>
      <c r="H17662" s="105"/>
      <c r="J17662" s="102"/>
      <c r="K17662" s="102"/>
      <c r="L17662" s="108"/>
      <c r="R17662" s="31"/>
      <c r="S17662" s="112"/>
    </row>
    <row r="17663">
      <c r="A17663" s="105"/>
      <c r="C17663" s="88"/>
      <c r="D17663" s="86"/>
      <c r="E17663" s="32"/>
      <c r="H17663" s="105"/>
      <c r="J17663" s="102"/>
      <c r="K17663" s="102"/>
      <c r="L17663" s="108"/>
      <c r="R17663" s="31"/>
      <c r="S17663" s="112"/>
    </row>
    <row r="17664">
      <c r="A17664" s="105"/>
      <c r="C17664" s="88"/>
      <c r="D17664" s="86"/>
      <c r="E17664" s="32"/>
      <c r="H17664" s="105"/>
      <c r="J17664" s="102"/>
      <c r="K17664" s="102"/>
      <c r="L17664" s="108"/>
      <c r="R17664" s="31"/>
      <c r="S17664" s="112"/>
    </row>
    <row r="17665">
      <c r="A17665" s="105"/>
      <c r="C17665" s="88"/>
      <c r="D17665" s="86"/>
      <c r="E17665" s="32"/>
      <c r="H17665" s="105"/>
      <c r="J17665" s="102"/>
      <c r="K17665" s="102"/>
      <c r="L17665" s="108"/>
      <c r="R17665" s="31"/>
      <c r="S17665" s="112"/>
    </row>
    <row r="17666">
      <c r="A17666" s="105"/>
      <c r="C17666" s="88"/>
      <c r="D17666" s="86"/>
      <c r="E17666" s="32"/>
      <c r="H17666" s="105"/>
      <c r="J17666" s="102"/>
      <c r="K17666" s="102"/>
      <c r="L17666" s="108"/>
      <c r="R17666" s="31"/>
      <c r="S17666" s="112"/>
    </row>
    <row r="17667">
      <c r="A17667" s="105"/>
      <c r="C17667" s="88"/>
      <c r="D17667" s="86"/>
      <c r="E17667" s="32"/>
      <c r="H17667" s="105"/>
      <c r="J17667" s="102"/>
      <c r="K17667" s="102"/>
      <c r="L17667" s="108"/>
      <c r="R17667" s="31"/>
      <c r="S17667" s="112"/>
    </row>
    <row r="17668">
      <c r="A17668" s="105"/>
      <c r="C17668" s="88"/>
      <c r="D17668" s="86"/>
      <c r="E17668" s="32"/>
      <c r="H17668" s="105"/>
      <c r="J17668" s="102"/>
      <c r="K17668" s="102"/>
      <c r="L17668" s="108"/>
      <c r="R17668" s="31"/>
      <c r="S17668" s="112"/>
    </row>
    <row r="17669">
      <c r="A17669" s="105"/>
      <c r="C17669" s="88"/>
      <c r="D17669" s="86"/>
      <c r="E17669" s="32"/>
      <c r="H17669" s="105"/>
      <c r="J17669" s="102"/>
      <c r="K17669" s="102"/>
      <c r="L17669" s="108"/>
      <c r="R17669" s="31"/>
      <c r="S17669" s="112"/>
    </row>
    <row r="17670">
      <c r="A17670" s="105"/>
      <c r="C17670" s="88"/>
      <c r="D17670" s="86"/>
      <c r="E17670" s="32"/>
      <c r="H17670" s="105"/>
      <c r="J17670" s="102"/>
      <c r="K17670" s="102"/>
      <c r="L17670" s="108"/>
      <c r="R17670" s="31"/>
      <c r="S17670" s="112"/>
    </row>
    <row r="17671">
      <c r="A17671" s="105"/>
      <c r="C17671" s="88"/>
      <c r="D17671" s="86"/>
      <c r="E17671" s="32"/>
      <c r="H17671" s="105"/>
      <c r="J17671" s="102"/>
      <c r="K17671" s="102"/>
      <c r="L17671" s="108"/>
      <c r="R17671" s="31"/>
      <c r="S17671" s="112"/>
    </row>
    <row r="17672">
      <c r="A17672" s="105"/>
      <c r="C17672" s="88"/>
      <c r="D17672" s="86"/>
      <c r="E17672" s="32"/>
      <c r="H17672" s="105"/>
      <c r="J17672" s="102"/>
      <c r="K17672" s="102"/>
      <c r="L17672" s="108"/>
      <c r="R17672" s="31"/>
      <c r="S17672" s="112"/>
    </row>
    <row r="17673">
      <c r="A17673" s="105"/>
      <c r="C17673" s="88"/>
      <c r="D17673" s="86"/>
      <c r="E17673" s="32"/>
      <c r="H17673" s="105"/>
      <c r="J17673" s="102"/>
      <c r="K17673" s="102"/>
      <c r="L17673" s="108"/>
      <c r="R17673" s="31"/>
      <c r="S17673" s="112"/>
    </row>
    <row r="17674">
      <c r="A17674" s="105"/>
      <c r="C17674" s="88"/>
      <c r="D17674" s="86"/>
      <c r="E17674" s="32"/>
      <c r="H17674" s="105"/>
      <c r="J17674" s="102"/>
      <c r="K17674" s="102"/>
      <c r="L17674" s="108"/>
      <c r="R17674" s="31"/>
      <c r="S17674" s="112"/>
    </row>
    <row r="17675">
      <c r="A17675" s="105"/>
      <c r="C17675" s="88"/>
      <c r="D17675" s="86"/>
      <c r="E17675" s="32"/>
      <c r="H17675" s="105"/>
      <c r="J17675" s="102"/>
      <c r="K17675" s="102"/>
      <c r="L17675" s="108"/>
      <c r="R17675" s="31"/>
      <c r="S17675" s="112"/>
    </row>
    <row r="17676">
      <c r="A17676" s="105"/>
      <c r="C17676" s="88"/>
      <c r="D17676" s="86"/>
      <c r="E17676" s="32"/>
      <c r="H17676" s="105"/>
      <c r="J17676" s="102"/>
      <c r="K17676" s="102"/>
      <c r="L17676" s="108"/>
      <c r="R17676" s="31"/>
      <c r="S17676" s="112"/>
    </row>
    <row r="17677">
      <c r="A17677" s="105"/>
      <c r="C17677" s="88"/>
      <c r="D17677" s="86"/>
      <c r="E17677" s="32"/>
      <c r="H17677" s="105"/>
      <c r="J17677" s="102"/>
      <c r="K17677" s="102"/>
      <c r="L17677" s="108"/>
      <c r="R17677" s="31"/>
      <c r="S17677" s="112"/>
    </row>
    <row r="17678">
      <c r="A17678" s="105"/>
      <c r="C17678" s="88"/>
      <c r="D17678" s="86"/>
      <c r="E17678" s="32"/>
      <c r="H17678" s="105"/>
      <c r="J17678" s="102"/>
      <c r="K17678" s="102"/>
      <c r="L17678" s="108"/>
      <c r="R17678" s="31"/>
      <c r="S17678" s="112"/>
    </row>
    <row r="17679">
      <c r="A17679" s="105"/>
      <c r="C17679" s="88"/>
      <c r="D17679" s="86"/>
      <c r="E17679" s="32"/>
      <c r="H17679" s="105"/>
      <c r="J17679" s="102"/>
      <c r="K17679" s="102"/>
      <c r="L17679" s="108"/>
      <c r="R17679" s="31"/>
      <c r="S17679" s="112"/>
    </row>
    <row r="17680">
      <c r="A17680" s="105"/>
      <c r="C17680" s="88"/>
      <c r="D17680" s="86"/>
      <c r="E17680" s="32"/>
      <c r="H17680" s="105"/>
      <c r="J17680" s="102"/>
      <c r="K17680" s="102"/>
      <c r="L17680" s="108"/>
      <c r="R17680" s="31"/>
      <c r="S17680" s="112"/>
    </row>
    <row r="17681">
      <c r="A17681" s="105"/>
      <c r="C17681" s="88"/>
      <c r="D17681" s="86"/>
      <c r="E17681" s="32"/>
      <c r="H17681" s="105"/>
      <c r="J17681" s="102"/>
      <c r="K17681" s="102"/>
      <c r="L17681" s="108"/>
      <c r="R17681" s="31"/>
      <c r="S17681" s="112"/>
    </row>
    <row r="17682">
      <c r="A17682" s="105"/>
      <c r="C17682" s="88"/>
      <c r="D17682" s="86"/>
      <c r="E17682" s="32"/>
      <c r="H17682" s="105"/>
      <c r="J17682" s="102"/>
      <c r="K17682" s="102"/>
      <c r="L17682" s="108"/>
      <c r="R17682" s="31"/>
      <c r="S17682" s="112"/>
    </row>
    <row r="17683">
      <c r="A17683" s="105"/>
      <c r="C17683" s="88"/>
      <c r="D17683" s="86"/>
      <c r="E17683" s="32"/>
      <c r="H17683" s="105"/>
      <c r="J17683" s="102"/>
      <c r="K17683" s="102"/>
      <c r="L17683" s="108"/>
      <c r="R17683" s="31"/>
      <c r="S17683" s="112"/>
    </row>
    <row r="17684">
      <c r="A17684" s="105"/>
      <c r="C17684" s="88"/>
      <c r="D17684" s="86"/>
      <c r="E17684" s="32"/>
      <c r="H17684" s="105"/>
      <c r="J17684" s="102"/>
      <c r="K17684" s="102"/>
      <c r="L17684" s="108"/>
      <c r="R17684" s="31"/>
      <c r="S17684" s="112"/>
    </row>
    <row r="17685">
      <c r="A17685" s="105"/>
      <c r="C17685" s="88"/>
      <c r="D17685" s="86"/>
      <c r="E17685" s="32"/>
      <c r="H17685" s="105"/>
      <c r="J17685" s="102"/>
      <c r="K17685" s="102"/>
      <c r="L17685" s="108"/>
      <c r="R17685" s="31"/>
      <c r="S17685" s="112"/>
    </row>
    <row r="17686">
      <c r="A17686" s="105"/>
      <c r="C17686" s="88"/>
      <c r="D17686" s="86"/>
      <c r="E17686" s="32"/>
      <c r="H17686" s="105"/>
      <c r="J17686" s="102"/>
      <c r="K17686" s="102"/>
      <c r="L17686" s="108"/>
      <c r="R17686" s="31"/>
      <c r="S17686" s="112"/>
    </row>
    <row r="17687">
      <c r="A17687" s="105"/>
      <c r="C17687" s="88"/>
      <c r="D17687" s="86"/>
      <c r="E17687" s="32"/>
      <c r="H17687" s="105"/>
      <c r="J17687" s="102"/>
      <c r="K17687" s="102"/>
      <c r="L17687" s="108"/>
      <c r="R17687" s="31"/>
      <c r="S17687" s="112"/>
    </row>
    <row r="17688">
      <c r="A17688" s="105"/>
      <c r="C17688" s="88"/>
      <c r="D17688" s="86"/>
      <c r="E17688" s="32"/>
      <c r="H17688" s="105"/>
      <c r="J17688" s="102"/>
      <c r="K17688" s="102"/>
      <c r="L17688" s="108"/>
      <c r="R17688" s="31"/>
      <c r="S17688" s="112"/>
    </row>
    <row r="17689">
      <c r="A17689" s="105"/>
      <c r="C17689" s="88"/>
      <c r="D17689" s="86"/>
      <c r="E17689" s="32"/>
      <c r="H17689" s="105"/>
      <c r="J17689" s="102"/>
      <c r="K17689" s="102"/>
      <c r="L17689" s="108"/>
      <c r="R17689" s="31"/>
      <c r="S17689" s="112"/>
    </row>
    <row r="17690">
      <c r="A17690" s="105"/>
      <c r="C17690" s="88"/>
      <c r="D17690" s="86"/>
      <c r="E17690" s="32"/>
      <c r="H17690" s="105"/>
      <c r="J17690" s="102"/>
      <c r="K17690" s="102"/>
      <c r="L17690" s="108"/>
      <c r="R17690" s="31"/>
      <c r="S17690" s="112"/>
    </row>
    <row r="17691">
      <c r="A17691" s="105"/>
      <c r="C17691" s="88"/>
      <c r="D17691" s="86"/>
      <c r="E17691" s="32"/>
      <c r="H17691" s="105"/>
      <c r="J17691" s="102"/>
      <c r="K17691" s="102"/>
      <c r="L17691" s="108"/>
      <c r="R17691" s="31"/>
      <c r="S17691" s="112"/>
    </row>
    <row r="17692">
      <c r="A17692" s="105"/>
      <c r="C17692" s="88"/>
      <c r="D17692" s="86"/>
      <c r="E17692" s="32"/>
      <c r="H17692" s="105"/>
      <c r="J17692" s="102"/>
      <c r="K17692" s="102"/>
      <c r="L17692" s="108"/>
      <c r="R17692" s="31"/>
      <c r="S17692" s="112"/>
    </row>
    <row r="17693">
      <c r="A17693" s="105"/>
      <c r="C17693" s="88"/>
      <c r="D17693" s="86"/>
      <c r="E17693" s="32"/>
      <c r="H17693" s="105"/>
      <c r="J17693" s="102"/>
      <c r="K17693" s="102"/>
      <c r="L17693" s="108"/>
      <c r="R17693" s="31"/>
      <c r="S17693" s="112"/>
    </row>
    <row r="17694">
      <c r="A17694" s="105"/>
      <c r="C17694" s="88"/>
      <c r="D17694" s="86"/>
      <c r="E17694" s="32"/>
      <c r="H17694" s="105"/>
      <c r="J17694" s="102"/>
      <c r="K17694" s="102"/>
      <c r="L17694" s="108"/>
      <c r="R17694" s="31"/>
      <c r="S17694" s="112"/>
    </row>
    <row r="17695">
      <c r="A17695" s="105"/>
      <c r="C17695" s="88"/>
      <c r="D17695" s="86"/>
      <c r="E17695" s="32"/>
      <c r="H17695" s="105"/>
      <c r="J17695" s="102"/>
      <c r="K17695" s="102"/>
      <c r="L17695" s="108"/>
      <c r="R17695" s="31"/>
      <c r="S17695" s="112"/>
    </row>
    <row r="17696">
      <c r="A17696" s="105"/>
      <c r="C17696" s="88"/>
      <c r="D17696" s="86"/>
      <c r="E17696" s="32"/>
      <c r="H17696" s="105"/>
      <c r="J17696" s="102"/>
      <c r="K17696" s="102"/>
      <c r="L17696" s="108"/>
      <c r="R17696" s="31"/>
      <c r="S17696" s="112"/>
    </row>
    <row r="17697">
      <c r="A17697" s="105"/>
      <c r="C17697" s="88"/>
      <c r="D17697" s="86"/>
      <c r="E17697" s="32"/>
      <c r="H17697" s="105"/>
      <c r="J17697" s="102"/>
      <c r="K17697" s="102"/>
      <c r="L17697" s="108"/>
      <c r="R17697" s="31"/>
      <c r="S17697" s="112"/>
    </row>
    <row r="17698">
      <c r="A17698" s="105"/>
      <c r="C17698" s="88"/>
      <c r="D17698" s="86"/>
      <c r="E17698" s="32"/>
      <c r="H17698" s="105"/>
      <c r="J17698" s="102"/>
      <c r="K17698" s="102"/>
      <c r="L17698" s="108"/>
      <c r="R17698" s="31"/>
      <c r="S17698" s="112"/>
    </row>
    <row r="17699">
      <c r="A17699" s="105"/>
      <c r="C17699" s="88"/>
      <c r="D17699" s="86"/>
      <c r="E17699" s="32"/>
      <c r="H17699" s="105"/>
      <c r="J17699" s="102"/>
      <c r="K17699" s="102"/>
      <c r="L17699" s="108"/>
      <c r="R17699" s="31"/>
      <c r="S17699" s="112"/>
    </row>
    <row r="17700">
      <c r="A17700" s="105"/>
      <c r="C17700" s="88"/>
      <c r="D17700" s="86"/>
      <c r="E17700" s="32"/>
      <c r="H17700" s="105"/>
      <c r="J17700" s="102"/>
      <c r="K17700" s="102"/>
      <c r="L17700" s="108"/>
      <c r="R17700" s="31"/>
      <c r="S17700" s="112"/>
    </row>
    <row r="17701">
      <c r="A17701" s="105"/>
      <c r="C17701" s="88"/>
      <c r="D17701" s="86"/>
      <c r="E17701" s="32"/>
      <c r="H17701" s="105"/>
      <c r="J17701" s="102"/>
      <c r="K17701" s="102"/>
      <c r="L17701" s="108"/>
      <c r="R17701" s="31"/>
      <c r="S17701" s="112"/>
    </row>
    <row r="17702">
      <c r="A17702" s="105"/>
      <c r="C17702" s="88"/>
      <c r="D17702" s="86"/>
      <c r="E17702" s="32"/>
      <c r="H17702" s="105"/>
      <c r="J17702" s="102"/>
      <c r="K17702" s="102"/>
      <c r="L17702" s="108"/>
      <c r="R17702" s="31"/>
      <c r="S17702" s="112"/>
    </row>
    <row r="17703">
      <c r="A17703" s="105"/>
      <c r="C17703" s="88"/>
      <c r="D17703" s="86"/>
      <c r="E17703" s="32"/>
      <c r="H17703" s="105"/>
      <c r="J17703" s="102"/>
      <c r="K17703" s="102"/>
      <c r="L17703" s="108"/>
      <c r="R17703" s="31"/>
      <c r="S17703" s="112"/>
    </row>
    <row r="17704">
      <c r="A17704" s="105"/>
      <c r="C17704" s="88"/>
      <c r="D17704" s="86"/>
      <c r="E17704" s="32"/>
      <c r="H17704" s="105"/>
      <c r="J17704" s="102"/>
      <c r="K17704" s="102"/>
      <c r="L17704" s="108"/>
      <c r="R17704" s="31"/>
      <c r="S17704" s="112"/>
    </row>
    <row r="17705">
      <c r="A17705" s="105"/>
      <c r="C17705" s="88"/>
      <c r="D17705" s="86"/>
      <c r="E17705" s="32"/>
      <c r="H17705" s="105"/>
      <c r="J17705" s="102"/>
      <c r="K17705" s="102"/>
      <c r="L17705" s="108"/>
      <c r="R17705" s="31"/>
      <c r="S17705" s="112"/>
    </row>
    <row r="17706">
      <c r="A17706" s="105"/>
      <c r="C17706" s="88"/>
      <c r="D17706" s="86"/>
      <c r="E17706" s="32"/>
      <c r="H17706" s="105"/>
      <c r="J17706" s="102"/>
      <c r="K17706" s="102"/>
      <c r="L17706" s="108"/>
      <c r="R17706" s="31"/>
      <c r="S17706" s="112"/>
    </row>
    <row r="17707">
      <c r="A17707" s="105"/>
      <c r="C17707" s="88"/>
      <c r="D17707" s="86"/>
      <c r="E17707" s="32"/>
      <c r="H17707" s="105"/>
      <c r="J17707" s="102"/>
      <c r="K17707" s="102"/>
      <c r="L17707" s="108"/>
      <c r="R17707" s="31"/>
      <c r="S17707" s="112"/>
    </row>
    <row r="17708">
      <c r="A17708" s="105"/>
      <c r="C17708" s="88"/>
      <c r="D17708" s="86"/>
      <c r="E17708" s="32"/>
      <c r="H17708" s="105"/>
      <c r="J17708" s="102"/>
      <c r="K17708" s="102"/>
      <c r="L17708" s="108"/>
      <c r="R17708" s="31"/>
      <c r="S17708" s="112"/>
    </row>
    <row r="17709">
      <c r="A17709" s="105"/>
      <c r="C17709" s="88"/>
      <c r="D17709" s="86"/>
      <c r="E17709" s="32"/>
      <c r="H17709" s="105"/>
      <c r="J17709" s="102"/>
      <c r="K17709" s="102"/>
      <c r="L17709" s="108"/>
      <c r="R17709" s="31"/>
      <c r="S17709" s="112"/>
    </row>
    <row r="17710">
      <c r="A17710" s="105"/>
      <c r="C17710" s="88"/>
      <c r="D17710" s="86"/>
      <c r="E17710" s="32"/>
      <c r="H17710" s="105"/>
      <c r="J17710" s="102"/>
      <c r="K17710" s="102"/>
      <c r="L17710" s="108"/>
      <c r="R17710" s="31"/>
      <c r="S17710" s="112"/>
    </row>
    <row r="17711">
      <c r="A17711" s="105"/>
      <c r="C17711" s="88"/>
      <c r="D17711" s="86"/>
      <c r="E17711" s="32"/>
      <c r="H17711" s="105"/>
      <c r="J17711" s="102"/>
      <c r="K17711" s="102"/>
      <c r="L17711" s="108"/>
      <c r="R17711" s="31"/>
      <c r="S17711" s="112"/>
    </row>
    <row r="17712">
      <c r="A17712" s="105"/>
      <c r="C17712" s="88"/>
      <c r="D17712" s="86"/>
      <c r="E17712" s="32"/>
      <c r="H17712" s="105"/>
      <c r="J17712" s="102"/>
      <c r="K17712" s="102"/>
      <c r="L17712" s="108"/>
      <c r="R17712" s="31"/>
      <c r="S17712" s="112"/>
    </row>
    <row r="17713">
      <c r="A17713" s="105"/>
      <c r="C17713" s="88"/>
      <c r="D17713" s="86"/>
      <c r="E17713" s="32"/>
      <c r="H17713" s="105"/>
      <c r="J17713" s="102"/>
      <c r="K17713" s="102"/>
      <c r="L17713" s="108"/>
      <c r="R17713" s="31"/>
      <c r="S17713" s="112"/>
    </row>
    <row r="17714">
      <c r="A17714" s="105"/>
      <c r="C17714" s="88"/>
      <c r="D17714" s="86"/>
      <c r="E17714" s="32"/>
      <c r="H17714" s="105"/>
      <c r="J17714" s="102"/>
      <c r="K17714" s="102"/>
      <c r="L17714" s="108"/>
      <c r="R17714" s="31"/>
      <c r="S17714" s="112"/>
    </row>
    <row r="17715">
      <c r="A17715" s="105"/>
      <c r="C17715" s="88"/>
      <c r="D17715" s="86"/>
      <c r="E17715" s="32"/>
      <c r="H17715" s="105"/>
      <c r="J17715" s="102"/>
      <c r="K17715" s="102"/>
      <c r="L17715" s="108"/>
      <c r="R17715" s="31"/>
      <c r="S17715" s="112"/>
    </row>
    <row r="17716">
      <c r="A17716" s="105"/>
      <c r="C17716" s="88"/>
      <c r="D17716" s="86"/>
      <c r="E17716" s="32"/>
      <c r="H17716" s="105"/>
      <c r="J17716" s="102"/>
      <c r="K17716" s="102"/>
      <c r="L17716" s="108"/>
      <c r="R17716" s="31"/>
      <c r="S17716" s="112"/>
    </row>
    <row r="17717">
      <c r="A17717" s="105"/>
      <c r="C17717" s="88"/>
      <c r="D17717" s="86"/>
      <c r="E17717" s="32"/>
      <c r="H17717" s="105"/>
      <c r="J17717" s="102"/>
      <c r="K17717" s="102"/>
      <c r="L17717" s="108"/>
      <c r="R17717" s="31"/>
      <c r="S17717" s="112"/>
    </row>
    <row r="17718">
      <c r="A17718" s="105"/>
      <c r="C17718" s="88"/>
      <c r="D17718" s="86"/>
      <c r="E17718" s="32"/>
      <c r="H17718" s="105"/>
      <c r="J17718" s="102"/>
      <c r="K17718" s="102"/>
      <c r="L17718" s="108"/>
      <c r="R17718" s="31"/>
      <c r="S17718" s="112"/>
    </row>
    <row r="17719">
      <c r="A17719" s="105"/>
      <c r="C17719" s="88"/>
      <c r="D17719" s="86"/>
      <c r="E17719" s="32"/>
      <c r="H17719" s="105"/>
      <c r="J17719" s="102"/>
      <c r="K17719" s="102"/>
      <c r="L17719" s="108"/>
      <c r="R17719" s="31"/>
      <c r="S17719" s="112"/>
    </row>
    <row r="17720">
      <c r="A17720" s="105"/>
      <c r="C17720" s="88"/>
      <c r="D17720" s="86"/>
      <c r="E17720" s="32"/>
      <c r="H17720" s="105"/>
      <c r="J17720" s="102"/>
      <c r="K17720" s="102"/>
      <c r="L17720" s="108"/>
      <c r="R17720" s="31"/>
      <c r="S17720" s="112"/>
    </row>
    <row r="17721">
      <c r="A17721" s="105"/>
      <c r="C17721" s="88"/>
      <c r="D17721" s="86"/>
      <c r="E17721" s="32"/>
      <c r="H17721" s="105"/>
      <c r="J17721" s="102"/>
      <c r="K17721" s="102"/>
      <c r="L17721" s="108"/>
      <c r="R17721" s="31"/>
      <c r="S17721" s="112"/>
    </row>
    <row r="17722">
      <c r="A17722" s="105"/>
      <c r="C17722" s="88"/>
      <c r="D17722" s="86"/>
      <c r="E17722" s="32"/>
      <c r="H17722" s="105"/>
      <c r="J17722" s="102"/>
      <c r="K17722" s="102"/>
      <c r="L17722" s="108"/>
      <c r="R17722" s="31"/>
      <c r="S17722" s="112"/>
    </row>
    <row r="17723">
      <c r="A17723" s="105"/>
      <c r="C17723" s="88"/>
      <c r="D17723" s="86"/>
      <c r="E17723" s="32"/>
      <c r="H17723" s="105"/>
      <c r="J17723" s="102"/>
      <c r="K17723" s="102"/>
      <c r="L17723" s="108"/>
      <c r="R17723" s="31"/>
      <c r="S17723" s="112"/>
    </row>
    <row r="17724">
      <c r="A17724" s="105"/>
      <c r="C17724" s="88"/>
      <c r="D17724" s="86"/>
      <c r="E17724" s="32"/>
      <c r="H17724" s="105"/>
      <c r="J17724" s="102"/>
      <c r="K17724" s="102"/>
      <c r="L17724" s="108"/>
      <c r="R17724" s="31"/>
      <c r="S17724" s="112"/>
    </row>
    <row r="17725">
      <c r="A17725" s="105"/>
      <c r="C17725" s="88"/>
      <c r="D17725" s="86"/>
      <c r="E17725" s="32"/>
      <c r="H17725" s="105"/>
      <c r="J17725" s="102"/>
      <c r="K17725" s="102"/>
      <c r="L17725" s="108"/>
      <c r="R17725" s="31"/>
      <c r="S17725" s="112"/>
    </row>
    <row r="17726">
      <c r="A17726" s="105"/>
      <c r="C17726" s="88"/>
      <c r="D17726" s="86"/>
      <c r="E17726" s="32"/>
      <c r="H17726" s="105"/>
      <c r="J17726" s="102"/>
      <c r="K17726" s="102"/>
      <c r="L17726" s="108"/>
      <c r="R17726" s="31"/>
      <c r="S17726" s="112"/>
    </row>
    <row r="17727">
      <c r="A17727" s="105"/>
      <c r="C17727" s="88"/>
      <c r="D17727" s="86"/>
      <c r="E17727" s="32"/>
      <c r="H17727" s="105"/>
      <c r="J17727" s="102"/>
      <c r="K17727" s="102"/>
      <c r="L17727" s="108"/>
      <c r="R17727" s="31"/>
      <c r="S17727" s="112"/>
    </row>
    <row r="17728">
      <c r="A17728" s="105"/>
      <c r="C17728" s="88"/>
      <c r="D17728" s="86"/>
      <c r="E17728" s="32"/>
      <c r="H17728" s="105"/>
      <c r="J17728" s="102"/>
      <c r="K17728" s="102"/>
      <c r="L17728" s="108"/>
      <c r="R17728" s="31"/>
      <c r="S17728" s="112"/>
    </row>
    <row r="17729">
      <c r="A17729" s="105"/>
      <c r="C17729" s="88"/>
      <c r="D17729" s="86"/>
      <c r="E17729" s="32"/>
      <c r="H17729" s="105"/>
      <c r="J17729" s="102"/>
      <c r="K17729" s="102"/>
      <c r="L17729" s="108"/>
      <c r="R17729" s="31"/>
      <c r="S17729" s="112"/>
    </row>
    <row r="17730">
      <c r="A17730" s="105"/>
      <c r="C17730" s="88"/>
      <c r="D17730" s="86"/>
      <c r="E17730" s="32"/>
      <c r="H17730" s="105"/>
      <c r="J17730" s="102"/>
      <c r="K17730" s="102"/>
      <c r="L17730" s="108"/>
      <c r="R17730" s="31"/>
      <c r="S17730" s="112"/>
    </row>
    <row r="17731">
      <c r="A17731" s="105"/>
      <c r="C17731" s="88"/>
      <c r="D17731" s="86"/>
      <c r="E17731" s="32"/>
      <c r="H17731" s="105"/>
      <c r="J17731" s="102"/>
      <c r="K17731" s="102"/>
      <c r="L17731" s="108"/>
      <c r="R17731" s="31"/>
      <c r="S17731" s="112"/>
    </row>
    <row r="17732">
      <c r="A17732" s="105"/>
      <c r="C17732" s="88"/>
      <c r="D17732" s="86"/>
      <c r="E17732" s="32"/>
      <c r="H17732" s="105"/>
      <c r="J17732" s="102"/>
      <c r="K17732" s="102"/>
      <c r="L17732" s="108"/>
      <c r="R17732" s="31"/>
      <c r="S17732" s="112"/>
    </row>
    <row r="17733">
      <c r="A17733" s="105"/>
      <c r="C17733" s="88"/>
      <c r="D17733" s="86"/>
      <c r="E17733" s="32"/>
      <c r="H17733" s="105"/>
      <c r="J17733" s="102"/>
      <c r="K17733" s="102"/>
      <c r="L17733" s="108"/>
      <c r="R17733" s="31"/>
      <c r="S17733" s="112"/>
    </row>
    <row r="17734">
      <c r="A17734" s="105"/>
      <c r="C17734" s="88"/>
      <c r="D17734" s="86"/>
      <c r="E17734" s="32"/>
      <c r="H17734" s="105"/>
      <c r="J17734" s="102"/>
      <c r="K17734" s="102"/>
      <c r="L17734" s="108"/>
      <c r="R17734" s="31"/>
      <c r="S17734" s="112"/>
    </row>
    <row r="17735">
      <c r="A17735" s="105"/>
      <c r="C17735" s="88"/>
      <c r="D17735" s="86"/>
      <c r="E17735" s="32"/>
      <c r="H17735" s="105"/>
      <c r="J17735" s="102"/>
      <c r="K17735" s="102"/>
      <c r="L17735" s="108"/>
      <c r="R17735" s="31"/>
      <c r="S17735" s="112"/>
    </row>
    <row r="17736">
      <c r="A17736" s="105"/>
      <c r="C17736" s="88"/>
      <c r="D17736" s="86"/>
      <c r="E17736" s="32"/>
      <c r="H17736" s="105"/>
      <c r="J17736" s="102"/>
      <c r="K17736" s="102"/>
      <c r="L17736" s="108"/>
      <c r="R17736" s="31"/>
      <c r="S17736" s="112"/>
    </row>
    <row r="17737">
      <c r="A17737" s="105"/>
      <c r="C17737" s="88"/>
      <c r="D17737" s="86"/>
      <c r="E17737" s="32"/>
      <c r="H17737" s="105"/>
      <c r="J17737" s="102"/>
      <c r="K17737" s="102"/>
      <c r="L17737" s="108"/>
      <c r="R17737" s="31"/>
      <c r="S17737" s="112"/>
    </row>
    <row r="17738">
      <c r="A17738" s="105"/>
      <c r="C17738" s="88"/>
      <c r="D17738" s="86"/>
      <c r="E17738" s="32"/>
      <c r="H17738" s="105"/>
      <c r="J17738" s="102"/>
      <c r="K17738" s="102"/>
      <c r="L17738" s="108"/>
      <c r="R17738" s="31"/>
      <c r="S17738" s="112"/>
    </row>
    <row r="17739">
      <c r="A17739" s="105"/>
      <c r="C17739" s="88"/>
      <c r="D17739" s="86"/>
      <c r="E17739" s="32"/>
      <c r="H17739" s="105"/>
      <c r="J17739" s="102"/>
      <c r="K17739" s="102"/>
      <c r="L17739" s="108"/>
      <c r="R17739" s="31"/>
      <c r="S17739" s="112"/>
    </row>
    <row r="17740">
      <c r="A17740" s="105"/>
      <c r="C17740" s="88"/>
      <c r="D17740" s="86"/>
      <c r="E17740" s="32"/>
      <c r="H17740" s="105"/>
      <c r="J17740" s="102"/>
      <c r="K17740" s="102"/>
      <c r="L17740" s="108"/>
      <c r="R17740" s="31"/>
      <c r="S17740" s="112"/>
    </row>
    <row r="17741">
      <c r="A17741" s="105"/>
      <c r="C17741" s="88"/>
      <c r="D17741" s="86"/>
      <c r="E17741" s="32"/>
      <c r="H17741" s="105"/>
      <c r="J17741" s="102"/>
      <c r="K17741" s="102"/>
      <c r="L17741" s="108"/>
      <c r="R17741" s="31"/>
      <c r="S17741" s="112"/>
    </row>
    <row r="17742">
      <c r="A17742" s="105"/>
      <c r="C17742" s="88"/>
      <c r="D17742" s="86"/>
      <c r="E17742" s="32"/>
      <c r="H17742" s="105"/>
      <c r="J17742" s="102"/>
      <c r="K17742" s="102"/>
      <c r="L17742" s="108"/>
      <c r="R17742" s="31"/>
      <c r="S17742" s="112"/>
    </row>
    <row r="17743">
      <c r="A17743" s="105"/>
      <c r="C17743" s="88"/>
      <c r="D17743" s="86"/>
      <c r="E17743" s="32"/>
      <c r="H17743" s="105"/>
      <c r="J17743" s="102"/>
      <c r="K17743" s="102"/>
      <c r="L17743" s="108"/>
      <c r="R17743" s="31"/>
      <c r="S17743" s="112"/>
    </row>
    <row r="17744">
      <c r="A17744" s="105"/>
      <c r="C17744" s="88"/>
      <c r="D17744" s="86"/>
      <c r="E17744" s="32"/>
      <c r="H17744" s="105"/>
      <c r="J17744" s="102"/>
      <c r="K17744" s="102"/>
      <c r="L17744" s="108"/>
      <c r="R17744" s="31"/>
      <c r="S17744" s="112"/>
    </row>
    <row r="17745">
      <c r="A17745" s="105"/>
      <c r="C17745" s="88"/>
      <c r="D17745" s="86"/>
      <c r="E17745" s="32"/>
      <c r="H17745" s="105"/>
      <c r="J17745" s="102"/>
      <c r="K17745" s="102"/>
      <c r="L17745" s="108"/>
      <c r="R17745" s="31"/>
      <c r="S17745" s="112"/>
    </row>
    <row r="17746">
      <c r="A17746" s="105"/>
      <c r="C17746" s="88"/>
      <c r="D17746" s="86"/>
      <c r="E17746" s="32"/>
      <c r="H17746" s="105"/>
      <c r="J17746" s="102"/>
      <c r="K17746" s="102"/>
      <c r="L17746" s="108"/>
      <c r="R17746" s="31"/>
      <c r="S17746" s="112"/>
    </row>
    <row r="17747">
      <c r="A17747" s="105"/>
      <c r="C17747" s="88"/>
      <c r="D17747" s="86"/>
      <c r="E17747" s="32"/>
      <c r="H17747" s="105"/>
      <c r="J17747" s="102"/>
      <c r="K17747" s="102"/>
      <c r="L17747" s="108"/>
      <c r="R17747" s="31"/>
      <c r="S17747" s="112"/>
    </row>
    <row r="17748">
      <c r="A17748" s="105"/>
      <c r="C17748" s="88"/>
      <c r="D17748" s="86"/>
      <c r="E17748" s="32"/>
      <c r="H17748" s="105"/>
      <c r="J17748" s="102"/>
      <c r="K17748" s="102"/>
      <c r="L17748" s="108"/>
      <c r="R17748" s="31"/>
      <c r="S17748" s="112"/>
    </row>
    <row r="17749">
      <c r="A17749" s="105"/>
      <c r="C17749" s="88"/>
      <c r="D17749" s="86"/>
      <c r="E17749" s="32"/>
      <c r="H17749" s="105"/>
      <c r="J17749" s="102"/>
      <c r="K17749" s="102"/>
      <c r="L17749" s="108"/>
      <c r="R17749" s="31"/>
      <c r="S17749" s="112"/>
    </row>
    <row r="17750">
      <c r="A17750" s="105"/>
      <c r="C17750" s="88"/>
      <c r="D17750" s="86"/>
      <c r="E17750" s="32"/>
      <c r="H17750" s="105"/>
      <c r="J17750" s="102"/>
      <c r="K17750" s="102"/>
      <c r="L17750" s="108"/>
      <c r="R17750" s="31"/>
      <c r="S17750" s="112"/>
    </row>
    <row r="17751">
      <c r="A17751" s="105"/>
      <c r="C17751" s="88"/>
      <c r="D17751" s="86"/>
      <c r="E17751" s="32"/>
      <c r="H17751" s="105"/>
      <c r="J17751" s="102"/>
      <c r="K17751" s="102"/>
      <c r="L17751" s="108"/>
      <c r="R17751" s="31"/>
      <c r="S17751" s="112"/>
    </row>
    <row r="17752">
      <c r="A17752" s="105"/>
      <c r="C17752" s="88"/>
      <c r="D17752" s="86"/>
      <c r="E17752" s="32"/>
      <c r="H17752" s="105"/>
      <c r="J17752" s="102"/>
      <c r="K17752" s="102"/>
      <c r="L17752" s="108"/>
      <c r="R17752" s="31"/>
      <c r="S17752" s="112"/>
    </row>
    <row r="17753">
      <c r="A17753" s="105"/>
      <c r="C17753" s="88"/>
      <c r="D17753" s="86"/>
      <c r="E17753" s="32"/>
      <c r="H17753" s="105"/>
      <c r="J17753" s="102"/>
      <c r="K17753" s="102"/>
      <c r="L17753" s="108"/>
      <c r="R17753" s="31"/>
      <c r="S17753" s="112"/>
    </row>
    <row r="17754">
      <c r="A17754" s="105"/>
      <c r="C17754" s="88"/>
      <c r="D17754" s="86"/>
      <c r="E17754" s="32"/>
      <c r="H17754" s="105"/>
      <c r="J17754" s="102"/>
      <c r="K17754" s="102"/>
      <c r="L17754" s="108"/>
      <c r="R17754" s="31"/>
      <c r="S17754" s="112"/>
    </row>
    <row r="17755">
      <c r="A17755" s="105"/>
      <c r="C17755" s="88"/>
      <c r="D17755" s="86"/>
      <c r="E17755" s="32"/>
      <c r="H17755" s="105"/>
      <c r="J17755" s="102"/>
      <c r="K17755" s="102"/>
      <c r="L17755" s="108"/>
      <c r="R17755" s="31"/>
      <c r="S17755" s="112"/>
    </row>
    <row r="17756">
      <c r="A17756" s="105"/>
      <c r="C17756" s="88"/>
      <c r="D17756" s="86"/>
      <c r="E17756" s="32"/>
      <c r="H17756" s="105"/>
      <c r="J17756" s="102"/>
      <c r="K17756" s="102"/>
      <c r="L17756" s="108"/>
      <c r="R17756" s="31"/>
      <c r="S17756" s="112"/>
    </row>
    <row r="17757">
      <c r="A17757" s="105"/>
      <c r="C17757" s="88"/>
      <c r="D17757" s="86"/>
      <c r="E17757" s="32"/>
      <c r="H17757" s="105"/>
      <c r="J17757" s="102"/>
      <c r="K17757" s="102"/>
      <c r="L17757" s="108"/>
      <c r="R17757" s="31"/>
      <c r="S17757" s="112"/>
    </row>
    <row r="17758">
      <c r="A17758" s="105"/>
      <c r="C17758" s="88"/>
      <c r="D17758" s="86"/>
      <c r="E17758" s="32"/>
      <c r="H17758" s="105"/>
      <c r="J17758" s="102"/>
      <c r="K17758" s="102"/>
      <c r="L17758" s="108"/>
      <c r="R17758" s="31"/>
      <c r="S17758" s="112"/>
    </row>
    <row r="17759">
      <c r="A17759" s="105"/>
      <c r="C17759" s="88"/>
      <c r="D17759" s="86"/>
      <c r="E17759" s="32"/>
      <c r="H17759" s="105"/>
      <c r="J17759" s="102"/>
      <c r="K17759" s="102"/>
      <c r="L17759" s="108"/>
      <c r="R17759" s="31"/>
      <c r="S17759" s="112"/>
    </row>
    <row r="17760">
      <c r="A17760" s="105"/>
      <c r="C17760" s="88"/>
      <c r="D17760" s="86"/>
      <c r="E17760" s="32"/>
      <c r="H17760" s="105"/>
      <c r="J17760" s="102"/>
      <c r="K17760" s="102"/>
      <c r="L17760" s="108"/>
      <c r="R17760" s="31"/>
      <c r="S17760" s="112"/>
    </row>
    <row r="17761">
      <c r="A17761" s="105"/>
      <c r="C17761" s="88"/>
      <c r="D17761" s="86"/>
      <c r="E17761" s="32"/>
      <c r="H17761" s="105"/>
      <c r="J17761" s="102"/>
      <c r="K17761" s="102"/>
      <c r="L17761" s="108"/>
      <c r="R17761" s="31"/>
      <c r="S17761" s="112"/>
    </row>
    <row r="17762">
      <c r="A17762" s="105"/>
      <c r="C17762" s="88"/>
      <c r="D17762" s="86"/>
      <c r="E17762" s="32"/>
      <c r="H17762" s="105"/>
      <c r="J17762" s="102"/>
      <c r="K17762" s="102"/>
      <c r="L17762" s="108"/>
      <c r="R17762" s="31"/>
      <c r="S17762" s="112"/>
    </row>
    <row r="17763">
      <c r="A17763" s="105"/>
      <c r="C17763" s="88"/>
      <c r="D17763" s="86"/>
      <c r="E17763" s="32"/>
      <c r="H17763" s="105"/>
      <c r="J17763" s="102"/>
      <c r="K17763" s="102"/>
      <c r="L17763" s="108"/>
      <c r="R17763" s="31"/>
      <c r="S17763" s="112"/>
    </row>
    <row r="17764">
      <c r="A17764" s="105"/>
      <c r="C17764" s="88"/>
      <c r="D17764" s="86"/>
      <c r="E17764" s="32"/>
      <c r="H17764" s="105"/>
      <c r="J17764" s="102"/>
      <c r="K17764" s="102"/>
      <c r="L17764" s="108"/>
      <c r="R17764" s="31"/>
      <c r="S17764" s="112"/>
    </row>
    <row r="17765">
      <c r="A17765" s="105"/>
      <c r="C17765" s="88"/>
      <c r="D17765" s="86"/>
      <c r="E17765" s="32"/>
      <c r="H17765" s="105"/>
      <c r="J17765" s="102"/>
      <c r="K17765" s="102"/>
      <c r="L17765" s="108"/>
      <c r="R17765" s="31"/>
      <c r="S17765" s="112"/>
    </row>
    <row r="17766">
      <c r="A17766" s="105"/>
      <c r="C17766" s="88"/>
      <c r="D17766" s="86"/>
      <c r="E17766" s="32"/>
      <c r="H17766" s="105"/>
      <c r="J17766" s="102"/>
      <c r="K17766" s="102"/>
      <c r="L17766" s="108"/>
      <c r="R17766" s="31"/>
      <c r="S17766" s="112"/>
    </row>
    <row r="17767">
      <c r="A17767" s="105"/>
      <c r="C17767" s="88"/>
      <c r="D17767" s="86"/>
      <c r="E17767" s="32"/>
      <c r="H17767" s="105"/>
      <c r="J17767" s="102"/>
      <c r="K17767" s="102"/>
      <c r="L17767" s="108"/>
      <c r="R17767" s="31"/>
      <c r="S17767" s="112"/>
    </row>
    <row r="17768">
      <c r="A17768" s="105"/>
      <c r="C17768" s="88"/>
      <c r="D17768" s="86"/>
      <c r="E17768" s="32"/>
      <c r="H17768" s="105"/>
      <c r="J17768" s="102"/>
      <c r="K17768" s="102"/>
      <c r="L17768" s="108"/>
      <c r="R17768" s="31"/>
      <c r="S17768" s="112"/>
    </row>
    <row r="17769">
      <c r="A17769" s="105"/>
      <c r="C17769" s="88"/>
      <c r="D17769" s="86"/>
      <c r="E17769" s="32"/>
      <c r="H17769" s="105"/>
      <c r="J17769" s="102"/>
      <c r="K17769" s="102"/>
      <c r="L17769" s="108"/>
      <c r="R17769" s="31"/>
      <c r="S17769" s="112"/>
    </row>
    <row r="17770">
      <c r="A17770" s="105"/>
      <c r="C17770" s="88"/>
      <c r="D17770" s="86"/>
      <c r="E17770" s="32"/>
      <c r="H17770" s="105"/>
      <c r="J17770" s="102"/>
      <c r="K17770" s="102"/>
      <c r="L17770" s="108"/>
      <c r="R17770" s="31"/>
      <c r="S17770" s="112"/>
    </row>
    <row r="17771">
      <c r="A17771" s="105"/>
      <c r="C17771" s="88"/>
      <c r="D17771" s="86"/>
      <c r="E17771" s="32"/>
      <c r="H17771" s="105"/>
      <c r="J17771" s="102"/>
      <c r="K17771" s="102"/>
      <c r="L17771" s="108"/>
      <c r="R17771" s="31"/>
      <c r="S17771" s="112"/>
    </row>
    <row r="17772">
      <c r="A17772" s="105"/>
      <c r="C17772" s="88"/>
      <c r="D17772" s="86"/>
      <c r="E17772" s="32"/>
      <c r="H17772" s="105"/>
      <c r="J17772" s="102"/>
      <c r="K17772" s="102"/>
      <c r="L17772" s="108"/>
      <c r="R17772" s="31"/>
      <c r="S17772" s="112"/>
    </row>
    <row r="17773">
      <c r="A17773" s="105"/>
      <c r="C17773" s="88"/>
      <c r="D17773" s="86"/>
      <c r="E17773" s="32"/>
      <c r="H17773" s="105"/>
      <c r="J17773" s="102"/>
      <c r="K17773" s="102"/>
      <c r="L17773" s="108"/>
      <c r="R17773" s="31"/>
      <c r="S17773" s="112"/>
    </row>
    <row r="17774">
      <c r="A17774" s="105"/>
      <c r="C17774" s="88"/>
      <c r="D17774" s="86"/>
      <c r="E17774" s="32"/>
      <c r="H17774" s="105"/>
      <c r="J17774" s="102"/>
      <c r="K17774" s="102"/>
      <c r="L17774" s="108"/>
      <c r="R17774" s="31"/>
      <c r="S17774" s="112"/>
    </row>
    <row r="17775">
      <c r="A17775" s="105"/>
      <c r="C17775" s="88"/>
      <c r="D17775" s="86"/>
      <c r="E17775" s="32"/>
      <c r="H17775" s="105"/>
      <c r="J17775" s="102"/>
      <c r="K17775" s="102"/>
      <c r="L17775" s="108"/>
      <c r="R17775" s="31"/>
      <c r="S17775" s="112"/>
    </row>
    <row r="17776">
      <c r="A17776" s="105"/>
      <c r="C17776" s="88"/>
      <c r="D17776" s="86"/>
      <c r="E17776" s="32"/>
      <c r="H17776" s="105"/>
      <c r="J17776" s="102"/>
      <c r="K17776" s="102"/>
      <c r="L17776" s="108"/>
      <c r="R17776" s="31"/>
      <c r="S17776" s="112"/>
    </row>
    <row r="17777">
      <c r="A17777" s="105"/>
      <c r="C17777" s="88"/>
      <c r="D17777" s="86"/>
      <c r="E17777" s="32"/>
      <c r="H17777" s="105"/>
      <c r="J17777" s="102"/>
      <c r="K17777" s="102"/>
      <c r="L17777" s="108"/>
      <c r="R17777" s="31"/>
      <c r="S17777" s="112"/>
    </row>
    <row r="17778">
      <c r="A17778" s="105"/>
      <c r="C17778" s="88"/>
      <c r="D17778" s="86"/>
      <c r="E17778" s="32"/>
      <c r="H17778" s="105"/>
      <c r="J17778" s="102"/>
      <c r="K17778" s="102"/>
      <c r="L17778" s="108"/>
      <c r="R17778" s="31"/>
      <c r="S17778" s="112"/>
    </row>
    <row r="17779">
      <c r="A17779" s="105"/>
      <c r="C17779" s="88"/>
      <c r="D17779" s="86"/>
      <c r="E17779" s="32"/>
      <c r="H17779" s="105"/>
      <c r="J17779" s="102"/>
      <c r="K17779" s="102"/>
      <c r="L17779" s="108"/>
      <c r="R17779" s="31"/>
      <c r="S17779" s="112"/>
    </row>
    <row r="17780">
      <c r="A17780" s="105"/>
      <c r="C17780" s="88"/>
      <c r="D17780" s="86"/>
      <c r="E17780" s="32"/>
      <c r="H17780" s="105"/>
      <c r="J17780" s="102"/>
      <c r="K17780" s="102"/>
      <c r="L17780" s="108"/>
      <c r="R17780" s="31"/>
      <c r="S17780" s="112"/>
    </row>
    <row r="17781">
      <c r="A17781" s="105"/>
      <c r="C17781" s="88"/>
      <c r="D17781" s="86"/>
      <c r="E17781" s="32"/>
      <c r="H17781" s="105"/>
      <c r="J17781" s="102"/>
      <c r="K17781" s="102"/>
      <c r="L17781" s="108"/>
      <c r="R17781" s="31"/>
      <c r="S17781" s="112"/>
    </row>
    <row r="17782">
      <c r="A17782" s="105"/>
      <c r="C17782" s="88"/>
      <c r="D17782" s="86"/>
      <c r="E17782" s="32"/>
      <c r="H17782" s="105"/>
      <c r="J17782" s="102"/>
      <c r="K17782" s="102"/>
      <c r="L17782" s="108"/>
      <c r="R17782" s="31"/>
      <c r="S17782" s="112"/>
    </row>
    <row r="17783">
      <c r="A17783" s="105"/>
      <c r="C17783" s="88"/>
      <c r="D17783" s="86"/>
      <c r="E17783" s="32"/>
      <c r="H17783" s="105"/>
      <c r="J17783" s="102"/>
      <c r="K17783" s="102"/>
      <c r="L17783" s="108"/>
      <c r="R17783" s="31"/>
      <c r="S17783" s="112"/>
    </row>
    <row r="17784">
      <c r="A17784" s="105"/>
      <c r="C17784" s="88"/>
      <c r="D17784" s="86"/>
      <c r="E17784" s="32"/>
      <c r="H17784" s="105"/>
      <c r="J17784" s="102"/>
      <c r="K17784" s="102"/>
      <c r="L17784" s="108"/>
      <c r="R17784" s="31"/>
      <c r="S17784" s="112"/>
    </row>
    <row r="17785">
      <c r="A17785" s="105"/>
      <c r="C17785" s="88"/>
      <c r="D17785" s="86"/>
      <c r="E17785" s="32"/>
      <c r="H17785" s="105"/>
      <c r="J17785" s="102"/>
      <c r="K17785" s="102"/>
      <c r="L17785" s="108"/>
      <c r="R17785" s="31"/>
      <c r="S17785" s="112"/>
    </row>
    <row r="17786">
      <c r="A17786" s="105"/>
      <c r="C17786" s="88"/>
      <c r="D17786" s="86"/>
      <c r="E17786" s="32"/>
      <c r="H17786" s="105"/>
      <c r="J17786" s="102"/>
      <c r="K17786" s="102"/>
      <c r="L17786" s="108"/>
      <c r="R17786" s="31"/>
      <c r="S17786" s="112"/>
    </row>
    <row r="17787">
      <c r="A17787" s="105"/>
      <c r="C17787" s="88"/>
      <c r="D17787" s="86"/>
      <c r="E17787" s="32"/>
      <c r="H17787" s="105"/>
      <c r="J17787" s="102"/>
      <c r="K17787" s="102"/>
      <c r="L17787" s="108"/>
      <c r="R17787" s="31"/>
      <c r="S17787" s="112"/>
    </row>
    <row r="17788">
      <c r="A17788" s="105"/>
      <c r="C17788" s="88"/>
      <c r="D17788" s="86"/>
      <c r="E17788" s="32"/>
      <c r="H17788" s="105"/>
      <c r="J17788" s="102"/>
      <c r="K17788" s="102"/>
      <c r="L17788" s="108"/>
      <c r="R17788" s="31"/>
      <c r="S17788" s="112"/>
    </row>
    <row r="17789">
      <c r="A17789" s="105"/>
      <c r="C17789" s="88"/>
      <c r="D17789" s="86"/>
      <c r="E17789" s="32"/>
      <c r="H17789" s="105"/>
      <c r="J17789" s="102"/>
      <c r="K17789" s="102"/>
      <c r="L17789" s="108"/>
      <c r="R17789" s="31"/>
      <c r="S17789" s="112"/>
    </row>
    <row r="17790">
      <c r="A17790" s="105"/>
      <c r="C17790" s="88"/>
      <c r="D17790" s="86"/>
      <c r="E17790" s="32"/>
      <c r="H17790" s="105"/>
      <c r="J17790" s="102"/>
      <c r="K17790" s="102"/>
      <c r="L17790" s="108"/>
      <c r="R17790" s="31"/>
      <c r="S17790" s="112"/>
    </row>
    <row r="17791">
      <c r="A17791" s="105"/>
      <c r="C17791" s="88"/>
      <c r="D17791" s="86"/>
      <c r="E17791" s="32"/>
      <c r="H17791" s="105"/>
      <c r="J17791" s="102"/>
      <c r="K17791" s="102"/>
      <c r="L17791" s="108"/>
      <c r="R17791" s="31"/>
      <c r="S17791" s="112"/>
    </row>
    <row r="17792">
      <c r="A17792" s="105"/>
      <c r="C17792" s="88"/>
      <c r="D17792" s="86"/>
      <c r="E17792" s="32"/>
      <c r="H17792" s="105"/>
      <c r="J17792" s="102"/>
      <c r="K17792" s="102"/>
      <c r="L17792" s="108"/>
      <c r="R17792" s="31"/>
      <c r="S17792" s="112"/>
    </row>
    <row r="17793">
      <c r="A17793" s="105"/>
      <c r="C17793" s="88"/>
      <c r="D17793" s="86"/>
      <c r="E17793" s="32"/>
      <c r="H17793" s="105"/>
      <c r="J17793" s="102"/>
      <c r="K17793" s="102"/>
      <c r="L17793" s="108"/>
      <c r="R17793" s="31"/>
      <c r="S17793" s="112"/>
    </row>
    <row r="17794">
      <c r="A17794" s="105"/>
      <c r="C17794" s="88"/>
      <c r="D17794" s="86"/>
      <c r="E17794" s="32"/>
      <c r="H17794" s="105"/>
      <c r="J17794" s="102"/>
      <c r="K17794" s="102"/>
      <c r="L17794" s="108"/>
      <c r="R17794" s="31"/>
      <c r="S17794" s="112"/>
    </row>
    <row r="17795">
      <c r="A17795" s="105"/>
      <c r="C17795" s="88"/>
      <c r="D17795" s="86"/>
      <c r="E17795" s="32"/>
      <c r="H17795" s="105"/>
      <c r="J17795" s="102"/>
      <c r="K17795" s="102"/>
      <c r="L17795" s="108"/>
      <c r="R17795" s="31"/>
      <c r="S17795" s="112"/>
    </row>
    <row r="17796">
      <c r="A17796" s="105"/>
      <c r="C17796" s="88"/>
      <c r="D17796" s="86"/>
      <c r="E17796" s="32"/>
      <c r="H17796" s="105"/>
      <c r="J17796" s="102"/>
      <c r="K17796" s="102"/>
      <c r="L17796" s="108"/>
      <c r="R17796" s="31"/>
      <c r="S17796" s="112"/>
    </row>
    <row r="17797">
      <c r="A17797" s="105"/>
      <c r="C17797" s="88"/>
      <c r="D17797" s="86"/>
      <c r="E17797" s="32"/>
      <c r="H17797" s="105"/>
      <c r="J17797" s="102"/>
      <c r="K17797" s="102"/>
      <c r="L17797" s="108"/>
      <c r="R17797" s="31"/>
      <c r="S17797" s="112"/>
    </row>
    <row r="17798">
      <c r="A17798" s="105"/>
      <c r="C17798" s="88"/>
      <c r="D17798" s="86"/>
      <c r="E17798" s="32"/>
      <c r="H17798" s="105"/>
      <c r="J17798" s="102"/>
      <c r="K17798" s="102"/>
      <c r="L17798" s="108"/>
      <c r="R17798" s="31"/>
      <c r="S17798" s="112"/>
    </row>
    <row r="17799">
      <c r="A17799" s="105"/>
      <c r="C17799" s="88"/>
      <c r="D17799" s="86"/>
      <c r="E17799" s="32"/>
      <c r="H17799" s="105"/>
      <c r="J17799" s="102"/>
      <c r="K17799" s="102"/>
      <c r="L17799" s="108"/>
      <c r="R17799" s="31"/>
      <c r="S17799" s="112"/>
    </row>
    <row r="17800">
      <c r="A17800" s="105"/>
      <c r="C17800" s="88"/>
      <c r="D17800" s="86"/>
      <c r="E17800" s="32"/>
      <c r="H17800" s="105"/>
      <c r="J17800" s="102"/>
      <c r="K17800" s="102"/>
      <c r="L17800" s="108"/>
      <c r="R17800" s="31"/>
      <c r="S17800" s="112"/>
    </row>
    <row r="17801">
      <c r="A17801" s="105"/>
      <c r="C17801" s="88"/>
      <c r="D17801" s="86"/>
      <c r="E17801" s="32"/>
      <c r="H17801" s="105"/>
      <c r="J17801" s="102"/>
      <c r="K17801" s="102"/>
      <c r="L17801" s="108"/>
      <c r="R17801" s="31"/>
      <c r="S17801" s="112"/>
    </row>
    <row r="17802">
      <c r="A17802" s="105"/>
      <c r="C17802" s="88"/>
      <c r="D17802" s="86"/>
      <c r="E17802" s="32"/>
      <c r="H17802" s="105"/>
      <c r="J17802" s="102"/>
      <c r="K17802" s="102"/>
      <c r="L17802" s="108"/>
      <c r="R17802" s="31"/>
      <c r="S17802" s="112"/>
    </row>
    <row r="17803">
      <c r="A17803" s="105"/>
      <c r="C17803" s="88"/>
      <c r="D17803" s="86"/>
      <c r="E17803" s="32"/>
      <c r="H17803" s="105"/>
      <c r="J17803" s="102"/>
      <c r="K17803" s="102"/>
      <c r="L17803" s="108"/>
      <c r="R17803" s="31"/>
      <c r="S17803" s="112"/>
    </row>
    <row r="17804">
      <c r="A17804" s="105"/>
      <c r="C17804" s="88"/>
      <c r="D17804" s="86"/>
      <c r="E17804" s="32"/>
      <c r="H17804" s="105"/>
      <c r="J17804" s="102"/>
      <c r="K17804" s="102"/>
      <c r="L17804" s="108"/>
      <c r="R17804" s="31"/>
      <c r="S17804" s="112"/>
    </row>
    <row r="17805">
      <c r="A17805" s="105"/>
      <c r="C17805" s="88"/>
      <c r="D17805" s="86"/>
      <c r="E17805" s="32"/>
      <c r="H17805" s="105"/>
      <c r="J17805" s="102"/>
      <c r="K17805" s="102"/>
      <c r="L17805" s="108"/>
      <c r="R17805" s="31"/>
      <c r="S17805" s="112"/>
    </row>
    <row r="17806">
      <c r="A17806" s="105"/>
      <c r="C17806" s="88"/>
      <c r="D17806" s="86"/>
      <c r="E17806" s="32"/>
      <c r="H17806" s="105"/>
      <c r="J17806" s="102"/>
      <c r="K17806" s="102"/>
      <c r="L17806" s="108"/>
      <c r="R17806" s="31"/>
      <c r="S17806" s="112"/>
    </row>
    <row r="17807">
      <c r="A17807" s="105"/>
      <c r="C17807" s="88"/>
      <c r="D17807" s="86"/>
      <c r="E17807" s="32"/>
      <c r="H17807" s="105"/>
      <c r="J17807" s="102"/>
      <c r="K17807" s="102"/>
      <c r="L17807" s="108"/>
      <c r="R17807" s="31"/>
      <c r="S17807" s="112"/>
    </row>
    <row r="17808">
      <c r="A17808" s="105"/>
      <c r="C17808" s="88"/>
      <c r="D17808" s="86"/>
      <c r="E17808" s="32"/>
      <c r="H17808" s="105"/>
      <c r="J17808" s="102"/>
      <c r="K17808" s="102"/>
      <c r="L17808" s="108"/>
      <c r="R17808" s="31"/>
      <c r="S17808" s="112"/>
    </row>
    <row r="17809">
      <c r="A17809" s="105"/>
      <c r="C17809" s="88"/>
      <c r="D17809" s="86"/>
      <c r="E17809" s="32"/>
      <c r="H17809" s="105"/>
      <c r="J17809" s="102"/>
      <c r="K17809" s="102"/>
      <c r="L17809" s="108"/>
      <c r="R17809" s="31"/>
      <c r="S17809" s="112"/>
    </row>
    <row r="17810">
      <c r="A17810" s="105"/>
      <c r="C17810" s="88"/>
      <c r="D17810" s="86"/>
      <c r="E17810" s="32"/>
      <c r="H17810" s="105"/>
      <c r="J17810" s="102"/>
      <c r="K17810" s="102"/>
      <c r="L17810" s="108"/>
      <c r="R17810" s="31"/>
      <c r="S17810" s="112"/>
    </row>
    <row r="17811">
      <c r="A17811" s="105"/>
      <c r="C17811" s="88"/>
      <c r="D17811" s="86"/>
      <c r="E17811" s="32"/>
      <c r="H17811" s="105"/>
      <c r="J17811" s="102"/>
      <c r="K17811" s="102"/>
      <c r="L17811" s="108"/>
      <c r="R17811" s="31"/>
      <c r="S17811" s="112"/>
    </row>
    <row r="17812">
      <c r="A17812" s="105"/>
      <c r="C17812" s="88"/>
      <c r="D17812" s="86"/>
      <c r="E17812" s="32"/>
      <c r="H17812" s="105"/>
      <c r="J17812" s="102"/>
      <c r="K17812" s="102"/>
      <c r="L17812" s="108"/>
      <c r="R17812" s="31"/>
      <c r="S17812" s="112"/>
    </row>
    <row r="17813">
      <c r="A17813" s="105"/>
      <c r="C17813" s="88"/>
      <c r="D17813" s="86"/>
      <c r="E17813" s="32"/>
      <c r="H17813" s="105"/>
      <c r="J17813" s="102"/>
      <c r="K17813" s="102"/>
      <c r="L17813" s="108"/>
      <c r="R17813" s="31"/>
      <c r="S17813" s="112"/>
    </row>
    <row r="17814">
      <c r="A17814" s="105"/>
      <c r="C17814" s="88"/>
      <c r="D17814" s="86"/>
      <c r="E17814" s="32"/>
      <c r="H17814" s="105"/>
      <c r="J17814" s="102"/>
      <c r="K17814" s="102"/>
      <c r="L17814" s="108"/>
      <c r="R17814" s="31"/>
      <c r="S17814" s="112"/>
    </row>
    <row r="17815">
      <c r="A17815" s="105"/>
      <c r="C17815" s="88"/>
      <c r="D17815" s="86"/>
      <c r="E17815" s="32"/>
      <c r="H17815" s="105"/>
      <c r="J17815" s="102"/>
      <c r="K17815" s="102"/>
      <c r="L17815" s="108"/>
      <c r="R17815" s="31"/>
      <c r="S17815" s="112"/>
    </row>
    <row r="17816">
      <c r="A17816" s="105"/>
      <c r="C17816" s="88"/>
      <c r="D17816" s="86"/>
      <c r="E17816" s="32"/>
      <c r="H17816" s="105"/>
      <c r="J17816" s="102"/>
      <c r="K17816" s="102"/>
      <c r="L17816" s="108"/>
      <c r="R17816" s="31"/>
      <c r="S17816" s="112"/>
    </row>
    <row r="17817">
      <c r="A17817" s="105"/>
      <c r="C17817" s="88"/>
      <c r="D17817" s="86"/>
      <c r="E17817" s="32"/>
      <c r="H17817" s="105"/>
      <c r="J17817" s="102"/>
      <c r="K17817" s="102"/>
      <c r="L17817" s="108"/>
      <c r="R17817" s="31"/>
      <c r="S17817" s="112"/>
    </row>
    <row r="17818">
      <c r="A17818" s="105"/>
      <c r="C17818" s="88"/>
      <c r="D17818" s="86"/>
      <c r="E17818" s="32"/>
      <c r="H17818" s="105"/>
      <c r="J17818" s="102"/>
      <c r="K17818" s="102"/>
      <c r="L17818" s="108"/>
      <c r="R17818" s="31"/>
      <c r="S17818" s="112"/>
    </row>
    <row r="17819">
      <c r="A17819" s="105"/>
      <c r="C17819" s="88"/>
      <c r="D17819" s="86"/>
      <c r="E17819" s="32"/>
      <c r="H17819" s="105"/>
      <c r="J17819" s="102"/>
      <c r="K17819" s="102"/>
      <c r="L17819" s="108"/>
      <c r="R17819" s="31"/>
      <c r="S17819" s="112"/>
    </row>
    <row r="17820">
      <c r="A17820" s="105"/>
      <c r="C17820" s="88"/>
      <c r="D17820" s="86"/>
      <c r="E17820" s="32"/>
      <c r="H17820" s="105"/>
      <c r="J17820" s="102"/>
      <c r="K17820" s="102"/>
      <c r="L17820" s="108"/>
      <c r="R17820" s="31"/>
      <c r="S17820" s="112"/>
    </row>
    <row r="17821">
      <c r="A17821" s="105"/>
      <c r="C17821" s="88"/>
      <c r="D17821" s="86"/>
      <c r="E17821" s="32"/>
      <c r="H17821" s="105"/>
      <c r="J17821" s="102"/>
      <c r="K17821" s="102"/>
      <c r="L17821" s="108"/>
      <c r="R17821" s="31"/>
      <c r="S17821" s="112"/>
    </row>
    <row r="17822">
      <c r="A17822" s="105"/>
      <c r="C17822" s="88"/>
      <c r="D17822" s="86"/>
      <c r="E17822" s="32"/>
      <c r="H17822" s="105"/>
      <c r="J17822" s="102"/>
      <c r="K17822" s="102"/>
      <c r="L17822" s="108"/>
      <c r="R17822" s="31"/>
      <c r="S17822" s="112"/>
    </row>
    <row r="17823">
      <c r="A17823" s="105"/>
      <c r="C17823" s="88"/>
      <c r="D17823" s="86"/>
      <c r="E17823" s="32"/>
      <c r="H17823" s="105"/>
      <c r="J17823" s="102"/>
      <c r="K17823" s="102"/>
      <c r="L17823" s="108"/>
      <c r="R17823" s="31"/>
      <c r="S17823" s="112"/>
    </row>
    <row r="17824">
      <c r="A17824" s="105"/>
      <c r="C17824" s="88"/>
      <c r="D17824" s="86"/>
      <c r="E17824" s="32"/>
      <c r="H17824" s="105"/>
      <c r="J17824" s="102"/>
      <c r="K17824" s="102"/>
      <c r="L17824" s="108"/>
      <c r="R17824" s="31"/>
      <c r="S17824" s="112"/>
    </row>
    <row r="17825">
      <c r="A17825" s="105"/>
      <c r="C17825" s="88"/>
      <c r="D17825" s="86"/>
      <c r="E17825" s="32"/>
      <c r="H17825" s="105"/>
      <c r="J17825" s="102"/>
      <c r="K17825" s="102"/>
      <c r="L17825" s="108"/>
      <c r="R17825" s="31"/>
      <c r="S17825" s="112"/>
    </row>
    <row r="17826">
      <c r="A17826" s="105"/>
      <c r="C17826" s="88"/>
      <c r="D17826" s="86"/>
      <c r="E17826" s="32"/>
      <c r="H17826" s="105"/>
      <c r="J17826" s="102"/>
      <c r="K17826" s="102"/>
      <c r="L17826" s="108"/>
      <c r="R17826" s="31"/>
      <c r="S17826" s="112"/>
    </row>
    <row r="17827">
      <c r="A17827" s="105"/>
      <c r="C17827" s="88"/>
      <c r="D17827" s="86"/>
      <c r="E17827" s="32"/>
      <c r="H17827" s="105"/>
      <c r="J17827" s="102"/>
      <c r="K17827" s="102"/>
      <c r="L17827" s="108"/>
      <c r="R17827" s="31"/>
      <c r="S17827" s="112"/>
    </row>
    <row r="17828">
      <c r="A17828" s="105"/>
      <c r="C17828" s="88"/>
      <c r="D17828" s="86"/>
      <c r="E17828" s="32"/>
      <c r="H17828" s="105"/>
      <c r="J17828" s="102"/>
      <c r="K17828" s="102"/>
      <c r="L17828" s="108"/>
      <c r="R17828" s="31"/>
      <c r="S17828" s="112"/>
    </row>
    <row r="17829">
      <c r="A17829" s="105"/>
      <c r="C17829" s="88"/>
      <c r="D17829" s="86"/>
      <c r="E17829" s="32"/>
      <c r="H17829" s="105"/>
      <c r="J17829" s="102"/>
      <c r="K17829" s="102"/>
      <c r="L17829" s="108"/>
      <c r="R17829" s="31"/>
      <c r="S17829" s="112"/>
    </row>
    <row r="17830">
      <c r="A17830" s="105"/>
      <c r="C17830" s="88"/>
      <c r="D17830" s="86"/>
      <c r="E17830" s="32"/>
      <c r="H17830" s="105"/>
      <c r="J17830" s="102"/>
      <c r="K17830" s="102"/>
      <c r="L17830" s="108"/>
      <c r="R17830" s="31"/>
      <c r="S17830" s="112"/>
    </row>
    <row r="17831">
      <c r="A17831" s="105"/>
      <c r="C17831" s="88"/>
      <c r="D17831" s="86"/>
      <c r="E17831" s="32"/>
      <c r="H17831" s="105"/>
      <c r="J17831" s="102"/>
      <c r="K17831" s="102"/>
      <c r="L17831" s="108"/>
      <c r="R17831" s="31"/>
      <c r="S17831" s="112"/>
    </row>
    <row r="17832">
      <c r="A17832" s="105"/>
      <c r="C17832" s="88"/>
      <c r="D17832" s="86"/>
      <c r="E17832" s="32"/>
      <c r="H17832" s="105"/>
      <c r="J17832" s="102"/>
      <c r="K17832" s="102"/>
      <c r="L17832" s="108"/>
      <c r="R17832" s="31"/>
      <c r="S17832" s="112"/>
    </row>
    <row r="17833">
      <c r="A17833" s="105"/>
      <c r="C17833" s="88"/>
      <c r="D17833" s="86"/>
      <c r="E17833" s="32"/>
      <c r="H17833" s="105"/>
      <c r="J17833" s="102"/>
      <c r="K17833" s="102"/>
      <c r="L17833" s="108"/>
      <c r="R17833" s="31"/>
      <c r="S17833" s="112"/>
    </row>
    <row r="17834">
      <c r="A17834" s="105"/>
      <c r="C17834" s="88"/>
      <c r="D17834" s="86"/>
      <c r="E17834" s="32"/>
      <c r="H17834" s="105"/>
      <c r="J17834" s="102"/>
      <c r="K17834" s="102"/>
      <c r="L17834" s="108"/>
      <c r="R17834" s="31"/>
      <c r="S17834" s="112"/>
    </row>
    <row r="17835">
      <c r="A17835" s="105"/>
      <c r="C17835" s="88"/>
      <c r="D17835" s="86"/>
      <c r="E17835" s="32"/>
      <c r="H17835" s="105"/>
      <c r="J17835" s="102"/>
      <c r="K17835" s="102"/>
      <c r="L17835" s="108"/>
      <c r="R17835" s="31"/>
      <c r="S17835" s="112"/>
    </row>
    <row r="17836">
      <c r="A17836" s="105"/>
      <c r="C17836" s="88"/>
      <c r="D17836" s="86"/>
      <c r="E17836" s="32"/>
      <c r="H17836" s="105"/>
      <c r="J17836" s="102"/>
      <c r="K17836" s="102"/>
      <c r="L17836" s="108"/>
      <c r="R17836" s="31"/>
      <c r="S17836" s="112"/>
    </row>
    <row r="17837">
      <c r="A17837" s="105"/>
      <c r="C17837" s="88"/>
      <c r="D17837" s="86"/>
      <c r="E17837" s="32"/>
      <c r="H17837" s="105"/>
      <c r="J17837" s="102"/>
      <c r="K17837" s="102"/>
      <c r="L17837" s="108"/>
      <c r="R17837" s="31"/>
      <c r="S17837" s="112"/>
    </row>
    <row r="17838">
      <c r="A17838" s="105"/>
      <c r="C17838" s="88"/>
      <c r="D17838" s="86"/>
      <c r="E17838" s="32"/>
      <c r="H17838" s="105"/>
      <c r="J17838" s="102"/>
      <c r="K17838" s="102"/>
      <c r="L17838" s="108"/>
      <c r="R17838" s="31"/>
      <c r="S17838" s="112"/>
    </row>
    <row r="17839">
      <c r="A17839" s="105"/>
      <c r="C17839" s="88"/>
      <c r="D17839" s="86"/>
      <c r="E17839" s="32"/>
      <c r="H17839" s="105"/>
      <c r="J17839" s="102"/>
      <c r="K17839" s="102"/>
      <c r="L17839" s="108"/>
      <c r="R17839" s="31"/>
      <c r="S17839" s="112"/>
    </row>
    <row r="17840">
      <c r="A17840" s="105"/>
      <c r="C17840" s="88"/>
      <c r="D17840" s="86"/>
      <c r="E17840" s="32"/>
      <c r="H17840" s="105"/>
      <c r="J17840" s="102"/>
      <c r="K17840" s="102"/>
      <c r="L17840" s="108"/>
      <c r="R17840" s="31"/>
      <c r="S17840" s="112"/>
    </row>
    <row r="17841">
      <c r="A17841" s="105"/>
      <c r="C17841" s="88"/>
      <c r="D17841" s="86"/>
      <c r="E17841" s="32"/>
      <c r="H17841" s="105"/>
      <c r="J17841" s="102"/>
      <c r="K17841" s="102"/>
      <c r="L17841" s="108"/>
      <c r="R17841" s="31"/>
      <c r="S17841" s="112"/>
    </row>
    <row r="17842">
      <c r="A17842" s="105"/>
      <c r="C17842" s="88"/>
      <c r="D17842" s="86"/>
      <c r="E17842" s="32"/>
      <c r="H17842" s="105"/>
      <c r="J17842" s="102"/>
      <c r="K17842" s="102"/>
      <c r="L17842" s="108"/>
      <c r="R17842" s="31"/>
      <c r="S17842" s="112"/>
    </row>
    <row r="17843">
      <c r="A17843" s="105"/>
      <c r="C17843" s="88"/>
      <c r="D17843" s="86"/>
      <c r="E17843" s="32"/>
      <c r="H17843" s="105"/>
      <c r="J17843" s="102"/>
      <c r="K17843" s="102"/>
      <c r="L17843" s="108"/>
      <c r="R17843" s="31"/>
      <c r="S17843" s="112"/>
    </row>
    <row r="17844">
      <c r="A17844" s="105"/>
      <c r="C17844" s="88"/>
      <c r="D17844" s="86"/>
      <c r="E17844" s="32"/>
      <c r="H17844" s="105"/>
      <c r="J17844" s="102"/>
      <c r="K17844" s="102"/>
      <c r="L17844" s="108"/>
      <c r="R17844" s="31"/>
      <c r="S17844" s="112"/>
    </row>
    <row r="17845">
      <c r="A17845" s="105"/>
      <c r="C17845" s="88"/>
      <c r="D17845" s="86"/>
      <c r="E17845" s="32"/>
      <c r="H17845" s="105"/>
      <c r="J17845" s="102"/>
      <c r="K17845" s="102"/>
      <c r="L17845" s="108"/>
      <c r="R17845" s="31"/>
      <c r="S17845" s="112"/>
    </row>
    <row r="17846">
      <c r="A17846" s="105"/>
      <c r="C17846" s="88"/>
      <c r="D17846" s="86"/>
      <c r="E17846" s="32"/>
      <c r="H17846" s="105"/>
      <c r="J17846" s="102"/>
      <c r="K17846" s="102"/>
      <c r="L17846" s="108"/>
      <c r="R17846" s="31"/>
      <c r="S17846" s="112"/>
    </row>
    <row r="17847">
      <c r="A17847" s="105"/>
      <c r="C17847" s="88"/>
      <c r="D17847" s="86"/>
      <c r="E17847" s="32"/>
      <c r="H17847" s="105"/>
      <c r="J17847" s="102"/>
      <c r="K17847" s="102"/>
      <c r="L17847" s="108"/>
      <c r="R17847" s="31"/>
      <c r="S17847" s="112"/>
    </row>
    <row r="17848">
      <c r="A17848" s="105"/>
      <c r="C17848" s="88"/>
      <c r="D17848" s="86"/>
      <c r="E17848" s="32"/>
      <c r="H17848" s="105"/>
      <c r="J17848" s="102"/>
      <c r="K17848" s="102"/>
      <c r="L17848" s="108"/>
      <c r="R17848" s="31"/>
      <c r="S17848" s="112"/>
    </row>
    <row r="17849">
      <c r="A17849" s="105"/>
      <c r="C17849" s="88"/>
      <c r="D17849" s="86"/>
      <c r="E17849" s="32"/>
      <c r="H17849" s="105"/>
      <c r="J17849" s="102"/>
      <c r="K17849" s="102"/>
      <c r="L17849" s="108"/>
      <c r="R17849" s="31"/>
      <c r="S17849" s="112"/>
    </row>
    <row r="17850">
      <c r="A17850" s="105"/>
      <c r="C17850" s="88"/>
      <c r="D17850" s="86"/>
      <c r="E17850" s="32"/>
      <c r="H17850" s="105"/>
      <c r="J17850" s="102"/>
      <c r="K17850" s="102"/>
      <c r="L17850" s="108"/>
      <c r="R17850" s="31"/>
      <c r="S17850" s="112"/>
    </row>
    <row r="17851">
      <c r="A17851" s="105"/>
      <c r="C17851" s="88"/>
      <c r="D17851" s="86"/>
      <c r="E17851" s="32"/>
      <c r="H17851" s="105"/>
      <c r="J17851" s="102"/>
      <c r="K17851" s="102"/>
      <c r="L17851" s="108"/>
      <c r="R17851" s="31"/>
      <c r="S17851" s="112"/>
    </row>
    <row r="17852">
      <c r="A17852" s="105"/>
      <c r="C17852" s="88"/>
      <c r="D17852" s="86"/>
      <c r="E17852" s="32"/>
      <c r="H17852" s="105"/>
      <c r="J17852" s="102"/>
      <c r="K17852" s="102"/>
      <c r="L17852" s="108"/>
      <c r="R17852" s="31"/>
      <c r="S17852" s="112"/>
    </row>
    <row r="17853">
      <c r="A17853" s="105"/>
      <c r="C17853" s="88"/>
      <c r="D17853" s="86"/>
      <c r="E17853" s="32"/>
      <c r="H17853" s="105"/>
      <c r="J17853" s="102"/>
      <c r="K17853" s="102"/>
      <c r="L17853" s="108"/>
      <c r="R17853" s="31"/>
      <c r="S17853" s="112"/>
    </row>
    <row r="17854">
      <c r="A17854" s="105"/>
      <c r="C17854" s="88"/>
      <c r="D17854" s="86"/>
      <c r="E17854" s="32"/>
      <c r="H17854" s="105"/>
      <c r="J17854" s="102"/>
      <c r="K17854" s="102"/>
      <c r="L17854" s="108"/>
      <c r="R17854" s="31"/>
      <c r="S17854" s="112"/>
    </row>
    <row r="17855">
      <c r="A17855" s="105"/>
      <c r="C17855" s="88"/>
      <c r="D17855" s="86"/>
      <c r="E17855" s="32"/>
      <c r="H17855" s="105"/>
      <c r="J17855" s="102"/>
      <c r="K17855" s="102"/>
      <c r="L17855" s="108"/>
      <c r="R17855" s="31"/>
      <c r="S17855" s="112"/>
    </row>
    <row r="17856">
      <c r="A17856" s="105"/>
      <c r="C17856" s="88"/>
      <c r="D17856" s="86"/>
      <c r="E17856" s="32"/>
      <c r="H17856" s="105"/>
      <c r="J17856" s="102"/>
      <c r="K17856" s="102"/>
      <c r="L17856" s="108"/>
      <c r="R17856" s="31"/>
      <c r="S17856" s="112"/>
    </row>
    <row r="17857">
      <c r="A17857" s="105"/>
      <c r="C17857" s="88"/>
      <c r="D17857" s="86"/>
      <c r="E17857" s="32"/>
      <c r="H17857" s="105"/>
      <c r="J17857" s="102"/>
      <c r="K17857" s="102"/>
      <c r="L17857" s="108"/>
      <c r="R17857" s="31"/>
      <c r="S17857" s="112"/>
    </row>
    <row r="17858">
      <c r="A17858" s="105"/>
      <c r="C17858" s="88"/>
      <c r="D17858" s="86"/>
      <c r="E17858" s="32"/>
      <c r="H17858" s="105"/>
      <c r="J17858" s="102"/>
      <c r="K17858" s="102"/>
      <c r="L17858" s="108"/>
      <c r="R17858" s="31"/>
      <c r="S17858" s="112"/>
    </row>
    <row r="17859">
      <c r="A17859" s="105"/>
      <c r="C17859" s="88"/>
      <c r="D17859" s="86"/>
      <c r="E17859" s="32"/>
      <c r="H17859" s="105"/>
      <c r="J17859" s="102"/>
      <c r="K17859" s="102"/>
      <c r="L17859" s="108"/>
      <c r="R17859" s="31"/>
      <c r="S17859" s="112"/>
    </row>
    <row r="17860">
      <c r="A17860" s="105"/>
      <c r="C17860" s="88"/>
      <c r="D17860" s="86"/>
      <c r="E17860" s="32"/>
      <c r="H17860" s="105"/>
      <c r="J17860" s="102"/>
      <c r="K17860" s="102"/>
      <c r="L17860" s="108"/>
      <c r="R17860" s="31"/>
      <c r="S17860" s="112"/>
    </row>
    <row r="17861">
      <c r="A17861" s="105"/>
      <c r="C17861" s="88"/>
      <c r="D17861" s="86"/>
      <c r="E17861" s="32"/>
      <c r="H17861" s="105"/>
      <c r="J17861" s="102"/>
      <c r="K17861" s="102"/>
      <c r="L17861" s="108"/>
      <c r="R17861" s="31"/>
      <c r="S17861" s="112"/>
    </row>
    <row r="17862">
      <c r="A17862" s="105"/>
      <c r="C17862" s="88"/>
      <c r="D17862" s="86"/>
      <c r="E17862" s="32"/>
      <c r="H17862" s="105"/>
      <c r="J17862" s="102"/>
      <c r="K17862" s="102"/>
      <c r="L17862" s="108"/>
      <c r="R17862" s="31"/>
      <c r="S17862" s="112"/>
    </row>
    <row r="17863">
      <c r="A17863" s="105"/>
      <c r="C17863" s="88"/>
      <c r="D17863" s="86"/>
      <c r="E17863" s="32"/>
      <c r="H17863" s="105"/>
      <c r="J17863" s="102"/>
      <c r="K17863" s="102"/>
      <c r="L17863" s="108"/>
      <c r="R17863" s="31"/>
      <c r="S17863" s="112"/>
    </row>
    <row r="17864">
      <c r="A17864" s="105"/>
      <c r="C17864" s="88"/>
      <c r="D17864" s="86"/>
      <c r="E17864" s="32"/>
      <c r="H17864" s="105"/>
      <c r="J17864" s="102"/>
      <c r="K17864" s="102"/>
      <c r="L17864" s="108"/>
      <c r="R17864" s="31"/>
      <c r="S17864" s="112"/>
    </row>
    <row r="17865">
      <c r="A17865" s="105"/>
      <c r="C17865" s="88"/>
      <c r="D17865" s="86"/>
      <c r="E17865" s="32"/>
      <c r="H17865" s="105"/>
      <c r="J17865" s="102"/>
      <c r="K17865" s="102"/>
      <c r="L17865" s="108"/>
      <c r="R17865" s="31"/>
      <c r="S17865" s="112"/>
    </row>
    <row r="17866">
      <c r="A17866" s="105"/>
      <c r="C17866" s="88"/>
      <c r="D17866" s="86"/>
      <c r="E17866" s="32"/>
      <c r="H17866" s="105"/>
      <c r="J17866" s="102"/>
      <c r="K17866" s="102"/>
      <c r="L17866" s="108"/>
      <c r="R17866" s="31"/>
      <c r="S17866" s="112"/>
    </row>
    <row r="17867">
      <c r="A17867" s="105"/>
      <c r="C17867" s="88"/>
      <c r="D17867" s="86"/>
      <c r="E17867" s="32"/>
      <c r="H17867" s="105"/>
      <c r="J17867" s="102"/>
      <c r="K17867" s="102"/>
      <c r="L17867" s="108"/>
      <c r="R17867" s="31"/>
      <c r="S17867" s="112"/>
    </row>
    <row r="17868">
      <c r="A17868" s="105"/>
      <c r="C17868" s="88"/>
      <c r="D17868" s="86"/>
      <c r="E17868" s="32"/>
      <c r="H17868" s="105"/>
      <c r="J17868" s="102"/>
      <c r="K17868" s="102"/>
      <c r="L17868" s="108"/>
      <c r="R17868" s="31"/>
      <c r="S17868" s="112"/>
    </row>
    <row r="17869">
      <c r="A17869" s="105"/>
      <c r="C17869" s="88"/>
      <c r="D17869" s="86"/>
      <c r="E17869" s="32"/>
      <c r="H17869" s="105"/>
      <c r="J17869" s="102"/>
      <c r="K17869" s="102"/>
      <c r="L17869" s="108"/>
      <c r="R17869" s="31"/>
      <c r="S17869" s="112"/>
    </row>
    <row r="17870">
      <c r="A17870" s="105"/>
      <c r="C17870" s="88"/>
      <c r="D17870" s="86"/>
      <c r="E17870" s="32"/>
      <c r="H17870" s="105"/>
      <c r="J17870" s="102"/>
      <c r="K17870" s="102"/>
      <c r="L17870" s="108"/>
      <c r="R17870" s="31"/>
      <c r="S17870" s="112"/>
    </row>
    <row r="17871">
      <c r="A17871" s="105"/>
      <c r="C17871" s="88"/>
      <c r="D17871" s="86"/>
      <c r="E17871" s="32"/>
      <c r="H17871" s="105"/>
      <c r="J17871" s="102"/>
      <c r="K17871" s="102"/>
      <c r="L17871" s="108"/>
      <c r="R17871" s="31"/>
      <c r="S17871" s="112"/>
    </row>
    <row r="17872">
      <c r="A17872" s="105"/>
      <c r="C17872" s="88"/>
      <c r="D17872" s="86"/>
      <c r="E17872" s="32"/>
      <c r="H17872" s="105"/>
      <c r="J17872" s="102"/>
      <c r="K17872" s="102"/>
      <c r="L17872" s="108"/>
      <c r="R17872" s="31"/>
      <c r="S17872" s="112"/>
    </row>
    <row r="17873">
      <c r="A17873" s="105"/>
      <c r="C17873" s="88"/>
      <c r="D17873" s="86"/>
      <c r="E17873" s="32"/>
      <c r="H17873" s="105"/>
      <c r="J17873" s="102"/>
      <c r="K17873" s="102"/>
      <c r="L17873" s="108"/>
      <c r="R17873" s="31"/>
      <c r="S17873" s="112"/>
    </row>
    <row r="17874">
      <c r="A17874" s="105"/>
      <c r="C17874" s="88"/>
      <c r="D17874" s="86"/>
      <c r="E17874" s="32"/>
      <c r="H17874" s="105"/>
      <c r="J17874" s="102"/>
      <c r="K17874" s="102"/>
      <c r="L17874" s="108"/>
      <c r="R17874" s="31"/>
      <c r="S17874" s="112"/>
    </row>
    <row r="17875">
      <c r="A17875" s="105"/>
      <c r="C17875" s="88"/>
      <c r="D17875" s="86"/>
      <c r="E17875" s="32"/>
      <c r="H17875" s="105"/>
      <c r="J17875" s="102"/>
      <c r="K17875" s="102"/>
      <c r="L17875" s="108"/>
      <c r="R17875" s="31"/>
      <c r="S17875" s="112"/>
    </row>
    <row r="17876">
      <c r="A17876" s="105"/>
      <c r="C17876" s="88"/>
      <c r="D17876" s="86"/>
      <c r="E17876" s="32"/>
      <c r="H17876" s="105"/>
      <c r="J17876" s="102"/>
      <c r="K17876" s="102"/>
      <c r="L17876" s="108"/>
      <c r="R17876" s="31"/>
      <c r="S17876" s="112"/>
    </row>
    <row r="17877">
      <c r="A17877" s="105"/>
      <c r="C17877" s="88"/>
      <c r="D17877" s="86"/>
      <c r="E17877" s="32"/>
      <c r="H17877" s="105"/>
      <c r="J17877" s="102"/>
      <c r="K17877" s="102"/>
      <c r="L17877" s="108"/>
      <c r="R17877" s="31"/>
      <c r="S17877" s="112"/>
    </row>
    <row r="17878">
      <c r="A17878" s="105"/>
      <c r="C17878" s="88"/>
      <c r="D17878" s="86"/>
      <c r="E17878" s="32"/>
      <c r="H17878" s="105"/>
      <c r="J17878" s="102"/>
      <c r="K17878" s="102"/>
      <c r="L17878" s="108"/>
      <c r="R17878" s="31"/>
      <c r="S17878" s="112"/>
    </row>
    <row r="17879">
      <c r="A17879" s="105"/>
      <c r="C17879" s="88"/>
      <c r="D17879" s="86"/>
      <c r="E17879" s="32"/>
      <c r="H17879" s="105"/>
      <c r="J17879" s="102"/>
      <c r="K17879" s="102"/>
      <c r="L17879" s="108"/>
      <c r="R17879" s="31"/>
      <c r="S17879" s="112"/>
    </row>
    <row r="17880">
      <c r="A17880" s="105"/>
      <c r="C17880" s="88"/>
      <c r="D17880" s="86"/>
      <c r="E17880" s="32"/>
      <c r="H17880" s="105"/>
      <c r="J17880" s="102"/>
      <c r="K17880" s="102"/>
      <c r="L17880" s="108"/>
      <c r="R17880" s="31"/>
      <c r="S17880" s="112"/>
    </row>
    <row r="17881">
      <c r="A17881" s="105"/>
      <c r="C17881" s="88"/>
      <c r="D17881" s="86"/>
      <c r="E17881" s="32"/>
      <c r="H17881" s="105"/>
      <c r="J17881" s="102"/>
      <c r="K17881" s="102"/>
      <c r="L17881" s="108"/>
      <c r="R17881" s="31"/>
      <c r="S17881" s="112"/>
    </row>
    <row r="17882">
      <c r="A17882" s="105"/>
      <c r="C17882" s="88"/>
      <c r="D17882" s="86"/>
      <c r="E17882" s="32"/>
      <c r="H17882" s="105"/>
      <c r="J17882" s="102"/>
      <c r="K17882" s="102"/>
      <c r="L17882" s="108"/>
      <c r="R17882" s="31"/>
      <c r="S17882" s="112"/>
    </row>
    <row r="17883">
      <c r="A17883" s="105"/>
      <c r="C17883" s="88"/>
      <c r="D17883" s="86"/>
      <c r="E17883" s="32"/>
      <c r="H17883" s="105"/>
      <c r="J17883" s="102"/>
      <c r="K17883" s="102"/>
      <c r="L17883" s="108"/>
      <c r="R17883" s="31"/>
      <c r="S17883" s="112"/>
    </row>
    <row r="17884">
      <c r="A17884" s="105"/>
      <c r="C17884" s="88"/>
      <c r="D17884" s="86"/>
      <c r="E17884" s="32"/>
      <c r="H17884" s="105"/>
      <c r="J17884" s="102"/>
      <c r="K17884" s="102"/>
      <c r="L17884" s="108"/>
      <c r="R17884" s="31"/>
      <c r="S17884" s="112"/>
    </row>
    <row r="17885">
      <c r="A17885" s="105"/>
      <c r="C17885" s="88"/>
      <c r="D17885" s="86"/>
      <c r="E17885" s="32"/>
      <c r="H17885" s="105"/>
      <c r="J17885" s="102"/>
      <c r="K17885" s="102"/>
      <c r="L17885" s="108"/>
      <c r="R17885" s="31"/>
      <c r="S17885" s="112"/>
    </row>
    <row r="17886">
      <c r="A17886" s="105"/>
      <c r="C17886" s="88"/>
      <c r="D17886" s="86"/>
      <c r="E17886" s="32"/>
      <c r="H17886" s="105"/>
      <c r="J17886" s="102"/>
      <c r="K17886" s="102"/>
      <c r="L17886" s="108"/>
      <c r="R17886" s="31"/>
      <c r="S17886" s="112"/>
    </row>
    <row r="17887">
      <c r="A17887" s="105"/>
      <c r="C17887" s="88"/>
      <c r="D17887" s="86"/>
      <c r="E17887" s="32"/>
      <c r="H17887" s="105"/>
      <c r="J17887" s="102"/>
      <c r="K17887" s="102"/>
      <c r="L17887" s="108"/>
      <c r="R17887" s="31"/>
      <c r="S17887" s="112"/>
    </row>
    <row r="17888">
      <c r="A17888" s="105"/>
      <c r="C17888" s="88"/>
      <c r="D17888" s="86"/>
      <c r="E17888" s="32"/>
      <c r="H17888" s="105"/>
      <c r="J17888" s="102"/>
      <c r="K17888" s="102"/>
      <c r="L17888" s="108"/>
      <c r="R17888" s="31"/>
      <c r="S17888" s="112"/>
    </row>
    <row r="17889">
      <c r="A17889" s="105"/>
      <c r="C17889" s="88"/>
      <c r="D17889" s="86"/>
      <c r="E17889" s="32"/>
      <c r="H17889" s="105"/>
      <c r="J17889" s="102"/>
      <c r="K17889" s="102"/>
      <c r="L17889" s="108"/>
      <c r="R17889" s="31"/>
      <c r="S17889" s="112"/>
    </row>
    <row r="17890">
      <c r="A17890" s="105"/>
      <c r="C17890" s="88"/>
      <c r="D17890" s="86"/>
      <c r="E17890" s="32"/>
      <c r="H17890" s="105"/>
      <c r="J17890" s="102"/>
      <c r="K17890" s="102"/>
      <c r="L17890" s="108"/>
      <c r="R17890" s="31"/>
      <c r="S17890" s="112"/>
    </row>
    <row r="17891">
      <c r="A17891" s="105"/>
      <c r="C17891" s="88"/>
      <c r="D17891" s="86"/>
      <c r="E17891" s="32"/>
      <c r="H17891" s="105"/>
      <c r="J17891" s="102"/>
      <c r="K17891" s="102"/>
      <c r="L17891" s="108"/>
      <c r="R17891" s="31"/>
      <c r="S17891" s="112"/>
    </row>
    <row r="17892">
      <c r="A17892" s="105"/>
      <c r="C17892" s="88"/>
      <c r="D17892" s="86"/>
      <c r="E17892" s="32"/>
      <c r="H17892" s="105"/>
      <c r="J17892" s="102"/>
      <c r="K17892" s="102"/>
      <c r="L17892" s="108"/>
      <c r="R17892" s="31"/>
      <c r="S17892" s="112"/>
    </row>
    <row r="17893">
      <c r="A17893" s="105"/>
      <c r="C17893" s="88"/>
      <c r="D17893" s="86"/>
      <c r="E17893" s="32"/>
      <c r="H17893" s="105"/>
      <c r="J17893" s="102"/>
      <c r="K17893" s="102"/>
      <c r="L17893" s="108"/>
      <c r="R17893" s="31"/>
      <c r="S17893" s="112"/>
    </row>
    <row r="17894">
      <c r="A17894" s="105"/>
      <c r="C17894" s="88"/>
      <c r="D17894" s="86"/>
      <c r="E17894" s="32"/>
      <c r="H17894" s="105"/>
      <c r="J17894" s="102"/>
      <c r="K17894" s="102"/>
      <c r="L17894" s="108"/>
      <c r="R17894" s="31"/>
      <c r="S17894" s="112"/>
    </row>
    <row r="17895">
      <c r="A17895" s="105"/>
      <c r="C17895" s="88"/>
      <c r="D17895" s="86"/>
      <c r="E17895" s="32"/>
      <c r="H17895" s="105"/>
      <c r="J17895" s="102"/>
      <c r="K17895" s="102"/>
      <c r="L17895" s="108"/>
      <c r="R17895" s="31"/>
      <c r="S17895" s="112"/>
    </row>
    <row r="17896">
      <c r="A17896" s="105"/>
      <c r="C17896" s="88"/>
      <c r="D17896" s="86"/>
      <c r="E17896" s="32"/>
      <c r="H17896" s="105"/>
      <c r="J17896" s="102"/>
      <c r="K17896" s="102"/>
      <c r="L17896" s="108"/>
      <c r="R17896" s="31"/>
      <c r="S17896" s="112"/>
    </row>
    <row r="17897">
      <c r="A17897" s="105"/>
      <c r="C17897" s="88"/>
      <c r="D17897" s="86"/>
      <c r="E17897" s="32"/>
      <c r="H17897" s="105"/>
      <c r="J17897" s="102"/>
      <c r="K17897" s="102"/>
      <c r="L17897" s="108"/>
      <c r="R17897" s="31"/>
      <c r="S17897" s="112"/>
    </row>
    <row r="17898">
      <c r="A17898" s="105"/>
      <c r="C17898" s="88"/>
      <c r="D17898" s="86"/>
      <c r="E17898" s="32"/>
      <c r="H17898" s="105"/>
      <c r="J17898" s="102"/>
      <c r="K17898" s="102"/>
      <c r="L17898" s="108"/>
      <c r="R17898" s="31"/>
      <c r="S17898" s="112"/>
    </row>
    <row r="17899">
      <c r="A17899" s="105"/>
      <c r="C17899" s="88"/>
      <c r="D17899" s="86"/>
      <c r="E17899" s="32"/>
      <c r="H17899" s="105"/>
      <c r="J17899" s="102"/>
      <c r="K17899" s="102"/>
      <c r="L17899" s="108"/>
      <c r="R17899" s="31"/>
      <c r="S17899" s="112"/>
    </row>
    <row r="17900">
      <c r="A17900" s="105"/>
      <c r="C17900" s="88"/>
      <c r="D17900" s="86"/>
      <c r="E17900" s="32"/>
      <c r="H17900" s="105"/>
      <c r="J17900" s="102"/>
      <c r="K17900" s="102"/>
      <c r="L17900" s="108"/>
      <c r="R17900" s="31"/>
      <c r="S17900" s="112"/>
    </row>
    <row r="17901">
      <c r="A17901" s="105"/>
      <c r="C17901" s="88"/>
      <c r="D17901" s="86"/>
      <c r="E17901" s="32"/>
      <c r="H17901" s="105"/>
      <c r="J17901" s="102"/>
      <c r="K17901" s="102"/>
      <c r="L17901" s="108"/>
      <c r="R17901" s="31"/>
      <c r="S17901" s="112"/>
    </row>
    <row r="17902">
      <c r="A17902" s="105"/>
      <c r="C17902" s="88"/>
      <c r="D17902" s="86"/>
      <c r="E17902" s="32"/>
      <c r="H17902" s="105"/>
      <c r="J17902" s="102"/>
      <c r="K17902" s="102"/>
      <c r="L17902" s="108"/>
      <c r="R17902" s="31"/>
      <c r="S17902" s="112"/>
    </row>
    <row r="17903">
      <c r="A17903" s="105"/>
      <c r="C17903" s="88"/>
      <c r="D17903" s="86"/>
      <c r="E17903" s="32"/>
      <c r="H17903" s="105"/>
      <c r="J17903" s="102"/>
      <c r="K17903" s="102"/>
      <c r="L17903" s="108"/>
      <c r="R17903" s="31"/>
      <c r="S17903" s="112"/>
    </row>
    <row r="17904">
      <c r="A17904" s="105"/>
      <c r="C17904" s="88"/>
      <c r="D17904" s="86"/>
      <c r="E17904" s="32"/>
      <c r="H17904" s="105"/>
      <c r="J17904" s="102"/>
      <c r="K17904" s="102"/>
      <c r="L17904" s="108"/>
      <c r="R17904" s="31"/>
      <c r="S17904" s="112"/>
    </row>
    <row r="17905">
      <c r="A17905" s="105"/>
      <c r="C17905" s="88"/>
      <c r="D17905" s="86"/>
      <c r="E17905" s="32"/>
      <c r="H17905" s="105"/>
      <c r="J17905" s="102"/>
      <c r="K17905" s="102"/>
      <c r="L17905" s="108"/>
      <c r="R17905" s="31"/>
      <c r="S17905" s="112"/>
    </row>
    <row r="17906">
      <c r="A17906" s="105"/>
      <c r="C17906" s="88"/>
      <c r="D17906" s="86"/>
      <c r="E17906" s="32"/>
      <c r="H17906" s="105"/>
      <c r="J17906" s="102"/>
      <c r="K17906" s="102"/>
      <c r="L17906" s="108"/>
      <c r="R17906" s="31"/>
      <c r="S17906" s="112"/>
    </row>
    <row r="17907">
      <c r="A17907" s="105"/>
      <c r="C17907" s="88"/>
      <c r="D17907" s="86"/>
      <c r="E17907" s="32"/>
      <c r="H17907" s="105"/>
      <c r="J17907" s="102"/>
      <c r="K17907" s="102"/>
      <c r="L17907" s="108"/>
      <c r="R17907" s="31"/>
      <c r="S17907" s="112"/>
    </row>
    <row r="17908">
      <c r="A17908" s="105"/>
      <c r="C17908" s="88"/>
      <c r="D17908" s="86"/>
      <c r="E17908" s="32"/>
      <c r="H17908" s="105"/>
      <c r="J17908" s="102"/>
      <c r="K17908" s="102"/>
      <c r="L17908" s="108"/>
      <c r="R17908" s="31"/>
      <c r="S17908" s="112"/>
    </row>
    <row r="17909">
      <c r="A17909" s="105"/>
      <c r="C17909" s="88"/>
      <c r="D17909" s="86"/>
      <c r="E17909" s="32"/>
      <c r="H17909" s="105"/>
      <c r="J17909" s="102"/>
      <c r="K17909" s="102"/>
      <c r="L17909" s="108"/>
      <c r="R17909" s="31"/>
      <c r="S17909" s="112"/>
    </row>
    <row r="17910">
      <c r="A17910" s="105"/>
      <c r="C17910" s="88"/>
      <c r="D17910" s="86"/>
      <c r="E17910" s="32"/>
      <c r="H17910" s="105"/>
      <c r="J17910" s="102"/>
      <c r="K17910" s="102"/>
      <c r="L17910" s="108"/>
      <c r="R17910" s="31"/>
      <c r="S17910" s="112"/>
    </row>
    <row r="17911">
      <c r="A17911" s="105"/>
      <c r="C17911" s="88"/>
      <c r="D17911" s="86"/>
      <c r="E17911" s="32"/>
      <c r="H17911" s="105"/>
      <c r="J17911" s="102"/>
      <c r="K17911" s="102"/>
      <c r="L17911" s="108"/>
      <c r="R17911" s="31"/>
      <c r="S17911" s="112"/>
    </row>
    <row r="17912">
      <c r="A17912" s="105"/>
      <c r="C17912" s="88"/>
      <c r="D17912" s="86"/>
      <c r="E17912" s="32"/>
      <c r="H17912" s="105"/>
      <c r="J17912" s="102"/>
      <c r="K17912" s="102"/>
      <c r="L17912" s="108"/>
      <c r="R17912" s="31"/>
      <c r="S17912" s="112"/>
    </row>
    <row r="17913">
      <c r="A17913" s="105"/>
      <c r="C17913" s="88"/>
      <c r="D17913" s="86"/>
      <c r="E17913" s="32"/>
      <c r="H17913" s="105"/>
      <c r="J17913" s="102"/>
      <c r="K17913" s="102"/>
      <c r="L17913" s="108"/>
      <c r="R17913" s="31"/>
      <c r="S17913" s="112"/>
    </row>
    <row r="17914">
      <c r="A17914" s="105"/>
      <c r="C17914" s="88"/>
      <c r="D17914" s="86"/>
      <c r="E17914" s="32"/>
      <c r="H17914" s="105"/>
      <c r="J17914" s="102"/>
      <c r="K17914" s="102"/>
      <c r="L17914" s="108"/>
      <c r="R17914" s="31"/>
      <c r="S17914" s="112"/>
    </row>
    <row r="17915">
      <c r="A17915" s="105"/>
      <c r="C17915" s="88"/>
      <c r="D17915" s="86"/>
      <c r="E17915" s="32"/>
      <c r="H17915" s="105"/>
      <c r="J17915" s="102"/>
      <c r="K17915" s="102"/>
      <c r="L17915" s="108"/>
      <c r="R17915" s="31"/>
      <c r="S17915" s="112"/>
    </row>
    <row r="17916">
      <c r="A17916" s="105"/>
      <c r="C17916" s="88"/>
      <c r="D17916" s="86"/>
      <c r="E17916" s="32"/>
      <c r="H17916" s="105"/>
      <c r="J17916" s="102"/>
      <c r="K17916" s="102"/>
      <c r="L17916" s="108"/>
      <c r="R17916" s="31"/>
      <c r="S17916" s="112"/>
    </row>
    <row r="17917">
      <c r="A17917" s="105"/>
      <c r="C17917" s="88"/>
      <c r="D17917" s="86"/>
      <c r="E17917" s="32"/>
      <c r="H17917" s="105"/>
      <c r="J17917" s="102"/>
      <c r="K17917" s="102"/>
      <c r="L17917" s="108"/>
      <c r="R17917" s="31"/>
      <c r="S17917" s="112"/>
    </row>
    <row r="17918">
      <c r="A17918" s="105"/>
      <c r="C17918" s="88"/>
      <c r="D17918" s="86"/>
      <c r="E17918" s="32"/>
      <c r="H17918" s="105"/>
      <c r="J17918" s="102"/>
      <c r="K17918" s="102"/>
      <c r="L17918" s="108"/>
      <c r="R17918" s="31"/>
      <c r="S17918" s="112"/>
    </row>
    <row r="17919">
      <c r="A17919" s="105"/>
      <c r="C17919" s="88"/>
      <c r="D17919" s="86"/>
      <c r="E17919" s="32"/>
      <c r="H17919" s="105"/>
      <c r="J17919" s="102"/>
      <c r="K17919" s="102"/>
      <c r="L17919" s="108"/>
      <c r="R17919" s="31"/>
      <c r="S17919" s="112"/>
    </row>
    <row r="17920">
      <c r="A17920" s="105"/>
      <c r="C17920" s="88"/>
      <c r="D17920" s="86"/>
      <c r="E17920" s="32"/>
      <c r="H17920" s="105"/>
      <c r="J17920" s="102"/>
      <c r="K17920" s="102"/>
      <c r="L17920" s="108"/>
      <c r="R17920" s="31"/>
      <c r="S17920" s="112"/>
    </row>
    <row r="17921">
      <c r="A17921" s="105"/>
      <c r="C17921" s="88"/>
      <c r="D17921" s="86"/>
      <c r="E17921" s="32"/>
      <c r="H17921" s="105"/>
      <c r="J17921" s="102"/>
      <c r="K17921" s="102"/>
      <c r="L17921" s="108"/>
      <c r="R17921" s="31"/>
      <c r="S17921" s="112"/>
    </row>
    <row r="17922">
      <c r="A17922" s="105"/>
      <c r="C17922" s="88"/>
      <c r="D17922" s="86"/>
      <c r="E17922" s="32"/>
      <c r="H17922" s="105"/>
      <c r="J17922" s="102"/>
      <c r="K17922" s="102"/>
      <c r="L17922" s="108"/>
      <c r="R17922" s="31"/>
      <c r="S17922" s="112"/>
    </row>
    <row r="17923">
      <c r="A17923" s="105"/>
      <c r="C17923" s="88"/>
      <c r="D17923" s="86"/>
      <c r="E17923" s="32"/>
      <c r="H17923" s="105"/>
      <c r="J17923" s="102"/>
      <c r="K17923" s="102"/>
      <c r="L17923" s="108"/>
      <c r="R17923" s="31"/>
      <c r="S17923" s="112"/>
    </row>
    <row r="17924">
      <c r="A17924" s="105"/>
      <c r="C17924" s="88"/>
      <c r="D17924" s="86"/>
      <c r="E17924" s="32"/>
      <c r="H17924" s="105"/>
      <c r="J17924" s="102"/>
      <c r="K17924" s="102"/>
      <c r="L17924" s="108"/>
      <c r="R17924" s="31"/>
      <c r="S17924" s="112"/>
    </row>
    <row r="17925">
      <c r="A17925" s="105"/>
      <c r="C17925" s="88"/>
      <c r="D17925" s="86"/>
      <c r="E17925" s="32"/>
      <c r="H17925" s="105"/>
      <c r="J17925" s="102"/>
      <c r="K17925" s="102"/>
      <c r="L17925" s="108"/>
      <c r="R17925" s="31"/>
      <c r="S17925" s="112"/>
    </row>
    <row r="17926">
      <c r="A17926" s="105"/>
      <c r="C17926" s="88"/>
      <c r="D17926" s="86"/>
      <c r="E17926" s="32"/>
      <c r="H17926" s="105"/>
      <c r="J17926" s="102"/>
      <c r="K17926" s="102"/>
      <c r="L17926" s="108"/>
      <c r="R17926" s="31"/>
      <c r="S17926" s="112"/>
    </row>
    <row r="17927">
      <c r="A17927" s="105"/>
      <c r="C17927" s="88"/>
      <c r="D17927" s="86"/>
      <c r="E17927" s="32"/>
      <c r="H17927" s="105"/>
      <c r="J17927" s="102"/>
      <c r="K17927" s="102"/>
      <c r="L17927" s="108"/>
      <c r="R17927" s="31"/>
      <c r="S17927" s="112"/>
    </row>
    <row r="17928">
      <c r="A17928" s="105"/>
      <c r="C17928" s="88"/>
      <c r="D17928" s="86"/>
      <c r="E17928" s="32"/>
      <c r="H17928" s="105"/>
      <c r="J17928" s="102"/>
      <c r="K17928" s="102"/>
      <c r="L17928" s="108"/>
      <c r="R17928" s="31"/>
      <c r="S17928" s="112"/>
    </row>
    <row r="17929">
      <c r="A17929" s="105"/>
      <c r="C17929" s="88"/>
      <c r="D17929" s="86"/>
      <c r="E17929" s="32"/>
      <c r="H17929" s="105"/>
      <c r="J17929" s="102"/>
      <c r="K17929" s="102"/>
      <c r="L17929" s="108"/>
      <c r="R17929" s="31"/>
      <c r="S17929" s="112"/>
    </row>
    <row r="17930">
      <c r="A17930" s="105"/>
      <c r="C17930" s="88"/>
      <c r="D17930" s="86"/>
      <c r="E17930" s="32"/>
      <c r="H17930" s="105"/>
      <c r="J17930" s="102"/>
      <c r="K17930" s="102"/>
      <c r="L17930" s="108"/>
      <c r="R17930" s="31"/>
      <c r="S17930" s="112"/>
    </row>
    <row r="17931">
      <c r="A17931" s="105"/>
      <c r="C17931" s="88"/>
      <c r="D17931" s="86"/>
      <c r="E17931" s="32"/>
      <c r="H17931" s="105"/>
      <c r="J17931" s="102"/>
      <c r="K17931" s="102"/>
      <c r="L17931" s="108"/>
      <c r="R17931" s="31"/>
      <c r="S17931" s="112"/>
    </row>
    <row r="17932">
      <c r="A17932" s="105"/>
      <c r="C17932" s="88"/>
      <c r="D17932" s="86"/>
      <c r="E17932" s="32"/>
      <c r="H17932" s="105"/>
      <c r="J17932" s="102"/>
      <c r="K17932" s="102"/>
      <c r="L17932" s="108"/>
      <c r="R17932" s="31"/>
      <c r="S17932" s="112"/>
    </row>
    <row r="17933">
      <c r="A17933" s="105"/>
      <c r="C17933" s="88"/>
      <c r="D17933" s="86"/>
      <c r="E17933" s="32"/>
      <c r="H17933" s="105"/>
      <c r="J17933" s="102"/>
      <c r="K17933" s="102"/>
      <c r="L17933" s="108"/>
      <c r="R17933" s="31"/>
      <c r="S17933" s="112"/>
    </row>
    <row r="17934">
      <c r="A17934" s="105"/>
      <c r="C17934" s="88"/>
      <c r="D17934" s="86"/>
      <c r="E17934" s="32"/>
      <c r="H17934" s="105"/>
      <c r="J17934" s="102"/>
      <c r="K17934" s="102"/>
      <c r="L17934" s="108"/>
      <c r="R17934" s="31"/>
      <c r="S17934" s="112"/>
    </row>
    <row r="17935">
      <c r="A17935" s="105"/>
      <c r="C17935" s="88"/>
      <c r="D17935" s="86"/>
      <c r="E17935" s="32"/>
      <c r="H17935" s="105"/>
      <c r="J17935" s="102"/>
      <c r="K17935" s="102"/>
      <c r="L17935" s="108"/>
      <c r="R17935" s="31"/>
      <c r="S17935" s="112"/>
    </row>
    <row r="17936">
      <c r="A17936" s="105"/>
      <c r="C17936" s="88"/>
      <c r="D17936" s="86"/>
      <c r="E17936" s="32"/>
      <c r="H17936" s="105"/>
      <c r="J17936" s="102"/>
      <c r="K17936" s="102"/>
      <c r="L17936" s="108"/>
      <c r="R17936" s="31"/>
      <c r="S17936" s="112"/>
    </row>
    <row r="17937">
      <c r="A17937" s="105"/>
      <c r="C17937" s="88"/>
      <c r="D17937" s="86"/>
      <c r="E17937" s="32"/>
      <c r="H17937" s="105"/>
      <c r="J17937" s="102"/>
      <c r="K17937" s="102"/>
      <c r="L17937" s="108"/>
      <c r="R17937" s="31"/>
      <c r="S17937" s="112"/>
    </row>
    <row r="17938">
      <c r="A17938" s="105"/>
      <c r="C17938" s="88"/>
      <c r="D17938" s="86"/>
      <c r="E17938" s="32"/>
      <c r="H17938" s="105"/>
      <c r="J17938" s="102"/>
      <c r="K17938" s="102"/>
      <c r="L17938" s="108"/>
      <c r="R17938" s="31"/>
      <c r="S17938" s="112"/>
    </row>
    <row r="17939">
      <c r="A17939" s="105"/>
      <c r="C17939" s="88"/>
      <c r="D17939" s="86"/>
      <c r="E17939" s="32"/>
      <c r="H17939" s="105"/>
      <c r="J17939" s="102"/>
      <c r="K17939" s="102"/>
      <c r="L17939" s="108"/>
      <c r="R17939" s="31"/>
      <c r="S17939" s="112"/>
    </row>
    <row r="17940">
      <c r="A17940" s="105"/>
      <c r="C17940" s="88"/>
      <c r="D17940" s="86"/>
      <c r="E17940" s="32"/>
      <c r="H17940" s="105"/>
      <c r="J17940" s="102"/>
      <c r="K17940" s="102"/>
      <c r="L17940" s="108"/>
      <c r="R17940" s="31"/>
      <c r="S17940" s="112"/>
    </row>
    <row r="17941">
      <c r="A17941" s="105"/>
      <c r="C17941" s="88"/>
      <c r="D17941" s="86"/>
      <c r="E17941" s="32"/>
      <c r="H17941" s="105"/>
      <c r="J17941" s="102"/>
      <c r="K17941" s="102"/>
      <c r="L17941" s="108"/>
      <c r="R17941" s="31"/>
      <c r="S17941" s="112"/>
    </row>
    <row r="17942">
      <c r="A17942" s="105"/>
      <c r="C17942" s="88"/>
      <c r="D17942" s="86"/>
      <c r="E17942" s="32"/>
      <c r="H17942" s="105"/>
      <c r="J17942" s="102"/>
      <c r="K17942" s="102"/>
      <c r="L17942" s="108"/>
      <c r="R17942" s="31"/>
      <c r="S17942" s="112"/>
    </row>
    <row r="17943">
      <c r="A17943" s="105"/>
      <c r="C17943" s="88"/>
      <c r="D17943" s="86"/>
      <c r="E17943" s="32"/>
      <c r="H17943" s="105"/>
      <c r="J17943" s="102"/>
      <c r="K17943" s="102"/>
      <c r="L17943" s="108"/>
      <c r="R17943" s="31"/>
      <c r="S17943" s="112"/>
    </row>
    <row r="17944">
      <c r="A17944" s="105"/>
      <c r="C17944" s="88"/>
      <c r="D17944" s="86"/>
      <c r="E17944" s="32"/>
      <c r="H17944" s="105"/>
      <c r="J17944" s="102"/>
      <c r="K17944" s="102"/>
      <c r="L17944" s="108"/>
      <c r="R17944" s="31"/>
      <c r="S17944" s="112"/>
    </row>
    <row r="17945">
      <c r="A17945" s="105"/>
      <c r="C17945" s="88"/>
      <c r="D17945" s="86"/>
      <c r="E17945" s="32"/>
      <c r="H17945" s="105"/>
      <c r="J17945" s="102"/>
      <c r="K17945" s="102"/>
      <c r="L17945" s="108"/>
      <c r="R17945" s="31"/>
      <c r="S17945" s="112"/>
    </row>
    <row r="17946">
      <c r="A17946" s="105"/>
      <c r="C17946" s="88"/>
      <c r="D17946" s="86"/>
      <c r="E17946" s="32"/>
      <c r="H17946" s="105"/>
      <c r="J17946" s="102"/>
      <c r="K17946" s="102"/>
      <c r="L17946" s="108"/>
      <c r="R17946" s="31"/>
      <c r="S17946" s="112"/>
    </row>
    <row r="17947">
      <c r="A17947" s="105"/>
      <c r="C17947" s="88"/>
      <c r="D17947" s="86"/>
      <c r="E17947" s="32"/>
      <c r="H17947" s="105"/>
      <c r="J17947" s="102"/>
      <c r="K17947" s="102"/>
      <c r="L17947" s="108"/>
      <c r="R17947" s="31"/>
      <c r="S17947" s="112"/>
    </row>
    <row r="17948">
      <c r="A17948" s="105"/>
      <c r="C17948" s="88"/>
      <c r="D17948" s="86"/>
      <c r="E17948" s="32"/>
      <c r="H17948" s="105"/>
      <c r="J17948" s="102"/>
      <c r="K17948" s="102"/>
      <c r="L17948" s="108"/>
      <c r="R17948" s="31"/>
      <c r="S17948" s="112"/>
    </row>
    <row r="17949">
      <c r="A17949" s="105"/>
      <c r="C17949" s="88"/>
      <c r="D17949" s="86"/>
      <c r="E17949" s="32"/>
      <c r="H17949" s="105"/>
      <c r="J17949" s="102"/>
      <c r="K17949" s="102"/>
      <c r="L17949" s="108"/>
      <c r="R17949" s="31"/>
      <c r="S17949" s="112"/>
    </row>
    <row r="17950">
      <c r="A17950" s="105"/>
      <c r="C17950" s="88"/>
      <c r="D17950" s="86"/>
      <c r="E17950" s="32"/>
      <c r="H17950" s="105"/>
      <c r="J17950" s="102"/>
      <c r="K17950" s="102"/>
      <c r="L17950" s="108"/>
      <c r="R17950" s="31"/>
      <c r="S17950" s="112"/>
    </row>
    <row r="17951">
      <c r="A17951" s="105"/>
      <c r="C17951" s="88"/>
      <c r="D17951" s="86"/>
      <c r="E17951" s="32"/>
      <c r="H17951" s="105"/>
      <c r="J17951" s="102"/>
      <c r="K17951" s="102"/>
      <c r="L17951" s="108"/>
      <c r="R17951" s="31"/>
      <c r="S17951" s="112"/>
    </row>
    <row r="17952">
      <c r="A17952" s="105"/>
      <c r="C17952" s="88"/>
      <c r="D17952" s="86"/>
      <c r="E17952" s="32"/>
      <c r="H17952" s="105"/>
      <c r="J17952" s="102"/>
      <c r="K17952" s="102"/>
      <c r="L17952" s="108"/>
      <c r="R17952" s="31"/>
      <c r="S17952" s="112"/>
    </row>
    <row r="17953">
      <c r="A17953" s="105"/>
      <c r="C17953" s="88"/>
      <c r="D17953" s="86"/>
      <c r="E17953" s="32"/>
      <c r="H17953" s="105"/>
      <c r="J17953" s="102"/>
      <c r="K17953" s="102"/>
      <c r="L17953" s="108"/>
      <c r="R17953" s="31"/>
      <c r="S17953" s="112"/>
    </row>
    <row r="17954">
      <c r="A17954" s="105"/>
      <c r="C17954" s="88"/>
      <c r="D17954" s="86"/>
      <c r="E17954" s="32"/>
      <c r="H17954" s="105"/>
      <c r="J17954" s="102"/>
      <c r="K17954" s="102"/>
      <c r="L17954" s="108"/>
      <c r="R17954" s="31"/>
      <c r="S17954" s="112"/>
    </row>
    <row r="17955">
      <c r="A17955" s="105"/>
      <c r="C17955" s="88"/>
      <c r="D17955" s="86"/>
      <c r="E17955" s="32"/>
      <c r="H17955" s="105"/>
      <c r="J17955" s="102"/>
      <c r="K17955" s="102"/>
      <c r="L17955" s="108"/>
      <c r="R17955" s="31"/>
      <c r="S17955" s="112"/>
    </row>
    <row r="17956">
      <c r="A17956" s="105"/>
      <c r="C17956" s="88"/>
      <c r="D17956" s="86"/>
      <c r="E17956" s="32"/>
      <c r="H17956" s="105"/>
      <c r="J17956" s="102"/>
      <c r="K17956" s="102"/>
      <c r="L17956" s="108"/>
      <c r="R17956" s="31"/>
      <c r="S17956" s="112"/>
    </row>
    <row r="17957">
      <c r="A17957" s="105"/>
      <c r="C17957" s="88"/>
      <c r="D17957" s="86"/>
      <c r="E17957" s="32"/>
      <c r="H17957" s="105"/>
      <c r="J17957" s="102"/>
      <c r="K17957" s="102"/>
      <c r="L17957" s="108"/>
      <c r="R17957" s="31"/>
      <c r="S17957" s="112"/>
    </row>
    <row r="17958">
      <c r="A17958" s="105"/>
      <c r="C17958" s="88"/>
      <c r="D17958" s="86"/>
      <c r="E17958" s="32"/>
      <c r="H17958" s="105"/>
      <c r="J17958" s="102"/>
      <c r="K17958" s="102"/>
      <c r="L17958" s="108"/>
      <c r="R17958" s="31"/>
      <c r="S17958" s="112"/>
    </row>
    <row r="17959">
      <c r="A17959" s="105"/>
      <c r="C17959" s="88"/>
      <c r="D17959" s="86"/>
      <c r="E17959" s="32"/>
      <c r="H17959" s="105"/>
      <c r="J17959" s="102"/>
      <c r="K17959" s="102"/>
      <c r="L17959" s="108"/>
      <c r="R17959" s="31"/>
      <c r="S17959" s="112"/>
    </row>
    <row r="17960">
      <c r="A17960" s="105"/>
      <c r="C17960" s="88"/>
      <c r="D17960" s="86"/>
      <c r="E17960" s="32"/>
      <c r="H17960" s="105"/>
      <c r="J17960" s="102"/>
      <c r="K17960" s="102"/>
      <c r="L17960" s="108"/>
      <c r="R17960" s="31"/>
      <c r="S17960" s="112"/>
    </row>
    <row r="17961">
      <c r="A17961" s="105"/>
      <c r="C17961" s="88"/>
      <c r="D17961" s="86"/>
      <c r="E17961" s="32"/>
      <c r="H17961" s="105"/>
      <c r="J17961" s="102"/>
      <c r="K17961" s="102"/>
      <c r="L17961" s="108"/>
      <c r="R17961" s="31"/>
      <c r="S17961" s="112"/>
    </row>
    <row r="17962">
      <c r="A17962" s="105"/>
      <c r="C17962" s="88"/>
      <c r="D17962" s="86"/>
      <c r="E17962" s="32"/>
      <c r="H17962" s="105"/>
      <c r="J17962" s="102"/>
      <c r="K17962" s="102"/>
      <c r="L17962" s="108"/>
      <c r="R17962" s="31"/>
      <c r="S17962" s="112"/>
    </row>
    <row r="17963">
      <c r="A17963" s="105"/>
      <c r="C17963" s="88"/>
      <c r="D17963" s="86"/>
      <c r="E17963" s="32"/>
      <c r="H17963" s="105"/>
      <c r="J17963" s="102"/>
      <c r="K17963" s="102"/>
      <c r="L17963" s="108"/>
      <c r="R17963" s="31"/>
      <c r="S17963" s="112"/>
    </row>
    <row r="17964">
      <c r="A17964" s="105"/>
      <c r="C17964" s="88"/>
      <c r="D17964" s="86"/>
      <c r="E17964" s="32"/>
      <c r="H17964" s="105"/>
      <c r="J17964" s="102"/>
      <c r="K17964" s="102"/>
      <c r="L17964" s="108"/>
      <c r="R17964" s="31"/>
      <c r="S17964" s="112"/>
    </row>
    <row r="17965">
      <c r="A17965" s="105"/>
      <c r="C17965" s="88"/>
      <c r="D17965" s="86"/>
      <c r="E17965" s="32"/>
      <c r="H17965" s="105"/>
      <c r="J17965" s="102"/>
      <c r="K17965" s="102"/>
      <c r="L17965" s="108"/>
      <c r="R17965" s="31"/>
      <c r="S17965" s="112"/>
    </row>
    <row r="17966">
      <c r="A17966" s="105"/>
      <c r="C17966" s="88"/>
      <c r="D17966" s="86"/>
      <c r="E17966" s="32"/>
      <c r="H17966" s="105"/>
      <c r="J17966" s="102"/>
      <c r="K17966" s="102"/>
      <c r="L17966" s="108"/>
      <c r="R17966" s="31"/>
      <c r="S17966" s="112"/>
    </row>
    <row r="17967">
      <c r="A17967" s="105"/>
      <c r="C17967" s="88"/>
      <c r="D17967" s="86"/>
      <c r="E17967" s="32"/>
      <c r="H17967" s="105"/>
      <c r="J17967" s="102"/>
      <c r="K17967" s="102"/>
      <c r="L17967" s="108"/>
      <c r="R17967" s="31"/>
      <c r="S17967" s="112"/>
    </row>
    <row r="17968">
      <c r="A17968" s="105"/>
      <c r="C17968" s="88"/>
      <c r="D17968" s="86"/>
      <c r="E17968" s="32"/>
      <c r="H17968" s="105"/>
      <c r="J17968" s="102"/>
      <c r="K17968" s="102"/>
      <c r="L17968" s="108"/>
      <c r="R17968" s="31"/>
      <c r="S17968" s="112"/>
    </row>
    <row r="17969">
      <c r="A17969" s="105"/>
      <c r="C17969" s="88"/>
      <c r="D17969" s="86"/>
      <c r="E17969" s="32"/>
      <c r="H17969" s="105"/>
      <c r="J17969" s="102"/>
      <c r="K17969" s="102"/>
      <c r="L17969" s="108"/>
      <c r="R17969" s="31"/>
      <c r="S17969" s="112"/>
    </row>
    <row r="17970">
      <c r="A17970" s="105"/>
      <c r="C17970" s="88"/>
      <c r="D17970" s="86"/>
      <c r="E17970" s="32"/>
      <c r="H17970" s="105"/>
      <c r="J17970" s="102"/>
      <c r="K17970" s="102"/>
      <c r="L17970" s="108"/>
      <c r="R17970" s="31"/>
      <c r="S17970" s="112"/>
    </row>
    <row r="17971">
      <c r="A17971" s="105"/>
      <c r="C17971" s="88"/>
      <c r="D17971" s="86"/>
      <c r="E17971" s="32"/>
      <c r="H17971" s="105"/>
      <c r="J17971" s="102"/>
      <c r="K17971" s="102"/>
      <c r="L17971" s="108"/>
      <c r="R17971" s="31"/>
      <c r="S17971" s="112"/>
    </row>
    <row r="17972">
      <c r="A17972" s="105"/>
      <c r="C17972" s="88"/>
      <c r="D17972" s="86"/>
      <c r="E17972" s="32"/>
      <c r="H17972" s="105"/>
      <c r="J17972" s="102"/>
      <c r="K17972" s="102"/>
      <c r="L17972" s="108"/>
      <c r="R17972" s="31"/>
      <c r="S17972" s="112"/>
    </row>
    <row r="17973">
      <c r="A17973" s="105"/>
      <c r="C17973" s="88"/>
      <c r="D17973" s="86"/>
      <c r="E17973" s="32"/>
      <c r="H17973" s="105"/>
      <c r="J17973" s="102"/>
      <c r="K17973" s="102"/>
      <c r="L17973" s="108"/>
      <c r="R17973" s="31"/>
      <c r="S17973" s="112"/>
    </row>
    <row r="17974">
      <c r="A17974" s="105"/>
      <c r="C17974" s="88"/>
      <c r="D17974" s="86"/>
      <c r="E17974" s="32"/>
      <c r="H17974" s="105"/>
      <c r="J17974" s="102"/>
      <c r="K17974" s="102"/>
      <c r="L17974" s="108"/>
      <c r="R17974" s="31"/>
      <c r="S17974" s="112"/>
    </row>
    <row r="17975">
      <c r="A17975" s="105"/>
      <c r="C17975" s="88"/>
      <c r="D17975" s="86"/>
      <c r="E17975" s="32"/>
      <c r="H17975" s="105"/>
      <c r="J17975" s="102"/>
      <c r="K17975" s="102"/>
      <c r="L17975" s="108"/>
      <c r="R17975" s="31"/>
      <c r="S17975" s="112"/>
    </row>
    <row r="17976">
      <c r="A17976" s="105"/>
      <c r="C17976" s="88"/>
      <c r="D17976" s="86"/>
      <c r="E17976" s="32"/>
      <c r="H17976" s="105"/>
      <c r="J17976" s="102"/>
      <c r="K17976" s="102"/>
      <c r="L17976" s="108"/>
      <c r="R17976" s="31"/>
      <c r="S17976" s="112"/>
    </row>
    <row r="17977">
      <c r="A17977" s="105"/>
      <c r="C17977" s="88"/>
      <c r="D17977" s="86"/>
      <c r="E17977" s="32"/>
      <c r="H17977" s="105"/>
      <c r="J17977" s="102"/>
      <c r="K17977" s="102"/>
      <c r="L17977" s="108"/>
      <c r="R17977" s="31"/>
      <c r="S17977" s="112"/>
    </row>
    <row r="17978">
      <c r="A17978" s="105"/>
      <c r="C17978" s="88"/>
      <c r="D17978" s="86"/>
      <c r="E17978" s="32"/>
      <c r="H17978" s="105"/>
      <c r="J17978" s="102"/>
      <c r="K17978" s="102"/>
      <c r="L17978" s="108"/>
      <c r="R17978" s="31"/>
      <c r="S17978" s="112"/>
    </row>
    <row r="17979">
      <c r="A17979" s="105"/>
      <c r="C17979" s="88"/>
      <c r="D17979" s="86"/>
      <c r="E17979" s="32"/>
      <c r="H17979" s="105"/>
      <c r="J17979" s="102"/>
      <c r="K17979" s="102"/>
      <c r="L17979" s="108"/>
      <c r="R17979" s="31"/>
      <c r="S17979" s="112"/>
    </row>
    <row r="17980">
      <c r="A17980" s="105"/>
      <c r="C17980" s="88"/>
      <c r="D17980" s="86"/>
      <c r="E17980" s="32"/>
      <c r="H17980" s="105"/>
      <c r="J17980" s="102"/>
      <c r="K17980" s="102"/>
      <c r="L17980" s="108"/>
      <c r="R17980" s="31"/>
      <c r="S17980" s="112"/>
    </row>
    <row r="17981">
      <c r="A17981" s="105"/>
      <c r="C17981" s="88"/>
      <c r="D17981" s="86"/>
      <c r="E17981" s="32"/>
      <c r="H17981" s="105"/>
      <c r="J17981" s="102"/>
      <c r="K17981" s="102"/>
      <c r="L17981" s="108"/>
      <c r="R17981" s="31"/>
      <c r="S17981" s="112"/>
    </row>
    <row r="17982">
      <c r="A17982" s="105"/>
      <c r="C17982" s="88"/>
      <c r="D17982" s="86"/>
      <c r="E17982" s="32"/>
      <c r="H17982" s="105"/>
      <c r="J17982" s="102"/>
      <c r="K17982" s="102"/>
      <c r="L17982" s="108"/>
      <c r="R17982" s="31"/>
      <c r="S17982" s="112"/>
    </row>
    <row r="17983">
      <c r="A17983" s="105"/>
      <c r="C17983" s="88"/>
      <c r="D17983" s="86"/>
      <c r="E17983" s="32"/>
      <c r="H17983" s="105"/>
      <c r="J17983" s="102"/>
      <c r="K17983" s="102"/>
      <c r="L17983" s="108"/>
      <c r="R17983" s="31"/>
      <c r="S17983" s="112"/>
    </row>
    <row r="17984">
      <c r="A17984" s="105"/>
      <c r="C17984" s="88"/>
      <c r="D17984" s="86"/>
      <c r="E17984" s="32"/>
      <c r="H17984" s="105"/>
      <c r="J17984" s="102"/>
      <c r="K17984" s="102"/>
      <c r="L17984" s="108"/>
      <c r="R17984" s="31"/>
      <c r="S17984" s="112"/>
    </row>
    <row r="17985">
      <c r="A17985" s="105"/>
      <c r="C17985" s="88"/>
      <c r="D17985" s="86"/>
      <c r="E17985" s="32"/>
      <c r="H17985" s="105"/>
      <c r="J17985" s="102"/>
      <c r="K17985" s="102"/>
      <c r="L17985" s="108"/>
      <c r="R17985" s="31"/>
      <c r="S17985" s="112"/>
    </row>
    <row r="17986">
      <c r="A17986" s="105"/>
      <c r="C17986" s="88"/>
      <c r="D17986" s="86"/>
      <c r="E17986" s="32"/>
      <c r="H17986" s="105"/>
      <c r="J17986" s="102"/>
      <c r="K17986" s="102"/>
      <c r="L17986" s="108"/>
      <c r="R17986" s="31"/>
      <c r="S17986" s="112"/>
    </row>
    <row r="17987">
      <c r="A17987" s="105"/>
      <c r="C17987" s="88"/>
      <c r="D17987" s="86"/>
      <c r="E17987" s="32"/>
      <c r="H17987" s="105"/>
      <c r="J17987" s="102"/>
      <c r="K17987" s="102"/>
      <c r="L17987" s="108"/>
      <c r="R17987" s="31"/>
      <c r="S17987" s="112"/>
    </row>
    <row r="17988">
      <c r="A17988" s="105"/>
      <c r="C17988" s="88"/>
      <c r="D17988" s="86"/>
      <c r="E17988" s="32"/>
      <c r="H17988" s="105"/>
      <c r="J17988" s="102"/>
      <c r="K17988" s="102"/>
      <c r="L17988" s="108"/>
      <c r="R17988" s="31"/>
      <c r="S17988" s="112"/>
    </row>
    <row r="17989">
      <c r="A17989" s="105"/>
      <c r="C17989" s="88"/>
      <c r="D17989" s="86"/>
      <c r="E17989" s="32"/>
      <c r="H17989" s="105"/>
      <c r="J17989" s="102"/>
      <c r="K17989" s="102"/>
      <c r="L17989" s="108"/>
      <c r="R17989" s="31"/>
      <c r="S17989" s="112"/>
    </row>
    <row r="17990">
      <c r="A17990" s="105"/>
      <c r="C17990" s="88"/>
      <c r="D17990" s="86"/>
      <c r="E17990" s="32"/>
      <c r="H17990" s="105"/>
      <c r="J17990" s="102"/>
      <c r="K17990" s="102"/>
      <c r="L17990" s="108"/>
      <c r="R17990" s="31"/>
      <c r="S17990" s="112"/>
    </row>
    <row r="17991">
      <c r="A17991" s="105"/>
      <c r="C17991" s="88"/>
      <c r="D17991" s="86"/>
      <c r="E17991" s="32"/>
      <c r="H17991" s="105"/>
      <c r="J17991" s="102"/>
      <c r="K17991" s="102"/>
      <c r="L17991" s="108"/>
      <c r="R17991" s="31"/>
      <c r="S17991" s="112"/>
    </row>
    <row r="17992">
      <c r="A17992" s="105"/>
      <c r="C17992" s="88"/>
      <c r="D17992" s="86"/>
      <c r="E17992" s="32"/>
      <c r="H17992" s="105"/>
      <c r="J17992" s="102"/>
      <c r="K17992" s="102"/>
      <c r="L17992" s="108"/>
      <c r="R17992" s="31"/>
      <c r="S17992" s="112"/>
    </row>
    <row r="17993">
      <c r="A17993" s="105"/>
      <c r="C17993" s="88"/>
      <c r="D17993" s="86"/>
      <c r="E17993" s="32"/>
      <c r="H17993" s="105"/>
      <c r="J17993" s="102"/>
      <c r="K17993" s="102"/>
      <c r="L17993" s="108"/>
      <c r="R17993" s="31"/>
      <c r="S17993" s="112"/>
    </row>
    <row r="17994">
      <c r="A17994" s="105"/>
      <c r="C17994" s="88"/>
      <c r="D17994" s="86"/>
      <c r="E17994" s="32"/>
      <c r="H17994" s="105"/>
      <c r="J17994" s="102"/>
      <c r="K17994" s="102"/>
      <c r="L17994" s="108"/>
      <c r="R17994" s="31"/>
      <c r="S17994" s="112"/>
    </row>
    <row r="17995">
      <c r="A17995" s="105"/>
      <c r="C17995" s="88"/>
      <c r="D17995" s="86"/>
      <c r="E17995" s="32"/>
      <c r="H17995" s="105"/>
      <c r="J17995" s="102"/>
      <c r="K17995" s="102"/>
      <c r="L17995" s="108"/>
      <c r="R17995" s="31"/>
      <c r="S17995" s="112"/>
    </row>
    <row r="17996">
      <c r="A17996" s="105"/>
      <c r="C17996" s="88"/>
      <c r="D17996" s="86"/>
      <c r="E17996" s="32"/>
      <c r="H17996" s="105"/>
      <c r="J17996" s="102"/>
      <c r="K17996" s="102"/>
      <c r="L17996" s="108"/>
      <c r="R17996" s="31"/>
      <c r="S17996" s="112"/>
    </row>
    <row r="17997">
      <c r="A17997" s="105"/>
      <c r="C17997" s="88"/>
      <c r="D17997" s="86"/>
      <c r="E17997" s="32"/>
      <c r="H17997" s="105"/>
      <c r="J17997" s="102"/>
      <c r="K17997" s="102"/>
      <c r="L17997" s="108"/>
      <c r="R17997" s="31"/>
      <c r="S17997" s="112"/>
    </row>
    <row r="17998">
      <c r="A17998" s="105"/>
      <c r="C17998" s="88"/>
      <c r="D17998" s="86"/>
      <c r="E17998" s="32"/>
      <c r="H17998" s="105"/>
      <c r="J17998" s="102"/>
      <c r="K17998" s="102"/>
      <c r="L17998" s="108"/>
      <c r="R17998" s="31"/>
      <c r="S17998" s="112"/>
    </row>
    <row r="17999">
      <c r="A17999" s="105"/>
      <c r="C17999" s="88"/>
      <c r="D17999" s="86"/>
      <c r="E17999" s="32"/>
      <c r="H17999" s="105"/>
      <c r="J17999" s="102"/>
      <c r="K17999" s="102"/>
      <c r="L17999" s="108"/>
      <c r="R17999" s="31"/>
      <c r="S17999" s="112"/>
    </row>
    <row r="18000">
      <c r="A18000" s="105"/>
      <c r="C18000" s="88"/>
      <c r="D18000" s="86"/>
      <c r="E18000" s="32"/>
      <c r="H18000" s="105"/>
      <c r="J18000" s="102"/>
      <c r="K18000" s="102"/>
      <c r="L18000" s="108"/>
      <c r="R18000" s="31"/>
      <c r="S18000" s="112"/>
    </row>
    <row r="18001">
      <c r="A18001" s="105"/>
      <c r="C18001" s="88"/>
      <c r="D18001" s="86"/>
      <c r="E18001" s="32"/>
      <c r="H18001" s="105"/>
      <c r="J18001" s="102"/>
      <c r="K18001" s="102"/>
      <c r="L18001" s="108"/>
      <c r="R18001" s="31"/>
      <c r="S18001" s="112"/>
    </row>
    <row r="18002">
      <c r="A18002" s="105"/>
      <c r="C18002" s="88"/>
      <c r="D18002" s="86"/>
      <c r="E18002" s="32"/>
      <c r="H18002" s="105"/>
      <c r="J18002" s="102"/>
      <c r="K18002" s="102"/>
      <c r="L18002" s="108"/>
      <c r="R18002" s="31"/>
      <c r="S18002" s="112"/>
    </row>
    <row r="18003">
      <c r="A18003" s="105"/>
      <c r="C18003" s="88"/>
      <c r="D18003" s="86"/>
      <c r="E18003" s="32"/>
      <c r="H18003" s="105"/>
      <c r="J18003" s="102"/>
      <c r="K18003" s="102"/>
      <c r="L18003" s="108"/>
      <c r="R18003" s="31"/>
      <c r="S18003" s="112"/>
    </row>
    <row r="18004">
      <c r="A18004" s="105"/>
      <c r="C18004" s="88"/>
      <c r="D18004" s="86"/>
      <c r="E18004" s="32"/>
      <c r="H18004" s="105"/>
      <c r="J18004" s="102"/>
      <c r="K18004" s="102"/>
      <c r="L18004" s="108"/>
      <c r="R18004" s="31"/>
      <c r="S18004" s="112"/>
    </row>
    <row r="18005">
      <c r="A18005" s="105"/>
      <c r="C18005" s="88"/>
      <c r="D18005" s="86"/>
      <c r="E18005" s="32"/>
      <c r="H18005" s="105"/>
      <c r="J18005" s="102"/>
      <c r="K18005" s="102"/>
      <c r="L18005" s="108"/>
      <c r="R18005" s="31"/>
      <c r="S18005" s="112"/>
    </row>
    <row r="18006">
      <c r="A18006" s="105"/>
      <c r="C18006" s="88"/>
      <c r="D18006" s="86"/>
      <c r="E18006" s="32"/>
      <c r="H18006" s="105"/>
      <c r="J18006" s="102"/>
      <c r="K18006" s="102"/>
      <c r="L18006" s="108"/>
      <c r="R18006" s="31"/>
      <c r="S18006" s="112"/>
    </row>
    <row r="18007">
      <c r="A18007" s="105"/>
      <c r="C18007" s="88"/>
      <c r="D18007" s="86"/>
      <c r="E18007" s="32"/>
      <c r="H18007" s="105"/>
      <c r="J18007" s="102"/>
      <c r="K18007" s="102"/>
      <c r="L18007" s="108"/>
      <c r="R18007" s="31"/>
      <c r="S18007" s="112"/>
    </row>
    <row r="18008">
      <c r="A18008" s="105"/>
      <c r="C18008" s="88"/>
      <c r="D18008" s="86"/>
      <c r="E18008" s="32"/>
      <c r="H18008" s="105"/>
      <c r="J18008" s="102"/>
      <c r="K18008" s="102"/>
      <c r="L18008" s="108"/>
      <c r="R18008" s="31"/>
      <c r="S18008" s="112"/>
    </row>
    <row r="18009">
      <c r="A18009" s="105"/>
      <c r="C18009" s="88"/>
      <c r="D18009" s="86"/>
      <c r="E18009" s="32"/>
      <c r="H18009" s="105"/>
      <c r="J18009" s="102"/>
      <c r="K18009" s="102"/>
      <c r="L18009" s="108"/>
      <c r="R18009" s="31"/>
      <c r="S18009" s="112"/>
    </row>
    <row r="18010">
      <c r="A18010" s="105"/>
      <c r="C18010" s="88"/>
      <c r="D18010" s="86"/>
      <c r="E18010" s="32"/>
      <c r="H18010" s="105"/>
      <c r="J18010" s="102"/>
      <c r="K18010" s="102"/>
      <c r="L18010" s="108"/>
      <c r="R18010" s="31"/>
      <c r="S18010" s="112"/>
    </row>
    <row r="18011">
      <c r="A18011" s="105"/>
      <c r="C18011" s="88"/>
      <c r="D18011" s="86"/>
      <c r="E18011" s="32"/>
      <c r="H18011" s="105"/>
      <c r="J18011" s="102"/>
      <c r="K18011" s="102"/>
      <c r="L18011" s="108"/>
      <c r="R18011" s="31"/>
      <c r="S18011" s="112"/>
    </row>
    <row r="18012">
      <c r="A18012" s="105"/>
      <c r="C18012" s="88"/>
      <c r="D18012" s="86"/>
      <c r="E18012" s="32"/>
      <c r="H18012" s="105"/>
      <c r="J18012" s="102"/>
      <c r="K18012" s="102"/>
      <c r="L18012" s="108"/>
      <c r="R18012" s="31"/>
      <c r="S18012" s="112"/>
    </row>
    <row r="18013">
      <c r="A18013" s="105"/>
      <c r="C18013" s="88"/>
      <c r="D18013" s="86"/>
      <c r="E18013" s="32"/>
      <c r="H18013" s="105"/>
      <c r="J18013" s="102"/>
      <c r="K18013" s="102"/>
      <c r="L18013" s="108"/>
      <c r="R18013" s="31"/>
      <c r="S18013" s="112"/>
    </row>
    <row r="18014">
      <c r="A18014" s="105"/>
      <c r="C18014" s="88"/>
      <c r="D18014" s="86"/>
      <c r="E18014" s="32"/>
      <c r="H18014" s="105"/>
      <c r="J18014" s="102"/>
      <c r="K18014" s="102"/>
      <c r="L18014" s="108"/>
      <c r="R18014" s="31"/>
      <c r="S18014" s="112"/>
    </row>
    <row r="18015">
      <c r="A18015" s="105"/>
      <c r="C18015" s="88"/>
      <c r="D18015" s="86"/>
      <c r="E18015" s="32"/>
      <c r="H18015" s="105"/>
      <c r="J18015" s="102"/>
      <c r="K18015" s="102"/>
      <c r="L18015" s="108"/>
      <c r="R18015" s="31"/>
      <c r="S18015" s="112"/>
    </row>
    <row r="18016">
      <c r="A18016" s="105"/>
      <c r="C18016" s="88"/>
      <c r="D18016" s="86"/>
      <c r="E18016" s="32"/>
      <c r="H18016" s="105"/>
      <c r="J18016" s="102"/>
      <c r="K18016" s="102"/>
      <c r="L18016" s="108"/>
      <c r="R18016" s="31"/>
      <c r="S18016" s="112"/>
    </row>
    <row r="18017">
      <c r="A18017" s="105"/>
      <c r="C18017" s="88"/>
      <c r="D18017" s="86"/>
      <c r="E18017" s="32"/>
      <c r="H18017" s="105"/>
      <c r="J18017" s="102"/>
      <c r="K18017" s="102"/>
      <c r="L18017" s="108"/>
      <c r="R18017" s="31"/>
      <c r="S18017" s="112"/>
    </row>
    <row r="18018">
      <c r="A18018" s="105"/>
      <c r="C18018" s="88"/>
      <c r="D18018" s="86"/>
      <c r="E18018" s="32"/>
      <c r="H18018" s="105"/>
      <c r="J18018" s="102"/>
      <c r="K18018" s="102"/>
      <c r="L18018" s="108"/>
      <c r="R18018" s="31"/>
      <c r="S18018" s="112"/>
    </row>
    <row r="18019">
      <c r="A18019" s="105"/>
      <c r="C18019" s="88"/>
      <c r="D18019" s="86"/>
      <c r="E18019" s="32"/>
      <c r="H18019" s="105"/>
      <c r="J18019" s="102"/>
      <c r="K18019" s="102"/>
      <c r="L18019" s="108"/>
      <c r="R18019" s="31"/>
      <c r="S18019" s="112"/>
    </row>
    <row r="18020">
      <c r="A18020" s="105"/>
      <c r="C18020" s="88"/>
      <c r="D18020" s="86"/>
      <c r="E18020" s="32"/>
      <c r="H18020" s="105"/>
      <c r="J18020" s="102"/>
      <c r="K18020" s="102"/>
      <c r="L18020" s="108"/>
      <c r="R18020" s="31"/>
      <c r="S18020" s="112"/>
    </row>
    <row r="18021">
      <c r="A18021" s="105"/>
      <c r="C18021" s="88"/>
      <c r="D18021" s="86"/>
      <c r="E18021" s="32"/>
      <c r="H18021" s="105"/>
      <c r="J18021" s="102"/>
      <c r="K18021" s="102"/>
      <c r="L18021" s="108"/>
      <c r="R18021" s="31"/>
      <c r="S18021" s="112"/>
    </row>
    <row r="18022">
      <c r="A18022" s="105"/>
      <c r="C18022" s="88"/>
      <c r="D18022" s="86"/>
      <c r="E18022" s="32"/>
      <c r="H18022" s="105"/>
      <c r="J18022" s="102"/>
      <c r="K18022" s="102"/>
      <c r="L18022" s="108"/>
      <c r="R18022" s="31"/>
      <c r="S18022" s="112"/>
    </row>
    <row r="18023">
      <c r="A18023" s="105"/>
      <c r="C18023" s="88"/>
      <c r="D18023" s="86"/>
      <c r="E18023" s="32"/>
      <c r="H18023" s="105"/>
      <c r="J18023" s="102"/>
      <c r="K18023" s="102"/>
      <c r="L18023" s="108"/>
      <c r="R18023" s="31"/>
      <c r="S18023" s="112"/>
    </row>
    <row r="18024">
      <c r="A18024" s="105"/>
      <c r="C18024" s="88"/>
      <c r="D18024" s="86"/>
      <c r="E18024" s="32"/>
      <c r="H18024" s="105"/>
      <c r="J18024" s="102"/>
      <c r="K18024" s="102"/>
      <c r="L18024" s="108"/>
      <c r="R18024" s="31"/>
      <c r="S18024" s="112"/>
    </row>
    <row r="18025">
      <c r="A18025" s="105"/>
      <c r="C18025" s="88"/>
      <c r="D18025" s="86"/>
      <c r="E18025" s="32"/>
      <c r="H18025" s="105"/>
      <c r="J18025" s="102"/>
      <c r="K18025" s="102"/>
      <c r="L18025" s="108"/>
      <c r="R18025" s="31"/>
      <c r="S18025" s="112"/>
    </row>
    <row r="18026">
      <c r="A18026" s="105"/>
      <c r="C18026" s="88"/>
      <c r="D18026" s="86"/>
      <c r="E18026" s="32"/>
      <c r="H18026" s="105"/>
      <c r="J18026" s="102"/>
      <c r="K18026" s="102"/>
      <c r="L18026" s="108"/>
      <c r="R18026" s="31"/>
      <c r="S18026" s="112"/>
    </row>
    <row r="18027">
      <c r="A18027" s="105"/>
      <c r="C18027" s="88"/>
      <c r="D18027" s="86"/>
      <c r="E18027" s="32"/>
      <c r="H18027" s="105"/>
      <c r="J18027" s="102"/>
      <c r="K18027" s="102"/>
      <c r="L18027" s="108"/>
      <c r="R18027" s="31"/>
      <c r="S18027" s="112"/>
    </row>
    <row r="18028">
      <c r="A18028" s="105"/>
      <c r="C18028" s="88"/>
      <c r="D18028" s="86"/>
      <c r="E18028" s="32"/>
      <c r="H18028" s="105"/>
      <c r="J18028" s="102"/>
      <c r="K18028" s="102"/>
      <c r="L18028" s="108"/>
      <c r="R18028" s="31"/>
      <c r="S18028" s="112"/>
    </row>
    <row r="18029">
      <c r="A18029" s="105"/>
      <c r="C18029" s="88"/>
      <c r="D18029" s="86"/>
      <c r="E18029" s="32"/>
      <c r="H18029" s="105"/>
      <c r="J18029" s="102"/>
      <c r="K18029" s="102"/>
      <c r="L18029" s="108"/>
      <c r="R18029" s="31"/>
      <c r="S18029" s="112"/>
    </row>
    <row r="18030">
      <c r="A18030" s="105"/>
      <c r="C18030" s="88"/>
      <c r="D18030" s="86"/>
      <c r="E18030" s="32"/>
      <c r="H18030" s="105"/>
      <c r="J18030" s="102"/>
      <c r="K18030" s="102"/>
      <c r="L18030" s="108"/>
      <c r="R18030" s="31"/>
      <c r="S18030" s="112"/>
    </row>
    <row r="18031">
      <c r="A18031" s="105"/>
      <c r="C18031" s="88"/>
      <c r="D18031" s="86"/>
      <c r="E18031" s="32"/>
      <c r="H18031" s="105"/>
      <c r="J18031" s="102"/>
      <c r="K18031" s="102"/>
      <c r="L18031" s="108"/>
      <c r="R18031" s="31"/>
      <c r="S18031" s="112"/>
    </row>
    <row r="18032">
      <c r="A18032" s="105"/>
      <c r="C18032" s="88"/>
      <c r="D18032" s="86"/>
      <c r="E18032" s="32"/>
      <c r="H18032" s="105"/>
      <c r="J18032" s="102"/>
      <c r="K18032" s="102"/>
      <c r="L18032" s="108"/>
      <c r="R18032" s="31"/>
      <c r="S18032" s="112"/>
    </row>
    <row r="18033">
      <c r="A18033" s="105"/>
      <c r="C18033" s="88"/>
      <c r="D18033" s="86"/>
      <c r="E18033" s="32"/>
      <c r="H18033" s="105"/>
      <c r="J18033" s="102"/>
      <c r="K18033" s="102"/>
      <c r="L18033" s="108"/>
      <c r="R18033" s="31"/>
      <c r="S18033" s="112"/>
    </row>
    <row r="18034">
      <c r="A18034" s="105"/>
      <c r="C18034" s="88"/>
      <c r="D18034" s="86"/>
      <c r="E18034" s="32"/>
      <c r="H18034" s="105"/>
      <c r="J18034" s="102"/>
      <c r="K18034" s="102"/>
      <c r="L18034" s="108"/>
      <c r="R18034" s="31"/>
      <c r="S18034" s="112"/>
    </row>
    <row r="18035">
      <c r="A18035" s="105"/>
      <c r="C18035" s="88"/>
      <c r="D18035" s="86"/>
      <c r="E18035" s="32"/>
      <c r="H18035" s="105"/>
      <c r="J18035" s="102"/>
      <c r="K18035" s="102"/>
      <c r="L18035" s="108"/>
      <c r="R18035" s="31"/>
      <c r="S18035" s="112"/>
    </row>
    <row r="18036">
      <c r="A18036" s="105"/>
      <c r="C18036" s="88"/>
      <c r="D18036" s="86"/>
      <c r="E18036" s="32"/>
      <c r="H18036" s="105"/>
      <c r="J18036" s="102"/>
      <c r="K18036" s="102"/>
      <c r="L18036" s="108"/>
      <c r="R18036" s="31"/>
      <c r="S18036" s="112"/>
    </row>
    <row r="18037">
      <c r="A18037" s="105"/>
      <c r="C18037" s="88"/>
      <c r="D18037" s="86"/>
      <c r="E18037" s="32"/>
      <c r="H18037" s="105"/>
      <c r="J18037" s="102"/>
      <c r="K18037" s="102"/>
      <c r="L18037" s="108"/>
      <c r="R18037" s="31"/>
      <c r="S18037" s="112"/>
    </row>
    <row r="18038">
      <c r="A18038" s="105"/>
      <c r="C18038" s="88"/>
      <c r="D18038" s="86"/>
      <c r="E18038" s="32"/>
      <c r="H18038" s="105"/>
      <c r="J18038" s="102"/>
      <c r="K18038" s="102"/>
      <c r="L18038" s="108"/>
      <c r="R18038" s="31"/>
      <c r="S18038" s="112"/>
    </row>
    <row r="18039">
      <c r="A18039" s="105"/>
      <c r="C18039" s="88"/>
      <c r="D18039" s="86"/>
      <c r="E18039" s="32"/>
      <c r="H18039" s="105"/>
      <c r="J18039" s="102"/>
      <c r="K18039" s="102"/>
      <c r="L18039" s="108"/>
      <c r="R18039" s="31"/>
      <c r="S18039" s="112"/>
    </row>
    <row r="18040">
      <c r="A18040" s="105"/>
      <c r="C18040" s="88"/>
      <c r="D18040" s="86"/>
      <c r="E18040" s="32"/>
      <c r="H18040" s="105"/>
      <c r="J18040" s="102"/>
      <c r="K18040" s="102"/>
      <c r="L18040" s="108"/>
      <c r="R18040" s="31"/>
      <c r="S18040" s="112"/>
    </row>
    <row r="18041">
      <c r="A18041" s="105"/>
      <c r="C18041" s="88"/>
      <c r="D18041" s="86"/>
      <c r="E18041" s="32"/>
      <c r="H18041" s="105"/>
      <c r="J18041" s="102"/>
      <c r="K18041" s="102"/>
      <c r="L18041" s="108"/>
      <c r="R18041" s="31"/>
      <c r="S18041" s="112"/>
    </row>
    <row r="18042">
      <c r="A18042" s="105"/>
      <c r="C18042" s="88"/>
      <c r="D18042" s="86"/>
      <c r="E18042" s="32"/>
      <c r="H18042" s="105"/>
      <c r="J18042" s="102"/>
      <c r="K18042" s="102"/>
      <c r="L18042" s="108"/>
      <c r="R18042" s="31"/>
      <c r="S18042" s="112"/>
    </row>
    <row r="18043">
      <c r="A18043" s="105"/>
      <c r="C18043" s="88"/>
      <c r="D18043" s="86"/>
      <c r="E18043" s="32"/>
      <c r="H18043" s="105"/>
      <c r="J18043" s="102"/>
      <c r="K18043" s="102"/>
      <c r="L18043" s="108"/>
      <c r="R18043" s="31"/>
      <c r="S18043" s="112"/>
    </row>
    <row r="18044">
      <c r="A18044" s="105"/>
      <c r="C18044" s="88"/>
      <c r="D18044" s="86"/>
      <c r="E18044" s="32"/>
      <c r="H18044" s="105"/>
      <c r="J18044" s="102"/>
      <c r="K18044" s="102"/>
      <c r="L18044" s="108"/>
      <c r="R18044" s="31"/>
      <c r="S18044" s="112"/>
    </row>
    <row r="18045">
      <c r="A18045" s="105"/>
      <c r="C18045" s="88"/>
      <c r="D18045" s="86"/>
      <c r="E18045" s="32"/>
      <c r="H18045" s="105"/>
      <c r="J18045" s="102"/>
      <c r="K18045" s="102"/>
      <c r="L18045" s="108"/>
      <c r="R18045" s="31"/>
      <c r="S18045" s="112"/>
    </row>
    <row r="18046">
      <c r="A18046" s="105"/>
      <c r="C18046" s="88"/>
      <c r="D18046" s="86"/>
      <c r="E18046" s="32"/>
      <c r="H18046" s="105"/>
      <c r="J18046" s="102"/>
      <c r="K18046" s="102"/>
      <c r="L18046" s="108"/>
      <c r="R18046" s="31"/>
      <c r="S18046" s="112"/>
    </row>
    <row r="18047">
      <c r="A18047" s="105"/>
      <c r="C18047" s="88"/>
      <c r="D18047" s="86"/>
      <c r="E18047" s="32"/>
      <c r="H18047" s="105"/>
      <c r="J18047" s="102"/>
      <c r="K18047" s="102"/>
      <c r="L18047" s="108"/>
      <c r="R18047" s="31"/>
      <c r="S18047" s="112"/>
    </row>
    <row r="18048">
      <c r="A18048" s="105"/>
      <c r="C18048" s="88"/>
      <c r="D18048" s="86"/>
      <c r="E18048" s="32"/>
      <c r="H18048" s="105"/>
      <c r="J18048" s="102"/>
      <c r="K18048" s="102"/>
      <c r="L18048" s="108"/>
      <c r="R18048" s="31"/>
      <c r="S18048" s="112"/>
    </row>
    <row r="18049">
      <c r="A18049" s="105"/>
      <c r="C18049" s="88"/>
      <c r="D18049" s="86"/>
      <c r="E18049" s="32"/>
      <c r="H18049" s="105"/>
      <c r="J18049" s="102"/>
      <c r="K18049" s="102"/>
      <c r="L18049" s="108"/>
      <c r="R18049" s="31"/>
      <c r="S18049" s="112"/>
    </row>
    <row r="18050">
      <c r="A18050" s="105"/>
      <c r="C18050" s="88"/>
      <c r="D18050" s="86"/>
      <c r="E18050" s="32"/>
      <c r="H18050" s="105"/>
      <c r="J18050" s="102"/>
      <c r="K18050" s="102"/>
      <c r="L18050" s="108"/>
      <c r="R18050" s="31"/>
      <c r="S18050" s="112"/>
    </row>
    <row r="18051">
      <c r="A18051" s="105"/>
      <c r="C18051" s="88"/>
      <c r="D18051" s="86"/>
      <c r="E18051" s="32"/>
      <c r="H18051" s="105"/>
      <c r="J18051" s="102"/>
      <c r="K18051" s="102"/>
      <c r="L18051" s="108"/>
      <c r="R18051" s="31"/>
      <c r="S18051" s="112"/>
    </row>
    <row r="18052">
      <c r="A18052" s="105"/>
      <c r="C18052" s="88"/>
      <c r="D18052" s="86"/>
      <c r="E18052" s="32"/>
      <c r="H18052" s="105"/>
      <c r="J18052" s="102"/>
      <c r="K18052" s="102"/>
      <c r="L18052" s="108"/>
      <c r="R18052" s="31"/>
      <c r="S18052" s="112"/>
    </row>
    <row r="18053">
      <c r="A18053" s="105"/>
      <c r="C18053" s="88"/>
      <c r="D18053" s="86"/>
      <c r="E18053" s="32"/>
      <c r="H18053" s="105"/>
      <c r="J18053" s="102"/>
      <c r="K18053" s="102"/>
      <c r="L18053" s="108"/>
      <c r="R18053" s="31"/>
      <c r="S18053" s="112"/>
    </row>
    <row r="18054">
      <c r="A18054" s="105"/>
      <c r="C18054" s="88"/>
      <c r="D18054" s="86"/>
      <c r="E18054" s="32"/>
      <c r="H18054" s="105"/>
      <c r="J18054" s="102"/>
      <c r="K18054" s="102"/>
      <c r="L18054" s="108"/>
      <c r="R18054" s="31"/>
      <c r="S18054" s="112"/>
    </row>
    <row r="18055">
      <c r="A18055" s="105"/>
      <c r="C18055" s="88"/>
      <c r="D18055" s="86"/>
      <c r="E18055" s="32"/>
      <c r="H18055" s="105"/>
      <c r="J18055" s="102"/>
      <c r="K18055" s="102"/>
      <c r="L18055" s="108"/>
      <c r="R18055" s="31"/>
      <c r="S18055" s="112"/>
    </row>
    <row r="18056">
      <c r="A18056" s="105"/>
      <c r="C18056" s="88"/>
      <c r="D18056" s="86"/>
      <c r="E18056" s="32"/>
      <c r="H18056" s="105"/>
      <c r="J18056" s="102"/>
      <c r="K18056" s="102"/>
      <c r="L18056" s="108"/>
      <c r="R18056" s="31"/>
      <c r="S18056" s="112"/>
    </row>
    <row r="18057">
      <c r="A18057" s="105"/>
      <c r="C18057" s="88"/>
      <c r="D18057" s="86"/>
      <c r="E18057" s="32"/>
      <c r="H18057" s="105"/>
      <c r="J18057" s="102"/>
      <c r="K18057" s="102"/>
      <c r="L18057" s="108"/>
      <c r="R18057" s="31"/>
      <c r="S18057" s="112"/>
    </row>
    <row r="18058">
      <c r="A18058" s="105"/>
      <c r="C18058" s="88"/>
      <c r="D18058" s="86"/>
      <c r="E18058" s="32"/>
      <c r="H18058" s="105"/>
      <c r="J18058" s="102"/>
      <c r="K18058" s="102"/>
      <c r="L18058" s="108"/>
      <c r="R18058" s="31"/>
      <c r="S18058" s="112"/>
    </row>
    <row r="18059">
      <c r="A18059" s="105"/>
      <c r="C18059" s="88"/>
      <c r="D18059" s="86"/>
      <c r="E18059" s="32"/>
      <c r="H18059" s="105"/>
      <c r="J18059" s="102"/>
      <c r="K18059" s="102"/>
      <c r="L18059" s="108"/>
      <c r="R18059" s="31"/>
      <c r="S18059" s="112"/>
    </row>
    <row r="18060">
      <c r="A18060" s="105"/>
      <c r="C18060" s="88"/>
      <c r="D18060" s="86"/>
      <c r="E18060" s="32"/>
      <c r="H18060" s="105"/>
      <c r="J18060" s="102"/>
      <c r="K18060" s="102"/>
      <c r="L18060" s="108"/>
      <c r="R18060" s="31"/>
      <c r="S18060" s="112"/>
    </row>
    <row r="18061">
      <c r="A18061" s="105"/>
      <c r="C18061" s="88"/>
      <c r="D18061" s="86"/>
      <c r="E18061" s="32"/>
      <c r="H18061" s="105"/>
      <c r="J18061" s="102"/>
      <c r="K18061" s="102"/>
      <c r="L18061" s="108"/>
      <c r="R18061" s="31"/>
      <c r="S18061" s="112"/>
    </row>
    <row r="18062">
      <c r="A18062" s="105"/>
      <c r="C18062" s="88"/>
      <c r="D18062" s="86"/>
      <c r="E18062" s="32"/>
      <c r="H18062" s="105"/>
      <c r="J18062" s="102"/>
      <c r="K18062" s="102"/>
      <c r="L18062" s="108"/>
      <c r="R18062" s="31"/>
      <c r="S18062" s="112"/>
    </row>
    <row r="18063">
      <c r="A18063" s="105"/>
      <c r="C18063" s="88"/>
      <c r="D18063" s="86"/>
      <c r="E18063" s="32"/>
      <c r="H18063" s="105"/>
      <c r="J18063" s="102"/>
      <c r="K18063" s="102"/>
      <c r="L18063" s="108"/>
      <c r="R18063" s="31"/>
      <c r="S18063" s="112"/>
    </row>
    <row r="18064">
      <c r="A18064" s="105"/>
      <c r="C18064" s="88"/>
      <c r="D18064" s="86"/>
      <c r="E18064" s="32"/>
      <c r="H18064" s="105"/>
      <c r="J18064" s="102"/>
      <c r="K18064" s="102"/>
      <c r="L18064" s="108"/>
      <c r="R18064" s="31"/>
      <c r="S18064" s="112"/>
    </row>
    <row r="18065">
      <c r="A18065" s="105"/>
      <c r="C18065" s="88"/>
      <c r="D18065" s="86"/>
      <c r="E18065" s="32"/>
      <c r="H18065" s="105"/>
      <c r="J18065" s="102"/>
      <c r="K18065" s="102"/>
      <c r="L18065" s="108"/>
      <c r="R18065" s="31"/>
      <c r="S18065" s="112"/>
    </row>
    <row r="18066">
      <c r="A18066" s="105"/>
      <c r="C18066" s="88"/>
      <c r="D18066" s="86"/>
      <c r="E18066" s="32"/>
      <c r="H18066" s="105"/>
      <c r="J18066" s="102"/>
      <c r="K18066" s="102"/>
      <c r="L18066" s="108"/>
      <c r="R18066" s="31"/>
      <c r="S18066" s="112"/>
    </row>
    <row r="18067">
      <c r="A18067" s="105"/>
      <c r="C18067" s="88"/>
      <c r="D18067" s="86"/>
      <c r="E18067" s="32"/>
      <c r="H18067" s="105"/>
      <c r="J18067" s="102"/>
      <c r="K18067" s="102"/>
      <c r="L18067" s="108"/>
      <c r="R18067" s="31"/>
      <c r="S18067" s="112"/>
    </row>
    <row r="18068">
      <c r="A18068" s="105"/>
      <c r="C18068" s="88"/>
      <c r="D18068" s="86"/>
      <c r="E18068" s="32"/>
      <c r="H18068" s="105"/>
      <c r="J18068" s="102"/>
      <c r="K18068" s="102"/>
      <c r="L18068" s="108"/>
      <c r="R18068" s="31"/>
      <c r="S18068" s="112"/>
    </row>
    <row r="18069">
      <c r="A18069" s="105"/>
      <c r="C18069" s="88"/>
      <c r="D18069" s="86"/>
      <c r="E18069" s="32"/>
      <c r="H18069" s="105"/>
      <c r="J18069" s="102"/>
      <c r="K18069" s="102"/>
      <c r="L18069" s="108"/>
      <c r="R18069" s="31"/>
      <c r="S18069" s="112"/>
    </row>
    <row r="18070">
      <c r="A18070" s="105"/>
      <c r="C18070" s="88"/>
      <c r="D18070" s="86"/>
      <c r="E18070" s="32"/>
      <c r="H18070" s="105"/>
      <c r="J18070" s="102"/>
      <c r="K18070" s="102"/>
      <c r="L18070" s="108"/>
      <c r="R18070" s="31"/>
      <c r="S18070" s="112"/>
    </row>
    <row r="18071">
      <c r="A18071" s="105"/>
      <c r="C18071" s="88"/>
      <c r="D18071" s="86"/>
      <c r="E18071" s="32"/>
      <c r="H18071" s="105"/>
      <c r="J18071" s="102"/>
      <c r="K18071" s="102"/>
      <c r="L18071" s="108"/>
      <c r="R18071" s="31"/>
      <c r="S18071" s="112"/>
    </row>
    <row r="18072">
      <c r="A18072" s="105"/>
      <c r="C18072" s="88"/>
      <c r="D18072" s="86"/>
      <c r="E18072" s="32"/>
      <c r="H18072" s="105"/>
      <c r="J18072" s="102"/>
      <c r="K18072" s="102"/>
      <c r="L18072" s="108"/>
      <c r="R18072" s="31"/>
      <c r="S18072" s="112"/>
    </row>
    <row r="18073">
      <c r="A18073" s="105"/>
      <c r="C18073" s="88"/>
      <c r="D18073" s="86"/>
      <c r="E18073" s="32"/>
      <c r="H18073" s="105"/>
      <c r="J18073" s="102"/>
      <c r="K18073" s="102"/>
      <c r="L18073" s="108"/>
      <c r="R18073" s="31"/>
      <c r="S18073" s="112"/>
    </row>
    <row r="18074">
      <c r="A18074" s="105"/>
      <c r="C18074" s="88"/>
      <c r="D18074" s="86"/>
      <c r="E18074" s="32"/>
      <c r="H18074" s="105"/>
      <c r="J18074" s="102"/>
      <c r="K18074" s="102"/>
      <c r="L18074" s="108"/>
      <c r="R18074" s="31"/>
      <c r="S18074" s="112"/>
    </row>
    <row r="18075">
      <c r="A18075" s="105"/>
      <c r="C18075" s="88"/>
      <c r="D18075" s="86"/>
      <c r="E18075" s="32"/>
      <c r="H18075" s="105"/>
      <c r="J18075" s="102"/>
      <c r="K18075" s="102"/>
      <c r="L18075" s="108"/>
      <c r="R18075" s="31"/>
      <c r="S18075" s="112"/>
    </row>
    <row r="18076">
      <c r="A18076" s="105"/>
      <c r="C18076" s="88"/>
      <c r="D18076" s="86"/>
      <c r="E18076" s="32"/>
      <c r="H18076" s="105"/>
      <c r="J18076" s="102"/>
      <c r="K18076" s="102"/>
      <c r="L18076" s="108"/>
      <c r="R18076" s="31"/>
      <c r="S18076" s="112"/>
    </row>
    <row r="18077">
      <c r="A18077" s="105"/>
      <c r="C18077" s="88"/>
      <c r="D18077" s="86"/>
      <c r="E18077" s="32"/>
      <c r="H18077" s="105"/>
      <c r="J18077" s="102"/>
      <c r="K18077" s="102"/>
      <c r="L18077" s="108"/>
      <c r="R18077" s="31"/>
      <c r="S18077" s="112"/>
    </row>
    <row r="18078">
      <c r="A18078" s="105"/>
      <c r="C18078" s="88"/>
      <c r="D18078" s="86"/>
      <c r="E18078" s="32"/>
      <c r="H18078" s="105"/>
      <c r="J18078" s="102"/>
      <c r="K18078" s="102"/>
      <c r="L18078" s="108"/>
      <c r="R18078" s="31"/>
      <c r="S18078" s="112"/>
    </row>
    <row r="18079">
      <c r="A18079" s="105"/>
      <c r="C18079" s="88"/>
      <c r="D18079" s="86"/>
      <c r="E18079" s="32"/>
      <c r="H18079" s="105"/>
      <c r="J18079" s="102"/>
      <c r="K18079" s="102"/>
      <c r="L18079" s="108"/>
      <c r="R18079" s="31"/>
      <c r="S18079" s="112"/>
    </row>
    <row r="18080">
      <c r="A18080" s="105"/>
      <c r="C18080" s="88"/>
      <c r="D18080" s="86"/>
      <c r="E18080" s="32"/>
      <c r="H18080" s="105"/>
      <c r="J18080" s="102"/>
      <c r="K18080" s="102"/>
      <c r="L18080" s="108"/>
      <c r="R18080" s="31"/>
      <c r="S18080" s="112"/>
    </row>
    <row r="18081">
      <c r="A18081" s="105"/>
      <c r="C18081" s="88"/>
      <c r="D18081" s="86"/>
      <c r="E18081" s="32"/>
      <c r="H18081" s="105"/>
      <c r="J18081" s="102"/>
      <c r="K18081" s="102"/>
      <c r="L18081" s="108"/>
      <c r="R18081" s="31"/>
      <c r="S18081" s="112"/>
    </row>
    <row r="18082">
      <c r="A18082" s="105"/>
      <c r="C18082" s="88"/>
      <c r="D18082" s="86"/>
      <c r="E18082" s="32"/>
      <c r="H18082" s="105"/>
      <c r="J18082" s="102"/>
      <c r="K18082" s="102"/>
      <c r="L18082" s="108"/>
      <c r="R18082" s="31"/>
      <c r="S18082" s="112"/>
    </row>
    <row r="18083">
      <c r="A18083" s="105"/>
      <c r="C18083" s="88"/>
      <c r="D18083" s="86"/>
      <c r="E18083" s="32"/>
      <c r="H18083" s="105"/>
      <c r="J18083" s="102"/>
      <c r="K18083" s="102"/>
      <c r="L18083" s="108"/>
      <c r="R18083" s="31"/>
      <c r="S18083" s="112"/>
    </row>
    <row r="18084">
      <c r="A18084" s="105"/>
      <c r="C18084" s="88"/>
      <c r="D18084" s="86"/>
      <c r="E18084" s="32"/>
      <c r="H18084" s="105"/>
      <c r="J18084" s="102"/>
      <c r="K18084" s="102"/>
      <c r="L18084" s="108"/>
      <c r="R18084" s="31"/>
      <c r="S18084" s="112"/>
    </row>
    <row r="18085">
      <c r="A18085" s="105"/>
      <c r="C18085" s="88"/>
      <c r="D18085" s="86"/>
      <c r="E18085" s="32"/>
      <c r="H18085" s="105"/>
      <c r="J18085" s="102"/>
      <c r="K18085" s="102"/>
      <c r="L18085" s="108"/>
      <c r="R18085" s="31"/>
      <c r="S18085" s="112"/>
    </row>
    <row r="18086">
      <c r="A18086" s="105"/>
      <c r="C18086" s="88"/>
      <c r="D18086" s="86"/>
      <c r="E18086" s="32"/>
      <c r="H18086" s="105"/>
      <c r="J18086" s="102"/>
      <c r="K18086" s="102"/>
      <c r="L18086" s="108"/>
      <c r="R18086" s="31"/>
      <c r="S18086" s="112"/>
    </row>
    <row r="18087">
      <c r="A18087" s="105"/>
      <c r="C18087" s="88"/>
      <c r="D18087" s="86"/>
      <c r="E18087" s="32"/>
      <c r="H18087" s="105"/>
      <c r="J18087" s="102"/>
      <c r="K18087" s="102"/>
      <c r="L18087" s="108"/>
      <c r="R18087" s="31"/>
      <c r="S18087" s="112"/>
    </row>
    <row r="18088">
      <c r="A18088" s="105"/>
      <c r="C18088" s="88"/>
      <c r="D18088" s="86"/>
      <c r="E18088" s="32"/>
      <c r="H18088" s="105"/>
      <c r="J18088" s="102"/>
      <c r="K18088" s="102"/>
      <c r="L18088" s="108"/>
      <c r="R18088" s="31"/>
      <c r="S18088" s="112"/>
    </row>
    <row r="18089">
      <c r="A18089" s="105"/>
      <c r="C18089" s="88"/>
      <c r="D18089" s="86"/>
      <c r="E18089" s="32"/>
      <c r="H18089" s="105"/>
      <c r="J18089" s="102"/>
      <c r="K18089" s="102"/>
      <c r="L18089" s="108"/>
      <c r="R18089" s="31"/>
      <c r="S18089" s="112"/>
    </row>
    <row r="18090">
      <c r="A18090" s="105"/>
      <c r="C18090" s="88"/>
      <c r="D18090" s="86"/>
      <c r="E18090" s="32"/>
      <c r="H18090" s="105"/>
      <c r="J18090" s="102"/>
      <c r="K18090" s="102"/>
      <c r="L18090" s="108"/>
      <c r="R18090" s="31"/>
      <c r="S18090" s="112"/>
    </row>
    <row r="18091">
      <c r="A18091" s="105"/>
      <c r="C18091" s="88"/>
      <c r="D18091" s="86"/>
      <c r="E18091" s="32"/>
      <c r="H18091" s="105"/>
      <c r="J18091" s="102"/>
      <c r="K18091" s="102"/>
      <c r="L18091" s="108"/>
      <c r="R18091" s="31"/>
      <c r="S18091" s="112"/>
    </row>
    <row r="18092">
      <c r="A18092" s="105"/>
      <c r="C18092" s="88"/>
      <c r="D18092" s="86"/>
      <c r="E18092" s="32"/>
      <c r="H18092" s="105"/>
      <c r="J18092" s="102"/>
      <c r="K18092" s="102"/>
      <c r="L18092" s="108"/>
      <c r="R18092" s="31"/>
      <c r="S18092" s="112"/>
    </row>
    <row r="18093">
      <c r="A18093" s="105"/>
      <c r="C18093" s="88"/>
      <c r="D18093" s="86"/>
      <c r="E18093" s="32"/>
      <c r="H18093" s="105"/>
      <c r="J18093" s="102"/>
      <c r="K18093" s="102"/>
      <c r="L18093" s="108"/>
      <c r="R18093" s="31"/>
      <c r="S18093" s="112"/>
    </row>
    <row r="18094">
      <c r="A18094" s="105"/>
      <c r="C18094" s="88"/>
      <c r="D18094" s="86"/>
      <c r="E18094" s="32"/>
      <c r="H18094" s="105"/>
      <c r="J18094" s="102"/>
      <c r="K18094" s="102"/>
      <c r="L18094" s="108"/>
      <c r="R18094" s="31"/>
      <c r="S18094" s="112"/>
    </row>
    <row r="18095">
      <c r="A18095" s="105"/>
      <c r="C18095" s="88"/>
      <c r="D18095" s="86"/>
      <c r="E18095" s="32"/>
      <c r="H18095" s="105"/>
      <c r="J18095" s="102"/>
      <c r="K18095" s="102"/>
      <c r="L18095" s="108"/>
      <c r="R18095" s="31"/>
      <c r="S18095" s="112"/>
    </row>
    <row r="18096">
      <c r="A18096" s="105"/>
      <c r="C18096" s="88"/>
      <c r="D18096" s="86"/>
      <c r="E18096" s="32"/>
      <c r="H18096" s="105"/>
      <c r="J18096" s="102"/>
      <c r="K18096" s="102"/>
      <c r="L18096" s="108"/>
      <c r="R18096" s="31"/>
      <c r="S18096" s="112"/>
    </row>
    <row r="18097">
      <c r="A18097" s="105"/>
      <c r="C18097" s="88"/>
      <c r="D18097" s="86"/>
      <c r="E18097" s="32"/>
      <c r="H18097" s="105"/>
      <c r="J18097" s="102"/>
      <c r="K18097" s="102"/>
      <c r="L18097" s="108"/>
      <c r="R18097" s="31"/>
      <c r="S18097" s="112"/>
    </row>
    <row r="18098">
      <c r="A18098" s="105"/>
      <c r="C18098" s="88"/>
      <c r="D18098" s="86"/>
      <c r="E18098" s="32"/>
      <c r="H18098" s="105"/>
      <c r="J18098" s="102"/>
      <c r="K18098" s="102"/>
      <c r="L18098" s="108"/>
      <c r="R18098" s="31"/>
      <c r="S18098" s="112"/>
    </row>
    <row r="18099">
      <c r="A18099" s="105"/>
      <c r="C18099" s="88"/>
      <c r="D18099" s="86"/>
      <c r="E18099" s="32"/>
      <c r="H18099" s="105"/>
      <c r="J18099" s="102"/>
      <c r="K18099" s="102"/>
      <c r="L18099" s="108"/>
      <c r="R18099" s="31"/>
      <c r="S18099" s="112"/>
    </row>
    <row r="18100">
      <c r="A18100" s="105"/>
      <c r="C18100" s="88"/>
      <c r="D18100" s="86"/>
      <c r="E18100" s="32"/>
      <c r="H18100" s="105"/>
      <c r="J18100" s="102"/>
      <c r="K18100" s="102"/>
      <c r="L18100" s="108"/>
      <c r="R18100" s="31"/>
      <c r="S18100" s="112"/>
    </row>
    <row r="18101">
      <c r="A18101" s="105"/>
      <c r="C18101" s="88"/>
      <c r="D18101" s="86"/>
      <c r="E18101" s="32"/>
      <c r="H18101" s="105"/>
      <c r="J18101" s="102"/>
      <c r="K18101" s="102"/>
      <c r="L18101" s="108"/>
      <c r="R18101" s="31"/>
      <c r="S18101" s="112"/>
    </row>
    <row r="18102">
      <c r="A18102" s="105"/>
      <c r="C18102" s="88"/>
      <c r="D18102" s="86"/>
      <c r="E18102" s="32"/>
      <c r="H18102" s="105"/>
      <c r="J18102" s="102"/>
      <c r="K18102" s="102"/>
      <c r="L18102" s="108"/>
      <c r="R18102" s="31"/>
      <c r="S18102" s="112"/>
    </row>
    <row r="18103">
      <c r="A18103" s="105"/>
      <c r="C18103" s="88"/>
      <c r="D18103" s="86"/>
      <c r="E18103" s="32"/>
      <c r="H18103" s="105"/>
      <c r="J18103" s="102"/>
      <c r="K18103" s="102"/>
      <c r="L18103" s="108"/>
      <c r="R18103" s="31"/>
      <c r="S18103" s="112"/>
    </row>
    <row r="18104">
      <c r="A18104" s="105"/>
      <c r="C18104" s="88"/>
      <c r="D18104" s="86"/>
      <c r="E18104" s="32"/>
      <c r="H18104" s="105"/>
      <c r="J18104" s="102"/>
      <c r="K18104" s="102"/>
      <c r="L18104" s="108"/>
      <c r="R18104" s="31"/>
      <c r="S18104" s="112"/>
    </row>
    <row r="18105">
      <c r="A18105" s="105"/>
      <c r="C18105" s="88"/>
      <c r="D18105" s="86"/>
      <c r="E18105" s="32"/>
      <c r="H18105" s="105"/>
      <c r="J18105" s="102"/>
      <c r="K18105" s="102"/>
      <c r="L18105" s="108"/>
      <c r="R18105" s="31"/>
      <c r="S18105" s="112"/>
    </row>
    <row r="18106">
      <c r="A18106" s="105"/>
      <c r="C18106" s="88"/>
      <c r="D18106" s="86"/>
      <c r="E18106" s="32"/>
      <c r="H18106" s="105"/>
      <c r="J18106" s="102"/>
      <c r="K18106" s="102"/>
      <c r="L18106" s="108"/>
      <c r="R18106" s="31"/>
      <c r="S18106" s="112"/>
    </row>
    <row r="18107">
      <c r="A18107" s="105"/>
      <c r="C18107" s="88"/>
      <c r="D18107" s="86"/>
      <c r="E18107" s="32"/>
      <c r="H18107" s="105"/>
      <c r="J18107" s="102"/>
      <c r="K18107" s="102"/>
      <c r="L18107" s="108"/>
      <c r="R18107" s="31"/>
      <c r="S18107" s="112"/>
    </row>
    <row r="18108">
      <c r="A18108" s="105"/>
      <c r="C18108" s="88"/>
      <c r="D18108" s="86"/>
      <c r="E18108" s="32"/>
      <c r="H18108" s="105"/>
      <c r="J18108" s="102"/>
      <c r="K18108" s="102"/>
      <c r="L18108" s="108"/>
      <c r="R18108" s="31"/>
      <c r="S18108" s="112"/>
    </row>
    <row r="18109">
      <c r="A18109" s="105"/>
      <c r="C18109" s="88"/>
      <c r="D18109" s="86"/>
      <c r="E18109" s="32"/>
      <c r="H18109" s="105"/>
      <c r="J18109" s="102"/>
      <c r="K18109" s="102"/>
      <c r="L18109" s="108"/>
      <c r="R18109" s="31"/>
      <c r="S18109" s="112"/>
    </row>
    <row r="18110">
      <c r="A18110" s="105"/>
      <c r="C18110" s="88"/>
      <c r="D18110" s="86"/>
      <c r="E18110" s="32"/>
      <c r="H18110" s="105"/>
      <c r="J18110" s="102"/>
      <c r="K18110" s="102"/>
      <c r="L18110" s="108"/>
      <c r="R18110" s="31"/>
      <c r="S18110" s="112"/>
    </row>
    <row r="18111">
      <c r="A18111" s="105"/>
      <c r="C18111" s="88"/>
      <c r="D18111" s="86"/>
      <c r="E18111" s="32"/>
      <c r="H18111" s="105"/>
      <c r="J18111" s="102"/>
      <c r="K18111" s="102"/>
      <c r="L18111" s="108"/>
      <c r="R18111" s="31"/>
      <c r="S18111" s="112"/>
    </row>
    <row r="18112">
      <c r="A18112" s="105"/>
      <c r="C18112" s="88"/>
      <c r="D18112" s="86"/>
      <c r="E18112" s="32"/>
      <c r="H18112" s="105"/>
      <c r="J18112" s="102"/>
      <c r="K18112" s="102"/>
      <c r="L18112" s="108"/>
      <c r="R18112" s="31"/>
      <c r="S18112" s="112"/>
    </row>
    <row r="18113">
      <c r="A18113" s="105"/>
      <c r="C18113" s="88"/>
      <c r="D18113" s="86"/>
      <c r="E18113" s="32"/>
      <c r="H18113" s="105"/>
      <c r="J18113" s="102"/>
      <c r="K18113" s="102"/>
      <c r="L18113" s="108"/>
      <c r="R18113" s="31"/>
      <c r="S18113" s="112"/>
    </row>
    <row r="18114">
      <c r="A18114" s="105"/>
      <c r="C18114" s="88"/>
      <c r="D18114" s="86"/>
      <c r="E18114" s="32"/>
      <c r="H18114" s="105"/>
      <c r="J18114" s="102"/>
      <c r="K18114" s="102"/>
      <c r="L18114" s="108"/>
      <c r="R18114" s="31"/>
      <c r="S18114" s="112"/>
    </row>
    <row r="18115">
      <c r="A18115" s="105"/>
      <c r="C18115" s="88"/>
      <c r="D18115" s="86"/>
      <c r="E18115" s="32"/>
      <c r="H18115" s="105"/>
      <c r="J18115" s="102"/>
      <c r="K18115" s="102"/>
      <c r="L18115" s="108"/>
      <c r="R18115" s="31"/>
      <c r="S18115" s="112"/>
    </row>
    <row r="18116">
      <c r="A18116" s="105"/>
      <c r="C18116" s="88"/>
      <c r="D18116" s="86"/>
      <c r="E18116" s="32"/>
      <c r="H18116" s="105"/>
      <c r="J18116" s="102"/>
      <c r="K18116" s="102"/>
      <c r="L18116" s="108"/>
      <c r="R18116" s="31"/>
      <c r="S18116" s="112"/>
    </row>
    <row r="18117">
      <c r="A18117" s="105"/>
      <c r="C18117" s="88"/>
      <c r="D18117" s="86"/>
      <c r="E18117" s="32"/>
      <c r="H18117" s="105"/>
      <c r="J18117" s="102"/>
      <c r="K18117" s="102"/>
      <c r="L18117" s="108"/>
      <c r="R18117" s="31"/>
      <c r="S18117" s="112"/>
    </row>
    <row r="18118">
      <c r="A18118" s="105"/>
      <c r="C18118" s="88"/>
      <c r="D18118" s="86"/>
      <c r="E18118" s="32"/>
      <c r="H18118" s="105"/>
      <c r="J18118" s="102"/>
      <c r="K18118" s="102"/>
      <c r="L18118" s="108"/>
      <c r="R18118" s="31"/>
      <c r="S18118" s="112"/>
    </row>
    <row r="18119">
      <c r="A18119" s="105"/>
      <c r="C18119" s="88"/>
      <c r="D18119" s="86"/>
      <c r="E18119" s="32"/>
      <c r="H18119" s="105"/>
      <c r="J18119" s="102"/>
      <c r="K18119" s="102"/>
      <c r="L18119" s="108"/>
      <c r="R18119" s="31"/>
      <c r="S18119" s="112"/>
    </row>
    <row r="18120">
      <c r="A18120" s="105"/>
      <c r="C18120" s="88"/>
      <c r="D18120" s="86"/>
      <c r="E18120" s="32"/>
      <c r="H18120" s="105"/>
      <c r="J18120" s="102"/>
      <c r="K18120" s="102"/>
      <c r="L18120" s="108"/>
      <c r="R18120" s="31"/>
      <c r="S18120" s="112"/>
    </row>
    <row r="18121">
      <c r="A18121" s="105"/>
      <c r="C18121" s="88"/>
      <c r="D18121" s="86"/>
      <c r="E18121" s="32"/>
      <c r="H18121" s="105"/>
      <c r="J18121" s="102"/>
      <c r="K18121" s="102"/>
      <c r="L18121" s="108"/>
      <c r="R18121" s="31"/>
      <c r="S18121" s="112"/>
    </row>
    <row r="18122">
      <c r="A18122" s="105"/>
      <c r="C18122" s="88"/>
      <c r="D18122" s="86"/>
      <c r="E18122" s="32"/>
      <c r="H18122" s="105"/>
      <c r="J18122" s="102"/>
      <c r="K18122" s="102"/>
      <c r="L18122" s="108"/>
      <c r="R18122" s="31"/>
      <c r="S18122" s="112"/>
    </row>
    <row r="18123">
      <c r="A18123" s="105"/>
      <c r="C18123" s="88"/>
      <c r="D18123" s="86"/>
      <c r="E18123" s="32"/>
      <c r="H18123" s="105"/>
      <c r="J18123" s="102"/>
      <c r="K18123" s="102"/>
      <c r="L18123" s="108"/>
      <c r="R18123" s="31"/>
      <c r="S18123" s="112"/>
    </row>
    <row r="18124">
      <c r="A18124" s="105"/>
      <c r="C18124" s="88"/>
      <c r="D18124" s="86"/>
      <c r="E18124" s="32"/>
      <c r="H18124" s="105"/>
      <c r="J18124" s="102"/>
      <c r="K18124" s="102"/>
      <c r="L18124" s="108"/>
      <c r="R18124" s="31"/>
      <c r="S18124" s="112"/>
    </row>
    <row r="18125">
      <c r="A18125" s="105"/>
      <c r="C18125" s="88"/>
      <c r="D18125" s="86"/>
      <c r="E18125" s="32"/>
      <c r="H18125" s="105"/>
      <c r="J18125" s="102"/>
      <c r="K18125" s="102"/>
      <c r="L18125" s="108"/>
      <c r="R18125" s="31"/>
      <c r="S18125" s="112"/>
    </row>
    <row r="18126">
      <c r="A18126" s="105"/>
      <c r="C18126" s="88"/>
      <c r="D18126" s="86"/>
      <c r="E18126" s="32"/>
      <c r="H18126" s="105"/>
      <c r="J18126" s="102"/>
      <c r="K18126" s="102"/>
      <c r="L18126" s="108"/>
      <c r="R18126" s="31"/>
      <c r="S18126" s="112"/>
    </row>
    <row r="18127">
      <c r="A18127" s="105"/>
      <c r="C18127" s="88"/>
      <c r="D18127" s="86"/>
      <c r="E18127" s="32"/>
      <c r="H18127" s="105"/>
      <c r="J18127" s="102"/>
      <c r="K18127" s="102"/>
      <c r="L18127" s="108"/>
      <c r="R18127" s="31"/>
      <c r="S18127" s="112"/>
    </row>
    <row r="18128">
      <c r="A18128" s="105"/>
      <c r="C18128" s="88"/>
      <c r="D18128" s="86"/>
      <c r="E18128" s="32"/>
      <c r="H18128" s="105"/>
      <c r="J18128" s="102"/>
      <c r="K18128" s="102"/>
      <c r="L18128" s="108"/>
      <c r="R18128" s="31"/>
      <c r="S18128" s="112"/>
    </row>
    <row r="18129">
      <c r="A18129" s="105"/>
      <c r="C18129" s="88"/>
      <c r="D18129" s="86"/>
      <c r="E18129" s="32"/>
      <c r="H18129" s="105"/>
      <c r="J18129" s="102"/>
      <c r="K18129" s="102"/>
      <c r="L18129" s="108"/>
      <c r="R18129" s="31"/>
      <c r="S18129" s="112"/>
    </row>
    <row r="18130">
      <c r="A18130" s="105"/>
      <c r="C18130" s="88"/>
      <c r="D18130" s="86"/>
      <c r="E18130" s="32"/>
      <c r="H18130" s="105"/>
      <c r="J18130" s="102"/>
      <c r="K18130" s="102"/>
      <c r="L18130" s="108"/>
      <c r="R18130" s="31"/>
      <c r="S18130" s="112"/>
    </row>
    <row r="18131">
      <c r="A18131" s="105"/>
      <c r="C18131" s="88"/>
      <c r="D18131" s="86"/>
      <c r="E18131" s="32"/>
      <c r="H18131" s="105"/>
      <c r="J18131" s="102"/>
      <c r="K18131" s="102"/>
      <c r="L18131" s="108"/>
      <c r="R18131" s="31"/>
      <c r="S18131" s="112"/>
    </row>
    <row r="18132">
      <c r="A18132" s="105"/>
      <c r="C18132" s="88"/>
      <c r="D18132" s="86"/>
      <c r="E18132" s="32"/>
      <c r="H18132" s="105"/>
      <c r="J18132" s="102"/>
      <c r="K18132" s="102"/>
      <c r="L18132" s="108"/>
      <c r="R18132" s="31"/>
      <c r="S18132" s="112"/>
    </row>
    <row r="18133">
      <c r="A18133" s="105"/>
      <c r="C18133" s="88"/>
      <c r="D18133" s="86"/>
      <c r="E18133" s="32"/>
      <c r="H18133" s="105"/>
      <c r="J18133" s="102"/>
      <c r="K18133" s="102"/>
      <c r="L18133" s="108"/>
      <c r="R18133" s="31"/>
      <c r="S18133" s="112"/>
    </row>
    <row r="18134">
      <c r="A18134" s="105"/>
      <c r="C18134" s="88"/>
      <c r="D18134" s="86"/>
      <c r="E18134" s="32"/>
      <c r="H18134" s="105"/>
      <c r="J18134" s="102"/>
      <c r="K18134" s="102"/>
      <c r="L18134" s="108"/>
      <c r="R18134" s="31"/>
      <c r="S18134" s="112"/>
    </row>
    <row r="18135">
      <c r="A18135" s="105"/>
      <c r="C18135" s="88"/>
      <c r="D18135" s="86"/>
      <c r="E18135" s="32"/>
      <c r="H18135" s="105"/>
      <c r="J18135" s="102"/>
      <c r="K18135" s="102"/>
      <c r="L18135" s="108"/>
      <c r="R18135" s="31"/>
      <c r="S18135" s="112"/>
    </row>
    <row r="18136">
      <c r="A18136" s="105"/>
      <c r="C18136" s="88"/>
      <c r="D18136" s="86"/>
      <c r="E18136" s="32"/>
      <c r="H18136" s="105"/>
      <c r="J18136" s="102"/>
      <c r="K18136" s="102"/>
      <c r="L18136" s="108"/>
      <c r="R18136" s="31"/>
      <c r="S18136" s="112"/>
    </row>
    <row r="18137">
      <c r="A18137" s="105"/>
      <c r="C18137" s="88"/>
      <c r="D18137" s="86"/>
      <c r="E18137" s="32"/>
      <c r="H18137" s="105"/>
      <c r="J18137" s="102"/>
      <c r="K18137" s="102"/>
      <c r="L18137" s="108"/>
      <c r="R18137" s="31"/>
      <c r="S18137" s="112"/>
    </row>
    <row r="18138">
      <c r="A18138" s="105"/>
      <c r="C18138" s="88"/>
      <c r="D18138" s="86"/>
      <c r="E18138" s="32"/>
      <c r="H18138" s="105"/>
      <c r="J18138" s="102"/>
      <c r="K18138" s="102"/>
      <c r="L18138" s="108"/>
      <c r="R18138" s="31"/>
      <c r="S18138" s="112"/>
    </row>
    <row r="18139">
      <c r="A18139" s="105"/>
      <c r="C18139" s="88"/>
      <c r="D18139" s="86"/>
      <c r="E18139" s="32"/>
      <c r="H18139" s="105"/>
      <c r="J18139" s="102"/>
      <c r="K18139" s="102"/>
      <c r="L18139" s="108"/>
      <c r="R18139" s="31"/>
      <c r="S18139" s="112"/>
    </row>
    <row r="18140">
      <c r="A18140" s="105"/>
      <c r="C18140" s="88"/>
      <c r="D18140" s="86"/>
      <c r="E18140" s="32"/>
      <c r="H18140" s="105"/>
      <c r="J18140" s="102"/>
      <c r="K18140" s="102"/>
      <c r="L18140" s="108"/>
      <c r="R18140" s="31"/>
      <c r="S18140" s="112"/>
    </row>
    <row r="18141">
      <c r="A18141" s="105"/>
      <c r="C18141" s="88"/>
      <c r="D18141" s="86"/>
      <c r="E18141" s="32"/>
      <c r="H18141" s="105"/>
      <c r="J18141" s="102"/>
      <c r="K18141" s="102"/>
      <c r="L18141" s="108"/>
      <c r="R18141" s="31"/>
      <c r="S18141" s="112"/>
    </row>
    <row r="18142">
      <c r="A18142" s="105"/>
      <c r="C18142" s="88"/>
      <c r="D18142" s="86"/>
      <c r="E18142" s="32"/>
      <c r="H18142" s="105"/>
      <c r="J18142" s="102"/>
      <c r="K18142" s="102"/>
      <c r="L18142" s="108"/>
      <c r="R18142" s="31"/>
      <c r="S18142" s="112"/>
    </row>
    <row r="18143">
      <c r="A18143" s="105"/>
      <c r="C18143" s="88"/>
      <c r="D18143" s="86"/>
      <c r="E18143" s="32"/>
      <c r="H18143" s="105"/>
      <c r="J18143" s="102"/>
      <c r="K18143" s="102"/>
      <c r="L18143" s="108"/>
      <c r="R18143" s="31"/>
      <c r="S18143" s="112"/>
    </row>
    <row r="18144">
      <c r="A18144" s="105"/>
      <c r="C18144" s="88"/>
      <c r="D18144" s="86"/>
      <c r="E18144" s="32"/>
      <c r="H18144" s="105"/>
      <c r="J18144" s="102"/>
      <c r="K18144" s="102"/>
      <c r="L18144" s="108"/>
      <c r="R18144" s="31"/>
      <c r="S18144" s="112"/>
    </row>
    <row r="18145">
      <c r="A18145" s="105"/>
      <c r="C18145" s="88"/>
      <c r="D18145" s="86"/>
      <c r="E18145" s="32"/>
      <c r="H18145" s="105"/>
      <c r="J18145" s="102"/>
      <c r="K18145" s="102"/>
      <c r="L18145" s="108"/>
      <c r="R18145" s="31"/>
      <c r="S18145" s="112"/>
    </row>
    <row r="18146">
      <c r="A18146" s="105"/>
      <c r="C18146" s="88"/>
      <c r="D18146" s="86"/>
      <c r="E18146" s="32"/>
      <c r="H18146" s="105"/>
      <c r="J18146" s="102"/>
      <c r="K18146" s="102"/>
      <c r="L18146" s="108"/>
      <c r="R18146" s="31"/>
      <c r="S18146" s="112"/>
    </row>
    <row r="18147">
      <c r="A18147" s="105"/>
      <c r="C18147" s="88"/>
      <c r="D18147" s="86"/>
      <c r="E18147" s="32"/>
      <c r="H18147" s="105"/>
      <c r="J18147" s="102"/>
      <c r="K18147" s="102"/>
      <c r="L18147" s="108"/>
      <c r="R18147" s="31"/>
      <c r="S18147" s="112"/>
    </row>
    <row r="18148">
      <c r="A18148" s="105"/>
      <c r="C18148" s="88"/>
      <c r="D18148" s="86"/>
      <c r="E18148" s="32"/>
      <c r="H18148" s="105"/>
      <c r="J18148" s="102"/>
      <c r="K18148" s="102"/>
      <c r="L18148" s="108"/>
      <c r="R18148" s="31"/>
      <c r="S18148" s="112"/>
    </row>
    <row r="18149">
      <c r="A18149" s="105"/>
      <c r="C18149" s="88"/>
      <c r="D18149" s="86"/>
      <c r="E18149" s="32"/>
      <c r="H18149" s="105"/>
      <c r="J18149" s="102"/>
      <c r="K18149" s="102"/>
      <c r="L18149" s="108"/>
      <c r="R18149" s="31"/>
      <c r="S18149" s="112"/>
    </row>
    <row r="18150">
      <c r="A18150" s="105"/>
      <c r="C18150" s="88"/>
      <c r="D18150" s="86"/>
      <c r="E18150" s="32"/>
      <c r="H18150" s="105"/>
      <c r="J18150" s="102"/>
      <c r="K18150" s="102"/>
      <c r="L18150" s="108"/>
      <c r="R18150" s="31"/>
      <c r="S18150" s="112"/>
    </row>
    <row r="18151">
      <c r="A18151" s="105"/>
      <c r="C18151" s="88"/>
      <c r="D18151" s="86"/>
      <c r="E18151" s="32"/>
      <c r="H18151" s="105"/>
      <c r="J18151" s="102"/>
      <c r="K18151" s="102"/>
      <c r="L18151" s="108"/>
      <c r="R18151" s="31"/>
      <c r="S18151" s="112"/>
    </row>
    <row r="18152">
      <c r="A18152" s="105"/>
      <c r="C18152" s="88"/>
      <c r="D18152" s="86"/>
      <c r="E18152" s="32"/>
      <c r="H18152" s="105"/>
      <c r="J18152" s="102"/>
      <c r="K18152" s="102"/>
      <c r="L18152" s="108"/>
      <c r="R18152" s="31"/>
      <c r="S18152" s="112"/>
    </row>
    <row r="18153">
      <c r="A18153" s="105"/>
      <c r="C18153" s="88"/>
      <c r="D18153" s="86"/>
      <c r="E18153" s="32"/>
      <c r="H18153" s="105"/>
      <c r="J18153" s="102"/>
      <c r="K18153" s="102"/>
      <c r="L18153" s="108"/>
      <c r="R18153" s="31"/>
      <c r="S18153" s="112"/>
    </row>
    <row r="18154">
      <c r="A18154" s="105"/>
      <c r="C18154" s="88"/>
      <c r="D18154" s="86"/>
      <c r="E18154" s="32"/>
      <c r="H18154" s="105"/>
      <c r="J18154" s="102"/>
      <c r="K18154" s="102"/>
      <c r="L18154" s="108"/>
      <c r="R18154" s="31"/>
      <c r="S18154" s="112"/>
    </row>
    <row r="18155">
      <c r="A18155" s="105"/>
      <c r="C18155" s="88"/>
      <c r="D18155" s="86"/>
      <c r="E18155" s="32"/>
      <c r="H18155" s="105"/>
      <c r="J18155" s="102"/>
      <c r="K18155" s="102"/>
      <c r="L18155" s="108"/>
      <c r="R18155" s="31"/>
      <c r="S18155" s="112"/>
    </row>
    <row r="18156">
      <c r="A18156" s="105"/>
      <c r="C18156" s="88"/>
      <c r="D18156" s="86"/>
      <c r="E18156" s="32"/>
      <c r="H18156" s="105"/>
      <c r="J18156" s="102"/>
      <c r="K18156" s="102"/>
      <c r="L18156" s="108"/>
      <c r="R18156" s="31"/>
      <c r="S18156" s="112"/>
    </row>
    <row r="18157">
      <c r="A18157" s="105"/>
      <c r="C18157" s="88"/>
      <c r="D18157" s="86"/>
      <c r="E18157" s="32"/>
      <c r="H18157" s="105"/>
      <c r="J18157" s="102"/>
      <c r="K18157" s="102"/>
      <c r="L18157" s="108"/>
      <c r="R18157" s="31"/>
      <c r="S18157" s="112"/>
    </row>
    <row r="18158">
      <c r="A18158" s="105"/>
      <c r="C18158" s="88"/>
      <c r="D18158" s="86"/>
      <c r="E18158" s="32"/>
      <c r="H18158" s="105"/>
      <c r="J18158" s="102"/>
      <c r="K18158" s="102"/>
      <c r="L18158" s="108"/>
      <c r="R18158" s="31"/>
      <c r="S18158" s="112"/>
    </row>
    <row r="18159">
      <c r="A18159" s="105"/>
      <c r="C18159" s="88"/>
      <c r="D18159" s="86"/>
      <c r="E18159" s="32"/>
      <c r="H18159" s="105"/>
      <c r="J18159" s="102"/>
      <c r="K18159" s="102"/>
      <c r="L18159" s="108"/>
      <c r="R18159" s="31"/>
      <c r="S18159" s="112"/>
    </row>
    <row r="18160">
      <c r="A18160" s="105"/>
      <c r="C18160" s="88"/>
      <c r="D18160" s="86"/>
      <c r="E18160" s="32"/>
      <c r="H18160" s="105"/>
      <c r="J18160" s="102"/>
      <c r="K18160" s="102"/>
      <c r="L18160" s="108"/>
      <c r="R18160" s="31"/>
      <c r="S18160" s="112"/>
    </row>
    <row r="18161">
      <c r="A18161" s="105"/>
      <c r="C18161" s="88"/>
      <c r="D18161" s="86"/>
      <c r="E18161" s="32"/>
      <c r="H18161" s="105"/>
      <c r="J18161" s="102"/>
      <c r="K18161" s="102"/>
      <c r="L18161" s="108"/>
      <c r="R18161" s="31"/>
      <c r="S18161" s="112"/>
    </row>
    <row r="18162">
      <c r="A18162" s="105"/>
      <c r="C18162" s="88"/>
      <c r="D18162" s="86"/>
      <c r="E18162" s="32"/>
      <c r="H18162" s="105"/>
      <c r="J18162" s="102"/>
      <c r="K18162" s="102"/>
      <c r="L18162" s="108"/>
      <c r="R18162" s="31"/>
      <c r="S18162" s="112"/>
    </row>
    <row r="18163">
      <c r="A18163" s="105"/>
      <c r="C18163" s="88"/>
      <c r="D18163" s="86"/>
      <c r="E18163" s="32"/>
      <c r="H18163" s="105"/>
      <c r="J18163" s="102"/>
      <c r="K18163" s="102"/>
      <c r="L18163" s="108"/>
      <c r="R18163" s="31"/>
      <c r="S18163" s="112"/>
    </row>
    <row r="18164">
      <c r="A18164" s="105"/>
      <c r="C18164" s="88"/>
      <c r="D18164" s="86"/>
      <c r="E18164" s="32"/>
      <c r="H18164" s="105"/>
      <c r="J18164" s="102"/>
      <c r="K18164" s="102"/>
      <c r="L18164" s="108"/>
      <c r="R18164" s="31"/>
      <c r="S18164" s="112"/>
    </row>
    <row r="18165">
      <c r="A18165" s="105"/>
      <c r="C18165" s="88"/>
      <c r="D18165" s="86"/>
      <c r="E18165" s="32"/>
      <c r="H18165" s="105"/>
      <c r="J18165" s="102"/>
      <c r="K18165" s="102"/>
      <c r="L18165" s="108"/>
      <c r="R18165" s="31"/>
      <c r="S18165" s="112"/>
    </row>
    <row r="18166">
      <c r="A18166" s="105"/>
      <c r="C18166" s="88"/>
      <c r="D18166" s="86"/>
      <c r="E18166" s="32"/>
      <c r="H18166" s="105"/>
      <c r="J18166" s="102"/>
      <c r="K18166" s="102"/>
      <c r="L18166" s="108"/>
      <c r="R18166" s="31"/>
      <c r="S18166" s="112"/>
    </row>
    <row r="18167">
      <c r="A18167" s="105"/>
      <c r="C18167" s="88"/>
      <c r="D18167" s="86"/>
      <c r="E18167" s="32"/>
      <c r="H18167" s="105"/>
      <c r="J18167" s="102"/>
      <c r="K18167" s="102"/>
      <c r="L18167" s="108"/>
      <c r="R18167" s="31"/>
      <c r="S18167" s="112"/>
    </row>
    <row r="18168">
      <c r="A18168" s="105"/>
      <c r="C18168" s="88"/>
      <c r="D18168" s="86"/>
      <c r="E18168" s="32"/>
      <c r="H18168" s="105"/>
      <c r="J18168" s="102"/>
      <c r="K18168" s="102"/>
      <c r="L18168" s="108"/>
      <c r="R18168" s="31"/>
      <c r="S18168" s="112"/>
    </row>
    <row r="18169">
      <c r="A18169" s="105"/>
      <c r="C18169" s="88"/>
      <c r="D18169" s="86"/>
      <c r="E18169" s="32"/>
      <c r="H18169" s="105"/>
      <c r="J18169" s="102"/>
      <c r="K18169" s="102"/>
      <c r="L18169" s="108"/>
      <c r="R18169" s="31"/>
      <c r="S18169" s="112"/>
    </row>
    <row r="18170">
      <c r="A18170" s="105"/>
      <c r="C18170" s="88"/>
      <c r="D18170" s="86"/>
      <c r="E18170" s="32"/>
      <c r="H18170" s="105"/>
      <c r="J18170" s="102"/>
      <c r="K18170" s="102"/>
      <c r="L18170" s="108"/>
      <c r="R18170" s="31"/>
      <c r="S18170" s="112"/>
    </row>
    <row r="18171">
      <c r="A18171" s="105"/>
      <c r="C18171" s="88"/>
      <c r="D18171" s="86"/>
      <c r="E18171" s="32"/>
      <c r="H18171" s="105"/>
      <c r="J18171" s="102"/>
      <c r="K18171" s="102"/>
      <c r="L18171" s="108"/>
      <c r="R18171" s="31"/>
      <c r="S18171" s="112"/>
    </row>
    <row r="18172">
      <c r="A18172" s="105"/>
      <c r="C18172" s="88"/>
      <c r="D18172" s="86"/>
      <c r="E18172" s="32"/>
      <c r="H18172" s="105"/>
      <c r="J18172" s="102"/>
      <c r="K18172" s="102"/>
      <c r="L18172" s="108"/>
      <c r="R18172" s="31"/>
      <c r="S18172" s="112"/>
    </row>
    <row r="18173">
      <c r="A18173" s="105"/>
      <c r="C18173" s="88"/>
      <c r="D18173" s="86"/>
      <c r="E18173" s="32"/>
      <c r="H18173" s="105"/>
      <c r="J18173" s="102"/>
      <c r="K18173" s="102"/>
      <c r="L18173" s="108"/>
      <c r="R18173" s="31"/>
      <c r="S18173" s="112"/>
    </row>
    <row r="18174">
      <c r="A18174" s="105"/>
      <c r="C18174" s="88"/>
      <c r="D18174" s="86"/>
      <c r="E18174" s="32"/>
      <c r="H18174" s="105"/>
      <c r="J18174" s="102"/>
      <c r="K18174" s="102"/>
      <c r="L18174" s="108"/>
      <c r="R18174" s="31"/>
      <c r="S18174" s="112"/>
    </row>
    <row r="18175">
      <c r="A18175" s="105"/>
      <c r="C18175" s="88"/>
      <c r="D18175" s="86"/>
      <c r="E18175" s="32"/>
      <c r="H18175" s="105"/>
      <c r="J18175" s="102"/>
      <c r="K18175" s="102"/>
      <c r="L18175" s="108"/>
      <c r="R18175" s="31"/>
      <c r="S18175" s="112"/>
    </row>
    <row r="18176">
      <c r="A18176" s="105"/>
      <c r="C18176" s="88"/>
      <c r="D18176" s="86"/>
      <c r="E18176" s="32"/>
      <c r="H18176" s="105"/>
      <c r="J18176" s="102"/>
      <c r="K18176" s="102"/>
      <c r="L18176" s="108"/>
      <c r="R18176" s="31"/>
      <c r="S18176" s="112"/>
    </row>
    <row r="18177">
      <c r="A18177" s="105"/>
      <c r="C18177" s="88"/>
      <c r="D18177" s="86"/>
      <c r="E18177" s="32"/>
      <c r="H18177" s="105"/>
      <c r="J18177" s="102"/>
      <c r="K18177" s="102"/>
      <c r="L18177" s="108"/>
      <c r="R18177" s="31"/>
      <c r="S18177" s="112"/>
    </row>
    <row r="18178">
      <c r="A18178" s="105"/>
      <c r="C18178" s="88"/>
      <c r="D18178" s="86"/>
      <c r="E18178" s="32"/>
      <c r="H18178" s="105"/>
      <c r="J18178" s="102"/>
      <c r="K18178" s="102"/>
      <c r="L18178" s="108"/>
      <c r="R18178" s="31"/>
      <c r="S18178" s="112"/>
    </row>
    <row r="18179">
      <c r="A18179" s="105"/>
      <c r="C18179" s="88"/>
      <c r="D18179" s="86"/>
      <c r="E18179" s="32"/>
      <c r="H18179" s="105"/>
      <c r="J18179" s="102"/>
      <c r="K18179" s="102"/>
      <c r="L18179" s="108"/>
      <c r="R18179" s="31"/>
      <c r="S18179" s="112"/>
    </row>
    <row r="18180">
      <c r="A18180" s="105"/>
      <c r="C18180" s="88"/>
      <c r="D18180" s="86"/>
      <c r="E18180" s="32"/>
      <c r="H18180" s="105"/>
      <c r="J18180" s="102"/>
      <c r="K18180" s="102"/>
      <c r="L18180" s="108"/>
      <c r="R18180" s="31"/>
      <c r="S18180" s="112"/>
    </row>
    <row r="18181">
      <c r="A18181" s="105"/>
      <c r="C18181" s="88"/>
      <c r="D18181" s="86"/>
      <c r="E18181" s="32"/>
      <c r="H18181" s="105"/>
      <c r="J18181" s="102"/>
      <c r="K18181" s="102"/>
      <c r="L18181" s="108"/>
      <c r="R18181" s="31"/>
      <c r="S18181" s="112"/>
    </row>
    <row r="18182">
      <c r="A18182" s="105"/>
      <c r="C18182" s="88"/>
      <c r="D18182" s="86"/>
      <c r="E18182" s="32"/>
      <c r="H18182" s="105"/>
      <c r="J18182" s="102"/>
      <c r="K18182" s="102"/>
      <c r="L18182" s="108"/>
      <c r="R18182" s="31"/>
      <c r="S18182" s="112"/>
    </row>
    <row r="18183">
      <c r="A18183" s="105"/>
      <c r="C18183" s="88"/>
      <c r="D18183" s="86"/>
      <c r="E18183" s="32"/>
      <c r="H18183" s="105"/>
      <c r="J18183" s="102"/>
      <c r="K18183" s="102"/>
      <c r="L18183" s="108"/>
      <c r="R18183" s="31"/>
      <c r="S18183" s="112"/>
    </row>
    <row r="18184">
      <c r="A18184" s="105"/>
      <c r="C18184" s="88"/>
      <c r="D18184" s="86"/>
      <c r="E18184" s="32"/>
      <c r="H18184" s="105"/>
      <c r="J18184" s="102"/>
      <c r="K18184" s="102"/>
      <c r="L18184" s="108"/>
      <c r="R18184" s="31"/>
      <c r="S18184" s="112"/>
    </row>
    <row r="18185">
      <c r="A18185" s="105"/>
      <c r="C18185" s="88"/>
      <c r="D18185" s="86"/>
      <c r="E18185" s="32"/>
      <c r="H18185" s="105"/>
      <c r="J18185" s="102"/>
      <c r="K18185" s="102"/>
      <c r="L18185" s="108"/>
      <c r="R18185" s="31"/>
      <c r="S18185" s="112"/>
    </row>
    <row r="18186">
      <c r="A18186" s="105"/>
      <c r="C18186" s="88"/>
      <c r="D18186" s="86"/>
      <c r="E18186" s="32"/>
      <c r="H18186" s="105"/>
      <c r="J18186" s="102"/>
      <c r="K18186" s="102"/>
      <c r="L18186" s="108"/>
      <c r="R18186" s="31"/>
      <c r="S18186" s="112"/>
    </row>
    <row r="18187">
      <c r="A18187" s="105"/>
      <c r="C18187" s="88"/>
      <c r="D18187" s="86"/>
      <c r="E18187" s="32"/>
      <c r="H18187" s="105"/>
      <c r="J18187" s="102"/>
      <c r="K18187" s="102"/>
      <c r="L18187" s="108"/>
      <c r="R18187" s="31"/>
      <c r="S18187" s="112"/>
    </row>
    <row r="18188">
      <c r="A18188" s="105"/>
      <c r="C18188" s="88"/>
      <c r="D18188" s="86"/>
      <c r="E18188" s="32"/>
      <c r="H18188" s="105"/>
      <c r="J18188" s="102"/>
      <c r="K18188" s="102"/>
      <c r="L18188" s="108"/>
      <c r="R18188" s="31"/>
      <c r="S18188" s="112"/>
    </row>
    <row r="18189">
      <c r="A18189" s="105"/>
      <c r="C18189" s="88"/>
      <c r="D18189" s="86"/>
      <c r="E18189" s="32"/>
      <c r="H18189" s="105"/>
      <c r="J18189" s="102"/>
      <c r="K18189" s="102"/>
      <c r="L18189" s="108"/>
      <c r="R18189" s="31"/>
      <c r="S18189" s="112"/>
    </row>
    <row r="18190">
      <c r="A18190" s="105"/>
      <c r="C18190" s="88"/>
      <c r="D18190" s="86"/>
      <c r="E18190" s="32"/>
      <c r="H18190" s="105"/>
      <c r="J18190" s="102"/>
      <c r="K18190" s="102"/>
      <c r="L18190" s="108"/>
      <c r="R18190" s="31"/>
      <c r="S18190" s="112"/>
    </row>
    <row r="18191">
      <c r="A18191" s="105"/>
      <c r="C18191" s="88"/>
      <c r="D18191" s="86"/>
      <c r="E18191" s="32"/>
      <c r="H18191" s="105"/>
      <c r="J18191" s="102"/>
      <c r="K18191" s="102"/>
      <c r="L18191" s="108"/>
      <c r="R18191" s="31"/>
      <c r="S18191" s="112"/>
    </row>
    <row r="18192">
      <c r="A18192" s="105"/>
      <c r="C18192" s="88"/>
      <c r="D18192" s="86"/>
      <c r="E18192" s="32"/>
      <c r="H18192" s="105"/>
      <c r="J18192" s="102"/>
      <c r="K18192" s="102"/>
      <c r="L18192" s="108"/>
      <c r="R18192" s="31"/>
      <c r="S18192" s="112"/>
    </row>
    <row r="18193">
      <c r="A18193" s="105"/>
      <c r="C18193" s="88"/>
      <c r="D18193" s="86"/>
      <c r="E18193" s="32"/>
      <c r="H18193" s="105"/>
      <c r="J18193" s="102"/>
      <c r="K18193" s="102"/>
      <c r="L18193" s="108"/>
      <c r="R18193" s="31"/>
      <c r="S18193" s="112"/>
    </row>
    <row r="18194">
      <c r="A18194" s="105"/>
      <c r="C18194" s="88"/>
      <c r="D18194" s="86"/>
      <c r="E18194" s="32"/>
      <c r="H18194" s="105"/>
      <c r="J18194" s="102"/>
      <c r="K18194" s="102"/>
      <c r="L18194" s="108"/>
      <c r="R18194" s="31"/>
      <c r="S18194" s="112"/>
    </row>
    <row r="18195">
      <c r="A18195" s="105"/>
      <c r="C18195" s="88"/>
      <c r="D18195" s="86"/>
      <c r="E18195" s="32"/>
      <c r="H18195" s="105"/>
      <c r="J18195" s="102"/>
      <c r="K18195" s="102"/>
      <c r="L18195" s="108"/>
      <c r="R18195" s="31"/>
      <c r="S18195" s="112"/>
    </row>
    <row r="18196">
      <c r="A18196" s="105"/>
      <c r="C18196" s="88"/>
      <c r="D18196" s="86"/>
      <c r="E18196" s="32"/>
      <c r="H18196" s="105"/>
      <c r="J18196" s="102"/>
      <c r="K18196" s="102"/>
      <c r="L18196" s="108"/>
      <c r="R18196" s="31"/>
      <c r="S18196" s="112"/>
    </row>
    <row r="18197">
      <c r="A18197" s="105"/>
      <c r="C18197" s="88"/>
      <c r="D18197" s="86"/>
      <c r="E18197" s="32"/>
      <c r="H18197" s="105"/>
      <c r="J18197" s="102"/>
      <c r="K18197" s="102"/>
      <c r="L18197" s="108"/>
      <c r="R18197" s="31"/>
      <c r="S18197" s="112"/>
    </row>
    <row r="18198">
      <c r="A18198" s="105"/>
      <c r="C18198" s="88"/>
      <c r="D18198" s="86"/>
      <c r="E18198" s="32"/>
      <c r="H18198" s="105"/>
      <c r="J18198" s="102"/>
      <c r="K18198" s="102"/>
      <c r="L18198" s="108"/>
      <c r="R18198" s="31"/>
      <c r="S18198" s="112"/>
    </row>
    <row r="18199">
      <c r="A18199" s="105"/>
      <c r="C18199" s="88"/>
      <c r="D18199" s="86"/>
      <c r="E18199" s="32"/>
      <c r="H18199" s="105"/>
      <c r="J18199" s="102"/>
      <c r="K18199" s="102"/>
      <c r="L18199" s="108"/>
      <c r="R18199" s="31"/>
      <c r="S18199" s="112"/>
    </row>
    <row r="18200">
      <c r="A18200" s="105"/>
      <c r="C18200" s="88"/>
      <c r="D18200" s="86"/>
      <c r="E18200" s="32"/>
      <c r="H18200" s="105"/>
      <c r="J18200" s="102"/>
      <c r="K18200" s="102"/>
      <c r="L18200" s="108"/>
      <c r="R18200" s="31"/>
      <c r="S18200" s="112"/>
    </row>
    <row r="18201">
      <c r="A18201" s="105"/>
      <c r="C18201" s="88"/>
      <c r="D18201" s="86"/>
      <c r="E18201" s="32"/>
      <c r="H18201" s="105"/>
      <c r="J18201" s="102"/>
      <c r="K18201" s="102"/>
      <c r="L18201" s="108"/>
      <c r="R18201" s="31"/>
      <c r="S18201" s="112"/>
    </row>
    <row r="18202">
      <c r="A18202" s="105"/>
      <c r="C18202" s="88"/>
      <c r="D18202" s="86"/>
      <c r="E18202" s="32"/>
      <c r="H18202" s="105"/>
      <c r="J18202" s="102"/>
      <c r="K18202" s="102"/>
      <c r="L18202" s="108"/>
      <c r="R18202" s="31"/>
      <c r="S18202" s="112"/>
    </row>
    <row r="18203">
      <c r="A18203" s="105"/>
      <c r="C18203" s="88"/>
      <c r="D18203" s="86"/>
      <c r="E18203" s="32"/>
      <c r="H18203" s="105"/>
      <c r="J18203" s="102"/>
      <c r="K18203" s="102"/>
      <c r="L18203" s="108"/>
      <c r="R18203" s="31"/>
      <c r="S18203" s="112"/>
    </row>
    <row r="18204">
      <c r="A18204" s="105"/>
      <c r="C18204" s="88"/>
      <c r="D18204" s="86"/>
      <c r="E18204" s="32"/>
      <c r="H18204" s="105"/>
      <c r="J18204" s="102"/>
      <c r="K18204" s="102"/>
      <c r="L18204" s="108"/>
      <c r="R18204" s="31"/>
      <c r="S18204" s="112"/>
    </row>
    <row r="18205">
      <c r="A18205" s="105"/>
      <c r="C18205" s="88"/>
      <c r="D18205" s="86"/>
      <c r="E18205" s="32"/>
      <c r="H18205" s="105"/>
      <c r="J18205" s="102"/>
      <c r="K18205" s="102"/>
      <c r="L18205" s="108"/>
      <c r="R18205" s="31"/>
      <c r="S18205" s="112"/>
    </row>
    <row r="18206">
      <c r="A18206" s="105"/>
      <c r="C18206" s="88"/>
      <c r="D18206" s="86"/>
      <c r="E18206" s="32"/>
      <c r="H18206" s="105"/>
      <c r="J18206" s="102"/>
      <c r="K18206" s="102"/>
      <c r="L18206" s="108"/>
      <c r="R18206" s="31"/>
      <c r="S18206" s="112"/>
    </row>
    <row r="18207">
      <c r="A18207" s="105"/>
      <c r="C18207" s="88"/>
      <c r="D18207" s="86"/>
      <c r="E18207" s="32"/>
      <c r="H18207" s="105"/>
      <c r="J18207" s="102"/>
      <c r="K18207" s="102"/>
      <c r="L18207" s="108"/>
      <c r="R18207" s="31"/>
      <c r="S18207" s="112"/>
    </row>
    <row r="18208">
      <c r="A18208" s="105"/>
      <c r="C18208" s="88"/>
      <c r="D18208" s="86"/>
      <c r="E18208" s="32"/>
      <c r="H18208" s="105"/>
      <c r="J18208" s="102"/>
      <c r="K18208" s="102"/>
      <c r="L18208" s="108"/>
      <c r="R18208" s="31"/>
      <c r="S18208" s="112"/>
    </row>
    <row r="18209">
      <c r="A18209" s="105"/>
      <c r="C18209" s="88"/>
      <c r="D18209" s="86"/>
      <c r="E18209" s="32"/>
      <c r="H18209" s="105"/>
      <c r="J18209" s="102"/>
      <c r="K18209" s="102"/>
      <c r="L18209" s="108"/>
      <c r="R18209" s="31"/>
      <c r="S18209" s="112"/>
    </row>
    <row r="18210">
      <c r="A18210" s="105"/>
      <c r="C18210" s="88"/>
      <c r="D18210" s="86"/>
      <c r="E18210" s="32"/>
      <c r="H18210" s="105"/>
      <c r="J18210" s="102"/>
      <c r="K18210" s="102"/>
      <c r="L18210" s="108"/>
      <c r="R18210" s="31"/>
      <c r="S18210" s="112"/>
    </row>
    <row r="18211">
      <c r="A18211" s="105"/>
      <c r="C18211" s="88"/>
      <c r="D18211" s="86"/>
      <c r="E18211" s="32"/>
      <c r="H18211" s="105"/>
      <c r="J18211" s="102"/>
      <c r="K18211" s="102"/>
      <c r="L18211" s="108"/>
      <c r="R18211" s="31"/>
      <c r="S18211" s="112"/>
    </row>
    <row r="18212">
      <c r="A18212" s="105"/>
      <c r="C18212" s="88"/>
      <c r="D18212" s="86"/>
      <c r="E18212" s="32"/>
      <c r="H18212" s="105"/>
      <c r="J18212" s="102"/>
      <c r="K18212" s="102"/>
      <c r="L18212" s="108"/>
      <c r="R18212" s="31"/>
      <c r="S18212" s="112"/>
    </row>
    <row r="18213">
      <c r="A18213" s="105"/>
      <c r="C18213" s="88"/>
      <c r="D18213" s="86"/>
      <c r="E18213" s="32"/>
      <c r="H18213" s="105"/>
      <c r="J18213" s="102"/>
      <c r="K18213" s="102"/>
      <c r="L18213" s="108"/>
      <c r="R18213" s="31"/>
      <c r="S18213" s="112"/>
    </row>
    <row r="18214">
      <c r="A18214" s="105"/>
      <c r="C18214" s="88"/>
      <c r="D18214" s="86"/>
      <c r="E18214" s="32"/>
      <c r="H18214" s="105"/>
      <c r="J18214" s="102"/>
      <c r="K18214" s="102"/>
      <c r="L18214" s="108"/>
      <c r="R18214" s="31"/>
      <c r="S18214" s="112"/>
    </row>
    <row r="18215">
      <c r="A18215" s="105"/>
      <c r="C18215" s="88"/>
      <c r="D18215" s="86"/>
      <c r="E18215" s="32"/>
      <c r="H18215" s="105"/>
      <c r="J18215" s="102"/>
      <c r="K18215" s="102"/>
      <c r="L18215" s="108"/>
      <c r="R18215" s="31"/>
      <c r="S18215" s="112"/>
    </row>
    <row r="18216">
      <c r="A18216" s="105"/>
      <c r="C18216" s="88"/>
      <c r="D18216" s="86"/>
      <c r="E18216" s="32"/>
      <c r="H18216" s="105"/>
      <c r="J18216" s="102"/>
      <c r="K18216" s="102"/>
      <c r="L18216" s="108"/>
      <c r="R18216" s="31"/>
      <c r="S18216" s="112"/>
    </row>
    <row r="18217">
      <c r="A18217" s="105"/>
      <c r="C18217" s="88"/>
      <c r="D18217" s="86"/>
      <c r="E18217" s="32"/>
      <c r="H18217" s="105"/>
      <c r="J18217" s="102"/>
      <c r="K18217" s="102"/>
      <c r="L18217" s="108"/>
      <c r="R18217" s="31"/>
      <c r="S18217" s="112"/>
    </row>
    <row r="18218">
      <c r="A18218" s="105"/>
      <c r="C18218" s="88"/>
      <c r="D18218" s="86"/>
      <c r="E18218" s="32"/>
      <c r="H18218" s="105"/>
      <c r="J18218" s="102"/>
      <c r="K18218" s="102"/>
      <c r="L18218" s="108"/>
      <c r="R18218" s="31"/>
      <c r="S18218" s="112"/>
    </row>
    <row r="18219">
      <c r="A18219" s="105"/>
      <c r="C18219" s="88"/>
      <c r="D18219" s="86"/>
      <c r="E18219" s="32"/>
      <c r="H18219" s="105"/>
      <c r="J18219" s="102"/>
      <c r="K18219" s="102"/>
      <c r="L18219" s="108"/>
      <c r="R18219" s="31"/>
      <c r="S18219" s="112"/>
    </row>
    <row r="18220">
      <c r="A18220" s="105"/>
      <c r="C18220" s="88"/>
      <c r="D18220" s="86"/>
      <c r="E18220" s="32"/>
      <c r="H18220" s="105"/>
      <c r="J18220" s="102"/>
      <c r="K18220" s="102"/>
      <c r="L18220" s="108"/>
      <c r="R18220" s="31"/>
      <c r="S18220" s="112"/>
    </row>
    <row r="18221">
      <c r="A18221" s="105"/>
      <c r="C18221" s="88"/>
      <c r="D18221" s="86"/>
      <c r="E18221" s="32"/>
      <c r="H18221" s="105"/>
      <c r="J18221" s="102"/>
      <c r="K18221" s="102"/>
      <c r="L18221" s="108"/>
      <c r="R18221" s="31"/>
      <c r="S18221" s="112"/>
    </row>
    <row r="18222">
      <c r="A18222" s="105"/>
      <c r="C18222" s="88"/>
      <c r="D18222" s="86"/>
      <c r="E18222" s="32"/>
      <c r="H18222" s="105"/>
      <c r="J18222" s="102"/>
      <c r="K18222" s="102"/>
      <c r="L18222" s="108"/>
      <c r="R18222" s="31"/>
      <c r="S18222" s="112"/>
    </row>
    <row r="18223">
      <c r="A18223" s="105"/>
      <c r="C18223" s="88"/>
      <c r="D18223" s="86"/>
      <c r="E18223" s="32"/>
      <c r="H18223" s="105"/>
      <c r="J18223" s="102"/>
      <c r="K18223" s="102"/>
      <c r="L18223" s="108"/>
      <c r="R18223" s="31"/>
      <c r="S18223" s="112"/>
    </row>
    <row r="18224">
      <c r="A18224" s="105"/>
      <c r="C18224" s="88"/>
      <c r="D18224" s="86"/>
      <c r="E18224" s="32"/>
      <c r="H18224" s="105"/>
      <c r="J18224" s="102"/>
      <c r="K18224" s="102"/>
      <c r="L18224" s="108"/>
      <c r="R18224" s="31"/>
      <c r="S18224" s="112"/>
    </row>
    <row r="18225">
      <c r="A18225" s="105"/>
      <c r="C18225" s="88"/>
      <c r="D18225" s="86"/>
      <c r="E18225" s="32"/>
      <c r="H18225" s="105"/>
      <c r="J18225" s="102"/>
      <c r="K18225" s="102"/>
      <c r="L18225" s="108"/>
      <c r="R18225" s="31"/>
      <c r="S18225" s="112"/>
    </row>
    <row r="18226">
      <c r="A18226" s="105"/>
      <c r="C18226" s="88"/>
      <c r="D18226" s="86"/>
      <c r="E18226" s="32"/>
      <c r="H18226" s="105"/>
      <c r="J18226" s="102"/>
      <c r="K18226" s="102"/>
      <c r="L18226" s="108"/>
      <c r="R18226" s="31"/>
      <c r="S18226" s="112"/>
    </row>
    <row r="18227">
      <c r="A18227" s="105"/>
      <c r="C18227" s="88"/>
      <c r="D18227" s="86"/>
      <c r="E18227" s="32"/>
      <c r="H18227" s="105"/>
      <c r="J18227" s="102"/>
      <c r="K18227" s="102"/>
      <c r="L18227" s="108"/>
      <c r="R18227" s="31"/>
      <c r="S18227" s="112"/>
    </row>
    <row r="18228">
      <c r="A18228" s="105"/>
      <c r="C18228" s="88"/>
      <c r="D18228" s="86"/>
      <c r="E18228" s="32"/>
      <c r="H18228" s="105"/>
      <c r="J18228" s="102"/>
      <c r="K18228" s="102"/>
      <c r="L18228" s="108"/>
      <c r="R18228" s="31"/>
      <c r="S18228" s="112"/>
    </row>
    <row r="18229">
      <c r="A18229" s="105"/>
      <c r="C18229" s="88"/>
      <c r="D18229" s="86"/>
      <c r="E18229" s="32"/>
      <c r="H18229" s="105"/>
      <c r="J18229" s="102"/>
      <c r="K18229" s="102"/>
      <c r="L18229" s="108"/>
      <c r="R18229" s="31"/>
      <c r="S18229" s="112"/>
    </row>
    <row r="18230">
      <c r="A18230" s="105"/>
      <c r="C18230" s="88"/>
      <c r="D18230" s="86"/>
      <c r="E18230" s="32"/>
      <c r="H18230" s="105"/>
      <c r="J18230" s="102"/>
      <c r="K18230" s="102"/>
      <c r="L18230" s="108"/>
      <c r="R18230" s="31"/>
      <c r="S18230" s="112"/>
    </row>
    <row r="18231">
      <c r="A18231" s="105"/>
      <c r="C18231" s="88"/>
      <c r="D18231" s="86"/>
      <c r="E18231" s="32"/>
      <c r="H18231" s="105"/>
      <c r="J18231" s="102"/>
      <c r="K18231" s="102"/>
      <c r="L18231" s="108"/>
      <c r="R18231" s="31"/>
      <c r="S18231" s="112"/>
    </row>
    <row r="18232">
      <c r="A18232" s="105"/>
      <c r="C18232" s="88"/>
      <c r="D18232" s="86"/>
      <c r="E18232" s="32"/>
      <c r="H18232" s="105"/>
      <c r="J18232" s="102"/>
      <c r="K18232" s="102"/>
      <c r="L18232" s="108"/>
      <c r="R18232" s="31"/>
      <c r="S18232" s="112"/>
    </row>
    <row r="18233">
      <c r="A18233" s="105"/>
      <c r="C18233" s="88"/>
      <c r="D18233" s="86"/>
      <c r="E18233" s="32"/>
      <c r="H18233" s="105"/>
      <c r="J18233" s="102"/>
      <c r="K18233" s="102"/>
      <c r="L18233" s="108"/>
      <c r="R18233" s="31"/>
      <c r="S18233" s="112"/>
    </row>
    <row r="18234">
      <c r="A18234" s="105"/>
      <c r="C18234" s="88"/>
      <c r="D18234" s="86"/>
      <c r="E18234" s="32"/>
      <c r="H18234" s="105"/>
      <c r="J18234" s="102"/>
      <c r="K18234" s="102"/>
      <c r="L18234" s="108"/>
      <c r="R18234" s="31"/>
      <c r="S18234" s="112"/>
    </row>
    <row r="18235">
      <c r="A18235" s="105"/>
      <c r="C18235" s="88"/>
      <c r="D18235" s="86"/>
      <c r="E18235" s="32"/>
      <c r="H18235" s="105"/>
      <c r="J18235" s="102"/>
      <c r="K18235" s="102"/>
      <c r="L18235" s="108"/>
      <c r="R18235" s="31"/>
      <c r="S18235" s="112"/>
    </row>
    <row r="18236">
      <c r="A18236" s="105"/>
      <c r="C18236" s="88"/>
      <c r="D18236" s="86"/>
      <c r="E18236" s="32"/>
      <c r="H18236" s="105"/>
      <c r="J18236" s="102"/>
      <c r="K18236" s="102"/>
      <c r="L18236" s="108"/>
      <c r="R18236" s="31"/>
      <c r="S18236" s="112"/>
    </row>
    <row r="18237">
      <c r="A18237" s="105"/>
      <c r="C18237" s="88"/>
      <c r="D18237" s="86"/>
      <c r="E18237" s="32"/>
      <c r="H18237" s="105"/>
      <c r="J18237" s="102"/>
      <c r="K18237" s="102"/>
      <c r="L18237" s="108"/>
      <c r="R18237" s="31"/>
      <c r="S18237" s="112"/>
    </row>
    <row r="18238">
      <c r="A18238" s="105"/>
      <c r="C18238" s="88"/>
      <c r="D18238" s="86"/>
      <c r="E18238" s="32"/>
      <c r="H18238" s="105"/>
      <c r="J18238" s="102"/>
      <c r="K18238" s="102"/>
      <c r="L18238" s="108"/>
      <c r="R18238" s="31"/>
      <c r="S18238" s="112"/>
    </row>
    <row r="18239">
      <c r="A18239" s="105"/>
      <c r="C18239" s="88"/>
      <c r="D18239" s="86"/>
      <c r="E18239" s="32"/>
      <c r="H18239" s="105"/>
      <c r="J18239" s="102"/>
      <c r="K18239" s="102"/>
      <c r="L18239" s="108"/>
      <c r="R18239" s="31"/>
      <c r="S18239" s="112"/>
    </row>
    <row r="18240">
      <c r="A18240" s="105"/>
      <c r="C18240" s="88"/>
      <c r="D18240" s="86"/>
      <c r="E18240" s="32"/>
      <c r="H18240" s="105"/>
      <c r="J18240" s="102"/>
      <c r="K18240" s="102"/>
      <c r="L18240" s="108"/>
      <c r="R18240" s="31"/>
      <c r="S18240" s="112"/>
    </row>
    <row r="18241">
      <c r="A18241" s="105"/>
      <c r="C18241" s="88"/>
      <c r="D18241" s="86"/>
      <c r="E18241" s="32"/>
      <c r="H18241" s="105"/>
      <c r="J18241" s="102"/>
      <c r="K18241" s="102"/>
      <c r="L18241" s="108"/>
      <c r="R18241" s="31"/>
      <c r="S18241" s="112"/>
    </row>
    <row r="18242">
      <c r="A18242" s="105"/>
      <c r="C18242" s="88"/>
      <c r="D18242" s="86"/>
      <c r="E18242" s="32"/>
      <c r="H18242" s="105"/>
      <c r="J18242" s="102"/>
      <c r="K18242" s="102"/>
      <c r="L18242" s="108"/>
      <c r="R18242" s="31"/>
      <c r="S18242" s="112"/>
    </row>
    <row r="18243">
      <c r="A18243" s="105"/>
      <c r="C18243" s="88"/>
      <c r="D18243" s="86"/>
      <c r="E18243" s="32"/>
      <c r="H18243" s="105"/>
      <c r="J18243" s="102"/>
      <c r="K18243" s="102"/>
      <c r="L18243" s="108"/>
      <c r="R18243" s="31"/>
      <c r="S18243" s="112"/>
    </row>
    <row r="18244">
      <c r="A18244" s="105"/>
      <c r="C18244" s="88"/>
      <c r="D18244" s="86"/>
      <c r="E18244" s="32"/>
      <c r="H18244" s="105"/>
      <c r="J18244" s="102"/>
      <c r="K18244" s="102"/>
      <c r="L18244" s="108"/>
      <c r="R18244" s="31"/>
      <c r="S18244" s="112"/>
    </row>
    <row r="18245">
      <c r="A18245" s="105"/>
      <c r="C18245" s="88"/>
      <c r="D18245" s="86"/>
      <c r="E18245" s="32"/>
      <c r="H18245" s="105"/>
      <c r="J18245" s="102"/>
      <c r="K18245" s="102"/>
      <c r="L18245" s="108"/>
      <c r="R18245" s="31"/>
      <c r="S18245" s="112"/>
    </row>
    <row r="18246">
      <c r="A18246" s="105"/>
      <c r="C18246" s="88"/>
      <c r="D18246" s="86"/>
      <c r="E18246" s="32"/>
      <c r="H18246" s="105"/>
      <c r="J18246" s="102"/>
      <c r="K18246" s="102"/>
      <c r="L18246" s="108"/>
      <c r="R18246" s="31"/>
      <c r="S18246" s="112"/>
    </row>
    <row r="18247">
      <c r="A18247" s="105"/>
      <c r="C18247" s="88"/>
      <c r="D18247" s="86"/>
      <c r="E18247" s="32"/>
      <c r="H18247" s="105"/>
      <c r="J18247" s="102"/>
      <c r="K18247" s="102"/>
      <c r="L18247" s="108"/>
      <c r="R18247" s="31"/>
      <c r="S18247" s="112"/>
    </row>
    <row r="18248">
      <c r="A18248" s="105"/>
      <c r="C18248" s="88"/>
      <c r="D18248" s="86"/>
      <c r="E18248" s="32"/>
      <c r="H18248" s="105"/>
      <c r="J18248" s="102"/>
      <c r="K18248" s="102"/>
      <c r="L18248" s="108"/>
      <c r="R18248" s="31"/>
      <c r="S18248" s="112"/>
    </row>
    <row r="18249">
      <c r="A18249" s="105"/>
      <c r="C18249" s="88"/>
      <c r="D18249" s="86"/>
      <c r="E18249" s="32"/>
      <c r="H18249" s="105"/>
      <c r="J18249" s="102"/>
      <c r="K18249" s="102"/>
      <c r="L18249" s="108"/>
      <c r="R18249" s="31"/>
      <c r="S18249" s="112"/>
    </row>
    <row r="18250">
      <c r="A18250" s="105"/>
      <c r="C18250" s="88"/>
      <c r="D18250" s="86"/>
      <c r="E18250" s="32"/>
      <c r="H18250" s="105"/>
      <c r="J18250" s="102"/>
      <c r="K18250" s="102"/>
      <c r="L18250" s="108"/>
      <c r="R18250" s="31"/>
      <c r="S18250" s="112"/>
    </row>
    <row r="18251">
      <c r="A18251" s="105"/>
      <c r="C18251" s="88"/>
      <c r="D18251" s="86"/>
      <c r="E18251" s="32"/>
      <c r="H18251" s="105"/>
      <c r="J18251" s="102"/>
      <c r="K18251" s="102"/>
      <c r="L18251" s="108"/>
      <c r="R18251" s="31"/>
      <c r="S18251" s="112"/>
    </row>
    <row r="18252">
      <c r="A18252" s="105"/>
      <c r="C18252" s="88"/>
      <c r="D18252" s="86"/>
      <c r="E18252" s="32"/>
      <c r="H18252" s="105"/>
      <c r="J18252" s="102"/>
      <c r="K18252" s="102"/>
      <c r="L18252" s="108"/>
      <c r="R18252" s="31"/>
      <c r="S18252" s="112"/>
    </row>
    <row r="18253">
      <c r="A18253" s="105"/>
      <c r="C18253" s="88"/>
      <c r="D18253" s="86"/>
      <c r="E18253" s="32"/>
      <c r="H18253" s="105"/>
      <c r="J18253" s="102"/>
      <c r="K18253" s="102"/>
      <c r="L18253" s="108"/>
      <c r="R18253" s="31"/>
      <c r="S18253" s="112"/>
    </row>
    <row r="18254">
      <c r="A18254" s="105"/>
      <c r="C18254" s="88"/>
      <c r="D18254" s="86"/>
      <c r="E18254" s="32"/>
      <c r="H18254" s="105"/>
      <c r="J18254" s="102"/>
      <c r="K18254" s="102"/>
      <c r="L18254" s="108"/>
      <c r="R18254" s="31"/>
      <c r="S18254" s="112"/>
    </row>
    <row r="18255">
      <c r="A18255" s="105"/>
      <c r="C18255" s="88"/>
      <c r="D18255" s="86"/>
      <c r="E18255" s="32"/>
      <c r="H18255" s="105"/>
      <c r="J18255" s="102"/>
      <c r="K18255" s="102"/>
      <c r="L18255" s="108"/>
      <c r="R18255" s="31"/>
      <c r="S18255" s="112"/>
    </row>
    <row r="18256">
      <c r="A18256" s="105"/>
      <c r="C18256" s="88"/>
      <c r="D18256" s="86"/>
      <c r="E18256" s="32"/>
      <c r="H18256" s="105"/>
      <c r="J18256" s="102"/>
      <c r="K18256" s="102"/>
      <c r="L18256" s="108"/>
      <c r="R18256" s="31"/>
      <c r="S18256" s="112"/>
    </row>
    <row r="18257">
      <c r="A18257" s="105"/>
      <c r="C18257" s="88"/>
      <c r="D18257" s="86"/>
      <c r="E18257" s="32"/>
      <c r="H18257" s="105"/>
      <c r="J18257" s="102"/>
      <c r="K18257" s="102"/>
      <c r="L18257" s="108"/>
      <c r="R18257" s="31"/>
      <c r="S18257" s="112"/>
    </row>
    <row r="18258">
      <c r="A18258" s="105"/>
      <c r="C18258" s="88"/>
      <c r="D18258" s="86"/>
      <c r="E18258" s="32"/>
      <c r="H18258" s="105"/>
      <c r="J18258" s="102"/>
      <c r="K18258" s="102"/>
      <c r="L18258" s="108"/>
      <c r="R18258" s="31"/>
      <c r="S18258" s="112"/>
    </row>
    <row r="18259">
      <c r="A18259" s="105"/>
      <c r="C18259" s="88"/>
      <c r="D18259" s="86"/>
      <c r="E18259" s="32"/>
      <c r="H18259" s="105"/>
      <c r="J18259" s="102"/>
      <c r="K18259" s="102"/>
      <c r="L18259" s="108"/>
      <c r="R18259" s="31"/>
      <c r="S18259" s="112"/>
    </row>
    <row r="18260">
      <c r="A18260" s="105"/>
      <c r="C18260" s="88"/>
      <c r="D18260" s="86"/>
      <c r="E18260" s="32"/>
      <c r="H18260" s="105"/>
      <c r="J18260" s="102"/>
      <c r="K18260" s="102"/>
      <c r="L18260" s="108"/>
      <c r="R18260" s="31"/>
      <c r="S18260" s="112"/>
    </row>
    <row r="18261">
      <c r="A18261" s="105"/>
      <c r="C18261" s="88"/>
      <c r="D18261" s="86"/>
      <c r="E18261" s="32"/>
      <c r="H18261" s="105"/>
      <c r="J18261" s="102"/>
      <c r="K18261" s="102"/>
      <c r="L18261" s="108"/>
      <c r="R18261" s="31"/>
      <c r="S18261" s="112"/>
    </row>
    <row r="18262">
      <c r="A18262" s="105"/>
      <c r="C18262" s="88"/>
      <c r="D18262" s="86"/>
      <c r="E18262" s="32"/>
      <c r="H18262" s="105"/>
      <c r="J18262" s="102"/>
      <c r="K18262" s="102"/>
      <c r="L18262" s="108"/>
      <c r="R18262" s="31"/>
      <c r="S18262" s="112"/>
    </row>
    <row r="18263">
      <c r="A18263" s="105"/>
      <c r="C18263" s="88"/>
      <c r="D18263" s="86"/>
      <c r="E18263" s="32"/>
      <c r="H18263" s="105"/>
      <c r="J18263" s="102"/>
      <c r="K18263" s="102"/>
      <c r="L18263" s="108"/>
      <c r="R18263" s="31"/>
      <c r="S18263" s="112"/>
    </row>
    <row r="18264">
      <c r="A18264" s="105"/>
      <c r="C18264" s="88"/>
      <c r="D18264" s="86"/>
      <c r="E18264" s="32"/>
      <c r="H18264" s="105"/>
      <c r="J18264" s="102"/>
      <c r="K18264" s="102"/>
      <c r="L18264" s="108"/>
      <c r="R18264" s="31"/>
      <c r="S18264" s="112"/>
    </row>
    <row r="18265">
      <c r="A18265" s="105"/>
      <c r="C18265" s="88"/>
      <c r="D18265" s="86"/>
      <c r="E18265" s="32"/>
      <c r="H18265" s="105"/>
      <c r="J18265" s="102"/>
      <c r="K18265" s="102"/>
      <c r="L18265" s="108"/>
      <c r="R18265" s="31"/>
      <c r="S18265" s="112"/>
    </row>
    <row r="18266">
      <c r="A18266" s="105"/>
      <c r="C18266" s="88"/>
      <c r="D18266" s="86"/>
      <c r="E18266" s="32"/>
      <c r="H18266" s="105"/>
      <c r="J18266" s="102"/>
      <c r="K18266" s="102"/>
      <c r="L18266" s="108"/>
      <c r="R18266" s="31"/>
      <c r="S18266" s="112"/>
    </row>
    <row r="18267">
      <c r="A18267" s="105"/>
      <c r="C18267" s="88"/>
      <c r="D18267" s="86"/>
      <c r="E18267" s="32"/>
      <c r="H18267" s="105"/>
      <c r="J18267" s="102"/>
      <c r="K18267" s="102"/>
      <c r="L18267" s="108"/>
      <c r="R18267" s="31"/>
      <c r="S18267" s="112"/>
    </row>
    <row r="18268">
      <c r="A18268" s="105"/>
      <c r="C18268" s="88"/>
      <c r="D18268" s="86"/>
      <c r="E18268" s="32"/>
      <c r="H18268" s="105"/>
      <c r="J18268" s="102"/>
      <c r="K18268" s="102"/>
      <c r="L18268" s="108"/>
      <c r="R18268" s="31"/>
      <c r="S18268" s="112"/>
    </row>
    <row r="18269">
      <c r="A18269" s="105"/>
      <c r="C18269" s="88"/>
      <c r="D18269" s="86"/>
      <c r="E18269" s="32"/>
      <c r="H18269" s="105"/>
      <c r="J18269" s="102"/>
      <c r="K18269" s="102"/>
      <c r="L18269" s="108"/>
      <c r="R18269" s="31"/>
      <c r="S18269" s="112"/>
    </row>
    <row r="18270">
      <c r="A18270" s="105"/>
      <c r="C18270" s="88"/>
      <c r="D18270" s="86"/>
      <c r="E18270" s="32"/>
      <c r="H18270" s="105"/>
      <c r="J18270" s="102"/>
      <c r="K18270" s="102"/>
      <c r="L18270" s="108"/>
      <c r="R18270" s="31"/>
      <c r="S18270" s="112"/>
    </row>
    <row r="18271">
      <c r="A18271" s="105"/>
      <c r="C18271" s="88"/>
      <c r="D18271" s="86"/>
      <c r="E18271" s="32"/>
      <c r="H18271" s="105"/>
      <c r="J18271" s="102"/>
      <c r="K18271" s="102"/>
      <c r="L18271" s="108"/>
      <c r="R18271" s="31"/>
      <c r="S18271" s="112"/>
    </row>
    <row r="18272">
      <c r="A18272" s="105"/>
      <c r="C18272" s="88"/>
      <c r="D18272" s="86"/>
      <c r="E18272" s="32"/>
      <c r="H18272" s="105"/>
      <c r="J18272" s="102"/>
      <c r="K18272" s="102"/>
      <c r="L18272" s="108"/>
      <c r="R18272" s="31"/>
      <c r="S18272" s="112"/>
    </row>
    <row r="18273">
      <c r="A18273" s="105"/>
      <c r="C18273" s="88"/>
      <c r="D18273" s="86"/>
      <c r="E18273" s="32"/>
      <c r="H18273" s="105"/>
      <c r="J18273" s="102"/>
      <c r="K18273" s="102"/>
      <c r="L18273" s="108"/>
      <c r="R18273" s="31"/>
      <c r="S18273" s="112"/>
    </row>
    <row r="18274">
      <c r="A18274" s="105"/>
      <c r="C18274" s="88"/>
      <c r="D18274" s="86"/>
      <c r="E18274" s="32"/>
      <c r="H18274" s="105"/>
      <c r="J18274" s="102"/>
      <c r="K18274" s="102"/>
      <c r="L18274" s="108"/>
      <c r="R18274" s="31"/>
      <c r="S18274" s="112"/>
    </row>
    <row r="18275">
      <c r="A18275" s="105"/>
      <c r="C18275" s="88"/>
      <c r="D18275" s="86"/>
      <c r="E18275" s="32"/>
      <c r="H18275" s="105"/>
      <c r="J18275" s="102"/>
      <c r="K18275" s="102"/>
      <c r="L18275" s="108"/>
      <c r="R18275" s="31"/>
      <c r="S18275" s="112"/>
    </row>
    <row r="18276">
      <c r="A18276" s="105"/>
      <c r="C18276" s="88"/>
      <c r="D18276" s="86"/>
      <c r="E18276" s="32"/>
      <c r="H18276" s="105"/>
      <c r="J18276" s="102"/>
      <c r="K18276" s="102"/>
      <c r="L18276" s="108"/>
      <c r="R18276" s="31"/>
      <c r="S18276" s="112"/>
    </row>
    <row r="18277">
      <c r="A18277" s="105"/>
      <c r="C18277" s="88"/>
      <c r="D18277" s="86"/>
      <c r="E18277" s="32"/>
      <c r="H18277" s="105"/>
      <c r="J18277" s="102"/>
      <c r="K18277" s="102"/>
      <c r="L18277" s="108"/>
      <c r="R18277" s="31"/>
      <c r="S18277" s="112"/>
    </row>
    <row r="18278">
      <c r="A18278" s="105"/>
      <c r="C18278" s="88"/>
      <c r="D18278" s="86"/>
      <c r="E18278" s="32"/>
      <c r="H18278" s="105"/>
      <c r="J18278" s="102"/>
      <c r="K18278" s="102"/>
      <c r="L18278" s="108"/>
      <c r="R18278" s="31"/>
      <c r="S18278" s="112"/>
    </row>
    <row r="18279">
      <c r="A18279" s="105"/>
      <c r="C18279" s="88"/>
      <c r="D18279" s="86"/>
      <c r="E18279" s="32"/>
      <c r="H18279" s="105"/>
      <c r="J18279" s="102"/>
      <c r="K18279" s="102"/>
      <c r="L18279" s="108"/>
      <c r="R18279" s="31"/>
      <c r="S18279" s="112"/>
    </row>
    <row r="18280">
      <c r="A18280" s="105"/>
      <c r="C18280" s="88"/>
      <c r="D18280" s="86"/>
      <c r="E18280" s="32"/>
      <c r="H18280" s="105"/>
      <c r="J18280" s="102"/>
      <c r="K18280" s="102"/>
      <c r="L18280" s="108"/>
      <c r="R18280" s="31"/>
      <c r="S18280" s="112"/>
    </row>
    <row r="18281">
      <c r="A18281" s="105"/>
      <c r="C18281" s="88"/>
      <c r="D18281" s="86"/>
      <c r="E18281" s="32"/>
      <c r="H18281" s="105"/>
      <c r="J18281" s="102"/>
      <c r="K18281" s="102"/>
      <c r="L18281" s="108"/>
      <c r="R18281" s="31"/>
      <c r="S18281" s="112"/>
    </row>
    <row r="18282">
      <c r="A18282" s="105"/>
      <c r="C18282" s="88"/>
      <c r="D18282" s="86"/>
      <c r="E18282" s="32"/>
      <c r="H18282" s="105"/>
      <c r="J18282" s="102"/>
      <c r="K18282" s="102"/>
      <c r="L18282" s="108"/>
      <c r="R18282" s="31"/>
      <c r="S18282" s="112"/>
    </row>
    <row r="18283">
      <c r="A18283" s="105"/>
      <c r="C18283" s="88"/>
      <c r="D18283" s="86"/>
      <c r="E18283" s="32"/>
      <c r="H18283" s="105"/>
      <c r="J18283" s="102"/>
      <c r="K18283" s="102"/>
      <c r="L18283" s="108"/>
      <c r="R18283" s="31"/>
      <c r="S18283" s="112"/>
    </row>
    <row r="18284">
      <c r="A18284" s="105"/>
      <c r="C18284" s="88"/>
      <c r="D18284" s="86"/>
      <c r="E18284" s="32"/>
      <c r="H18284" s="105"/>
      <c r="J18284" s="102"/>
      <c r="K18284" s="102"/>
      <c r="L18284" s="108"/>
      <c r="R18284" s="31"/>
      <c r="S18284" s="112"/>
    </row>
    <row r="18285">
      <c r="A18285" s="105"/>
      <c r="C18285" s="88"/>
      <c r="D18285" s="86"/>
      <c r="E18285" s="32"/>
      <c r="H18285" s="105"/>
      <c r="J18285" s="102"/>
      <c r="K18285" s="102"/>
      <c r="L18285" s="108"/>
      <c r="R18285" s="31"/>
      <c r="S18285" s="112"/>
    </row>
    <row r="18286">
      <c r="A18286" s="105"/>
      <c r="C18286" s="88"/>
      <c r="D18286" s="86"/>
      <c r="E18286" s="32"/>
      <c r="H18286" s="105"/>
      <c r="J18286" s="102"/>
      <c r="K18286" s="102"/>
      <c r="L18286" s="108"/>
      <c r="R18286" s="31"/>
      <c r="S18286" s="112"/>
    </row>
    <row r="18287">
      <c r="A18287" s="105"/>
      <c r="C18287" s="88"/>
      <c r="D18287" s="86"/>
      <c r="E18287" s="32"/>
      <c r="H18287" s="105"/>
      <c r="J18287" s="102"/>
      <c r="K18287" s="102"/>
      <c r="L18287" s="108"/>
      <c r="R18287" s="31"/>
      <c r="S18287" s="112"/>
    </row>
    <row r="18288">
      <c r="A18288" s="105"/>
      <c r="C18288" s="88"/>
      <c r="D18288" s="86"/>
      <c r="E18288" s="32"/>
      <c r="H18288" s="105"/>
      <c r="J18288" s="102"/>
      <c r="K18288" s="102"/>
      <c r="L18288" s="108"/>
      <c r="R18288" s="31"/>
      <c r="S18288" s="112"/>
    </row>
    <row r="18289">
      <c r="A18289" s="105"/>
      <c r="C18289" s="88"/>
      <c r="D18289" s="86"/>
      <c r="E18289" s="32"/>
      <c r="H18289" s="105"/>
      <c r="J18289" s="102"/>
      <c r="K18289" s="102"/>
      <c r="L18289" s="108"/>
      <c r="R18289" s="31"/>
      <c r="S18289" s="112"/>
    </row>
    <row r="18290">
      <c r="A18290" s="105"/>
      <c r="C18290" s="88"/>
      <c r="D18290" s="86"/>
      <c r="E18290" s="32"/>
      <c r="H18290" s="105"/>
      <c r="J18290" s="102"/>
      <c r="K18290" s="102"/>
      <c r="L18290" s="108"/>
      <c r="R18290" s="31"/>
      <c r="S18290" s="112"/>
    </row>
    <row r="18291">
      <c r="A18291" s="105"/>
      <c r="C18291" s="88"/>
      <c r="D18291" s="86"/>
      <c r="E18291" s="32"/>
      <c r="H18291" s="105"/>
      <c r="J18291" s="102"/>
      <c r="K18291" s="102"/>
      <c r="L18291" s="108"/>
      <c r="R18291" s="31"/>
      <c r="S18291" s="112"/>
    </row>
    <row r="18292">
      <c r="A18292" s="105"/>
      <c r="C18292" s="88"/>
      <c r="D18292" s="86"/>
      <c r="E18292" s="32"/>
      <c r="H18292" s="105"/>
      <c r="J18292" s="102"/>
      <c r="K18292" s="102"/>
      <c r="L18292" s="108"/>
      <c r="R18292" s="31"/>
      <c r="S18292" s="112"/>
    </row>
    <row r="18293">
      <c r="A18293" s="105"/>
      <c r="C18293" s="88"/>
      <c r="D18293" s="86"/>
      <c r="E18293" s="32"/>
      <c r="H18293" s="105"/>
      <c r="J18293" s="102"/>
      <c r="K18293" s="102"/>
      <c r="L18293" s="108"/>
      <c r="R18293" s="31"/>
      <c r="S18293" s="112"/>
    </row>
    <row r="18294">
      <c r="A18294" s="105"/>
      <c r="C18294" s="88"/>
      <c r="D18294" s="86"/>
      <c r="E18294" s="32"/>
      <c r="H18294" s="105"/>
      <c r="J18294" s="102"/>
      <c r="K18294" s="102"/>
      <c r="L18294" s="108"/>
      <c r="R18294" s="31"/>
      <c r="S18294" s="112"/>
    </row>
    <row r="18295">
      <c r="A18295" s="105"/>
      <c r="C18295" s="88"/>
      <c r="D18295" s="86"/>
      <c r="E18295" s="32"/>
      <c r="H18295" s="105"/>
      <c r="J18295" s="102"/>
      <c r="K18295" s="102"/>
      <c r="L18295" s="108"/>
      <c r="R18295" s="31"/>
      <c r="S18295" s="112"/>
    </row>
    <row r="18296">
      <c r="A18296" s="105"/>
      <c r="C18296" s="88"/>
      <c r="D18296" s="86"/>
      <c r="E18296" s="32"/>
      <c r="H18296" s="105"/>
      <c r="J18296" s="102"/>
      <c r="K18296" s="102"/>
      <c r="L18296" s="108"/>
      <c r="R18296" s="31"/>
      <c r="S18296" s="112"/>
    </row>
    <row r="18297">
      <c r="A18297" s="105"/>
      <c r="C18297" s="88"/>
      <c r="D18297" s="86"/>
      <c r="E18297" s="32"/>
      <c r="H18297" s="105"/>
      <c r="J18297" s="102"/>
      <c r="K18297" s="102"/>
      <c r="L18297" s="108"/>
      <c r="R18297" s="31"/>
      <c r="S18297" s="112"/>
    </row>
    <row r="18298">
      <c r="A18298" s="105"/>
      <c r="C18298" s="88"/>
      <c r="D18298" s="86"/>
      <c r="E18298" s="32"/>
      <c r="H18298" s="105"/>
      <c r="J18298" s="102"/>
      <c r="K18298" s="102"/>
      <c r="L18298" s="108"/>
      <c r="R18298" s="31"/>
      <c r="S18298" s="112"/>
    </row>
    <row r="18299">
      <c r="A18299" s="105"/>
      <c r="C18299" s="88"/>
      <c r="D18299" s="86"/>
      <c r="E18299" s="32"/>
      <c r="H18299" s="105"/>
      <c r="J18299" s="102"/>
      <c r="K18299" s="102"/>
      <c r="L18299" s="108"/>
      <c r="R18299" s="31"/>
      <c r="S18299" s="112"/>
    </row>
    <row r="18300">
      <c r="A18300" s="105"/>
      <c r="C18300" s="88"/>
      <c r="D18300" s="86"/>
      <c r="E18300" s="32"/>
      <c r="H18300" s="105"/>
      <c r="J18300" s="102"/>
      <c r="K18300" s="102"/>
      <c r="L18300" s="108"/>
      <c r="R18300" s="31"/>
      <c r="S18300" s="112"/>
    </row>
    <row r="18301">
      <c r="A18301" s="105"/>
      <c r="C18301" s="88"/>
      <c r="D18301" s="86"/>
      <c r="E18301" s="32"/>
      <c r="H18301" s="105"/>
      <c r="J18301" s="102"/>
      <c r="K18301" s="102"/>
      <c r="L18301" s="108"/>
      <c r="R18301" s="31"/>
      <c r="S18301" s="112"/>
    </row>
    <row r="18302">
      <c r="A18302" s="105"/>
      <c r="C18302" s="88"/>
      <c r="D18302" s="86"/>
      <c r="E18302" s="32"/>
      <c r="H18302" s="105"/>
      <c r="J18302" s="102"/>
      <c r="K18302" s="102"/>
      <c r="L18302" s="108"/>
      <c r="R18302" s="31"/>
      <c r="S18302" s="112"/>
    </row>
    <row r="18303">
      <c r="A18303" s="105"/>
      <c r="C18303" s="88"/>
      <c r="D18303" s="86"/>
      <c r="E18303" s="32"/>
      <c r="H18303" s="105"/>
      <c r="J18303" s="102"/>
      <c r="K18303" s="102"/>
      <c r="L18303" s="108"/>
      <c r="R18303" s="31"/>
      <c r="S18303" s="112"/>
    </row>
    <row r="18304">
      <c r="A18304" s="105"/>
      <c r="C18304" s="88"/>
      <c r="D18304" s="86"/>
      <c r="E18304" s="32"/>
      <c r="H18304" s="105"/>
      <c r="J18304" s="102"/>
      <c r="K18304" s="102"/>
      <c r="L18304" s="108"/>
      <c r="R18304" s="31"/>
      <c r="S18304" s="112"/>
    </row>
    <row r="18305">
      <c r="A18305" s="105"/>
      <c r="C18305" s="88"/>
      <c r="D18305" s="86"/>
      <c r="E18305" s="32"/>
      <c r="H18305" s="105"/>
      <c r="J18305" s="102"/>
      <c r="K18305" s="102"/>
      <c r="L18305" s="108"/>
      <c r="R18305" s="31"/>
      <c r="S18305" s="112"/>
    </row>
    <row r="18306">
      <c r="A18306" s="105"/>
      <c r="C18306" s="88"/>
      <c r="D18306" s="86"/>
      <c r="E18306" s="32"/>
      <c r="H18306" s="105"/>
      <c r="J18306" s="102"/>
      <c r="K18306" s="102"/>
      <c r="L18306" s="108"/>
      <c r="R18306" s="31"/>
      <c r="S18306" s="112"/>
    </row>
    <row r="18307">
      <c r="A18307" s="105"/>
      <c r="C18307" s="88"/>
      <c r="D18307" s="86"/>
      <c r="E18307" s="32"/>
      <c r="H18307" s="105"/>
      <c r="J18307" s="102"/>
      <c r="K18307" s="102"/>
      <c r="L18307" s="108"/>
      <c r="R18307" s="31"/>
      <c r="S18307" s="112"/>
    </row>
    <row r="18308">
      <c r="A18308" s="105"/>
      <c r="C18308" s="88"/>
      <c r="D18308" s="86"/>
      <c r="E18308" s="32"/>
      <c r="H18308" s="105"/>
      <c r="J18308" s="102"/>
      <c r="K18308" s="102"/>
      <c r="L18308" s="108"/>
      <c r="R18308" s="31"/>
      <c r="S18308" s="112"/>
    </row>
    <row r="18309">
      <c r="A18309" s="105"/>
      <c r="C18309" s="88"/>
      <c r="D18309" s="86"/>
      <c r="E18309" s="32"/>
      <c r="H18309" s="105"/>
      <c r="J18309" s="102"/>
      <c r="K18309" s="102"/>
      <c r="L18309" s="108"/>
      <c r="R18309" s="31"/>
      <c r="S18309" s="112"/>
    </row>
    <row r="18310">
      <c r="A18310" s="105"/>
      <c r="C18310" s="88"/>
      <c r="D18310" s="86"/>
      <c r="E18310" s="32"/>
      <c r="H18310" s="105"/>
      <c r="J18310" s="102"/>
      <c r="K18310" s="102"/>
      <c r="L18310" s="108"/>
      <c r="R18310" s="31"/>
      <c r="S18310" s="112"/>
    </row>
    <row r="18311">
      <c r="A18311" s="105"/>
      <c r="C18311" s="88"/>
      <c r="D18311" s="86"/>
      <c r="E18311" s="32"/>
      <c r="H18311" s="105"/>
      <c r="J18311" s="102"/>
      <c r="K18311" s="102"/>
      <c r="L18311" s="108"/>
      <c r="R18311" s="31"/>
      <c r="S18311" s="112"/>
    </row>
    <row r="18312">
      <c r="A18312" s="105"/>
      <c r="C18312" s="88"/>
      <c r="D18312" s="86"/>
      <c r="E18312" s="32"/>
      <c r="H18312" s="105"/>
      <c r="J18312" s="102"/>
      <c r="K18312" s="102"/>
      <c r="L18312" s="108"/>
      <c r="R18312" s="31"/>
      <c r="S18312" s="112"/>
    </row>
    <row r="18313">
      <c r="A18313" s="105"/>
      <c r="C18313" s="88"/>
      <c r="D18313" s="86"/>
      <c r="E18313" s="32"/>
      <c r="H18313" s="105"/>
      <c r="J18313" s="102"/>
      <c r="K18313" s="102"/>
      <c r="L18313" s="108"/>
      <c r="R18313" s="31"/>
      <c r="S18313" s="112"/>
    </row>
    <row r="18314">
      <c r="A18314" s="105"/>
      <c r="C18314" s="88"/>
      <c r="D18314" s="86"/>
      <c r="E18314" s="32"/>
      <c r="H18314" s="105"/>
      <c r="J18314" s="102"/>
      <c r="K18314" s="102"/>
      <c r="L18314" s="108"/>
      <c r="R18314" s="31"/>
      <c r="S18314" s="112"/>
    </row>
    <row r="18315">
      <c r="A18315" s="105"/>
      <c r="C18315" s="88"/>
      <c r="D18315" s="86"/>
      <c r="E18315" s="32"/>
      <c r="H18315" s="105"/>
      <c r="J18315" s="102"/>
      <c r="K18315" s="102"/>
      <c r="L18315" s="108"/>
      <c r="R18315" s="31"/>
      <c r="S18315" s="112"/>
    </row>
    <row r="18316">
      <c r="A18316" s="105"/>
      <c r="C18316" s="88"/>
      <c r="D18316" s="86"/>
      <c r="E18316" s="32"/>
      <c r="H18316" s="105"/>
      <c r="J18316" s="102"/>
      <c r="K18316" s="102"/>
      <c r="L18316" s="108"/>
      <c r="R18316" s="31"/>
      <c r="S18316" s="112"/>
    </row>
    <row r="18317">
      <c r="A18317" s="105"/>
      <c r="C18317" s="88"/>
      <c r="D18317" s="86"/>
      <c r="E18317" s="32"/>
      <c r="H18317" s="105"/>
      <c r="J18317" s="102"/>
      <c r="K18317" s="102"/>
      <c r="L18317" s="108"/>
      <c r="R18317" s="31"/>
      <c r="S18317" s="112"/>
    </row>
    <row r="18318">
      <c r="A18318" s="105"/>
      <c r="C18318" s="88"/>
      <c r="D18318" s="86"/>
      <c r="E18318" s="32"/>
      <c r="H18318" s="105"/>
      <c r="J18318" s="102"/>
      <c r="K18318" s="102"/>
      <c r="L18318" s="108"/>
      <c r="R18318" s="31"/>
      <c r="S18318" s="112"/>
    </row>
    <row r="18319">
      <c r="A18319" s="105"/>
      <c r="C18319" s="88"/>
      <c r="D18319" s="86"/>
      <c r="E18319" s="32"/>
      <c r="H18319" s="105"/>
      <c r="J18319" s="102"/>
      <c r="K18319" s="102"/>
      <c r="L18319" s="108"/>
      <c r="R18319" s="31"/>
      <c r="S18319" s="112"/>
    </row>
    <row r="18320">
      <c r="A18320" s="105"/>
      <c r="C18320" s="88"/>
      <c r="D18320" s="86"/>
      <c r="E18320" s="32"/>
      <c r="H18320" s="105"/>
      <c r="J18320" s="102"/>
      <c r="K18320" s="102"/>
      <c r="L18320" s="108"/>
      <c r="R18320" s="31"/>
      <c r="S18320" s="112"/>
    </row>
    <row r="18321">
      <c r="A18321" s="105"/>
      <c r="C18321" s="88"/>
      <c r="D18321" s="86"/>
      <c r="E18321" s="32"/>
      <c r="H18321" s="105"/>
      <c r="J18321" s="102"/>
      <c r="K18321" s="102"/>
      <c r="L18321" s="108"/>
      <c r="R18321" s="31"/>
      <c r="S18321" s="112"/>
    </row>
    <row r="18322">
      <c r="A18322" s="105"/>
      <c r="C18322" s="88"/>
      <c r="D18322" s="86"/>
      <c r="E18322" s="32"/>
      <c r="H18322" s="105"/>
      <c r="J18322" s="102"/>
      <c r="K18322" s="102"/>
      <c r="L18322" s="108"/>
      <c r="R18322" s="31"/>
      <c r="S18322" s="112"/>
    </row>
    <row r="18323">
      <c r="A18323" s="105"/>
      <c r="C18323" s="88"/>
      <c r="D18323" s="86"/>
      <c r="E18323" s="32"/>
      <c r="H18323" s="105"/>
      <c r="J18323" s="102"/>
      <c r="K18323" s="102"/>
      <c r="L18323" s="108"/>
      <c r="R18323" s="31"/>
      <c r="S18323" s="112"/>
    </row>
    <row r="18324">
      <c r="A18324" s="105"/>
      <c r="C18324" s="88"/>
      <c r="D18324" s="86"/>
      <c r="E18324" s="32"/>
      <c r="H18324" s="105"/>
      <c r="J18324" s="102"/>
      <c r="K18324" s="102"/>
      <c r="L18324" s="108"/>
      <c r="R18324" s="31"/>
      <c r="S18324" s="112"/>
    </row>
    <row r="18325">
      <c r="A18325" s="105"/>
      <c r="C18325" s="88"/>
      <c r="D18325" s="86"/>
      <c r="E18325" s="32"/>
      <c r="H18325" s="105"/>
      <c r="J18325" s="102"/>
      <c r="K18325" s="102"/>
      <c r="L18325" s="108"/>
      <c r="R18325" s="31"/>
      <c r="S18325" s="112"/>
    </row>
    <row r="18326">
      <c r="A18326" s="105"/>
      <c r="C18326" s="88"/>
      <c r="D18326" s="86"/>
      <c r="E18326" s="32"/>
      <c r="H18326" s="105"/>
      <c r="J18326" s="102"/>
      <c r="K18326" s="102"/>
      <c r="L18326" s="108"/>
      <c r="R18326" s="31"/>
      <c r="S18326" s="112"/>
    </row>
    <row r="18327">
      <c r="A18327" s="105"/>
      <c r="C18327" s="88"/>
      <c r="D18327" s="86"/>
      <c r="E18327" s="32"/>
      <c r="H18327" s="105"/>
      <c r="J18327" s="102"/>
      <c r="K18327" s="102"/>
      <c r="L18327" s="108"/>
      <c r="R18327" s="31"/>
      <c r="S18327" s="112"/>
    </row>
    <row r="18328">
      <c r="A18328" s="105"/>
      <c r="C18328" s="88"/>
      <c r="D18328" s="86"/>
      <c r="E18328" s="32"/>
      <c r="H18328" s="105"/>
      <c r="J18328" s="102"/>
      <c r="K18328" s="102"/>
      <c r="L18328" s="108"/>
      <c r="R18328" s="31"/>
      <c r="S18328" s="112"/>
    </row>
    <row r="18329">
      <c r="A18329" s="105"/>
      <c r="C18329" s="88"/>
      <c r="D18329" s="86"/>
      <c r="E18329" s="32"/>
      <c r="H18329" s="105"/>
      <c r="J18329" s="102"/>
      <c r="K18329" s="102"/>
      <c r="L18329" s="108"/>
      <c r="R18329" s="31"/>
      <c r="S18329" s="112"/>
    </row>
    <row r="18330">
      <c r="A18330" s="105"/>
      <c r="C18330" s="88"/>
      <c r="D18330" s="86"/>
      <c r="E18330" s="32"/>
      <c r="H18330" s="105"/>
      <c r="J18330" s="102"/>
      <c r="K18330" s="102"/>
      <c r="L18330" s="108"/>
      <c r="R18330" s="31"/>
      <c r="S18330" s="112"/>
    </row>
    <row r="18331">
      <c r="A18331" s="105"/>
      <c r="C18331" s="88"/>
      <c r="D18331" s="86"/>
      <c r="E18331" s="32"/>
      <c r="H18331" s="105"/>
      <c r="J18331" s="102"/>
      <c r="K18331" s="102"/>
      <c r="L18331" s="108"/>
      <c r="R18331" s="31"/>
      <c r="S18331" s="112"/>
    </row>
    <row r="18332">
      <c r="A18332" s="105"/>
      <c r="C18332" s="88"/>
      <c r="D18332" s="86"/>
      <c r="E18332" s="32"/>
      <c r="H18332" s="105"/>
      <c r="J18332" s="102"/>
      <c r="K18332" s="102"/>
      <c r="L18332" s="108"/>
      <c r="R18332" s="31"/>
      <c r="S18332" s="112"/>
    </row>
    <row r="18333">
      <c r="A18333" s="105"/>
      <c r="C18333" s="88"/>
      <c r="D18333" s="86"/>
      <c r="E18333" s="32"/>
      <c r="H18333" s="105"/>
      <c r="J18333" s="102"/>
      <c r="K18333" s="102"/>
      <c r="L18333" s="108"/>
      <c r="R18333" s="31"/>
      <c r="S18333" s="112"/>
    </row>
    <row r="18334">
      <c r="A18334" s="105"/>
      <c r="C18334" s="88"/>
      <c r="D18334" s="86"/>
      <c r="E18334" s="32"/>
      <c r="H18334" s="105"/>
      <c r="J18334" s="102"/>
      <c r="K18334" s="102"/>
      <c r="L18334" s="108"/>
      <c r="R18334" s="31"/>
      <c r="S18334" s="112"/>
    </row>
    <row r="18335">
      <c r="A18335" s="105"/>
      <c r="C18335" s="88"/>
      <c r="D18335" s="86"/>
      <c r="E18335" s="32"/>
      <c r="H18335" s="105"/>
      <c r="J18335" s="102"/>
      <c r="K18335" s="102"/>
      <c r="L18335" s="108"/>
      <c r="R18335" s="31"/>
      <c r="S18335" s="112"/>
    </row>
    <row r="18336">
      <c r="A18336" s="105"/>
      <c r="C18336" s="88"/>
      <c r="D18336" s="86"/>
      <c r="E18336" s="32"/>
      <c r="H18336" s="105"/>
      <c r="J18336" s="102"/>
      <c r="K18336" s="102"/>
      <c r="L18336" s="108"/>
      <c r="R18336" s="31"/>
      <c r="S18336" s="112"/>
    </row>
    <row r="18337">
      <c r="A18337" s="105"/>
      <c r="C18337" s="88"/>
      <c r="D18337" s="86"/>
      <c r="E18337" s="32"/>
      <c r="H18337" s="105"/>
      <c r="J18337" s="102"/>
      <c r="K18337" s="102"/>
      <c r="L18337" s="108"/>
      <c r="R18337" s="31"/>
      <c r="S18337" s="112"/>
    </row>
    <row r="18338">
      <c r="A18338" s="105"/>
      <c r="C18338" s="88"/>
      <c r="D18338" s="86"/>
      <c r="E18338" s="32"/>
      <c r="H18338" s="105"/>
      <c r="J18338" s="102"/>
      <c r="K18338" s="102"/>
      <c r="L18338" s="108"/>
      <c r="R18338" s="31"/>
      <c r="S18338" s="112"/>
    </row>
    <row r="18339">
      <c r="A18339" s="105"/>
      <c r="C18339" s="88"/>
      <c r="D18339" s="86"/>
      <c r="E18339" s="32"/>
      <c r="H18339" s="105"/>
      <c r="J18339" s="102"/>
      <c r="K18339" s="102"/>
      <c r="L18339" s="108"/>
      <c r="R18339" s="31"/>
      <c r="S18339" s="112"/>
    </row>
    <row r="18340">
      <c r="A18340" s="105"/>
      <c r="C18340" s="88"/>
      <c r="D18340" s="86"/>
      <c r="E18340" s="32"/>
      <c r="H18340" s="105"/>
      <c r="J18340" s="102"/>
      <c r="K18340" s="102"/>
      <c r="L18340" s="108"/>
      <c r="R18340" s="31"/>
      <c r="S18340" s="112"/>
    </row>
    <row r="18341">
      <c r="A18341" s="105"/>
      <c r="C18341" s="88"/>
      <c r="D18341" s="86"/>
      <c r="E18341" s="32"/>
      <c r="H18341" s="105"/>
      <c r="J18341" s="102"/>
      <c r="K18341" s="102"/>
      <c r="L18341" s="108"/>
      <c r="R18341" s="31"/>
      <c r="S18341" s="112"/>
    </row>
    <row r="18342">
      <c r="A18342" s="105"/>
      <c r="C18342" s="88"/>
      <c r="D18342" s="86"/>
      <c r="E18342" s="32"/>
      <c r="H18342" s="105"/>
      <c r="J18342" s="102"/>
      <c r="K18342" s="102"/>
      <c r="L18342" s="108"/>
      <c r="R18342" s="31"/>
      <c r="S18342" s="112"/>
    </row>
    <row r="18343">
      <c r="A18343" s="105"/>
      <c r="C18343" s="88"/>
      <c r="D18343" s="86"/>
      <c r="E18343" s="32"/>
      <c r="H18343" s="105"/>
      <c r="J18343" s="102"/>
      <c r="K18343" s="102"/>
      <c r="L18343" s="108"/>
      <c r="R18343" s="31"/>
      <c r="S18343" s="112"/>
    </row>
    <row r="18344">
      <c r="A18344" s="105"/>
      <c r="C18344" s="88"/>
      <c r="D18344" s="86"/>
      <c r="E18344" s="32"/>
      <c r="H18344" s="105"/>
      <c r="J18344" s="102"/>
      <c r="K18344" s="102"/>
      <c r="L18344" s="108"/>
      <c r="R18344" s="31"/>
      <c r="S18344" s="112"/>
    </row>
    <row r="18345">
      <c r="A18345" s="105"/>
      <c r="C18345" s="88"/>
      <c r="D18345" s="86"/>
      <c r="E18345" s="32"/>
      <c r="H18345" s="105"/>
      <c r="J18345" s="102"/>
      <c r="K18345" s="102"/>
      <c r="L18345" s="108"/>
      <c r="R18345" s="31"/>
      <c r="S18345" s="112"/>
    </row>
    <row r="18346">
      <c r="A18346" s="105"/>
      <c r="C18346" s="88"/>
      <c r="D18346" s="86"/>
      <c r="E18346" s="32"/>
      <c r="H18346" s="105"/>
      <c r="J18346" s="102"/>
      <c r="K18346" s="102"/>
      <c r="L18346" s="108"/>
      <c r="R18346" s="31"/>
      <c r="S18346" s="112"/>
    </row>
    <row r="18347">
      <c r="A18347" s="105"/>
      <c r="C18347" s="88"/>
      <c r="D18347" s="86"/>
      <c r="E18347" s="32"/>
      <c r="H18347" s="105"/>
      <c r="J18347" s="102"/>
      <c r="K18347" s="102"/>
      <c r="L18347" s="108"/>
      <c r="R18347" s="31"/>
      <c r="S18347" s="112"/>
    </row>
    <row r="18348">
      <c r="A18348" s="105"/>
      <c r="C18348" s="88"/>
      <c r="D18348" s="86"/>
      <c r="E18348" s="32"/>
      <c r="H18348" s="105"/>
      <c r="J18348" s="102"/>
      <c r="K18348" s="102"/>
      <c r="L18348" s="108"/>
      <c r="R18348" s="31"/>
      <c r="S18348" s="112"/>
    </row>
    <row r="18349">
      <c r="A18349" s="105"/>
      <c r="C18349" s="88"/>
      <c r="D18349" s="86"/>
      <c r="E18349" s="32"/>
      <c r="H18349" s="105"/>
      <c r="J18349" s="102"/>
      <c r="K18349" s="102"/>
      <c r="L18349" s="108"/>
      <c r="R18349" s="31"/>
      <c r="S18349" s="112"/>
    </row>
    <row r="18350">
      <c r="A18350" s="105"/>
      <c r="C18350" s="88"/>
      <c r="D18350" s="86"/>
      <c r="E18350" s="32"/>
      <c r="H18350" s="105"/>
      <c r="J18350" s="102"/>
      <c r="K18350" s="102"/>
      <c r="L18350" s="108"/>
      <c r="R18350" s="31"/>
      <c r="S18350" s="112"/>
    </row>
    <row r="18351">
      <c r="A18351" s="105"/>
      <c r="C18351" s="88"/>
      <c r="D18351" s="86"/>
      <c r="E18351" s="32"/>
      <c r="H18351" s="105"/>
      <c r="J18351" s="102"/>
      <c r="K18351" s="102"/>
      <c r="L18351" s="108"/>
      <c r="R18351" s="31"/>
      <c r="S18351" s="112"/>
    </row>
    <row r="18352">
      <c r="A18352" s="105"/>
      <c r="C18352" s="88"/>
      <c r="D18352" s="86"/>
      <c r="E18352" s="32"/>
      <c r="H18352" s="105"/>
      <c r="J18352" s="102"/>
      <c r="K18352" s="102"/>
      <c r="L18352" s="108"/>
      <c r="R18352" s="31"/>
      <c r="S18352" s="112"/>
    </row>
    <row r="18353">
      <c r="A18353" s="105"/>
      <c r="C18353" s="88"/>
      <c r="D18353" s="86"/>
      <c r="E18353" s="32"/>
      <c r="H18353" s="105"/>
      <c r="J18353" s="102"/>
      <c r="K18353" s="102"/>
      <c r="L18353" s="108"/>
      <c r="R18353" s="31"/>
      <c r="S18353" s="112"/>
    </row>
    <row r="18354">
      <c r="A18354" s="105"/>
      <c r="C18354" s="88"/>
      <c r="D18354" s="86"/>
      <c r="E18354" s="32"/>
      <c r="H18354" s="105"/>
      <c r="J18354" s="102"/>
      <c r="K18354" s="102"/>
      <c r="L18354" s="108"/>
      <c r="R18354" s="31"/>
      <c r="S18354" s="112"/>
    </row>
    <row r="18355">
      <c r="A18355" s="105"/>
      <c r="C18355" s="88"/>
      <c r="D18355" s="86"/>
      <c r="E18355" s="32"/>
      <c r="H18355" s="105"/>
      <c r="J18355" s="102"/>
      <c r="K18355" s="102"/>
      <c r="L18355" s="108"/>
      <c r="R18355" s="31"/>
      <c r="S18355" s="112"/>
    </row>
    <row r="18356">
      <c r="A18356" s="105"/>
      <c r="C18356" s="88"/>
      <c r="D18356" s="86"/>
      <c r="E18356" s="32"/>
      <c r="H18356" s="105"/>
      <c r="J18356" s="102"/>
      <c r="K18356" s="102"/>
      <c r="L18356" s="108"/>
      <c r="R18356" s="31"/>
      <c r="S18356" s="112"/>
    </row>
    <row r="18357">
      <c r="A18357" s="105"/>
      <c r="C18357" s="88"/>
      <c r="D18357" s="86"/>
      <c r="E18357" s="32"/>
      <c r="H18357" s="105"/>
      <c r="J18357" s="102"/>
      <c r="K18357" s="102"/>
      <c r="L18357" s="108"/>
      <c r="R18357" s="31"/>
      <c r="S18357" s="112"/>
    </row>
    <row r="18358">
      <c r="A18358" s="105"/>
      <c r="C18358" s="88"/>
      <c r="D18358" s="86"/>
      <c r="E18358" s="32"/>
      <c r="H18358" s="105"/>
      <c r="J18358" s="102"/>
      <c r="K18358" s="102"/>
      <c r="L18358" s="108"/>
      <c r="R18358" s="31"/>
      <c r="S18358" s="112"/>
    </row>
    <row r="18359">
      <c r="A18359" s="105"/>
      <c r="C18359" s="88"/>
      <c r="D18359" s="86"/>
      <c r="E18359" s="32"/>
      <c r="H18359" s="105"/>
      <c r="J18359" s="102"/>
      <c r="K18359" s="102"/>
      <c r="L18359" s="108"/>
      <c r="R18359" s="31"/>
      <c r="S18359" s="112"/>
    </row>
    <row r="18360">
      <c r="A18360" s="105"/>
      <c r="C18360" s="88"/>
      <c r="D18360" s="86"/>
      <c r="E18360" s="32"/>
      <c r="H18360" s="105"/>
      <c r="J18360" s="102"/>
      <c r="K18360" s="102"/>
      <c r="L18360" s="108"/>
      <c r="R18360" s="31"/>
      <c r="S18360" s="112"/>
    </row>
    <row r="18361">
      <c r="A18361" s="105"/>
      <c r="C18361" s="88"/>
      <c r="D18361" s="86"/>
      <c r="E18361" s="32"/>
      <c r="H18361" s="105"/>
      <c r="J18361" s="102"/>
      <c r="K18361" s="102"/>
      <c r="L18361" s="108"/>
      <c r="R18361" s="31"/>
      <c r="S18361" s="112"/>
    </row>
    <row r="18362">
      <c r="A18362" s="105"/>
      <c r="C18362" s="88"/>
      <c r="D18362" s="86"/>
      <c r="E18362" s="32"/>
      <c r="H18362" s="105"/>
      <c r="J18362" s="102"/>
      <c r="K18362" s="102"/>
      <c r="L18362" s="108"/>
      <c r="R18362" s="31"/>
      <c r="S18362" s="112"/>
    </row>
    <row r="18363">
      <c r="A18363" s="105"/>
      <c r="C18363" s="88"/>
      <c r="D18363" s="86"/>
      <c r="E18363" s="32"/>
      <c r="H18363" s="105"/>
      <c r="J18363" s="102"/>
      <c r="K18363" s="102"/>
      <c r="L18363" s="108"/>
      <c r="R18363" s="31"/>
      <c r="S18363" s="112"/>
    </row>
    <row r="18364">
      <c r="A18364" s="105"/>
      <c r="C18364" s="88"/>
      <c r="D18364" s="86"/>
      <c r="E18364" s="32"/>
      <c r="H18364" s="105"/>
      <c r="J18364" s="102"/>
      <c r="K18364" s="102"/>
      <c r="L18364" s="108"/>
      <c r="R18364" s="31"/>
      <c r="S18364" s="112"/>
    </row>
    <row r="18365">
      <c r="A18365" s="105"/>
      <c r="C18365" s="88"/>
      <c r="D18365" s="86"/>
      <c r="E18365" s="32"/>
      <c r="H18365" s="105"/>
      <c r="J18365" s="102"/>
      <c r="K18365" s="102"/>
      <c r="L18365" s="108"/>
      <c r="R18365" s="31"/>
      <c r="S18365" s="112"/>
    </row>
    <row r="18366">
      <c r="A18366" s="105"/>
      <c r="C18366" s="88"/>
      <c r="D18366" s="86"/>
      <c r="E18366" s="32"/>
      <c r="H18366" s="105"/>
      <c r="J18366" s="102"/>
      <c r="K18366" s="102"/>
      <c r="L18366" s="108"/>
      <c r="R18366" s="31"/>
      <c r="S18366" s="112"/>
    </row>
    <row r="18367">
      <c r="A18367" s="105"/>
      <c r="C18367" s="88"/>
      <c r="D18367" s="86"/>
      <c r="E18367" s="32"/>
      <c r="H18367" s="105"/>
      <c r="J18367" s="102"/>
      <c r="K18367" s="102"/>
      <c r="L18367" s="108"/>
      <c r="R18367" s="31"/>
      <c r="S18367" s="112"/>
    </row>
    <row r="18368">
      <c r="A18368" s="105"/>
      <c r="C18368" s="88"/>
      <c r="D18368" s="86"/>
      <c r="E18368" s="32"/>
      <c r="H18368" s="105"/>
      <c r="J18368" s="102"/>
      <c r="K18368" s="102"/>
      <c r="L18368" s="108"/>
      <c r="R18368" s="31"/>
      <c r="S18368" s="112"/>
    </row>
    <row r="18369">
      <c r="A18369" s="105"/>
      <c r="C18369" s="88"/>
      <c r="D18369" s="86"/>
      <c r="E18369" s="32"/>
      <c r="H18369" s="105"/>
      <c r="J18369" s="102"/>
      <c r="K18369" s="102"/>
      <c r="L18369" s="108"/>
      <c r="R18369" s="31"/>
      <c r="S18369" s="112"/>
    </row>
    <row r="18370">
      <c r="A18370" s="105"/>
      <c r="C18370" s="88"/>
      <c r="D18370" s="86"/>
      <c r="E18370" s="32"/>
      <c r="H18370" s="105"/>
      <c r="J18370" s="102"/>
      <c r="K18370" s="102"/>
      <c r="L18370" s="108"/>
      <c r="R18370" s="31"/>
      <c r="S18370" s="112"/>
    </row>
    <row r="18371">
      <c r="A18371" s="105"/>
      <c r="C18371" s="88"/>
      <c r="D18371" s="86"/>
      <c r="E18371" s="32"/>
      <c r="H18371" s="105"/>
      <c r="J18371" s="102"/>
      <c r="K18371" s="102"/>
      <c r="L18371" s="108"/>
      <c r="R18371" s="31"/>
      <c r="S18371" s="112"/>
    </row>
    <row r="18372">
      <c r="A18372" s="105"/>
      <c r="C18372" s="88"/>
      <c r="D18372" s="86"/>
      <c r="E18372" s="32"/>
      <c r="H18372" s="105"/>
      <c r="J18372" s="102"/>
      <c r="K18372" s="102"/>
      <c r="L18372" s="108"/>
      <c r="R18372" s="31"/>
      <c r="S18372" s="112"/>
    </row>
    <row r="18373">
      <c r="A18373" s="105"/>
      <c r="C18373" s="88"/>
      <c r="D18373" s="86"/>
      <c r="E18373" s="32"/>
      <c r="H18373" s="105"/>
      <c r="J18373" s="102"/>
      <c r="K18373" s="102"/>
      <c r="L18373" s="108"/>
      <c r="R18373" s="31"/>
      <c r="S18373" s="112"/>
    </row>
    <row r="18374">
      <c r="A18374" s="105"/>
      <c r="C18374" s="88"/>
      <c r="D18374" s="86"/>
      <c r="E18374" s="32"/>
      <c r="H18374" s="105"/>
      <c r="J18374" s="102"/>
      <c r="K18374" s="102"/>
      <c r="L18374" s="108"/>
      <c r="R18374" s="31"/>
      <c r="S18374" s="112"/>
    </row>
    <row r="18375">
      <c r="A18375" s="105"/>
      <c r="C18375" s="88"/>
      <c r="D18375" s="86"/>
      <c r="E18375" s="32"/>
      <c r="H18375" s="105"/>
      <c r="J18375" s="102"/>
      <c r="K18375" s="102"/>
      <c r="L18375" s="108"/>
      <c r="R18375" s="31"/>
      <c r="S18375" s="112"/>
    </row>
    <row r="18376">
      <c r="A18376" s="105"/>
      <c r="C18376" s="88"/>
      <c r="D18376" s="86"/>
      <c r="E18376" s="32"/>
      <c r="H18376" s="105"/>
      <c r="J18376" s="102"/>
      <c r="K18376" s="102"/>
      <c r="L18376" s="108"/>
      <c r="R18376" s="31"/>
      <c r="S18376" s="112"/>
    </row>
    <row r="18377">
      <c r="A18377" s="105"/>
      <c r="C18377" s="88"/>
      <c r="D18377" s="86"/>
      <c r="E18377" s="32"/>
      <c r="H18377" s="105"/>
      <c r="J18377" s="102"/>
      <c r="K18377" s="102"/>
      <c r="L18377" s="108"/>
      <c r="R18377" s="31"/>
      <c r="S18377" s="112"/>
    </row>
    <row r="18378">
      <c r="A18378" s="105"/>
      <c r="C18378" s="88"/>
      <c r="D18378" s="86"/>
      <c r="E18378" s="32"/>
      <c r="H18378" s="105"/>
      <c r="J18378" s="102"/>
      <c r="K18378" s="102"/>
      <c r="L18378" s="108"/>
      <c r="R18378" s="31"/>
      <c r="S18378" s="112"/>
    </row>
    <row r="18379">
      <c r="A18379" s="105"/>
      <c r="C18379" s="88"/>
      <c r="D18379" s="86"/>
      <c r="E18379" s="32"/>
      <c r="H18379" s="105"/>
      <c r="J18379" s="102"/>
      <c r="K18379" s="102"/>
      <c r="L18379" s="108"/>
      <c r="R18379" s="31"/>
      <c r="S18379" s="112"/>
    </row>
    <row r="18380">
      <c r="A18380" s="105"/>
      <c r="C18380" s="88"/>
      <c r="D18380" s="86"/>
      <c r="E18380" s="32"/>
      <c r="H18380" s="105"/>
      <c r="J18380" s="102"/>
      <c r="K18380" s="102"/>
      <c r="L18380" s="108"/>
      <c r="R18380" s="31"/>
      <c r="S18380" s="112"/>
    </row>
    <row r="18381">
      <c r="A18381" s="105"/>
      <c r="C18381" s="88"/>
      <c r="D18381" s="86"/>
      <c r="E18381" s="32"/>
      <c r="H18381" s="105"/>
      <c r="J18381" s="102"/>
      <c r="K18381" s="102"/>
      <c r="L18381" s="108"/>
      <c r="R18381" s="31"/>
      <c r="S18381" s="112"/>
    </row>
    <row r="18382">
      <c r="A18382" s="105"/>
      <c r="C18382" s="88"/>
      <c r="D18382" s="86"/>
      <c r="E18382" s="32"/>
      <c r="H18382" s="105"/>
      <c r="J18382" s="102"/>
      <c r="K18382" s="102"/>
      <c r="L18382" s="108"/>
      <c r="R18382" s="31"/>
      <c r="S18382" s="112"/>
    </row>
    <row r="18383">
      <c r="A18383" s="105"/>
      <c r="C18383" s="88"/>
      <c r="D18383" s="86"/>
      <c r="E18383" s="32"/>
      <c r="H18383" s="105"/>
      <c r="J18383" s="102"/>
      <c r="K18383" s="102"/>
      <c r="L18383" s="108"/>
      <c r="R18383" s="31"/>
      <c r="S18383" s="112"/>
    </row>
    <row r="18384">
      <c r="A18384" s="105"/>
      <c r="C18384" s="88"/>
      <c r="D18384" s="86"/>
      <c r="E18384" s="32"/>
      <c r="H18384" s="105"/>
      <c r="J18384" s="102"/>
      <c r="K18384" s="102"/>
      <c r="L18384" s="108"/>
      <c r="R18384" s="31"/>
      <c r="S18384" s="112"/>
    </row>
    <row r="18385">
      <c r="A18385" s="105"/>
      <c r="C18385" s="88"/>
      <c r="D18385" s="86"/>
      <c r="E18385" s="32"/>
      <c r="H18385" s="105"/>
      <c r="J18385" s="102"/>
      <c r="K18385" s="102"/>
      <c r="L18385" s="108"/>
      <c r="R18385" s="31"/>
      <c r="S18385" s="112"/>
    </row>
    <row r="18386">
      <c r="A18386" s="105"/>
      <c r="C18386" s="88"/>
      <c r="D18386" s="86"/>
      <c r="E18386" s="32"/>
      <c r="H18386" s="105"/>
      <c r="J18386" s="102"/>
      <c r="K18386" s="102"/>
      <c r="L18386" s="108"/>
      <c r="R18386" s="31"/>
      <c r="S18386" s="112"/>
    </row>
    <row r="18387">
      <c r="A18387" s="105"/>
      <c r="C18387" s="88"/>
      <c r="D18387" s="86"/>
      <c r="E18387" s="32"/>
      <c r="H18387" s="105"/>
      <c r="J18387" s="102"/>
      <c r="K18387" s="102"/>
      <c r="L18387" s="108"/>
      <c r="R18387" s="31"/>
      <c r="S18387" s="112"/>
    </row>
    <row r="18388">
      <c r="A18388" s="105"/>
      <c r="C18388" s="88"/>
      <c r="D18388" s="86"/>
      <c r="E18388" s="32"/>
      <c r="H18388" s="105"/>
      <c r="J18388" s="102"/>
      <c r="K18388" s="102"/>
      <c r="L18388" s="108"/>
      <c r="R18388" s="31"/>
      <c r="S18388" s="112"/>
    </row>
    <row r="18389">
      <c r="A18389" s="105"/>
      <c r="C18389" s="88"/>
      <c r="D18389" s="86"/>
      <c r="E18389" s="32"/>
      <c r="H18389" s="105"/>
      <c r="J18389" s="102"/>
      <c r="K18389" s="102"/>
      <c r="L18389" s="108"/>
      <c r="R18389" s="31"/>
      <c r="S18389" s="112"/>
    </row>
    <row r="18390">
      <c r="A18390" s="105"/>
      <c r="C18390" s="88"/>
      <c r="D18390" s="86"/>
      <c r="E18390" s="32"/>
      <c r="H18390" s="105"/>
      <c r="J18390" s="102"/>
      <c r="K18390" s="102"/>
      <c r="L18390" s="108"/>
      <c r="R18390" s="31"/>
      <c r="S18390" s="112"/>
    </row>
    <row r="18391">
      <c r="A18391" s="105"/>
      <c r="C18391" s="88"/>
      <c r="D18391" s="86"/>
      <c r="E18391" s="32"/>
      <c r="H18391" s="105"/>
      <c r="J18391" s="102"/>
      <c r="K18391" s="102"/>
      <c r="L18391" s="108"/>
      <c r="R18391" s="31"/>
      <c r="S18391" s="112"/>
    </row>
    <row r="18392">
      <c r="A18392" s="105"/>
      <c r="C18392" s="88"/>
      <c r="D18392" s="86"/>
      <c r="E18392" s="32"/>
      <c r="H18392" s="105"/>
      <c r="J18392" s="102"/>
      <c r="K18392" s="102"/>
      <c r="L18392" s="108"/>
      <c r="R18392" s="31"/>
      <c r="S18392" s="112"/>
    </row>
    <row r="18393">
      <c r="A18393" s="105"/>
      <c r="C18393" s="88"/>
      <c r="D18393" s="86"/>
      <c r="E18393" s="32"/>
      <c r="H18393" s="105"/>
      <c r="J18393" s="102"/>
      <c r="K18393" s="102"/>
      <c r="L18393" s="108"/>
      <c r="R18393" s="31"/>
      <c r="S18393" s="112"/>
    </row>
    <row r="18394">
      <c r="A18394" s="105"/>
      <c r="C18394" s="88"/>
      <c r="D18394" s="86"/>
      <c r="E18394" s="32"/>
      <c r="H18394" s="105"/>
      <c r="J18394" s="102"/>
      <c r="K18394" s="102"/>
      <c r="L18394" s="108"/>
      <c r="R18394" s="31"/>
      <c r="S18394" s="112"/>
    </row>
    <row r="18395">
      <c r="A18395" s="105"/>
      <c r="C18395" s="88"/>
      <c r="D18395" s="86"/>
      <c r="E18395" s="32"/>
      <c r="H18395" s="105"/>
      <c r="J18395" s="102"/>
      <c r="K18395" s="102"/>
      <c r="L18395" s="108"/>
      <c r="R18395" s="31"/>
      <c r="S18395" s="112"/>
    </row>
    <row r="18396">
      <c r="A18396" s="105"/>
      <c r="C18396" s="88"/>
      <c r="D18396" s="86"/>
      <c r="E18396" s="32"/>
      <c r="H18396" s="105"/>
      <c r="J18396" s="102"/>
      <c r="K18396" s="102"/>
      <c r="L18396" s="108"/>
      <c r="R18396" s="31"/>
      <c r="S18396" s="112"/>
    </row>
    <row r="18397">
      <c r="A18397" s="105"/>
      <c r="C18397" s="88"/>
      <c r="D18397" s="86"/>
      <c r="E18397" s="32"/>
      <c r="H18397" s="105"/>
      <c r="J18397" s="102"/>
      <c r="K18397" s="102"/>
      <c r="L18397" s="108"/>
      <c r="R18397" s="31"/>
      <c r="S18397" s="112"/>
    </row>
    <row r="18398">
      <c r="A18398" s="105"/>
      <c r="C18398" s="88"/>
      <c r="D18398" s="86"/>
      <c r="E18398" s="32"/>
      <c r="H18398" s="105"/>
      <c r="J18398" s="102"/>
      <c r="K18398" s="102"/>
      <c r="L18398" s="108"/>
      <c r="R18398" s="31"/>
      <c r="S18398" s="112"/>
    </row>
    <row r="18399">
      <c r="A18399" s="105"/>
      <c r="C18399" s="88"/>
      <c r="D18399" s="86"/>
      <c r="E18399" s="32"/>
      <c r="H18399" s="105"/>
      <c r="J18399" s="102"/>
      <c r="K18399" s="102"/>
      <c r="L18399" s="108"/>
      <c r="R18399" s="31"/>
      <c r="S18399" s="112"/>
    </row>
    <row r="18400">
      <c r="A18400" s="105"/>
      <c r="C18400" s="88"/>
      <c r="D18400" s="86"/>
      <c r="E18400" s="32"/>
      <c r="H18400" s="105"/>
      <c r="J18400" s="102"/>
      <c r="K18400" s="102"/>
      <c r="L18400" s="108"/>
      <c r="R18400" s="31"/>
      <c r="S18400" s="112"/>
    </row>
    <row r="18401">
      <c r="A18401" s="105"/>
      <c r="C18401" s="88"/>
      <c r="D18401" s="86"/>
      <c r="E18401" s="32"/>
      <c r="H18401" s="105"/>
      <c r="J18401" s="102"/>
      <c r="K18401" s="102"/>
      <c r="L18401" s="108"/>
      <c r="R18401" s="31"/>
      <c r="S18401" s="112"/>
    </row>
    <row r="18402">
      <c r="A18402" s="105"/>
      <c r="C18402" s="88"/>
      <c r="D18402" s="86"/>
      <c r="E18402" s="32"/>
      <c r="H18402" s="105"/>
      <c r="J18402" s="102"/>
      <c r="K18402" s="102"/>
      <c r="L18402" s="108"/>
      <c r="R18402" s="31"/>
      <c r="S18402" s="112"/>
    </row>
    <row r="18403">
      <c r="A18403" s="105"/>
      <c r="C18403" s="88"/>
      <c r="D18403" s="86"/>
      <c r="E18403" s="32"/>
      <c r="H18403" s="105"/>
      <c r="J18403" s="102"/>
      <c r="K18403" s="102"/>
      <c r="L18403" s="108"/>
      <c r="R18403" s="31"/>
      <c r="S18403" s="112"/>
    </row>
    <row r="18404">
      <c r="A18404" s="105"/>
      <c r="C18404" s="88"/>
      <c r="D18404" s="86"/>
      <c r="E18404" s="32"/>
      <c r="H18404" s="105"/>
      <c r="J18404" s="102"/>
      <c r="K18404" s="102"/>
      <c r="L18404" s="108"/>
      <c r="R18404" s="31"/>
      <c r="S18404" s="112"/>
    </row>
    <row r="18405">
      <c r="A18405" s="105"/>
      <c r="C18405" s="88"/>
      <c r="D18405" s="86"/>
      <c r="E18405" s="32"/>
      <c r="H18405" s="105"/>
      <c r="J18405" s="102"/>
      <c r="K18405" s="102"/>
      <c r="L18405" s="108"/>
      <c r="R18405" s="31"/>
      <c r="S18405" s="112"/>
    </row>
    <row r="18406">
      <c r="A18406" s="105"/>
      <c r="C18406" s="88"/>
      <c r="D18406" s="86"/>
      <c r="E18406" s="32"/>
      <c r="H18406" s="105"/>
      <c r="J18406" s="102"/>
      <c r="K18406" s="102"/>
      <c r="L18406" s="108"/>
      <c r="R18406" s="31"/>
      <c r="S18406" s="112"/>
    </row>
    <row r="18407">
      <c r="A18407" s="105"/>
      <c r="C18407" s="88"/>
      <c r="D18407" s="86"/>
      <c r="E18407" s="32"/>
      <c r="H18407" s="105"/>
      <c r="J18407" s="102"/>
      <c r="K18407" s="102"/>
      <c r="L18407" s="108"/>
      <c r="R18407" s="31"/>
      <c r="S18407" s="112"/>
    </row>
    <row r="18408">
      <c r="A18408" s="105"/>
      <c r="C18408" s="88"/>
      <c r="D18408" s="86"/>
      <c r="E18408" s="32"/>
      <c r="H18408" s="105"/>
      <c r="J18408" s="102"/>
      <c r="K18408" s="102"/>
      <c r="L18408" s="108"/>
      <c r="R18408" s="31"/>
      <c r="S18408" s="112"/>
    </row>
    <row r="18409">
      <c r="A18409" s="105"/>
      <c r="C18409" s="88"/>
      <c r="D18409" s="86"/>
      <c r="E18409" s="32"/>
      <c r="H18409" s="105"/>
      <c r="J18409" s="102"/>
      <c r="K18409" s="102"/>
      <c r="L18409" s="108"/>
      <c r="R18409" s="31"/>
      <c r="S18409" s="112"/>
    </row>
    <row r="18410">
      <c r="A18410" s="105"/>
      <c r="C18410" s="88"/>
      <c r="D18410" s="86"/>
      <c r="E18410" s="32"/>
      <c r="H18410" s="105"/>
      <c r="J18410" s="102"/>
      <c r="K18410" s="102"/>
      <c r="L18410" s="108"/>
      <c r="R18410" s="31"/>
      <c r="S18410" s="112"/>
    </row>
    <row r="18411">
      <c r="A18411" s="105"/>
      <c r="C18411" s="88"/>
      <c r="D18411" s="86"/>
      <c r="E18411" s="32"/>
      <c r="H18411" s="105"/>
      <c r="J18411" s="102"/>
      <c r="K18411" s="102"/>
      <c r="L18411" s="108"/>
      <c r="R18411" s="31"/>
      <c r="S18411" s="112"/>
    </row>
    <row r="18412">
      <c r="A18412" s="105"/>
      <c r="C18412" s="88"/>
      <c r="D18412" s="86"/>
      <c r="E18412" s="32"/>
      <c r="H18412" s="105"/>
      <c r="J18412" s="102"/>
      <c r="K18412" s="102"/>
      <c r="L18412" s="108"/>
      <c r="R18412" s="31"/>
      <c r="S18412" s="112"/>
    </row>
    <row r="18413">
      <c r="A18413" s="105"/>
      <c r="C18413" s="88"/>
      <c r="D18413" s="86"/>
      <c r="E18413" s="32"/>
      <c r="H18413" s="105"/>
      <c r="J18413" s="102"/>
      <c r="K18413" s="102"/>
      <c r="L18413" s="108"/>
      <c r="R18413" s="31"/>
      <c r="S18413" s="112"/>
    </row>
    <row r="18414">
      <c r="A18414" s="105"/>
      <c r="C18414" s="88"/>
      <c r="D18414" s="86"/>
      <c r="E18414" s="32"/>
      <c r="H18414" s="105"/>
      <c r="J18414" s="102"/>
      <c r="K18414" s="102"/>
      <c r="L18414" s="108"/>
      <c r="R18414" s="31"/>
      <c r="S18414" s="112"/>
    </row>
    <row r="18415">
      <c r="A18415" s="105"/>
      <c r="C18415" s="88"/>
      <c r="D18415" s="86"/>
      <c r="E18415" s="32"/>
      <c r="H18415" s="105"/>
      <c r="J18415" s="102"/>
      <c r="K18415" s="102"/>
      <c r="L18415" s="108"/>
      <c r="R18415" s="31"/>
      <c r="S18415" s="112"/>
    </row>
    <row r="18416">
      <c r="A18416" s="105"/>
      <c r="C18416" s="88"/>
      <c r="D18416" s="86"/>
      <c r="E18416" s="32"/>
      <c r="H18416" s="105"/>
      <c r="J18416" s="102"/>
      <c r="K18416" s="102"/>
      <c r="L18416" s="108"/>
      <c r="R18416" s="31"/>
      <c r="S18416" s="112"/>
    </row>
    <row r="18417">
      <c r="A18417" s="105"/>
      <c r="C18417" s="88"/>
      <c r="D18417" s="86"/>
      <c r="E18417" s="32"/>
      <c r="H18417" s="105"/>
      <c r="J18417" s="102"/>
      <c r="K18417" s="102"/>
      <c r="L18417" s="108"/>
      <c r="R18417" s="31"/>
      <c r="S18417" s="112"/>
    </row>
    <row r="18418">
      <c r="A18418" s="105"/>
      <c r="C18418" s="88"/>
      <c r="D18418" s="86"/>
      <c r="E18418" s="32"/>
      <c r="H18418" s="105"/>
      <c r="J18418" s="102"/>
      <c r="K18418" s="102"/>
      <c r="L18418" s="108"/>
      <c r="R18418" s="31"/>
      <c r="S18418" s="112"/>
    </row>
    <row r="18419">
      <c r="A18419" s="105"/>
      <c r="C18419" s="88"/>
      <c r="D18419" s="86"/>
      <c r="E18419" s="32"/>
      <c r="H18419" s="105"/>
      <c r="J18419" s="102"/>
      <c r="K18419" s="102"/>
      <c r="L18419" s="108"/>
      <c r="R18419" s="31"/>
      <c r="S18419" s="112"/>
    </row>
    <row r="18420">
      <c r="A18420" s="105"/>
      <c r="C18420" s="88"/>
      <c r="D18420" s="86"/>
      <c r="E18420" s="32"/>
      <c r="H18420" s="105"/>
      <c r="J18420" s="102"/>
      <c r="K18420" s="102"/>
      <c r="L18420" s="108"/>
      <c r="R18420" s="31"/>
      <c r="S18420" s="112"/>
    </row>
    <row r="18421">
      <c r="A18421" s="105"/>
      <c r="C18421" s="88"/>
      <c r="D18421" s="86"/>
      <c r="E18421" s="32"/>
      <c r="H18421" s="105"/>
      <c r="J18421" s="102"/>
      <c r="K18421" s="102"/>
      <c r="L18421" s="108"/>
      <c r="R18421" s="31"/>
      <c r="S18421" s="112"/>
    </row>
    <row r="18422">
      <c r="A18422" s="105"/>
      <c r="C18422" s="88"/>
      <c r="D18422" s="86"/>
      <c r="E18422" s="32"/>
      <c r="H18422" s="105"/>
      <c r="J18422" s="102"/>
      <c r="K18422" s="102"/>
      <c r="L18422" s="108"/>
      <c r="R18422" s="31"/>
      <c r="S18422" s="112"/>
    </row>
    <row r="18423">
      <c r="A18423" s="105"/>
      <c r="C18423" s="88"/>
      <c r="D18423" s="86"/>
      <c r="E18423" s="32"/>
      <c r="H18423" s="105"/>
      <c r="J18423" s="102"/>
      <c r="K18423" s="102"/>
      <c r="L18423" s="108"/>
      <c r="R18423" s="31"/>
      <c r="S18423" s="112"/>
    </row>
    <row r="18424">
      <c r="A18424" s="105"/>
      <c r="C18424" s="88"/>
      <c r="D18424" s="86"/>
      <c r="E18424" s="32"/>
      <c r="H18424" s="105"/>
      <c r="J18424" s="102"/>
      <c r="K18424" s="102"/>
      <c r="L18424" s="108"/>
      <c r="R18424" s="31"/>
      <c r="S18424" s="112"/>
    </row>
    <row r="18425">
      <c r="A18425" s="105"/>
      <c r="C18425" s="88"/>
      <c r="D18425" s="86"/>
      <c r="E18425" s="32"/>
      <c r="H18425" s="105"/>
      <c r="J18425" s="102"/>
      <c r="K18425" s="102"/>
      <c r="L18425" s="108"/>
      <c r="R18425" s="31"/>
      <c r="S18425" s="112"/>
    </row>
    <row r="18426">
      <c r="A18426" s="105"/>
      <c r="C18426" s="88"/>
      <c r="D18426" s="86"/>
      <c r="E18426" s="32"/>
      <c r="H18426" s="105"/>
      <c r="J18426" s="102"/>
      <c r="K18426" s="102"/>
      <c r="L18426" s="108"/>
      <c r="R18426" s="31"/>
      <c r="S18426" s="112"/>
    </row>
    <row r="18427">
      <c r="A18427" s="105"/>
      <c r="C18427" s="88"/>
      <c r="D18427" s="86"/>
      <c r="E18427" s="32"/>
      <c r="H18427" s="105"/>
      <c r="J18427" s="102"/>
      <c r="K18427" s="102"/>
      <c r="L18427" s="108"/>
      <c r="R18427" s="31"/>
      <c r="S18427" s="112"/>
    </row>
    <row r="18428">
      <c r="A18428" s="105"/>
      <c r="C18428" s="88"/>
      <c r="D18428" s="86"/>
      <c r="E18428" s="32"/>
      <c r="H18428" s="105"/>
      <c r="J18428" s="102"/>
      <c r="K18428" s="102"/>
      <c r="L18428" s="108"/>
      <c r="R18428" s="31"/>
      <c r="S18428" s="112"/>
    </row>
    <row r="18429">
      <c r="A18429" s="105"/>
      <c r="C18429" s="88"/>
      <c r="D18429" s="86"/>
      <c r="E18429" s="32"/>
      <c r="H18429" s="105"/>
      <c r="J18429" s="102"/>
      <c r="K18429" s="102"/>
      <c r="L18429" s="108"/>
      <c r="R18429" s="31"/>
      <c r="S18429" s="112"/>
    </row>
    <row r="18430">
      <c r="A18430" s="105"/>
      <c r="C18430" s="88"/>
      <c r="D18430" s="86"/>
      <c r="E18430" s="32"/>
      <c r="H18430" s="105"/>
      <c r="J18430" s="102"/>
      <c r="K18430" s="102"/>
      <c r="L18430" s="108"/>
      <c r="R18430" s="31"/>
      <c r="S18430" s="112"/>
    </row>
    <row r="18431">
      <c r="A18431" s="105"/>
      <c r="C18431" s="88"/>
      <c r="D18431" s="86"/>
      <c r="E18431" s="32"/>
      <c r="H18431" s="105"/>
      <c r="J18431" s="102"/>
      <c r="K18431" s="102"/>
      <c r="L18431" s="108"/>
      <c r="R18431" s="31"/>
      <c r="S18431" s="112"/>
    </row>
    <row r="18432">
      <c r="A18432" s="105"/>
      <c r="C18432" s="88"/>
      <c r="D18432" s="86"/>
      <c r="E18432" s="32"/>
      <c r="H18432" s="105"/>
      <c r="J18432" s="102"/>
      <c r="K18432" s="102"/>
      <c r="L18432" s="108"/>
      <c r="R18432" s="31"/>
      <c r="S18432" s="112"/>
    </row>
    <row r="18433">
      <c r="A18433" s="105"/>
      <c r="C18433" s="88"/>
      <c r="D18433" s="86"/>
      <c r="E18433" s="32"/>
      <c r="H18433" s="105"/>
      <c r="J18433" s="102"/>
      <c r="K18433" s="102"/>
      <c r="L18433" s="108"/>
      <c r="R18433" s="31"/>
      <c r="S18433" s="112"/>
    </row>
    <row r="18434">
      <c r="A18434" s="105"/>
      <c r="C18434" s="88"/>
      <c r="D18434" s="86"/>
      <c r="E18434" s="32"/>
      <c r="H18434" s="105"/>
      <c r="J18434" s="102"/>
      <c r="K18434" s="102"/>
      <c r="L18434" s="108"/>
      <c r="R18434" s="31"/>
      <c r="S18434" s="112"/>
    </row>
    <row r="18435">
      <c r="A18435" s="105"/>
      <c r="C18435" s="88"/>
      <c r="D18435" s="86"/>
      <c r="E18435" s="32"/>
      <c r="H18435" s="105"/>
      <c r="J18435" s="102"/>
      <c r="K18435" s="102"/>
      <c r="L18435" s="108"/>
      <c r="R18435" s="31"/>
      <c r="S18435" s="112"/>
    </row>
    <row r="18436">
      <c r="A18436" s="105"/>
      <c r="C18436" s="88"/>
      <c r="D18436" s="86"/>
      <c r="E18436" s="32"/>
      <c r="H18436" s="105"/>
      <c r="J18436" s="102"/>
      <c r="K18436" s="102"/>
      <c r="L18436" s="108"/>
      <c r="R18436" s="31"/>
      <c r="S18436" s="112"/>
    </row>
    <row r="18437">
      <c r="A18437" s="105"/>
      <c r="C18437" s="88"/>
      <c r="D18437" s="86"/>
      <c r="E18437" s="32"/>
      <c r="H18437" s="105"/>
      <c r="J18437" s="102"/>
      <c r="K18437" s="102"/>
      <c r="L18437" s="108"/>
      <c r="R18437" s="31"/>
      <c r="S18437" s="112"/>
    </row>
    <row r="18438">
      <c r="A18438" s="105"/>
      <c r="C18438" s="88"/>
      <c r="D18438" s="86"/>
      <c r="E18438" s="32"/>
      <c r="H18438" s="105"/>
      <c r="J18438" s="102"/>
      <c r="K18438" s="102"/>
      <c r="L18438" s="108"/>
      <c r="R18438" s="31"/>
      <c r="S18438" s="112"/>
    </row>
    <row r="18439">
      <c r="A18439" s="105"/>
      <c r="C18439" s="88"/>
      <c r="D18439" s="86"/>
      <c r="E18439" s="32"/>
      <c r="H18439" s="105"/>
      <c r="J18439" s="102"/>
      <c r="K18439" s="102"/>
      <c r="L18439" s="108"/>
      <c r="R18439" s="31"/>
      <c r="S18439" s="112"/>
    </row>
    <row r="18440">
      <c r="A18440" s="105"/>
      <c r="C18440" s="88"/>
      <c r="D18440" s="86"/>
      <c r="E18440" s="32"/>
      <c r="H18440" s="105"/>
      <c r="J18440" s="102"/>
      <c r="K18440" s="102"/>
      <c r="L18440" s="108"/>
      <c r="R18440" s="31"/>
      <c r="S18440" s="112"/>
    </row>
    <row r="18441">
      <c r="A18441" s="105"/>
      <c r="C18441" s="88"/>
      <c r="D18441" s="86"/>
      <c r="E18441" s="32"/>
      <c r="H18441" s="105"/>
      <c r="J18441" s="102"/>
      <c r="K18441" s="102"/>
      <c r="L18441" s="108"/>
      <c r="R18441" s="31"/>
      <c r="S18441" s="112"/>
    </row>
    <row r="18442">
      <c r="A18442" s="105"/>
      <c r="C18442" s="88"/>
      <c r="D18442" s="86"/>
      <c r="E18442" s="32"/>
      <c r="H18442" s="105"/>
      <c r="J18442" s="102"/>
      <c r="K18442" s="102"/>
      <c r="L18442" s="108"/>
      <c r="R18442" s="31"/>
      <c r="S18442" s="112"/>
    </row>
    <row r="18443">
      <c r="A18443" s="105"/>
      <c r="C18443" s="88"/>
      <c r="D18443" s="86"/>
      <c r="E18443" s="32"/>
      <c r="H18443" s="105"/>
      <c r="J18443" s="102"/>
      <c r="K18443" s="102"/>
      <c r="L18443" s="108"/>
      <c r="R18443" s="31"/>
      <c r="S18443" s="112"/>
    </row>
    <row r="18444">
      <c r="A18444" s="105"/>
      <c r="C18444" s="88"/>
      <c r="D18444" s="86"/>
      <c r="E18444" s="32"/>
      <c r="H18444" s="105"/>
      <c r="J18444" s="102"/>
      <c r="K18444" s="102"/>
      <c r="L18444" s="108"/>
      <c r="R18444" s="31"/>
      <c r="S18444" s="112"/>
    </row>
    <row r="18445">
      <c r="A18445" s="105"/>
      <c r="C18445" s="88"/>
      <c r="D18445" s="86"/>
      <c r="E18445" s="32"/>
      <c r="H18445" s="105"/>
      <c r="J18445" s="102"/>
      <c r="K18445" s="102"/>
      <c r="L18445" s="108"/>
      <c r="R18445" s="31"/>
      <c r="S18445" s="112"/>
    </row>
    <row r="18446">
      <c r="A18446" s="105"/>
      <c r="C18446" s="88"/>
      <c r="D18446" s="86"/>
      <c r="E18446" s="32"/>
      <c r="H18446" s="105"/>
      <c r="J18446" s="102"/>
      <c r="K18446" s="102"/>
      <c r="L18446" s="108"/>
      <c r="R18446" s="31"/>
      <c r="S18446" s="112"/>
    </row>
    <row r="18447">
      <c r="A18447" s="105"/>
      <c r="C18447" s="88"/>
      <c r="D18447" s="86"/>
      <c r="E18447" s="32"/>
      <c r="H18447" s="105"/>
      <c r="J18447" s="102"/>
      <c r="K18447" s="102"/>
      <c r="L18447" s="108"/>
      <c r="R18447" s="31"/>
      <c r="S18447" s="112"/>
    </row>
    <row r="18448">
      <c r="A18448" s="105"/>
      <c r="C18448" s="88"/>
      <c r="D18448" s="86"/>
      <c r="E18448" s="32"/>
      <c r="H18448" s="105"/>
      <c r="J18448" s="102"/>
      <c r="K18448" s="102"/>
      <c r="L18448" s="108"/>
      <c r="R18448" s="31"/>
      <c r="S18448" s="112"/>
    </row>
    <row r="18449">
      <c r="A18449" s="105"/>
      <c r="C18449" s="88"/>
      <c r="D18449" s="86"/>
      <c r="E18449" s="32"/>
      <c r="H18449" s="105"/>
      <c r="J18449" s="102"/>
      <c r="K18449" s="102"/>
      <c r="L18449" s="108"/>
      <c r="R18449" s="31"/>
      <c r="S18449" s="112"/>
    </row>
    <row r="18450">
      <c r="A18450" s="105"/>
      <c r="C18450" s="88"/>
      <c r="D18450" s="86"/>
      <c r="E18450" s="32"/>
      <c r="H18450" s="105"/>
      <c r="J18450" s="102"/>
      <c r="K18450" s="102"/>
      <c r="L18450" s="108"/>
      <c r="R18450" s="31"/>
      <c r="S18450" s="112"/>
    </row>
    <row r="18451">
      <c r="A18451" s="105"/>
      <c r="C18451" s="88"/>
      <c r="D18451" s="86"/>
      <c r="E18451" s="32"/>
      <c r="H18451" s="105"/>
      <c r="J18451" s="102"/>
      <c r="K18451" s="102"/>
      <c r="L18451" s="108"/>
      <c r="R18451" s="31"/>
      <c r="S18451" s="112"/>
    </row>
    <row r="18452">
      <c r="A18452" s="105"/>
      <c r="C18452" s="88"/>
      <c r="D18452" s="86"/>
      <c r="E18452" s="32"/>
      <c r="H18452" s="105"/>
      <c r="J18452" s="102"/>
      <c r="K18452" s="102"/>
      <c r="L18452" s="108"/>
      <c r="R18452" s="31"/>
      <c r="S18452" s="112"/>
    </row>
    <row r="18453">
      <c r="A18453" s="105"/>
      <c r="C18453" s="88"/>
      <c r="D18453" s="86"/>
      <c r="E18453" s="32"/>
      <c r="H18453" s="105"/>
      <c r="J18453" s="102"/>
      <c r="K18453" s="102"/>
      <c r="L18453" s="108"/>
      <c r="R18453" s="31"/>
      <c r="S18453" s="112"/>
    </row>
    <row r="18454">
      <c r="A18454" s="105"/>
      <c r="C18454" s="88"/>
      <c r="D18454" s="86"/>
      <c r="E18454" s="32"/>
      <c r="H18454" s="105"/>
      <c r="J18454" s="102"/>
      <c r="K18454" s="102"/>
      <c r="L18454" s="108"/>
      <c r="R18454" s="31"/>
      <c r="S18454" s="112"/>
    </row>
    <row r="18455">
      <c r="A18455" s="105"/>
      <c r="C18455" s="88"/>
      <c r="D18455" s="86"/>
      <c r="E18455" s="32"/>
      <c r="H18455" s="105"/>
      <c r="J18455" s="102"/>
      <c r="K18455" s="102"/>
      <c r="L18455" s="108"/>
      <c r="R18455" s="31"/>
      <c r="S18455" s="112"/>
    </row>
    <row r="18456">
      <c r="A18456" s="105"/>
      <c r="C18456" s="88"/>
      <c r="D18456" s="86"/>
      <c r="E18456" s="32"/>
      <c r="H18456" s="105"/>
      <c r="J18456" s="102"/>
      <c r="K18456" s="102"/>
      <c r="L18456" s="108"/>
      <c r="R18456" s="31"/>
      <c r="S18456" s="112"/>
    </row>
    <row r="18457">
      <c r="A18457" s="105"/>
      <c r="C18457" s="88"/>
      <c r="D18457" s="86"/>
      <c r="E18457" s="32"/>
      <c r="H18457" s="105"/>
      <c r="J18457" s="102"/>
      <c r="K18457" s="102"/>
      <c r="L18457" s="108"/>
      <c r="R18457" s="31"/>
      <c r="S18457" s="112"/>
    </row>
    <row r="18458">
      <c r="A18458" s="105"/>
      <c r="C18458" s="88"/>
      <c r="D18458" s="86"/>
      <c r="E18458" s="32"/>
      <c r="H18458" s="105"/>
      <c r="J18458" s="102"/>
      <c r="K18458" s="102"/>
      <c r="L18458" s="108"/>
      <c r="R18458" s="31"/>
      <c r="S18458" s="112"/>
    </row>
    <row r="18459">
      <c r="A18459" s="105"/>
      <c r="C18459" s="88"/>
      <c r="D18459" s="86"/>
      <c r="E18459" s="32"/>
      <c r="H18459" s="105"/>
      <c r="J18459" s="102"/>
      <c r="K18459" s="102"/>
      <c r="L18459" s="108"/>
      <c r="R18459" s="31"/>
      <c r="S18459" s="112"/>
    </row>
    <row r="18460">
      <c r="A18460" s="105"/>
      <c r="C18460" s="88"/>
      <c r="D18460" s="86"/>
      <c r="E18460" s="32"/>
      <c r="H18460" s="105"/>
      <c r="J18460" s="102"/>
      <c r="K18460" s="102"/>
      <c r="L18460" s="108"/>
      <c r="R18460" s="31"/>
      <c r="S18460" s="112"/>
    </row>
    <row r="18461">
      <c r="A18461" s="105"/>
      <c r="C18461" s="88"/>
      <c r="D18461" s="86"/>
      <c r="E18461" s="32"/>
      <c r="H18461" s="105"/>
      <c r="J18461" s="102"/>
      <c r="K18461" s="102"/>
      <c r="L18461" s="108"/>
      <c r="R18461" s="31"/>
      <c r="S18461" s="112"/>
    </row>
    <row r="18462">
      <c r="A18462" s="105"/>
      <c r="C18462" s="88"/>
      <c r="D18462" s="86"/>
      <c r="E18462" s="32"/>
      <c r="H18462" s="105"/>
      <c r="J18462" s="102"/>
      <c r="K18462" s="102"/>
      <c r="L18462" s="108"/>
      <c r="R18462" s="31"/>
      <c r="S18462" s="112"/>
    </row>
    <row r="18463">
      <c r="A18463" s="105"/>
      <c r="C18463" s="88"/>
      <c r="D18463" s="86"/>
      <c r="E18463" s="32"/>
      <c r="H18463" s="105"/>
      <c r="J18463" s="102"/>
      <c r="K18463" s="102"/>
      <c r="L18463" s="108"/>
      <c r="R18463" s="31"/>
      <c r="S18463" s="112"/>
    </row>
    <row r="18464">
      <c r="A18464" s="105"/>
      <c r="C18464" s="88"/>
      <c r="D18464" s="86"/>
      <c r="E18464" s="32"/>
      <c r="H18464" s="105"/>
      <c r="J18464" s="102"/>
      <c r="K18464" s="102"/>
      <c r="L18464" s="108"/>
      <c r="R18464" s="31"/>
      <c r="S18464" s="112"/>
    </row>
    <row r="18465">
      <c r="A18465" s="105"/>
      <c r="C18465" s="88"/>
      <c r="D18465" s="86"/>
      <c r="E18465" s="32"/>
      <c r="H18465" s="105"/>
      <c r="J18465" s="102"/>
      <c r="K18465" s="102"/>
      <c r="L18465" s="108"/>
      <c r="R18465" s="31"/>
      <c r="S18465" s="112"/>
    </row>
    <row r="18466">
      <c r="A18466" s="105"/>
      <c r="C18466" s="88"/>
      <c r="D18466" s="86"/>
      <c r="E18466" s="32"/>
      <c r="H18466" s="105"/>
      <c r="J18466" s="102"/>
      <c r="K18466" s="102"/>
      <c r="L18466" s="108"/>
      <c r="R18466" s="31"/>
      <c r="S18466" s="112"/>
    </row>
    <row r="18467">
      <c r="A18467" s="105"/>
      <c r="C18467" s="88"/>
      <c r="D18467" s="86"/>
      <c r="E18467" s="32"/>
      <c r="H18467" s="105"/>
      <c r="J18467" s="102"/>
      <c r="K18467" s="102"/>
      <c r="L18467" s="108"/>
      <c r="R18467" s="31"/>
      <c r="S18467" s="112"/>
    </row>
    <row r="18468">
      <c r="A18468" s="105"/>
      <c r="C18468" s="88"/>
      <c r="D18468" s="86"/>
      <c r="E18468" s="32"/>
      <c r="H18468" s="105"/>
      <c r="J18468" s="102"/>
      <c r="K18468" s="102"/>
      <c r="L18468" s="108"/>
      <c r="R18468" s="31"/>
      <c r="S18468" s="112"/>
    </row>
    <row r="18469">
      <c r="A18469" s="105"/>
      <c r="C18469" s="88"/>
      <c r="D18469" s="86"/>
      <c r="E18469" s="32"/>
      <c r="H18469" s="105"/>
      <c r="J18469" s="102"/>
      <c r="K18469" s="102"/>
      <c r="L18469" s="108"/>
      <c r="R18469" s="31"/>
      <c r="S18469" s="112"/>
    </row>
    <row r="18470">
      <c r="A18470" s="105"/>
      <c r="C18470" s="88"/>
      <c r="D18470" s="86"/>
      <c r="E18470" s="32"/>
      <c r="H18470" s="105"/>
      <c r="J18470" s="102"/>
      <c r="K18470" s="102"/>
      <c r="L18470" s="108"/>
      <c r="R18470" s="31"/>
      <c r="S18470" s="112"/>
    </row>
    <row r="18471">
      <c r="A18471" s="105"/>
      <c r="C18471" s="88"/>
      <c r="D18471" s="86"/>
      <c r="E18471" s="32"/>
      <c r="H18471" s="105"/>
      <c r="J18471" s="102"/>
      <c r="K18471" s="102"/>
      <c r="L18471" s="108"/>
      <c r="R18471" s="31"/>
      <c r="S18471" s="112"/>
    </row>
    <row r="18472">
      <c r="A18472" s="105"/>
      <c r="C18472" s="88"/>
      <c r="D18472" s="86"/>
      <c r="E18472" s="32"/>
      <c r="H18472" s="105"/>
      <c r="J18472" s="102"/>
      <c r="K18472" s="102"/>
      <c r="L18472" s="108"/>
      <c r="R18472" s="31"/>
      <c r="S18472" s="112"/>
    </row>
    <row r="18473">
      <c r="A18473" s="105"/>
      <c r="C18473" s="88"/>
      <c r="D18473" s="86"/>
      <c r="E18473" s="32"/>
      <c r="H18473" s="105"/>
      <c r="J18473" s="102"/>
      <c r="K18473" s="102"/>
      <c r="L18473" s="108"/>
      <c r="R18473" s="31"/>
      <c r="S18473" s="112"/>
    </row>
    <row r="18474">
      <c r="A18474" s="105"/>
      <c r="C18474" s="88"/>
      <c r="D18474" s="86"/>
      <c r="E18474" s="32"/>
      <c r="H18474" s="105"/>
      <c r="J18474" s="102"/>
      <c r="K18474" s="102"/>
      <c r="L18474" s="108"/>
      <c r="R18474" s="31"/>
      <c r="S18474" s="112"/>
    </row>
    <row r="18475">
      <c r="A18475" s="105"/>
      <c r="C18475" s="88"/>
      <c r="D18475" s="86"/>
      <c r="E18475" s="32"/>
      <c r="H18475" s="105"/>
      <c r="J18475" s="102"/>
      <c r="K18475" s="102"/>
      <c r="L18475" s="108"/>
      <c r="R18475" s="31"/>
      <c r="S18475" s="112"/>
    </row>
    <row r="18476">
      <c r="A18476" s="105"/>
      <c r="C18476" s="88"/>
      <c r="D18476" s="86"/>
      <c r="E18476" s="32"/>
      <c r="H18476" s="105"/>
      <c r="J18476" s="102"/>
      <c r="K18476" s="102"/>
      <c r="L18476" s="108"/>
      <c r="R18476" s="31"/>
      <c r="S18476" s="112"/>
    </row>
    <row r="18477">
      <c r="A18477" s="105"/>
      <c r="C18477" s="88"/>
      <c r="D18477" s="86"/>
      <c r="E18477" s="32"/>
      <c r="H18477" s="105"/>
      <c r="J18477" s="102"/>
      <c r="K18477" s="102"/>
      <c r="L18477" s="108"/>
      <c r="R18477" s="31"/>
      <c r="S18477" s="112"/>
    </row>
    <row r="18478">
      <c r="A18478" s="105"/>
      <c r="C18478" s="88"/>
      <c r="D18478" s="86"/>
      <c r="E18478" s="32"/>
      <c r="H18478" s="105"/>
      <c r="J18478" s="102"/>
      <c r="K18478" s="102"/>
      <c r="L18478" s="108"/>
      <c r="R18478" s="31"/>
      <c r="S18478" s="112"/>
    </row>
    <row r="18479">
      <c r="A18479" s="105"/>
      <c r="C18479" s="88"/>
      <c r="D18479" s="86"/>
      <c r="E18479" s="32"/>
      <c r="H18479" s="105"/>
      <c r="J18479" s="102"/>
      <c r="K18479" s="102"/>
      <c r="L18479" s="108"/>
      <c r="R18479" s="31"/>
      <c r="S18479" s="112"/>
    </row>
    <row r="18480">
      <c r="A18480" s="105"/>
      <c r="C18480" s="88"/>
      <c r="D18480" s="86"/>
      <c r="E18480" s="32"/>
      <c r="H18480" s="105"/>
      <c r="J18480" s="102"/>
      <c r="K18480" s="102"/>
      <c r="L18480" s="108"/>
      <c r="R18480" s="31"/>
      <c r="S18480" s="112"/>
    </row>
    <row r="18481">
      <c r="A18481" s="105"/>
      <c r="C18481" s="88"/>
      <c r="D18481" s="86"/>
      <c r="E18481" s="32"/>
      <c r="H18481" s="105"/>
      <c r="J18481" s="102"/>
      <c r="K18481" s="102"/>
      <c r="L18481" s="108"/>
      <c r="R18481" s="31"/>
      <c r="S18481" s="112"/>
    </row>
    <row r="18482">
      <c r="A18482" s="105"/>
      <c r="C18482" s="88"/>
      <c r="D18482" s="86"/>
      <c r="E18482" s="32"/>
      <c r="H18482" s="105"/>
      <c r="J18482" s="102"/>
      <c r="K18482" s="102"/>
      <c r="L18482" s="108"/>
      <c r="R18482" s="31"/>
      <c r="S18482" s="112"/>
    </row>
    <row r="18483">
      <c r="A18483" s="105"/>
      <c r="C18483" s="88"/>
      <c r="D18483" s="86"/>
      <c r="E18483" s="32"/>
      <c r="H18483" s="105"/>
      <c r="J18483" s="102"/>
      <c r="K18483" s="102"/>
      <c r="L18483" s="108"/>
      <c r="R18483" s="31"/>
      <c r="S18483" s="112"/>
    </row>
    <row r="18484">
      <c r="A18484" s="105"/>
      <c r="C18484" s="88"/>
      <c r="D18484" s="86"/>
      <c r="E18484" s="32"/>
      <c r="H18484" s="105"/>
      <c r="J18484" s="102"/>
      <c r="K18484" s="102"/>
      <c r="L18484" s="108"/>
      <c r="R18484" s="31"/>
      <c r="S18484" s="112"/>
    </row>
    <row r="18485">
      <c r="A18485" s="105"/>
      <c r="C18485" s="88"/>
      <c r="D18485" s="86"/>
      <c r="E18485" s="32"/>
      <c r="H18485" s="105"/>
      <c r="J18485" s="102"/>
      <c r="K18485" s="102"/>
      <c r="L18485" s="108"/>
      <c r="R18485" s="31"/>
      <c r="S18485" s="112"/>
    </row>
    <row r="18486">
      <c r="A18486" s="105"/>
      <c r="C18486" s="88"/>
      <c r="D18486" s="86"/>
      <c r="E18486" s="32"/>
      <c r="H18486" s="105"/>
      <c r="J18486" s="102"/>
      <c r="K18486" s="102"/>
      <c r="L18486" s="108"/>
      <c r="R18486" s="31"/>
      <c r="S18486" s="112"/>
    </row>
    <row r="18487">
      <c r="A18487" s="105"/>
      <c r="C18487" s="88"/>
      <c r="D18487" s="86"/>
      <c r="E18487" s="32"/>
      <c r="H18487" s="105"/>
      <c r="J18487" s="102"/>
      <c r="K18487" s="102"/>
      <c r="L18487" s="108"/>
      <c r="R18487" s="31"/>
      <c r="S18487" s="112"/>
    </row>
    <row r="18488">
      <c r="A18488" s="105"/>
      <c r="C18488" s="88"/>
      <c r="D18488" s="86"/>
      <c r="E18488" s="32"/>
      <c r="H18488" s="105"/>
      <c r="J18488" s="102"/>
      <c r="K18488" s="102"/>
      <c r="L18488" s="108"/>
      <c r="R18488" s="31"/>
      <c r="S18488" s="112"/>
    </row>
    <row r="18489">
      <c r="A18489" s="105"/>
      <c r="C18489" s="88"/>
      <c r="D18489" s="86"/>
      <c r="E18489" s="32"/>
      <c r="H18489" s="105"/>
      <c r="J18489" s="102"/>
      <c r="K18489" s="102"/>
      <c r="L18489" s="108"/>
      <c r="R18489" s="31"/>
      <c r="S18489" s="112"/>
    </row>
    <row r="18490">
      <c r="A18490" s="105"/>
      <c r="C18490" s="88"/>
      <c r="D18490" s="86"/>
      <c r="E18490" s="32"/>
      <c r="H18490" s="105"/>
      <c r="J18490" s="102"/>
      <c r="K18490" s="102"/>
      <c r="L18490" s="108"/>
      <c r="R18490" s="31"/>
      <c r="S18490" s="112"/>
    </row>
    <row r="18491">
      <c r="A18491" s="105"/>
      <c r="C18491" s="88"/>
      <c r="D18491" s="86"/>
      <c r="E18491" s="32"/>
      <c r="H18491" s="105"/>
      <c r="J18491" s="102"/>
      <c r="K18491" s="102"/>
      <c r="L18491" s="108"/>
      <c r="R18491" s="31"/>
      <c r="S18491" s="112"/>
    </row>
    <row r="18492">
      <c r="A18492" s="105"/>
      <c r="C18492" s="88"/>
      <c r="D18492" s="86"/>
      <c r="E18492" s="32"/>
      <c r="H18492" s="105"/>
      <c r="J18492" s="102"/>
      <c r="K18492" s="102"/>
      <c r="L18492" s="108"/>
      <c r="R18492" s="31"/>
      <c r="S18492" s="112"/>
    </row>
    <row r="18493">
      <c r="A18493" s="105"/>
      <c r="C18493" s="88"/>
      <c r="D18493" s="86"/>
      <c r="E18493" s="32"/>
      <c r="H18493" s="105"/>
      <c r="J18493" s="102"/>
      <c r="K18493" s="102"/>
      <c r="L18493" s="108"/>
      <c r="R18493" s="31"/>
      <c r="S18493" s="112"/>
    </row>
    <row r="18494">
      <c r="A18494" s="105"/>
      <c r="C18494" s="88"/>
      <c r="D18494" s="86"/>
      <c r="E18494" s="32"/>
      <c r="H18494" s="105"/>
      <c r="J18494" s="102"/>
      <c r="K18494" s="102"/>
      <c r="L18494" s="108"/>
      <c r="R18494" s="31"/>
      <c r="S18494" s="112"/>
    </row>
    <row r="18495">
      <c r="A18495" s="105"/>
      <c r="C18495" s="88"/>
      <c r="D18495" s="86"/>
      <c r="E18495" s="32"/>
      <c r="H18495" s="105"/>
      <c r="J18495" s="102"/>
      <c r="K18495" s="102"/>
      <c r="L18495" s="108"/>
      <c r="R18495" s="31"/>
      <c r="S18495" s="112"/>
    </row>
    <row r="18496">
      <c r="A18496" s="105"/>
      <c r="C18496" s="88"/>
      <c r="D18496" s="86"/>
      <c r="E18496" s="32"/>
      <c r="H18496" s="105"/>
      <c r="J18496" s="102"/>
      <c r="K18496" s="102"/>
      <c r="L18496" s="108"/>
      <c r="R18496" s="31"/>
      <c r="S18496" s="112"/>
    </row>
    <row r="18497">
      <c r="A18497" s="105"/>
      <c r="C18497" s="88"/>
      <c r="D18497" s="86"/>
      <c r="E18497" s="32"/>
      <c r="H18497" s="105"/>
      <c r="J18497" s="102"/>
      <c r="K18497" s="102"/>
      <c r="L18497" s="108"/>
      <c r="R18497" s="31"/>
      <c r="S18497" s="112"/>
    </row>
    <row r="18498">
      <c r="A18498" s="105"/>
      <c r="C18498" s="88"/>
      <c r="D18498" s="86"/>
      <c r="E18498" s="32"/>
      <c r="H18498" s="105"/>
      <c r="J18498" s="102"/>
      <c r="K18498" s="102"/>
      <c r="L18498" s="108"/>
      <c r="R18498" s="31"/>
      <c r="S18498" s="112"/>
    </row>
    <row r="18499">
      <c r="A18499" s="105"/>
      <c r="C18499" s="88"/>
      <c r="D18499" s="86"/>
      <c r="E18499" s="32"/>
      <c r="H18499" s="105"/>
      <c r="J18499" s="102"/>
      <c r="K18499" s="102"/>
      <c r="L18499" s="108"/>
      <c r="R18499" s="31"/>
      <c r="S18499" s="112"/>
    </row>
    <row r="18500">
      <c r="A18500" s="105"/>
      <c r="C18500" s="88"/>
      <c r="D18500" s="86"/>
      <c r="E18500" s="32"/>
      <c r="H18500" s="105"/>
      <c r="J18500" s="102"/>
      <c r="K18500" s="102"/>
      <c r="L18500" s="108"/>
      <c r="R18500" s="31"/>
      <c r="S18500" s="112"/>
    </row>
    <row r="18501">
      <c r="A18501" s="105"/>
      <c r="C18501" s="88"/>
      <c r="D18501" s="86"/>
      <c r="E18501" s="32"/>
      <c r="H18501" s="105"/>
      <c r="J18501" s="102"/>
      <c r="K18501" s="102"/>
      <c r="L18501" s="108"/>
      <c r="R18501" s="31"/>
      <c r="S18501" s="112"/>
    </row>
    <row r="18502">
      <c r="A18502" s="105"/>
      <c r="C18502" s="88"/>
      <c r="D18502" s="86"/>
      <c r="E18502" s="32"/>
      <c r="H18502" s="105"/>
      <c r="J18502" s="102"/>
      <c r="K18502" s="102"/>
      <c r="L18502" s="108"/>
      <c r="R18502" s="31"/>
      <c r="S18502" s="112"/>
    </row>
    <row r="18503">
      <c r="A18503" s="105"/>
      <c r="C18503" s="88"/>
      <c r="D18503" s="86"/>
      <c r="E18503" s="32"/>
      <c r="H18503" s="105"/>
      <c r="J18503" s="102"/>
      <c r="K18503" s="102"/>
      <c r="L18503" s="108"/>
      <c r="R18503" s="31"/>
      <c r="S18503" s="112"/>
    </row>
    <row r="18504">
      <c r="A18504" s="105"/>
      <c r="C18504" s="88"/>
      <c r="D18504" s="86"/>
      <c r="E18504" s="32"/>
      <c r="H18504" s="105"/>
      <c r="J18504" s="102"/>
      <c r="K18504" s="102"/>
      <c r="L18504" s="108"/>
      <c r="R18504" s="31"/>
      <c r="S18504" s="112"/>
    </row>
    <row r="18505">
      <c r="A18505" s="105"/>
      <c r="C18505" s="88"/>
      <c r="D18505" s="86"/>
      <c r="E18505" s="32"/>
      <c r="H18505" s="105"/>
      <c r="J18505" s="102"/>
      <c r="K18505" s="102"/>
      <c r="L18505" s="108"/>
      <c r="R18505" s="31"/>
      <c r="S18505" s="112"/>
    </row>
    <row r="18506">
      <c r="A18506" s="105"/>
      <c r="C18506" s="88"/>
      <c r="D18506" s="86"/>
      <c r="E18506" s="32"/>
      <c r="H18506" s="105"/>
      <c r="J18506" s="102"/>
      <c r="K18506" s="102"/>
      <c r="L18506" s="108"/>
      <c r="R18506" s="31"/>
      <c r="S18506" s="112"/>
    </row>
    <row r="18507">
      <c r="A18507" s="105"/>
      <c r="C18507" s="88"/>
      <c r="D18507" s="86"/>
      <c r="E18507" s="32"/>
      <c r="H18507" s="105"/>
      <c r="J18507" s="102"/>
      <c r="K18507" s="102"/>
      <c r="L18507" s="108"/>
      <c r="R18507" s="31"/>
      <c r="S18507" s="112"/>
    </row>
    <row r="18508">
      <c r="A18508" s="105"/>
      <c r="C18508" s="88"/>
      <c r="D18508" s="86"/>
      <c r="E18508" s="32"/>
      <c r="H18508" s="105"/>
      <c r="J18508" s="102"/>
      <c r="K18508" s="102"/>
      <c r="L18508" s="108"/>
      <c r="R18508" s="31"/>
      <c r="S18508" s="112"/>
    </row>
    <row r="18509">
      <c r="A18509" s="105"/>
      <c r="C18509" s="88"/>
      <c r="D18509" s="86"/>
      <c r="E18509" s="32"/>
      <c r="H18509" s="105"/>
      <c r="J18509" s="102"/>
      <c r="K18509" s="102"/>
      <c r="L18509" s="108"/>
      <c r="R18509" s="31"/>
      <c r="S18509" s="112"/>
    </row>
    <row r="18510">
      <c r="A18510" s="105"/>
      <c r="C18510" s="88"/>
      <c r="D18510" s="86"/>
      <c r="E18510" s="32"/>
      <c r="H18510" s="105"/>
      <c r="J18510" s="102"/>
      <c r="K18510" s="102"/>
      <c r="L18510" s="108"/>
      <c r="R18510" s="31"/>
      <c r="S18510" s="112"/>
    </row>
    <row r="18511">
      <c r="A18511" s="105"/>
      <c r="C18511" s="88"/>
      <c r="D18511" s="86"/>
      <c r="E18511" s="32"/>
      <c r="H18511" s="105"/>
      <c r="J18511" s="102"/>
      <c r="K18511" s="102"/>
      <c r="L18511" s="108"/>
      <c r="R18511" s="31"/>
      <c r="S18511" s="112"/>
    </row>
    <row r="18512">
      <c r="A18512" s="105"/>
      <c r="C18512" s="88"/>
      <c r="D18512" s="86"/>
      <c r="E18512" s="32"/>
      <c r="H18512" s="105"/>
      <c r="J18512" s="102"/>
      <c r="K18512" s="102"/>
      <c r="L18512" s="108"/>
      <c r="R18512" s="31"/>
      <c r="S18512" s="112"/>
    </row>
    <row r="18513">
      <c r="A18513" s="105"/>
      <c r="C18513" s="88"/>
      <c r="D18513" s="86"/>
      <c r="E18513" s="32"/>
      <c r="H18513" s="105"/>
      <c r="J18513" s="102"/>
      <c r="K18513" s="102"/>
      <c r="L18513" s="108"/>
      <c r="R18513" s="31"/>
      <c r="S18513" s="112"/>
    </row>
    <row r="18514">
      <c r="A18514" s="105"/>
      <c r="C18514" s="88"/>
      <c r="D18514" s="86"/>
      <c r="E18514" s="32"/>
      <c r="H18514" s="105"/>
      <c r="J18514" s="102"/>
      <c r="K18514" s="102"/>
      <c r="L18514" s="108"/>
      <c r="R18514" s="31"/>
      <c r="S18514" s="112"/>
    </row>
    <row r="18515">
      <c r="A18515" s="105"/>
      <c r="C18515" s="88"/>
      <c r="D18515" s="86"/>
      <c r="E18515" s="32"/>
      <c r="H18515" s="105"/>
      <c r="J18515" s="102"/>
      <c r="K18515" s="102"/>
      <c r="L18515" s="108"/>
      <c r="R18515" s="31"/>
      <c r="S18515" s="112"/>
    </row>
    <row r="18516">
      <c r="A18516" s="105"/>
      <c r="C18516" s="88"/>
      <c r="D18516" s="86"/>
      <c r="E18516" s="32"/>
      <c r="H18516" s="105"/>
      <c r="J18516" s="102"/>
      <c r="K18516" s="102"/>
      <c r="L18516" s="108"/>
      <c r="R18516" s="31"/>
      <c r="S18516" s="112"/>
    </row>
    <row r="18517">
      <c r="A18517" s="105"/>
      <c r="C18517" s="88"/>
      <c r="D18517" s="86"/>
      <c r="E18517" s="32"/>
      <c r="H18517" s="105"/>
      <c r="J18517" s="102"/>
      <c r="K18517" s="102"/>
      <c r="L18517" s="108"/>
      <c r="R18517" s="31"/>
      <c r="S18517" s="112"/>
    </row>
    <row r="18518">
      <c r="A18518" s="105"/>
      <c r="C18518" s="88"/>
      <c r="D18518" s="86"/>
      <c r="E18518" s="32"/>
      <c r="H18518" s="105"/>
      <c r="J18518" s="102"/>
      <c r="K18518" s="102"/>
      <c r="L18518" s="108"/>
      <c r="R18518" s="31"/>
      <c r="S18518" s="112"/>
    </row>
    <row r="18519">
      <c r="A18519" s="105"/>
      <c r="C18519" s="88"/>
      <c r="D18519" s="86"/>
      <c r="E18519" s="32"/>
      <c r="H18519" s="105"/>
      <c r="J18519" s="102"/>
      <c r="K18519" s="102"/>
      <c r="L18519" s="108"/>
      <c r="R18519" s="31"/>
      <c r="S18519" s="112"/>
    </row>
    <row r="18520">
      <c r="A18520" s="105"/>
      <c r="C18520" s="88"/>
      <c r="D18520" s="86"/>
      <c r="E18520" s="32"/>
      <c r="H18520" s="105"/>
      <c r="J18520" s="102"/>
      <c r="K18520" s="102"/>
      <c r="L18520" s="108"/>
      <c r="R18520" s="31"/>
      <c r="S18520" s="112"/>
    </row>
    <row r="18521">
      <c r="A18521" s="105"/>
      <c r="C18521" s="88"/>
      <c r="D18521" s="86"/>
      <c r="E18521" s="32"/>
      <c r="H18521" s="105"/>
      <c r="J18521" s="102"/>
      <c r="K18521" s="102"/>
      <c r="L18521" s="108"/>
      <c r="R18521" s="31"/>
      <c r="S18521" s="112"/>
    </row>
    <row r="18522">
      <c r="A18522" s="105"/>
      <c r="C18522" s="88"/>
      <c r="D18522" s="86"/>
      <c r="E18522" s="32"/>
      <c r="H18522" s="105"/>
      <c r="J18522" s="102"/>
      <c r="K18522" s="102"/>
      <c r="L18522" s="108"/>
      <c r="R18522" s="31"/>
      <c r="S18522" s="112"/>
    </row>
    <row r="18523">
      <c r="A18523" s="105"/>
      <c r="C18523" s="88"/>
      <c r="D18523" s="86"/>
      <c r="E18523" s="32"/>
      <c r="H18523" s="105"/>
      <c r="J18523" s="102"/>
      <c r="K18523" s="102"/>
      <c r="L18523" s="108"/>
      <c r="R18523" s="31"/>
      <c r="S18523" s="112"/>
    </row>
    <row r="18524">
      <c r="A18524" s="105"/>
      <c r="C18524" s="88"/>
      <c r="D18524" s="86"/>
      <c r="E18524" s="32"/>
      <c r="H18524" s="105"/>
      <c r="J18524" s="102"/>
      <c r="K18524" s="102"/>
      <c r="L18524" s="108"/>
      <c r="R18524" s="31"/>
      <c r="S18524" s="112"/>
    </row>
    <row r="18525">
      <c r="A18525" s="105"/>
      <c r="C18525" s="88"/>
      <c r="D18525" s="86"/>
      <c r="E18525" s="32"/>
      <c r="H18525" s="105"/>
      <c r="J18525" s="102"/>
      <c r="K18525" s="102"/>
      <c r="L18525" s="108"/>
      <c r="R18525" s="31"/>
      <c r="S18525" s="112"/>
    </row>
    <row r="18526">
      <c r="A18526" s="105"/>
      <c r="C18526" s="88"/>
      <c r="D18526" s="86"/>
      <c r="E18526" s="32"/>
      <c r="H18526" s="105"/>
      <c r="J18526" s="102"/>
      <c r="K18526" s="102"/>
      <c r="L18526" s="108"/>
      <c r="R18526" s="31"/>
      <c r="S18526" s="112"/>
    </row>
    <row r="18527">
      <c r="A18527" s="105"/>
      <c r="C18527" s="88"/>
      <c r="D18527" s="86"/>
      <c r="E18527" s="32"/>
      <c r="H18527" s="105"/>
      <c r="J18527" s="102"/>
      <c r="K18527" s="102"/>
      <c r="L18527" s="108"/>
      <c r="R18527" s="31"/>
      <c r="S18527" s="112"/>
    </row>
    <row r="18528">
      <c r="A18528" s="105"/>
      <c r="C18528" s="88"/>
      <c r="D18528" s="86"/>
      <c r="E18528" s="32"/>
      <c r="H18528" s="105"/>
      <c r="J18528" s="102"/>
      <c r="K18528" s="102"/>
      <c r="L18528" s="108"/>
      <c r="R18528" s="31"/>
      <c r="S18528" s="112"/>
    </row>
    <row r="18529">
      <c r="A18529" s="105"/>
      <c r="C18529" s="88"/>
      <c r="D18529" s="86"/>
      <c r="E18529" s="32"/>
      <c r="H18529" s="105"/>
      <c r="J18529" s="102"/>
      <c r="K18529" s="102"/>
      <c r="L18529" s="108"/>
      <c r="R18529" s="31"/>
      <c r="S18529" s="112"/>
    </row>
    <row r="18530">
      <c r="A18530" s="105"/>
      <c r="C18530" s="88"/>
      <c r="D18530" s="86"/>
      <c r="E18530" s="32"/>
      <c r="H18530" s="105"/>
      <c r="J18530" s="102"/>
      <c r="K18530" s="102"/>
      <c r="L18530" s="108"/>
      <c r="R18530" s="31"/>
      <c r="S18530" s="112"/>
    </row>
    <row r="18531">
      <c r="A18531" s="105"/>
      <c r="C18531" s="88"/>
      <c r="D18531" s="86"/>
      <c r="E18531" s="32"/>
      <c r="H18531" s="105"/>
      <c r="J18531" s="102"/>
      <c r="K18531" s="102"/>
      <c r="L18531" s="108"/>
      <c r="R18531" s="31"/>
      <c r="S18531" s="112"/>
    </row>
    <row r="18532">
      <c r="A18532" s="105"/>
      <c r="C18532" s="88"/>
      <c r="D18532" s="86"/>
      <c r="E18532" s="32"/>
      <c r="H18532" s="105"/>
      <c r="J18532" s="102"/>
      <c r="K18532" s="102"/>
      <c r="L18532" s="108"/>
      <c r="R18532" s="31"/>
      <c r="S18532" s="112"/>
    </row>
    <row r="18533">
      <c r="A18533" s="105"/>
      <c r="C18533" s="88"/>
      <c r="D18533" s="86"/>
      <c r="E18533" s="32"/>
      <c r="H18533" s="105"/>
      <c r="J18533" s="102"/>
      <c r="K18533" s="102"/>
      <c r="L18533" s="108"/>
      <c r="R18533" s="31"/>
      <c r="S18533" s="112"/>
    </row>
    <row r="18534">
      <c r="A18534" s="105"/>
      <c r="C18534" s="88"/>
      <c r="D18534" s="86"/>
      <c r="E18534" s="32"/>
      <c r="H18534" s="105"/>
      <c r="J18534" s="102"/>
      <c r="K18534" s="102"/>
      <c r="L18534" s="108"/>
      <c r="R18534" s="31"/>
      <c r="S18534" s="112"/>
    </row>
    <row r="18535">
      <c r="A18535" s="105"/>
      <c r="C18535" s="88"/>
      <c r="D18535" s="86"/>
      <c r="E18535" s="32"/>
      <c r="H18535" s="105"/>
      <c r="J18535" s="102"/>
      <c r="K18535" s="102"/>
      <c r="L18535" s="108"/>
      <c r="R18535" s="31"/>
      <c r="S18535" s="112"/>
    </row>
    <row r="18536">
      <c r="A18536" s="105"/>
      <c r="C18536" s="88"/>
      <c r="D18536" s="86"/>
      <c r="E18536" s="32"/>
      <c r="H18536" s="105"/>
      <c r="J18536" s="102"/>
      <c r="K18536" s="102"/>
      <c r="L18536" s="108"/>
      <c r="R18536" s="31"/>
      <c r="S18536" s="112"/>
    </row>
    <row r="18537">
      <c r="A18537" s="105"/>
      <c r="C18537" s="88"/>
      <c r="D18537" s="86"/>
      <c r="E18537" s="32"/>
      <c r="H18537" s="105"/>
      <c r="J18537" s="102"/>
      <c r="K18537" s="102"/>
      <c r="L18537" s="108"/>
      <c r="R18537" s="31"/>
      <c r="S18537" s="112"/>
    </row>
    <row r="18538">
      <c r="A18538" s="105"/>
      <c r="C18538" s="88"/>
      <c r="D18538" s="86"/>
      <c r="E18538" s="32"/>
      <c r="H18538" s="105"/>
      <c r="J18538" s="102"/>
      <c r="K18538" s="102"/>
      <c r="L18538" s="108"/>
      <c r="R18538" s="31"/>
      <c r="S18538" s="112"/>
    </row>
    <row r="18539">
      <c r="A18539" s="105"/>
      <c r="C18539" s="88"/>
      <c r="D18539" s="86"/>
      <c r="E18539" s="32"/>
      <c r="H18539" s="105"/>
      <c r="J18539" s="102"/>
      <c r="K18539" s="102"/>
      <c r="L18539" s="108"/>
      <c r="R18539" s="31"/>
      <c r="S18539" s="112"/>
    </row>
    <row r="18540">
      <c r="A18540" s="105"/>
      <c r="C18540" s="88"/>
      <c r="D18540" s="86"/>
      <c r="E18540" s="32"/>
      <c r="H18540" s="105"/>
      <c r="J18540" s="102"/>
      <c r="K18540" s="102"/>
      <c r="L18540" s="108"/>
      <c r="R18540" s="31"/>
      <c r="S18540" s="112"/>
    </row>
    <row r="18541">
      <c r="A18541" s="105"/>
      <c r="C18541" s="88"/>
      <c r="D18541" s="86"/>
      <c r="E18541" s="32"/>
      <c r="H18541" s="105"/>
      <c r="J18541" s="102"/>
      <c r="K18541" s="102"/>
      <c r="L18541" s="108"/>
      <c r="R18541" s="31"/>
      <c r="S18541" s="112"/>
    </row>
    <row r="18542">
      <c r="A18542" s="105"/>
      <c r="C18542" s="88"/>
      <c r="D18542" s="86"/>
      <c r="E18542" s="32"/>
      <c r="H18542" s="105"/>
      <c r="J18542" s="102"/>
      <c r="K18542" s="102"/>
      <c r="L18542" s="108"/>
      <c r="R18542" s="31"/>
      <c r="S18542" s="112"/>
    </row>
    <row r="18543">
      <c r="A18543" s="105"/>
      <c r="C18543" s="88"/>
      <c r="D18543" s="86"/>
      <c r="E18543" s="32"/>
      <c r="H18543" s="105"/>
      <c r="J18543" s="102"/>
      <c r="K18543" s="102"/>
      <c r="L18543" s="108"/>
      <c r="R18543" s="31"/>
      <c r="S18543" s="112"/>
    </row>
    <row r="18544">
      <c r="A18544" s="105"/>
      <c r="C18544" s="88"/>
      <c r="D18544" s="86"/>
      <c r="E18544" s="32"/>
      <c r="H18544" s="105"/>
      <c r="J18544" s="102"/>
      <c r="K18544" s="102"/>
      <c r="L18544" s="108"/>
      <c r="R18544" s="31"/>
      <c r="S18544" s="112"/>
    </row>
    <row r="18545">
      <c r="A18545" s="105"/>
      <c r="C18545" s="88"/>
      <c r="D18545" s="86"/>
      <c r="E18545" s="32"/>
      <c r="H18545" s="105"/>
      <c r="J18545" s="102"/>
      <c r="K18545" s="102"/>
      <c r="L18545" s="108"/>
      <c r="R18545" s="31"/>
      <c r="S18545" s="112"/>
    </row>
    <row r="18546">
      <c r="A18546" s="105"/>
      <c r="C18546" s="88"/>
      <c r="D18546" s="86"/>
      <c r="E18546" s="32"/>
      <c r="H18546" s="105"/>
      <c r="J18546" s="102"/>
      <c r="K18546" s="102"/>
      <c r="L18546" s="108"/>
      <c r="R18546" s="31"/>
      <c r="S18546" s="112"/>
    </row>
    <row r="18547">
      <c r="A18547" s="105"/>
      <c r="C18547" s="88"/>
      <c r="D18547" s="86"/>
      <c r="E18547" s="32"/>
      <c r="H18547" s="105"/>
      <c r="J18547" s="102"/>
      <c r="K18547" s="102"/>
      <c r="L18547" s="108"/>
      <c r="R18547" s="31"/>
      <c r="S18547" s="112"/>
    </row>
    <row r="18548">
      <c r="A18548" s="105"/>
      <c r="C18548" s="88"/>
      <c r="D18548" s="86"/>
      <c r="E18548" s="32"/>
      <c r="H18548" s="105"/>
      <c r="J18548" s="102"/>
      <c r="K18548" s="102"/>
      <c r="L18548" s="108"/>
      <c r="R18548" s="31"/>
      <c r="S18548" s="112"/>
    </row>
    <row r="18549">
      <c r="A18549" s="105"/>
      <c r="C18549" s="88"/>
      <c r="D18549" s="86"/>
      <c r="E18549" s="32"/>
      <c r="H18549" s="105"/>
      <c r="J18549" s="102"/>
      <c r="K18549" s="102"/>
      <c r="L18549" s="108"/>
      <c r="R18549" s="31"/>
      <c r="S18549" s="112"/>
    </row>
    <row r="18550">
      <c r="A18550" s="105"/>
      <c r="C18550" s="88"/>
      <c r="D18550" s="86"/>
      <c r="E18550" s="32"/>
      <c r="H18550" s="105"/>
      <c r="J18550" s="102"/>
      <c r="K18550" s="102"/>
      <c r="L18550" s="108"/>
      <c r="R18550" s="31"/>
      <c r="S18550" s="112"/>
    </row>
    <row r="18551">
      <c r="A18551" s="105"/>
      <c r="C18551" s="88"/>
      <c r="D18551" s="86"/>
      <c r="E18551" s="32"/>
      <c r="H18551" s="105"/>
      <c r="J18551" s="102"/>
      <c r="K18551" s="102"/>
      <c r="L18551" s="108"/>
      <c r="R18551" s="31"/>
      <c r="S18551" s="112"/>
    </row>
    <row r="18552">
      <c r="A18552" s="105"/>
      <c r="C18552" s="88"/>
      <c r="D18552" s="86"/>
      <c r="E18552" s="32"/>
      <c r="H18552" s="105"/>
      <c r="J18552" s="102"/>
      <c r="K18552" s="102"/>
      <c r="L18552" s="108"/>
      <c r="R18552" s="31"/>
      <c r="S18552" s="112"/>
    </row>
    <row r="18553">
      <c r="A18553" s="105"/>
      <c r="C18553" s="88"/>
      <c r="D18553" s="86"/>
      <c r="E18553" s="32"/>
      <c r="H18553" s="105"/>
      <c r="J18553" s="102"/>
      <c r="K18553" s="102"/>
      <c r="L18553" s="108"/>
      <c r="R18553" s="31"/>
      <c r="S18553" s="112"/>
    </row>
    <row r="18554">
      <c r="A18554" s="105"/>
      <c r="C18554" s="88"/>
      <c r="D18554" s="86"/>
      <c r="E18554" s="32"/>
      <c r="H18554" s="105"/>
      <c r="J18554" s="102"/>
      <c r="K18554" s="102"/>
      <c r="L18554" s="108"/>
      <c r="R18554" s="31"/>
      <c r="S18554" s="112"/>
    </row>
    <row r="18555">
      <c r="A18555" s="105"/>
      <c r="C18555" s="88"/>
      <c r="D18555" s="86"/>
      <c r="E18555" s="32"/>
      <c r="H18555" s="105"/>
      <c r="J18555" s="102"/>
      <c r="K18555" s="102"/>
      <c r="L18555" s="108"/>
      <c r="R18555" s="31"/>
      <c r="S18555" s="112"/>
    </row>
    <row r="18556">
      <c r="A18556" s="105"/>
      <c r="C18556" s="88"/>
      <c r="D18556" s="86"/>
      <c r="E18556" s="32"/>
      <c r="H18556" s="105"/>
      <c r="J18556" s="102"/>
      <c r="K18556" s="102"/>
      <c r="L18556" s="108"/>
      <c r="R18556" s="31"/>
      <c r="S18556" s="112"/>
    </row>
    <row r="18557">
      <c r="A18557" s="105"/>
      <c r="C18557" s="88"/>
      <c r="D18557" s="86"/>
      <c r="E18557" s="32"/>
      <c r="H18557" s="105"/>
      <c r="J18557" s="102"/>
      <c r="K18557" s="102"/>
      <c r="L18557" s="108"/>
      <c r="R18557" s="31"/>
      <c r="S18557" s="112"/>
    </row>
    <row r="18558">
      <c r="A18558" s="105"/>
      <c r="C18558" s="88"/>
      <c r="D18558" s="86"/>
      <c r="E18558" s="32"/>
      <c r="H18558" s="105"/>
      <c r="J18558" s="102"/>
      <c r="K18558" s="102"/>
      <c r="L18558" s="108"/>
      <c r="R18558" s="31"/>
      <c r="S18558" s="112"/>
    </row>
    <row r="18559">
      <c r="A18559" s="105"/>
      <c r="C18559" s="88"/>
      <c r="D18559" s="86"/>
      <c r="E18559" s="32"/>
      <c r="H18559" s="105"/>
      <c r="J18559" s="102"/>
      <c r="K18559" s="102"/>
      <c r="L18559" s="108"/>
      <c r="R18559" s="31"/>
      <c r="S18559" s="112"/>
    </row>
    <row r="18560">
      <c r="A18560" s="105"/>
      <c r="C18560" s="88"/>
      <c r="D18560" s="86"/>
      <c r="E18560" s="32"/>
      <c r="H18560" s="105"/>
      <c r="J18560" s="102"/>
      <c r="K18560" s="102"/>
      <c r="L18560" s="108"/>
      <c r="R18560" s="31"/>
      <c r="S18560" s="112"/>
    </row>
    <row r="18561">
      <c r="A18561" s="105"/>
      <c r="C18561" s="88"/>
      <c r="D18561" s="86"/>
      <c r="E18561" s="32"/>
      <c r="H18561" s="105"/>
      <c r="J18561" s="102"/>
      <c r="K18561" s="102"/>
      <c r="L18561" s="108"/>
      <c r="R18561" s="31"/>
      <c r="S18561" s="112"/>
    </row>
    <row r="18562">
      <c r="A18562" s="105"/>
      <c r="C18562" s="88"/>
      <c r="D18562" s="86"/>
      <c r="E18562" s="32"/>
      <c r="H18562" s="105"/>
      <c r="J18562" s="102"/>
      <c r="K18562" s="102"/>
      <c r="L18562" s="108"/>
      <c r="R18562" s="31"/>
      <c r="S18562" s="112"/>
    </row>
    <row r="18563">
      <c r="A18563" s="105"/>
      <c r="C18563" s="88"/>
      <c r="D18563" s="86"/>
      <c r="E18563" s="32"/>
      <c r="H18563" s="105"/>
      <c r="J18563" s="102"/>
      <c r="K18563" s="102"/>
      <c r="L18563" s="108"/>
      <c r="R18563" s="31"/>
      <c r="S18563" s="112"/>
    </row>
    <row r="18564">
      <c r="A18564" s="105"/>
      <c r="C18564" s="88"/>
      <c r="D18564" s="86"/>
      <c r="E18564" s="32"/>
      <c r="H18564" s="105"/>
      <c r="J18564" s="102"/>
      <c r="K18564" s="102"/>
      <c r="L18564" s="108"/>
      <c r="R18564" s="31"/>
      <c r="S18564" s="112"/>
    </row>
    <row r="18565">
      <c r="A18565" s="105"/>
      <c r="C18565" s="88"/>
      <c r="D18565" s="86"/>
      <c r="E18565" s="32"/>
      <c r="H18565" s="105"/>
      <c r="J18565" s="102"/>
      <c r="K18565" s="102"/>
      <c r="L18565" s="108"/>
      <c r="R18565" s="31"/>
      <c r="S18565" s="112"/>
    </row>
    <row r="18566">
      <c r="A18566" s="105"/>
      <c r="C18566" s="88"/>
      <c r="D18566" s="86"/>
      <c r="E18566" s="32"/>
      <c r="H18566" s="105"/>
      <c r="J18566" s="102"/>
      <c r="K18566" s="102"/>
      <c r="L18566" s="108"/>
      <c r="R18566" s="31"/>
      <c r="S18566" s="112"/>
    </row>
    <row r="18567">
      <c r="A18567" s="105"/>
      <c r="C18567" s="88"/>
      <c r="D18567" s="86"/>
      <c r="E18567" s="32"/>
      <c r="H18567" s="105"/>
      <c r="J18567" s="102"/>
      <c r="K18567" s="102"/>
      <c r="L18567" s="108"/>
      <c r="R18567" s="31"/>
      <c r="S18567" s="112"/>
    </row>
    <row r="18568">
      <c r="A18568" s="105"/>
      <c r="C18568" s="88"/>
      <c r="D18568" s="86"/>
      <c r="E18568" s="32"/>
      <c r="H18568" s="105"/>
      <c r="J18568" s="102"/>
      <c r="K18568" s="102"/>
      <c r="L18568" s="108"/>
      <c r="R18568" s="31"/>
      <c r="S18568" s="112"/>
    </row>
    <row r="18569">
      <c r="A18569" s="105"/>
      <c r="C18569" s="88"/>
      <c r="D18569" s="86"/>
      <c r="E18569" s="32"/>
      <c r="H18569" s="105"/>
      <c r="J18569" s="102"/>
      <c r="K18569" s="102"/>
      <c r="L18569" s="108"/>
      <c r="R18569" s="31"/>
      <c r="S18569" s="112"/>
    </row>
    <row r="18570">
      <c r="A18570" s="105"/>
      <c r="C18570" s="88"/>
      <c r="D18570" s="86"/>
      <c r="E18570" s="32"/>
      <c r="H18570" s="105"/>
      <c r="J18570" s="102"/>
      <c r="K18570" s="102"/>
      <c r="L18570" s="108"/>
      <c r="R18570" s="31"/>
      <c r="S18570" s="112"/>
    </row>
    <row r="18571">
      <c r="A18571" s="105"/>
      <c r="C18571" s="88"/>
      <c r="D18571" s="86"/>
      <c r="E18571" s="32"/>
      <c r="H18571" s="105"/>
      <c r="J18571" s="102"/>
      <c r="K18571" s="102"/>
      <c r="L18571" s="108"/>
      <c r="R18571" s="31"/>
      <c r="S18571" s="112"/>
    </row>
    <row r="18572">
      <c r="A18572" s="105"/>
      <c r="C18572" s="88"/>
      <c r="D18572" s="86"/>
      <c r="E18572" s="32"/>
      <c r="H18572" s="105"/>
      <c r="J18572" s="102"/>
      <c r="K18572" s="102"/>
      <c r="L18572" s="108"/>
      <c r="R18572" s="31"/>
      <c r="S18572" s="112"/>
    </row>
    <row r="18573">
      <c r="A18573" s="105"/>
      <c r="C18573" s="88"/>
      <c r="D18573" s="86"/>
      <c r="E18573" s="32"/>
      <c r="H18573" s="105"/>
      <c r="J18573" s="102"/>
      <c r="K18573" s="102"/>
      <c r="L18573" s="108"/>
      <c r="R18573" s="31"/>
      <c r="S18573" s="112"/>
    </row>
    <row r="18574">
      <c r="A18574" s="105"/>
      <c r="C18574" s="88"/>
      <c r="D18574" s="86"/>
      <c r="E18574" s="32"/>
      <c r="H18574" s="105"/>
      <c r="J18574" s="102"/>
      <c r="K18574" s="102"/>
      <c r="L18574" s="108"/>
      <c r="R18574" s="31"/>
      <c r="S18574" s="112"/>
    </row>
    <row r="18575">
      <c r="A18575" s="105"/>
      <c r="C18575" s="88"/>
      <c r="D18575" s="86"/>
      <c r="E18575" s="32"/>
      <c r="H18575" s="105"/>
      <c r="J18575" s="102"/>
      <c r="K18575" s="102"/>
      <c r="L18575" s="108"/>
      <c r="R18575" s="31"/>
      <c r="S18575" s="112"/>
    </row>
    <row r="18576">
      <c r="A18576" s="105"/>
      <c r="C18576" s="88"/>
      <c r="D18576" s="86"/>
      <c r="E18576" s="32"/>
      <c r="H18576" s="105"/>
      <c r="J18576" s="102"/>
      <c r="K18576" s="102"/>
      <c r="L18576" s="108"/>
      <c r="R18576" s="31"/>
      <c r="S18576" s="112"/>
    </row>
    <row r="18577">
      <c r="A18577" s="105"/>
      <c r="C18577" s="88"/>
      <c r="D18577" s="86"/>
      <c r="E18577" s="32"/>
      <c r="H18577" s="105"/>
      <c r="J18577" s="102"/>
      <c r="K18577" s="102"/>
      <c r="L18577" s="108"/>
      <c r="R18577" s="31"/>
      <c r="S18577" s="112"/>
    </row>
    <row r="18578">
      <c r="A18578" s="105"/>
      <c r="C18578" s="88"/>
      <c r="D18578" s="86"/>
      <c r="E18578" s="32"/>
      <c r="H18578" s="105"/>
      <c r="J18578" s="102"/>
      <c r="K18578" s="102"/>
      <c r="L18578" s="108"/>
      <c r="R18578" s="31"/>
      <c r="S18578" s="112"/>
    </row>
    <row r="18579">
      <c r="A18579" s="105"/>
      <c r="C18579" s="88"/>
      <c r="D18579" s="86"/>
      <c r="E18579" s="32"/>
      <c r="H18579" s="105"/>
      <c r="J18579" s="102"/>
      <c r="K18579" s="102"/>
      <c r="L18579" s="108"/>
      <c r="R18579" s="31"/>
      <c r="S18579" s="112"/>
    </row>
    <row r="18580">
      <c r="A18580" s="105"/>
      <c r="C18580" s="88"/>
      <c r="D18580" s="86"/>
      <c r="E18580" s="32"/>
      <c r="H18580" s="105"/>
      <c r="J18580" s="102"/>
      <c r="K18580" s="102"/>
      <c r="L18580" s="108"/>
      <c r="R18580" s="31"/>
      <c r="S18580" s="112"/>
    </row>
    <row r="18581">
      <c r="A18581" s="105"/>
      <c r="C18581" s="88"/>
      <c r="D18581" s="86"/>
      <c r="E18581" s="32"/>
      <c r="H18581" s="105"/>
      <c r="J18581" s="102"/>
      <c r="K18581" s="102"/>
      <c r="L18581" s="108"/>
      <c r="R18581" s="31"/>
      <c r="S18581" s="112"/>
    </row>
    <row r="18582">
      <c r="A18582" s="105"/>
      <c r="C18582" s="88"/>
      <c r="D18582" s="86"/>
      <c r="E18582" s="32"/>
      <c r="H18582" s="105"/>
      <c r="J18582" s="102"/>
      <c r="K18582" s="102"/>
      <c r="L18582" s="108"/>
      <c r="R18582" s="31"/>
      <c r="S18582" s="112"/>
    </row>
    <row r="18583">
      <c r="A18583" s="105"/>
      <c r="C18583" s="88"/>
      <c r="D18583" s="86"/>
      <c r="E18583" s="32"/>
      <c r="H18583" s="105"/>
      <c r="J18583" s="102"/>
      <c r="K18583" s="102"/>
      <c r="L18583" s="108"/>
      <c r="R18583" s="31"/>
      <c r="S18583" s="112"/>
    </row>
    <row r="18584">
      <c r="A18584" s="105"/>
      <c r="C18584" s="88"/>
      <c r="D18584" s="86"/>
      <c r="E18584" s="32"/>
      <c r="H18584" s="105"/>
      <c r="J18584" s="102"/>
      <c r="K18584" s="102"/>
      <c r="L18584" s="108"/>
      <c r="R18584" s="31"/>
      <c r="S18584" s="112"/>
    </row>
    <row r="18585">
      <c r="A18585" s="105"/>
      <c r="C18585" s="88"/>
      <c r="D18585" s="86"/>
      <c r="E18585" s="32"/>
      <c r="H18585" s="105"/>
      <c r="J18585" s="102"/>
      <c r="K18585" s="102"/>
      <c r="L18585" s="108"/>
      <c r="R18585" s="31"/>
      <c r="S18585" s="112"/>
    </row>
    <row r="18586">
      <c r="A18586" s="105"/>
      <c r="C18586" s="88"/>
      <c r="D18586" s="86"/>
      <c r="E18586" s="32"/>
      <c r="H18586" s="105"/>
      <c r="J18586" s="102"/>
      <c r="K18586" s="102"/>
      <c r="L18586" s="108"/>
      <c r="R18586" s="31"/>
      <c r="S18586" s="112"/>
    </row>
    <row r="18587">
      <c r="A18587" s="105"/>
      <c r="C18587" s="88"/>
      <c r="D18587" s="86"/>
      <c r="E18587" s="32"/>
      <c r="H18587" s="105"/>
      <c r="J18587" s="102"/>
      <c r="K18587" s="102"/>
      <c r="L18587" s="108"/>
      <c r="R18587" s="31"/>
      <c r="S18587" s="112"/>
    </row>
    <row r="18588">
      <c r="A18588" s="105"/>
      <c r="C18588" s="88"/>
      <c r="D18588" s="86"/>
      <c r="E18588" s="32"/>
      <c r="H18588" s="105"/>
      <c r="J18588" s="102"/>
      <c r="K18588" s="102"/>
      <c r="L18588" s="108"/>
      <c r="R18588" s="31"/>
      <c r="S18588" s="112"/>
    </row>
    <row r="18589">
      <c r="A18589" s="105"/>
      <c r="C18589" s="88"/>
      <c r="D18589" s="86"/>
      <c r="E18589" s="32"/>
      <c r="H18589" s="105"/>
      <c r="J18589" s="102"/>
      <c r="K18589" s="102"/>
      <c r="L18589" s="108"/>
      <c r="R18589" s="31"/>
      <c r="S18589" s="112"/>
    </row>
    <row r="18590">
      <c r="A18590" s="105"/>
      <c r="C18590" s="88"/>
      <c r="D18590" s="86"/>
      <c r="E18590" s="32"/>
      <c r="H18590" s="105"/>
      <c r="J18590" s="102"/>
      <c r="K18590" s="102"/>
      <c r="L18590" s="108"/>
      <c r="R18590" s="31"/>
      <c r="S18590" s="112"/>
    </row>
    <row r="18591">
      <c r="A18591" s="105"/>
      <c r="C18591" s="88"/>
      <c r="D18591" s="86"/>
      <c r="E18591" s="32"/>
      <c r="H18591" s="105"/>
      <c r="J18591" s="102"/>
      <c r="K18591" s="102"/>
      <c r="L18591" s="108"/>
      <c r="R18591" s="31"/>
      <c r="S18591" s="112"/>
    </row>
    <row r="18592">
      <c r="A18592" s="105"/>
      <c r="C18592" s="88"/>
      <c r="D18592" s="86"/>
      <c r="E18592" s="32"/>
      <c r="H18592" s="105"/>
      <c r="J18592" s="102"/>
      <c r="K18592" s="102"/>
      <c r="L18592" s="108"/>
      <c r="R18592" s="31"/>
      <c r="S18592" s="112"/>
    </row>
    <row r="18593">
      <c r="A18593" s="105"/>
      <c r="C18593" s="88"/>
      <c r="D18593" s="86"/>
      <c r="E18593" s="32"/>
      <c r="H18593" s="105"/>
      <c r="J18593" s="102"/>
      <c r="K18593" s="102"/>
      <c r="L18593" s="108"/>
      <c r="R18593" s="31"/>
      <c r="S18593" s="112"/>
    </row>
    <row r="18594">
      <c r="A18594" s="105"/>
      <c r="C18594" s="88"/>
      <c r="D18594" s="86"/>
      <c r="E18594" s="32"/>
      <c r="H18594" s="105"/>
      <c r="J18594" s="102"/>
      <c r="K18594" s="102"/>
      <c r="L18594" s="108"/>
      <c r="R18594" s="31"/>
      <c r="S18594" s="112"/>
    </row>
    <row r="18595">
      <c r="A18595" s="105"/>
      <c r="C18595" s="88"/>
      <c r="D18595" s="86"/>
      <c r="E18595" s="32"/>
      <c r="H18595" s="105"/>
      <c r="J18595" s="102"/>
      <c r="K18595" s="102"/>
      <c r="L18595" s="108"/>
      <c r="R18595" s="31"/>
      <c r="S18595" s="112"/>
    </row>
    <row r="18596">
      <c r="A18596" s="105"/>
      <c r="C18596" s="88"/>
      <c r="D18596" s="86"/>
      <c r="E18596" s="32"/>
      <c r="H18596" s="105"/>
      <c r="J18596" s="102"/>
      <c r="K18596" s="102"/>
      <c r="L18596" s="108"/>
      <c r="R18596" s="31"/>
      <c r="S18596" s="112"/>
    </row>
    <row r="18597">
      <c r="A18597" s="105"/>
      <c r="C18597" s="88"/>
      <c r="D18597" s="86"/>
      <c r="E18597" s="32"/>
      <c r="H18597" s="105"/>
      <c r="J18597" s="102"/>
      <c r="K18597" s="102"/>
      <c r="L18597" s="108"/>
      <c r="R18597" s="31"/>
      <c r="S18597" s="112"/>
    </row>
    <row r="18598">
      <c r="A18598" s="105"/>
      <c r="C18598" s="88"/>
      <c r="D18598" s="86"/>
      <c r="E18598" s="32"/>
      <c r="H18598" s="105"/>
      <c r="J18598" s="102"/>
      <c r="K18598" s="102"/>
      <c r="L18598" s="108"/>
      <c r="R18598" s="31"/>
      <c r="S18598" s="112"/>
    </row>
    <row r="18599">
      <c r="A18599" s="105"/>
      <c r="C18599" s="88"/>
      <c r="D18599" s="86"/>
      <c r="E18599" s="32"/>
      <c r="H18599" s="105"/>
      <c r="J18599" s="102"/>
      <c r="K18599" s="102"/>
      <c r="L18599" s="108"/>
      <c r="R18599" s="31"/>
      <c r="S18599" s="112"/>
    </row>
    <row r="18600">
      <c r="A18600" s="105"/>
      <c r="C18600" s="88"/>
      <c r="D18600" s="86"/>
      <c r="E18600" s="32"/>
      <c r="H18600" s="105"/>
      <c r="J18600" s="102"/>
      <c r="K18600" s="102"/>
      <c r="L18600" s="108"/>
      <c r="R18600" s="31"/>
      <c r="S18600" s="112"/>
    </row>
    <row r="18601">
      <c r="A18601" s="105"/>
      <c r="C18601" s="88"/>
      <c r="D18601" s="86"/>
      <c r="E18601" s="32"/>
      <c r="H18601" s="105"/>
      <c r="J18601" s="102"/>
      <c r="K18601" s="102"/>
      <c r="L18601" s="108"/>
      <c r="R18601" s="31"/>
      <c r="S18601" s="112"/>
    </row>
    <row r="18602">
      <c r="A18602" s="105"/>
      <c r="C18602" s="88"/>
      <c r="D18602" s="86"/>
      <c r="E18602" s="32"/>
      <c r="H18602" s="105"/>
      <c r="J18602" s="102"/>
      <c r="K18602" s="102"/>
      <c r="L18602" s="108"/>
      <c r="R18602" s="31"/>
      <c r="S18602" s="112"/>
    </row>
    <row r="18603">
      <c r="A18603" s="105"/>
      <c r="C18603" s="88"/>
      <c r="D18603" s="86"/>
      <c r="E18603" s="32"/>
      <c r="H18603" s="105"/>
      <c r="J18603" s="102"/>
      <c r="K18603" s="102"/>
      <c r="L18603" s="108"/>
      <c r="R18603" s="31"/>
      <c r="S18603" s="112"/>
    </row>
    <row r="18604">
      <c r="A18604" s="105"/>
      <c r="C18604" s="88"/>
      <c r="D18604" s="86"/>
      <c r="E18604" s="32"/>
      <c r="H18604" s="105"/>
      <c r="J18604" s="102"/>
      <c r="K18604" s="102"/>
      <c r="L18604" s="108"/>
      <c r="R18604" s="31"/>
      <c r="S18604" s="112"/>
    </row>
    <row r="18605">
      <c r="A18605" s="105"/>
      <c r="C18605" s="88"/>
      <c r="D18605" s="86"/>
      <c r="E18605" s="32"/>
      <c r="H18605" s="105"/>
      <c r="J18605" s="102"/>
      <c r="K18605" s="102"/>
      <c r="L18605" s="108"/>
      <c r="R18605" s="31"/>
      <c r="S18605" s="112"/>
    </row>
    <row r="18606">
      <c r="A18606" s="105"/>
      <c r="C18606" s="88"/>
      <c r="D18606" s="86"/>
      <c r="E18606" s="32"/>
      <c r="H18606" s="105"/>
      <c r="J18606" s="102"/>
      <c r="K18606" s="102"/>
      <c r="L18606" s="108"/>
      <c r="R18606" s="31"/>
      <c r="S18606" s="112"/>
    </row>
    <row r="18607">
      <c r="A18607" s="105"/>
      <c r="C18607" s="88"/>
      <c r="D18607" s="86"/>
      <c r="E18607" s="32"/>
      <c r="H18607" s="105"/>
      <c r="J18607" s="102"/>
      <c r="K18607" s="102"/>
      <c r="L18607" s="108"/>
      <c r="R18607" s="31"/>
      <c r="S18607" s="112"/>
    </row>
    <row r="18608">
      <c r="A18608" s="105"/>
      <c r="C18608" s="88"/>
      <c r="D18608" s="86"/>
      <c r="E18608" s="32"/>
      <c r="H18608" s="105"/>
      <c r="J18608" s="102"/>
      <c r="K18608" s="102"/>
      <c r="L18608" s="108"/>
      <c r="R18608" s="31"/>
      <c r="S18608" s="112"/>
    </row>
    <row r="18609">
      <c r="A18609" s="105"/>
      <c r="C18609" s="88"/>
      <c r="D18609" s="86"/>
      <c r="E18609" s="32"/>
      <c r="H18609" s="105"/>
      <c r="J18609" s="102"/>
      <c r="K18609" s="102"/>
      <c r="L18609" s="108"/>
      <c r="R18609" s="31"/>
      <c r="S18609" s="112"/>
    </row>
    <row r="18610">
      <c r="A18610" s="105"/>
      <c r="C18610" s="88"/>
      <c r="D18610" s="86"/>
      <c r="E18610" s="32"/>
      <c r="H18610" s="105"/>
      <c r="J18610" s="102"/>
      <c r="K18610" s="102"/>
      <c r="L18610" s="108"/>
      <c r="R18610" s="31"/>
      <c r="S18610" s="112"/>
    </row>
    <row r="18611">
      <c r="A18611" s="105"/>
      <c r="C18611" s="88"/>
      <c r="D18611" s="86"/>
      <c r="E18611" s="32"/>
      <c r="H18611" s="105"/>
      <c r="J18611" s="102"/>
      <c r="K18611" s="102"/>
      <c r="L18611" s="108"/>
      <c r="R18611" s="31"/>
      <c r="S18611" s="112"/>
    </row>
    <row r="18612">
      <c r="A18612" s="105"/>
      <c r="C18612" s="88"/>
      <c r="D18612" s="86"/>
      <c r="E18612" s="32"/>
      <c r="H18612" s="105"/>
      <c r="J18612" s="102"/>
      <c r="K18612" s="102"/>
      <c r="L18612" s="108"/>
      <c r="R18612" s="31"/>
      <c r="S18612" s="112"/>
    </row>
    <row r="18613">
      <c r="A18613" s="105"/>
      <c r="C18613" s="88"/>
      <c r="D18613" s="86"/>
      <c r="E18613" s="32"/>
      <c r="H18613" s="105"/>
      <c r="J18613" s="102"/>
      <c r="K18613" s="102"/>
      <c r="L18613" s="108"/>
      <c r="R18613" s="31"/>
      <c r="S18613" s="112"/>
    </row>
    <row r="18614">
      <c r="A18614" s="105"/>
      <c r="C18614" s="88"/>
      <c r="D18614" s="86"/>
      <c r="E18614" s="32"/>
      <c r="H18614" s="105"/>
      <c r="J18614" s="102"/>
      <c r="K18614" s="102"/>
      <c r="L18614" s="108"/>
      <c r="R18614" s="31"/>
      <c r="S18614" s="112"/>
    </row>
    <row r="18615">
      <c r="A18615" s="105"/>
      <c r="C18615" s="88"/>
      <c r="D18615" s="86"/>
      <c r="E18615" s="32"/>
      <c r="H18615" s="105"/>
      <c r="J18615" s="102"/>
      <c r="K18615" s="102"/>
      <c r="L18615" s="108"/>
      <c r="R18615" s="31"/>
      <c r="S18615" s="112"/>
    </row>
    <row r="18616">
      <c r="A18616" s="105"/>
      <c r="C18616" s="88"/>
      <c r="D18616" s="86"/>
      <c r="E18616" s="32"/>
      <c r="H18616" s="105"/>
      <c r="J18616" s="102"/>
      <c r="K18616" s="102"/>
      <c r="L18616" s="108"/>
      <c r="R18616" s="31"/>
      <c r="S18616" s="112"/>
    </row>
    <row r="18617">
      <c r="A18617" s="105"/>
      <c r="C18617" s="88"/>
      <c r="D18617" s="86"/>
      <c r="E18617" s="32"/>
      <c r="H18617" s="105"/>
      <c r="J18617" s="102"/>
      <c r="K18617" s="102"/>
      <c r="L18617" s="108"/>
      <c r="R18617" s="31"/>
      <c r="S18617" s="112"/>
    </row>
    <row r="18618">
      <c r="A18618" s="105"/>
      <c r="C18618" s="88"/>
      <c r="D18618" s="86"/>
      <c r="E18618" s="32"/>
      <c r="H18618" s="105"/>
      <c r="J18618" s="102"/>
      <c r="K18618" s="102"/>
      <c r="L18618" s="108"/>
      <c r="R18618" s="31"/>
      <c r="S18618" s="112"/>
    </row>
    <row r="18619">
      <c r="A18619" s="105"/>
      <c r="C18619" s="88"/>
      <c r="D18619" s="86"/>
      <c r="E18619" s="32"/>
      <c r="H18619" s="105"/>
      <c r="J18619" s="102"/>
      <c r="K18619" s="102"/>
      <c r="L18619" s="108"/>
      <c r="R18619" s="31"/>
      <c r="S18619" s="112"/>
    </row>
    <row r="18620">
      <c r="A18620" s="105"/>
      <c r="C18620" s="88"/>
      <c r="D18620" s="86"/>
      <c r="E18620" s="32"/>
      <c r="H18620" s="105"/>
      <c r="J18620" s="102"/>
      <c r="K18620" s="102"/>
      <c r="L18620" s="108"/>
      <c r="R18620" s="31"/>
      <c r="S18620" s="112"/>
    </row>
    <row r="18621">
      <c r="A18621" s="105"/>
      <c r="C18621" s="88"/>
      <c r="D18621" s="86"/>
      <c r="E18621" s="32"/>
      <c r="H18621" s="105"/>
      <c r="J18621" s="102"/>
      <c r="K18621" s="102"/>
      <c r="L18621" s="108"/>
      <c r="R18621" s="31"/>
      <c r="S18621" s="112"/>
    </row>
    <row r="18622">
      <c r="A18622" s="105"/>
      <c r="C18622" s="88"/>
      <c r="D18622" s="86"/>
      <c r="E18622" s="32"/>
      <c r="H18622" s="105"/>
      <c r="J18622" s="102"/>
      <c r="K18622" s="102"/>
      <c r="L18622" s="108"/>
      <c r="R18622" s="31"/>
      <c r="S18622" s="112"/>
    </row>
    <row r="18623">
      <c r="A18623" s="105"/>
      <c r="C18623" s="88"/>
      <c r="D18623" s="86"/>
      <c r="E18623" s="32"/>
      <c r="H18623" s="105"/>
      <c r="J18623" s="102"/>
      <c r="K18623" s="102"/>
      <c r="L18623" s="108"/>
      <c r="R18623" s="31"/>
      <c r="S18623" s="112"/>
    </row>
    <row r="18624">
      <c r="A18624" s="105"/>
      <c r="C18624" s="88"/>
      <c r="D18624" s="86"/>
      <c r="E18624" s="32"/>
      <c r="H18624" s="105"/>
      <c r="J18624" s="102"/>
      <c r="K18624" s="102"/>
      <c r="L18624" s="108"/>
      <c r="R18624" s="31"/>
      <c r="S18624" s="112"/>
    </row>
    <row r="18625">
      <c r="A18625" s="105"/>
      <c r="C18625" s="88"/>
      <c r="D18625" s="86"/>
      <c r="E18625" s="32"/>
      <c r="H18625" s="105"/>
      <c r="J18625" s="102"/>
      <c r="K18625" s="102"/>
      <c r="L18625" s="108"/>
      <c r="R18625" s="31"/>
      <c r="S18625" s="112"/>
    </row>
    <row r="18626">
      <c r="A18626" s="105"/>
      <c r="C18626" s="88"/>
      <c r="D18626" s="86"/>
      <c r="E18626" s="32"/>
      <c r="H18626" s="105"/>
      <c r="J18626" s="102"/>
      <c r="K18626" s="102"/>
      <c r="L18626" s="108"/>
      <c r="R18626" s="31"/>
      <c r="S18626" s="112"/>
    </row>
    <row r="18627">
      <c r="A18627" s="105"/>
      <c r="C18627" s="88"/>
      <c r="D18627" s="86"/>
      <c r="E18627" s="32"/>
      <c r="H18627" s="105"/>
      <c r="J18627" s="102"/>
      <c r="K18627" s="102"/>
      <c r="L18627" s="108"/>
      <c r="R18627" s="31"/>
      <c r="S18627" s="112"/>
    </row>
    <row r="18628">
      <c r="A18628" s="105"/>
      <c r="C18628" s="88"/>
      <c r="D18628" s="86"/>
      <c r="E18628" s="32"/>
      <c r="H18628" s="105"/>
      <c r="J18628" s="102"/>
      <c r="K18628" s="102"/>
      <c r="L18628" s="108"/>
      <c r="R18628" s="31"/>
      <c r="S18628" s="112"/>
    </row>
    <row r="18629">
      <c r="A18629" s="105"/>
      <c r="C18629" s="88"/>
      <c r="D18629" s="86"/>
      <c r="E18629" s="32"/>
      <c r="H18629" s="105"/>
      <c r="J18629" s="102"/>
      <c r="K18629" s="102"/>
      <c r="L18629" s="108"/>
      <c r="R18629" s="31"/>
      <c r="S18629" s="112"/>
    </row>
    <row r="18630">
      <c r="A18630" s="105"/>
      <c r="C18630" s="88"/>
      <c r="D18630" s="86"/>
      <c r="E18630" s="32"/>
      <c r="H18630" s="105"/>
      <c r="J18630" s="102"/>
      <c r="K18630" s="102"/>
      <c r="L18630" s="108"/>
      <c r="R18630" s="31"/>
      <c r="S18630" s="112"/>
    </row>
    <row r="18631">
      <c r="A18631" s="105"/>
      <c r="C18631" s="88"/>
      <c r="D18631" s="86"/>
      <c r="E18631" s="32"/>
      <c r="H18631" s="105"/>
      <c r="J18631" s="102"/>
      <c r="K18631" s="102"/>
      <c r="L18631" s="108"/>
      <c r="R18631" s="31"/>
      <c r="S18631" s="112"/>
    </row>
    <row r="18632">
      <c r="A18632" s="105"/>
      <c r="C18632" s="88"/>
      <c r="D18632" s="86"/>
      <c r="E18632" s="32"/>
      <c r="H18632" s="105"/>
      <c r="J18632" s="102"/>
      <c r="K18632" s="102"/>
      <c r="L18632" s="108"/>
      <c r="R18632" s="31"/>
      <c r="S18632" s="112"/>
    </row>
    <row r="18633">
      <c r="A18633" s="105"/>
      <c r="C18633" s="88"/>
      <c r="D18633" s="86"/>
      <c r="E18633" s="32"/>
      <c r="H18633" s="105"/>
      <c r="J18633" s="102"/>
      <c r="K18633" s="102"/>
      <c r="L18633" s="108"/>
      <c r="R18633" s="31"/>
      <c r="S18633" s="112"/>
    </row>
    <row r="18634">
      <c r="A18634" s="105"/>
      <c r="C18634" s="88"/>
      <c r="D18634" s="86"/>
      <c r="E18634" s="32"/>
      <c r="H18634" s="105"/>
      <c r="J18634" s="102"/>
      <c r="K18634" s="102"/>
      <c r="L18634" s="108"/>
      <c r="R18634" s="31"/>
      <c r="S18634" s="112"/>
    </row>
    <row r="18635">
      <c r="A18635" s="105"/>
      <c r="C18635" s="88"/>
      <c r="D18635" s="86"/>
      <c r="E18635" s="32"/>
      <c r="H18635" s="105"/>
      <c r="J18635" s="102"/>
      <c r="K18635" s="102"/>
      <c r="L18635" s="108"/>
      <c r="R18635" s="31"/>
      <c r="S18635" s="112"/>
    </row>
    <row r="18636">
      <c r="A18636" s="105"/>
      <c r="C18636" s="88"/>
      <c r="D18636" s="86"/>
      <c r="E18636" s="32"/>
      <c r="H18636" s="105"/>
      <c r="J18636" s="102"/>
      <c r="K18636" s="102"/>
      <c r="L18636" s="108"/>
      <c r="R18636" s="31"/>
      <c r="S18636" s="112"/>
    </row>
    <row r="18637">
      <c r="A18637" s="105"/>
      <c r="C18637" s="88"/>
      <c r="D18637" s="86"/>
      <c r="E18637" s="32"/>
      <c r="H18637" s="105"/>
      <c r="J18637" s="102"/>
      <c r="K18637" s="102"/>
      <c r="L18637" s="108"/>
      <c r="R18637" s="31"/>
      <c r="S18637" s="112"/>
    </row>
    <row r="18638">
      <c r="A18638" s="105"/>
      <c r="C18638" s="88"/>
      <c r="D18638" s="86"/>
      <c r="E18638" s="32"/>
      <c r="H18638" s="105"/>
      <c r="J18638" s="102"/>
      <c r="K18638" s="102"/>
      <c r="L18638" s="108"/>
      <c r="R18638" s="31"/>
      <c r="S18638" s="112"/>
    </row>
    <row r="18639">
      <c r="A18639" s="105"/>
      <c r="C18639" s="88"/>
      <c r="D18639" s="86"/>
      <c r="E18639" s="32"/>
      <c r="H18639" s="105"/>
      <c r="J18639" s="102"/>
      <c r="K18639" s="102"/>
      <c r="L18639" s="108"/>
      <c r="R18639" s="31"/>
      <c r="S18639" s="112"/>
    </row>
    <row r="18640">
      <c r="A18640" s="105"/>
      <c r="C18640" s="88"/>
      <c r="D18640" s="86"/>
      <c r="E18640" s="32"/>
      <c r="H18640" s="105"/>
      <c r="J18640" s="102"/>
      <c r="K18640" s="102"/>
      <c r="L18640" s="108"/>
      <c r="R18640" s="31"/>
      <c r="S18640" s="112"/>
    </row>
    <row r="18641">
      <c r="A18641" s="105"/>
      <c r="C18641" s="88"/>
      <c r="D18641" s="86"/>
      <c r="E18641" s="32"/>
      <c r="H18641" s="105"/>
      <c r="J18641" s="102"/>
      <c r="K18641" s="102"/>
      <c r="L18641" s="108"/>
      <c r="R18641" s="31"/>
      <c r="S18641" s="112"/>
    </row>
    <row r="18642">
      <c r="A18642" s="105"/>
      <c r="C18642" s="88"/>
      <c r="D18642" s="86"/>
      <c r="E18642" s="32"/>
      <c r="H18642" s="105"/>
      <c r="J18642" s="102"/>
      <c r="K18642" s="102"/>
      <c r="L18642" s="108"/>
      <c r="R18642" s="31"/>
      <c r="S18642" s="112"/>
    </row>
    <row r="18643">
      <c r="A18643" s="105"/>
      <c r="C18643" s="88"/>
      <c r="D18643" s="86"/>
      <c r="E18643" s="32"/>
      <c r="H18643" s="105"/>
      <c r="J18643" s="102"/>
      <c r="K18643" s="102"/>
      <c r="L18643" s="108"/>
      <c r="R18643" s="31"/>
      <c r="S18643" s="112"/>
    </row>
    <row r="18644">
      <c r="A18644" s="105"/>
      <c r="C18644" s="88"/>
      <c r="D18644" s="86"/>
      <c r="E18644" s="32"/>
      <c r="H18644" s="105"/>
      <c r="J18644" s="102"/>
      <c r="K18644" s="102"/>
      <c r="L18644" s="108"/>
      <c r="R18644" s="31"/>
      <c r="S18644" s="112"/>
    </row>
    <row r="18645">
      <c r="A18645" s="105"/>
      <c r="C18645" s="88"/>
      <c r="D18645" s="86"/>
      <c r="E18645" s="32"/>
      <c r="H18645" s="105"/>
      <c r="J18645" s="102"/>
      <c r="K18645" s="102"/>
      <c r="L18645" s="108"/>
      <c r="R18645" s="31"/>
      <c r="S18645" s="112"/>
    </row>
    <row r="18646">
      <c r="A18646" s="105"/>
      <c r="C18646" s="88"/>
      <c r="D18646" s="86"/>
      <c r="E18646" s="32"/>
      <c r="H18646" s="105"/>
      <c r="J18646" s="102"/>
      <c r="K18646" s="102"/>
      <c r="L18646" s="108"/>
      <c r="R18646" s="31"/>
      <c r="S18646" s="112"/>
    </row>
    <row r="18647">
      <c r="A18647" s="105"/>
      <c r="C18647" s="88"/>
      <c r="D18647" s="86"/>
      <c r="E18647" s="32"/>
      <c r="H18647" s="105"/>
      <c r="J18647" s="102"/>
      <c r="K18647" s="102"/>
      <c r="L18647" s="108"/>
      <c r="R18647" s="31"/>
      <c r="S18647" s="112"/>
    </row>
    <row r="18648">
      <c r="A18648" s="105"/>
      <c r="C18648" s="88"/>
      <c r="D18648" s="86"/>
      <c r="E18648" s="32"/>
      <c r="H18648" s="105"/>
      <c r="J18648" s="102"/>
      <c r="K18648" s="102"/>
      <c r="L18648" s="108"/>
      <c r="R18648" s="31"/>
      <c r="S18648" s="112"/>
    </row>
    <row r="18649">
      <c r="A18649" s="105"/>
      <c r="C18649" s="88"/>
      <c r="D18649" s="86"/>
      <c r="E18649" s="32"/>
      <c r="H18649" s="105"/>
      <c r="J18649" s="102"/>
      <c r="K18649" s="102"/>
      <c r="L18649" s="108"/>
      <c r="R18649" s="31"/>
      <c r="S18649" s="112"/>
    </row>
    <row r="18650">
      <c r="A18650" s="105"/>
      <c r="C18650" s="88"/>
      <c r="D18650" s="86"/>
      <c r="E18650" s="32"/>
      <c r="H18650" s="105"/>
      <c r="J18650" s="102"/>
      <c r="K18650" s="102"/>
      <c r="L18650" s="108"/>
      <c r="R18650" s="31"/>
      <c r="S18650" s="112"/>
    </row>
    <row r="18651">
      <c r="A18651" s="105"/>
      <c r="C18651" s="88"/>
      <c r="D18651" s="86"/>
      <c r="E18651" s="32"/>
      <c r="H18651" s="105"/>
      <c r="J18651" s="102"/>
      <c r="K18651" s="102"/>
      <c r="L18651" s="108"/>
      <c r="R18651" s="31"/>
      <c r="S18651" s="112"/>
    </row>
    <row r="18652">
      <c r="A18652" s="105"/>
      <c r="C18652" s="88"/>
      <c r="D18652" s="86"/>
      <c r="E18652" s="32"/>
      <c r="H18652" s="105"/>
      <c r="J18652" s="102"/>
      <c r="K18652" s="102"/>
      <c r="L18652" s="108"/>
      <c r="R18652" s="31"/>
      <c r="S18652" s="112"/>
    </row>
    <row r="18653">
      <c r="A18653" s="105"/>
      <c r="C18653" s="88"/>
      <c r="D18653" s="86"/>
      <c r="E18653" s="32"/>
      <c r="H18653" s="105"/>
      <c r="J18653" s="102"/>
      <c r="K18653" s="102"/>
      <c r="L18653" s="108"/>
      <c r="R18653" s="31"/>
      <c r="S18653" s="112"/>
    </row>
    <row r="18654">
      <c r="A18654" s="105"/>
      <c r="C18654" s="88"/>
      <c r="D18654" s="86"/>
      <c r="E18654" s="32"/>
      <c r="H18654" s="105"/>
      <c r="J18654" s="102"/>
      <c r="K18654" s="102"/>
      <c r="L18654" s="108"/>
      <c r="R18654" s="31"/>
      <c r="S18654" s="112"/>
    </row>
    <row r="18655">
      <c r="A18655" s="105"/>
      <c r="C18655" s="88"/>
      <c r="D18655" s="86"/>
      <c r="E18655" s="32"/>
      <c r="H18655" s="105"/>
      <c r="J18655" s="102"/>
      <c r="K18655" s="102"/>
      <c r="L18655" s="108"/>
      <c r="R18655" s="31"/>
      <c r="S18655" s="112"/>
    </row>
    <row r="18656">
      <c r="A18656" s="105"/>
      <c r="C18656" s="88"/>
      <c r="D18656" s="86"/>
      <c r="E18656" s="32"/>
      <c r="H18656" s="105"/>
      <c r="J18656" s="102"/>
      <c r="K18656" s="102"/>
      <c r="L18656" s="108"/>
      <c r="R18656" s="31"/>
      <c r="S18656" s="112"/>
    </row>
    <row r="18657">
      <c r="A18657" s="105"/>
      <c r="C18657" s="88"/>
      <c r="D18657" s="86"/>
      <c r="E18657" s="32"/>
      <c r="H18657" s="105"/>
      <c r="J18657" s="102"/>
      <c r="K18657" s="102"/>
      <c r="L18657" s="108"/>
      <c r="R18657" s="31"/>
      <c r="S18657" s="112"/>
    </row>
    <row r="18658">
      <c r="A18658" s="105"/>
      <c r="C18658" s="88"/>
      <c r="D18658" s="86"/>
      <c r="E18658" s="32"/>
      <c r="H18658" s="105"/>
      <c r="J18658" s="102"/>
      <c r="K18658" s="102"/>
      <c r="L18658" s="108"/>
      <c r="R18658" s="31"/>
      <c r="S18658" s="112"/>
    </row>
    <row r="18659">
      <c r="A18659" s="105"/>
      <c r="C18659" s="88"/>
      <c r="D18659" s="86"/>
      <c r="E18659" s="32"/>
      <c r="H18659" s="105"/>
      <c r="J18659" s="102"/>
      <c r="K18659" s="102"/>
      <c r="L18659" s="108"/>
      <c r="R18659" s="31"/>
      <c r="S18659" s="112"/>
    </row>
    <row r="18660">
      <c r="A18660" s="105"/>
      <c r="C18660" s="88"/>
      <c r="D18660" s="86"/>
      <c r="E18660" s="32"/>
      <c r="H18660" s="105"/>
      <c r="J18660" s="102"/>
      <c r="K18660" s="102"/>
      <c r="L18660" s="108"/>
      <c r="R18660" s="31"/>
      <c r="S18660" s="112"/>
    </row>
    <row r="18661">
      <c r="A18661" s="105"/>
      <c r="C18661" s="88"/>
      <c r="D18661" s="86"/>
      <c r="E18661" s="32"/>
      <c r="H18661" s="105"/>
      <c r="J18661" s="102"/>
      <c r="K18661" s="102"/>
      <c r="L18661" s="108"/>
      <c r="R18661" s="31"/>
      <c r="S18661" s="112"/>
    </row>
    <row r="18662">
      <c r="A18662" s="105"/>
      <c r="C18662" s="88"/>
      <c r="D18662" s="86"/>
      <c r="E18662" s="32"/>
      <c r="H18662" s="105"/>
      <c r="J18662" s="102"/>
      <c r="K18662" s="102"/>
      <c r="L18662" s="108"/>
      <c r="R18662" s="31"/>
      <c r="S18662" s="112"/>
    </row>
    <row r="18663">
      <c r="A18663" s="105"/>
      <c r="C18663" s="88"/>
      <c r="D18663" s="86"/>
      <c r="E18663" s="32"/>
      <c r="H18663" s="105"/>
      <c r="J18663" s="102"/>
      <c r="K18663" s="102"/>
      <c r="L18663" s="108"/>
      <c r="R18663" s="31"/>
      <c r="S18663" s="112"/>
    </row>
    <row r="18664">
      <c r="A18664" s="105"/>
      <c r="C18664" s="88"/>
      <c r="D18664" s="86"/>
      <c r="E18664" s="32"/>
      <c r="H18664" s="105"/>
      <c r="J18664" s="102"/>
      <c r="K18664" s="102"/>
      <c r="L18664" s="108"/>
      <c r="R18664" s="31"/>
      <c r="S18664" s="112"/>
    </row>
    <row r="18665">
      <c r="A18665" s="105"/>
      <c r="C18665" s="88"/>
      <c r="D18665" s="86"/>
      <c r="E18665" s="32"/>
      <c r="H18665" s="105"/>
      <c r="J18665" s="102"/>
      <c r="K18665" s="102"/>
      <c r="L18665" s="108"/>
      <c r="R18665" s="31"/>
      <c r="S18665" s="112"/>
    </row>
    <row r="18666">
      <c r="A18666" s="105"/>
      <c r="C18666" s="88"/>
      <c r="D18666" s="86"/>
      <c r="E18666" s="32"/>
      <c r="H18666" s="105"/>
      <c r="J18666" s="102"/>
      <c r="K18666" s="102"/>
      <c r="L18666" s="108"/>
      <c r="R18666" s="31"/>
      <c r="S18666" s="112"/>
    </row>
    <row r="18667">
      <c r="A18667" s="105"/>
      <c r="C18667" s="88"/>
      <c r="D18667" s="86"/>
      <c r="E18667" s="32"/>
      <c r="H18667" s="105"/>
      <c r="J18667" s="102"/>
      <c r="K18667" s="102"/>
      <c r="L18667" s="108"/>
      <c r="R18667" s="31"/>
      <c r="S18667" s="112"/>
    </row>
    <row r="18668">
      <c r="A18668" s="105"/>
      <c r="C18668" s="88"/>
      <c r="D18668" s="86"/>
      <c r="E18668" s="32"/>
      <c r="H18668" s="105"/>
      <c r="J18668" s="102"/>
      <c r="K18668" s="102"/>
      <c r="L18668" s="108"/>
      <c r="R18668" s="31"/>
      <c r="S18668" s="112"/>
    </row>
    <row r="18669">
      <c r="A18669" s="105"/>
      <c r="C18669" s="88"/>
      <c r="D18669" s="86"/>
      <c r="E18669" s="32"/>
      <c r="H18669" s="105"/>
      <c r="J18669" s="102"/>
      <c r="K18669" s="102"/>
      <c r="L18669" s="108"/>
      <c r="R18669" s="31"/>
      <c r="S18669" s="112"/>
    </row>
    <row r="18670">
      <c r="A18670" s="105"/>
      <c r="C18670" s="88"/>
      <c r="D18670" s="86"/>
      <c r="E18670" s="32"/>
      <c r="H18670" s="105"/>
      <c r="J18670" s="102"/>
      <c r="K18670" s="102"/>
      <c r="L18670" s="108"/>
      <c r="R18670" s="31"/>
      <c r="S18670" s="112"/>
    </row>
    <row r="18671">
      <c r="A18671" s="105"/>
      <c r="C18671" s="88"/>
      <c r="D18671" s="86"/>
      <c r="E18671" s="32"/>
      <c r="H18671" s="105"/>
      <c r="J18671" s="102"/>
      <c r="K18671" s="102"/>
      <c r="L18671" s="108"/>
      <c r="R18671" s="31"/>
      <c r="S18671" s="112"/>
    </row>
    <row r="18672">
      <c r="A18672" s="105"/>
      <c r="C18672" s="88"/>
      <c r="D18672" s="86"/>
      <c r="E18672" s="32"/>
      <c r="H18672" s="105"/>
      <c r="J18672" s="102"/>
      <c r="K18672" s="102"/>
      <c r="L18672" s="108"/>
      <c r="R18672" s="31"/>
      <c r="S18672" s="112"/>
    </row>
    <row r="18673">
      <c r="A18673" s="105"/>
      <c r="C18673" s="88"/>
      <c r="D18673" s="86"/>
      <c r="E18673" s="32"/>
      <c r="H18673" s="105"/>
      <c r="J18673" s="102"/>
      <c r="K18673" s="102"/>
      <c r="L18673" s="108"/>
      <c r="R18673" s="31"/>
      <c r="S18673" s="112"/>
    </row>
    <row r="18674">
      <c r="A18674" s="105"/>
      <c r="C18674" s="88"/>
      <c r="D18674" s="86"/>
      <c r="E18674" s="32"/>
      <c r="H18674" s="105"/>
      <c r="J18674" s="102"/>
      <c r="K18674" s="102"/>
      <c r="L18674" s="108"/>
      <c r="R18674" s="31"/>
      <c r="S18674" s="112"/>
    </row>
    <row r="18675">
      <c r="A18675" s="105"/>
      <c r="C18675" s="88"/>
      <c r="D18675" s="86"/>
      <c r="E18675" s="32"/>
      <c r="H18675" s="105"/>
      <c r="J18675" s="102"/>
      <c r="K18675" s="102"/>
      <c r="L18675" s="108"/>
      <c r="R18675" s="31"/>
      <c r="S18675" s="112"/>
    </row>
    <row r="18676">
      <c r="A18676" s="105"/>
      <c r="C18676" s="88"/>
      <c r="D18676" s="86"/>
      <c r="E18676" s="32"/>
      <c r="H18676" s="105"/>
      <c r="J18676" s="102"/>
      <c r="K18676" s="102"/>
      <c r="L18676" s="108"/>
      <c r="R18676" s="31"/>
      <c r="S18676" s="112"/>
    </row>
    <row r="18677">
      <c r="A18677" s="105"/>
      <c r="C18677" s="88"/>
      <c r="D18677" s="86"/>
      <c r="E18677" s="32"/>
      <c r="H18677" s="105"/>
      <c r="J18677" s="102"/>
      <c r="K18677" s="102"/>
      <c r="L18677" s="108"/>
      <c r="R18677" s="31"/>
      <c r="S18677" s="112"/>
    </row>
    <row r="18678">
      <c r="A18678" s="105"/>
      <c r="C18678" s="88"/>
      <c r="D18678" s="86"/>
      <c r="E18678" s="32"/>
      <c r="H18678" s="105"/>
      <c r="J18678" s="102"/>
      <c r="K18678" s="102"/>
      <c r="L18678" s="108"/>
      <c r="R18678" s="31"/>
      <c r="S18678" s="112"/>
    </row>
    <row r="18679">
      <c r="A18679" s="105"/>
      <c r="C18679" s="88"/>
      <c r="D18679" s="86"/>
      <c r="E18679" s="32"/>
      <c r="H18679" s="105"/>
      <c r="J18679" s="102"/>
      <c r="K18679" s="102"/>
      <c r="L18679" s="108"/>
      <c r="R18679" s="31"/>
      <c r="S18679" s="112"/>
    </row>
    <row r="18680">
      <c r="A18680" s="105"/>
      <c r="C18680" s="88"/>
      <c r="D18680" s="86"/>
      <c r="E18680" s="32"/>
      <c r="H18680" s="105"/>
      <c r="J18680" s="102"/>
      <c r="K18680" s="102"/>
      <c r="L18680" s="108"/>
      <c r="R18680" s="31"/>
      <c r="S18680" s="112"/>
    </row>
    <row r="18681">
      <c r="A18681" s="105"/>
      <c r="C18681" s="88"/>
      <c r="D18681" s="86"/>
      <c r="E18681" s="32"/>
      <c r="H18681" s="105"/>
      <c r="J18681" s="102"/>
      <c r="K18681" s="102"/>
      <c r="L18681" s="108"/>
      <c r="R18681" s="31"/>
      <c r="S18681" s="112"/>
    </row>
    <row r="18682">
      <c r="A18682" s="105"/>
      <c r="C18682" s="88"/>
      <c r="D18682" s="86"/>
      <c r="E18682" s="32"/>
      <c r="H18682" s="105"/>
      <c r="J18682" s="102"/>
      <c r="K18682" s="102"/>
      <c r="L18682" s="108"/>
      <c r="R18682" s="31"/>
      <c r="S18682" s="112"/>
    </row>
    <row r="18683">
      <c r="A18683" s="105"/>
      <c r="C18683" s="88"/>
      <c r="D18683" s="86"/>
      <c r="E18683" s="32"/>
      <c r="H18683" s="105"/>
      <c r="J18683" s="102"/>
      <c r="K18683" s="102"/>
      <c r="L18683" s="108"/>
      <c r="R18683" s="31"/>
      <c r="S18683" s="112"/>
    </row>
    <row r="18684">
      <c r="A18684" s="105"/>
      <c r="C18684" s="88"/>
      <c r="D18684" s="86"/>
      <c r="E18684" s="32"/>
      <c r="H18684" s="105"/>
      <c r="J18684" s="102"/>
      <c r="K18684" s="102"/>
      <c r="L18684" s="108"/>
      <c r="R18684" s="31"/>
      <c r="S18684" s="112"/>
    </row>
    <row r="18685">
      <c r="A18685" s="105"/>
      <c r="C18685" s="88"/>
      <c r="D18685" s="86"/>
      <c r="E18685" s="32"/>
      <c r="H18685" s="105"/>
      <c r="J18685" s="102"/>
      <c r="K18685" s="102"/>
      <c r="L18685" s="108"/>
      <c r="R18685" s="31"/>
      <c r="S18685" s="112"/>
    </row>
    <row r="18686">
      <c r="A18686" s="105"/>
      <c r="C18686" s="88"/>
      <c r="D18686" s="86"/>
      <c r="E18686" s="32"/>
      <c r="H18686" s="105"/>
      <c r="J18686" s="102"/>
      <c r="K18686" s="102"/>
      <c r="L18686" s="108"/>
      <c r="R18686" s="31"/>
      <c r="S18686" s="112"/>
    </row>
    <row r="18687">
      <c r="A18687" s="105"/>
      <c r="C18687" s="88"/>
      <c r="D18687" s="86"/>
      <c r="E18687" s="32"/>
      <c r="H18687" s="105"/>
      <c r="J18687" s="102"/>
      <c r="K18687" s="102"/>
      <c r="L18687" s="108"/>
      <c r="R18687" s="31"/>
      <c r="S18687" s="112"/>
    </row>
    <row r="18688">
      <c r="A18688" s="105"/>
      <c r="C18688" s="88"/>
      <c r="D18688" s="86"/>
      <c r="E18688" s="32"/>
      <c r="H18688" s="105"/>
      <c r="J18688" s="102"/>
      <c r="K18688" s="102"/>
      <c r="L18688" s="108"/>
      <c r="R18688" s="31"/>
      <c r="S18688" s="112"/>
    </row>
    <row r="18689">
      <c r="A18689" s="105"/>
      <c r="C18689" s="88"/>
      <c r="D18689" s="86"/>
      <c r="E18689" s="32"/>
      <c r="H18689" s="105"/>
      <c r="J18689" s="102"/>
      <c r="K18689" s="102"/>
      <c r="L18689" s="108"/>
      <c r="R18689" s="31"/>
      <c r="S18689" s="112"/>
    </row>
    <row r="18690">
      <c r="A18690" s="105"/>
      <c r="C18690" s="88"/>
      <c r="D18690" s="86"/>
      <c r="E18690" s="32"/>
      <c r="H18690" s="105"/>
      <c r="J18690" s="102"/>
      <c r="K18690" s="102"/>
      <c r="L18690" s="108"/>
      <c r="R18690" s="31"/>
      <c r="S18690" s="112"/>
    </row>
    <row r="18691">
      <c r="A18691" s="105"/>
      <c r="C18691" s="88"/>
      <c r="D18691" s="86"/>
      <c r="E18691" s="32"/>
      <c r="H18691" s="105"/>
      <c r="J18691" s="102"/>
      <c r="K18691" s="102"/>
      <c r="L18691" s="108"/>
      <c r="R18691" s="31"/>
      <c r="S18691" s="112"/>
    </row>
    <row r="18692">
      <c r="A18692" s="105"/>
      <c r="C18692" s="88"/>
      <c r="D18692" s="86"/>
      <c r="E18692" s="32"/>
      <c r="H18692" s="105"/>
      <c r="J18692" s="102"/>
      <c r="K18692" s="102"/>
      <c r="L18692" s="108"/>
      <c r="R18692" s="31"/>
      <c r="S18692" s="112"/>
    </row>
    <row r="18693">
      <c r="A18693" s="105"/>
      <c r="C18693" s="88"/>
      <c r="D18693" s="86"/>
      <c r="E18693" s="32"/>
      <c r="H18693" s="105"/>
      <c r="J18693" s="102"/>
      <c r="K18693" s="102"/>
      <c r="L18693" s="108"/>
      <c r="R18693" s="31"/>
      <c r="S18693" s="112"/>
    </row>
    <row r="18694">
      <c r="A18694" s="105"/>
      <c r="C18694" s="88"/>
      <c r="D18694" s="86"/>
      <c r="E18694" s="32"/>
      <c r="H18694" s="105"/>
      <c r="J18694" s="102"/>
      <c r="K18694" s="102"/>
      <c r="L18694" s="108"/>
      <c r="R18694" s="31"/>
      <c r="S18694" s="112"/>
    </row>
    <row r="18695">
      <c r="A18695" s="105"/>
      <c r="C18695" s="88"/>
      <c r="D18695" s="86"/>
      <c r="E18695" s="32"/>
      <c r="H18695" s="105"/>
      <c r="J18695" s="102"/>
      <c r="K18695" s="102"/>
      <c r="L18695" s="108"/>
      <c r="R18695" s="31"/>
      <c r="S18695" s="112"/>
    </row>
    <row r="18696">
      <c r="A18696" s="105"/>
      <c r="C18696" s="88"/>
      <c r="D18696" s="86"/>
      <c r="E18696" s="32"/>
      <c r="H18696" s="105"/>
      <c r="J18696" s="102"/>
      <c r="K18696" s="102"/>
      <c r="L18696" s="108"/>
      <c r="R18696" s="31"/>
      <c r="S18696" s="112"/>
    </row>
    <row r="18697">
      <c r="A18697" s="105"/>
      <c r="C18697" s="88"/>
      <c r="D18697" s="86"/>
      <c r="E18697" s="32"/>
      <c r="H18697" s="105"/>
      <c r="J18697" s="102"/>
      <c r="K18697" s="102"/>
      <c r="L18697" s="108"/>
      <c r="R18697" s="31"/>
      <c r="S18697" s="112"/>
    </row>
    <row r="18698">
      <c r="A18698" s="105"/>
      <c r="C18698" s="88"/>
      <c r="D18698" s="86"/>
      <c r="E18698" s="32"/>
      <c r="H18698" s="105"/>
      <c r="J18698" s="102"/>
      <c r="K18698" s="102"/>
      <c r="L18698" s="108"/>
      <c r="R18698" s="31"/>
      <c r="S18698" s="112"/>
    </row>
    <row r="18699">
      <c r="A18699" s="105"/>
      <c r="C18699" s="88"/>
      <c r="D18699" s="86"/>
      <c r="E18699" s="32"/>
      <c r="H18699" s="105"/>
      <c r="J18699" s="102"/>
      <c r="K18699" s="102"/>
      <c r="L18699" s="108"/>
      <c r="R18699" s="31"/>
      <c r="S18699" s="112"/>
    </row>
    <row r="18700">
      <c r="A18700" s="105"/>
      <c r="C18700" s="88"/>
      <c r="D18700" s="86"/>
      <c r="E18700" s="32"/>
      <c r="H18700" s="105"/>
      <c r="J18700" s="102"/>
      <c r="K18700" s="102"/>
      <c r="L18700" s="108"/>
      <c r="R18700" s="31"/>
      <c r="S18700" s="112"/>
    </row>
    <row r="18701">
      <c r="A18701" s="105"/>
      <c r="C18701" s="88"/>
      <c r="D18701" s="86"/>
      <c r="E18701" s="32"/>
      <c r="H18701" s="105"/>
      <c r="J18701" s="102"/>
      <c r="K18701" s="102"/>
      <c r="L18701" s="108"/>
      <c r="R18701" s="31"/>
      <c r="S18701" s="112"/>
    </row>
    <row r="18702">
      <c r="A18702" s="105"/>
      <c r="C18702" s="88"/>
      <c r="D18702" s="86"/>
      <c r="E18702" s="32"/>
      <c r="H18702" s="105"/>
      <c r="J18702" s="102"/>
      <c r="K18702" s="102"/>
      <c r="L18702" s="108"/>
      <c r="R18702" s="31"/>
      <c r="S18702" s="112"/>
    </row>
    <row r="18703">
      <c r="A18703" s="105"/>
      <c r="C18703" s="88"/>
      <c r="D18703" s="86"/>
      <c r="E18703" s="32"/>
      <c r="H18703" s="105"/>
      <c r="J18703" s="102"/>
      <c r="K18703" s="102"/>
      <c r="L18703" s="108"/>
      <c r="R18703" s="31"/>
      <c r="S18703" s="112"/>
    </row>
    <row r="18704">
      <c r="A18704" s="105"/>
      <c r="C18704" s="88"/>
      <c r="D18704" s="86"/>
      <c r="E18704" s="32"/>
      <c r="H18704" s="105"/>
      <c r="J18704" s="102"/>
      <c r="K18704" s="102"/>
      <c r="L18704" s="108"/>
      <c r="R18704" s="31"/>
      <c r="S18704" s="112"/>
    </row>
    <row r="18705">
      <c r="A18705" s="105"/>
      <c r="C18705" s="88"/>
      <c r="D18705" s="86"/>
      <c r="E18705" s="32"/>
      <c r="H18705" s="105"/>
      <c r="J18705" s="102"/>
      <c r="K18705" s="102"/>
      <c r="L18705" s="108"/>
      <c r="R18705" s="31"/>
      <c r="S18705" s="112"/>
    </row>
    <row r="18706">
      <c r="A18706" s="105"/>
      <c r="C18706" s="88"/>
      <c r="D18706" s="86"/>
      <c r="E18706" s="32"/>
      <c r="H18706" s="105"/>
      <c r="J18706" s="102"/>
      <c r="K18706" s="102"/>
      <c r="L18706" s="108"/>
      <c r="R18706" s="31"/>
      <c r="S18706" s="112"/>
    </row>
    <row r="18707">
      <c r="A18707" s="105"/>
      <c r="C18707" s="88"/>
      <c r="D18707" s="86"/>
      <c r="E18707" s="32"/>
      <c r="H18707" s="105"/>
      <c r="J18707" s="102"/>
      <c r="K18707" s="102"/>
      <c r="L18707" s="108"/>
      <c r="R18707" s="31"/>
      <c r="S18707" s="112"/>
    </row>
    <row r="18708">
      <c r="A18708" s="105"/>
      <c r="C18708" s="88"/>
      <c r="D18708" s="86"/>
      <c r="E18708" s="32"/>
      <c r="H18708" s="105"/>
      <c r="J18708" s="102"/>
      <c r="K18708" s="102"/>
      <c r="L18708" s="108"/>
      <c r="R18708" s="31"/>
      <c r="S18708" s="112"/>
    </row>
    <row r="18709">
      <c r="A18709" s="105"/>
      <c r="C18709" s="88"/>
      <c r="D18709" s="86"/>
      <c r="E18709" s="32"/>
      <c r="H18709" s="105"/>
      <c r="J18709" s="102"/>
      <c r="K18709" s="102"/>
      <c r="L18709" s="108"/>
      <c r="R18709" s="31"/>
      <c r="S18709" s="112"/>
    </row>
    <row r="18710">
      <c r="A18710" s="105"/>
      <c r="C18710" s="88"/>
      <c r="D18710" s="86"/>
      <c r="E18710" s="32"/>
      <c r="H18710" s="105"/>
      <c r="J18710" s="102"/>
      <c r="K18710" s="102"/>
      <c r="L18710" s="108"/>
      <c r="R18710" s="31"/>
      <c r="S18710" s="112"/>
    </row>
    <row r="18711">
      <c r="A18711" s="105"/>
      <c r="C18711" s="88"/>
      <c r="D18711" s="86"/>
      <c r="E18711" s="32"/>
      <c r="H18711" s="105"/>
      <c r="J18711" s="102"/>
      <c r="K18711" s="102"/>
      <c r="L18711" s="108"/>
      <c r="R18711" s="31"/>
      <c r="S18711" s="112"/>
    </row>
    <row r="18712">
      <c r="A18712" s="105"/>
      <c r="C18712" s="88"/>
      <c r="D18712" s="86"/>
      <c r="E18712" s="32"/>
      <c r="H18712" s="105"/>
      <c r="J18712" s="102"/>
      <c r="K18712" s="102"/>
      <c r="L18712" s="108"/>
      <c r="R18712" s="31"/>
      <c r="S18712" s="112"/>
    </row>
    <row r="18713">
      <c r="A18713" s="105"/>
      <c r="C18713" s="88"/>
      <c r="D18713" s="86"/>
      <c r="E18713" s="32"/>
      <c r="H18713" s="105"/>
      <c r="J18713" s="102"/>
      <c r="K18713" s="102"/>
      <c r="L18713" s="108"/>
      <c r="R18713" s="31"/>
      <c r="S18713" s="112"/>
    </row>
    <row r="18714">
      <c r="A18714" s="105"/>
      <c r="C18714" s="88"/>
      <c r="D18714" s="86"/>
      <c r="E18714" s="32"/>
      <c r="H18714" s="105"/>
      <c r="J18714" s="102"/>
      <c r="K18714" s="102"/>
      <c r="L18714" s="108"/>
      <c r="R18714" s="31"/>
      <c r="S18714" s="112"/>
    </row>
    <row r="18715">
      <c r="A18715" s="105"/>
      <c r="C18715" s="88"/>
      <c r="D18715" s="86"/>
      <c r="E18715" s="32"/>
      <c r="H18715" s="105"/>
      <c r="J18715" s="102"/>
      <c r="K18715" s="102"/>
      <c r="L18715" s="108"/>
      <c r="R18715" s="31"/>
      <c r="S18715" s="112"/>
    </row>
    <row r="18716">
      <c r="A18716" s="105"/>
      <c r="C18716" s="88"/>
      <c r="D18716" s="86"/>
      <c r="E18716" s="32"/>
      <c r="H18716" s="105"/>
      <c r="J18716" s="102"/>
      <c r="K18716" s="102"/>
      <c r="L18716" s="108"/>
      <c r="R18716" s="31"/>
      <c r="S18716" s="112"/>
    </row>
    <row r="18717">
      <c r="A18717" s="105"/>
      <c r="C18717" s="88"/>
      <c r="D18717" s="86"/>
      <c r="E18717" s="32"/>
      <c r="H18717" s="105"/>
      <c r="J18717" s="102"/>
      <c r="K18717" s="102"/>
      <c r="L18717" s="108"/>
      <c r="R18717" s="31"/>
      <c r="S18717" s="112"/>
    </row>
    <row r="18718">
      <c r="A18718" s="105"/>
      <c r="C18718" s="88"/>
      <c r="D18718" s="86"/>
      <c r="E18718" s="32"/>
      <c r="H18718" s="105"/>
      <c r="J18718" s="102"/>
      <c r="K18718" s="102"/>
      <c r="L18718" s="108"/>
      <c r="R18718" s="31"/>
      <c r="S18718" s="112"/>
    </row>
    <row r="18719">
      <c r="A18719" s="105"/>
      <c r="C18719" s="88"/>
      <c r="D18719" s="86"/>
      <c r="E18719" s="32"/>
      <c r="H18719" s="105"/>
      <c r="J18719" s="102"/>
      <c r="K18719" s="102"/>
      <c r="L18719" s="108"/>
      <c r="R18719" s="31"/>
      <c r="S18719" s="112"/>
    </row>
    <row r="18720">
      <c r="A18720" s="105"/>
      <c r="C18720" s="88"/>
      <c r="D18720" s="86"/>
      <c r="E18720" s="32"/>
      <c r="H18720" s="105"/>
      <c r="J18720" s="102"/>
      <c r="K18720" s="102"/>
      <c r="L18720" s="108"/>
      <c r="R18720" s="31"/>
      <c r="S18720" s="112"/>
    </row>
    <row r="18721">
      <c r="A18721" s="105"/>
      <c r="C18721" s="88"/>
      <c r="D18721" s="86"/>
      <c r="E18721" s="32"/>
      <c r="H18721" s="105"/>
      <c r="J18721" s="102"/>
      <c r="K18721" s="102"/>
      <c r="L18721" s="108"/>
      <c r="R18721" s="31"/>
      <c r="S18721" s="112"/>
    </row>
    <row r="18722">
      <c r="A18722" s="105"/>
      <c r="C18722" s="88"/>
      <c r="D18722" s="86"/>
      <c r="E18722" s="32"/>
      <c r="H18722" s="105"/>
      <c r="J18722" s="102"/>
      <c r="K18722" s="102"/>
      <c r="L18722" s="108"/>
      <c r="R18722" s="31"/>
      <c r="S18722" s="112"/>
    </row>
    <row r="18723">
      <c r="A18723" s="105"/>
      <c r="C18723" s="88"/>
      <c r="D18723" s="86"/>
      <c r="E18723" s="32"/>
      <c r="H18723" s="105"/>
      <c r="J18723" s="102"/>
      <c r="K18723" s="102"/>
      <c r="L18723" s="108"/>
      <c r="R18723" s="31"/>
      <c r="S18723" s="112"/>
    </row>
    <row r="18724">
      <c r="A18724" s="105"/>
      <c r="C18724" s="88"/>
      <c r="D18724" s="86"/>
      <c r="E18724" s="32"/>
      <c r="H18724" s="105"/>
      <c r="J18724" s="102"/>
      <c r="K18724" s="102"/>
      <c r="L18724" s="108"/>
      <c r="R18724" s="31"/>
      <c r="S18724" s="112"/>
    </row>
    <row r="18725">
      <c r="A18725" s="105"/>
      <c r="C18725" s="88"/>
      <c r="D18725" s="86"/>
      <c r="E18725" s="32"/>
      <c r="H18725" s="105"/>
      <c r="J18725" s="102"/>
      <c r="K18725" s="102"/>
      <c r="L18725" s="108"/>
      <c r="R18725" s="31"/>
      <c r="S18725" s="112"/>
    </row>
    <row r="18726">
      <c r="A18726" s="105"/>
      <c r="C18726" s="88"/>
      <c r="D18726" s="86"/>
      <c r="E18726" s="32"/>
      <c r="H18726" s="105"/>
      <c r="J18726" s="102"/>
      <c r="K18726" s="102"/>
      <c r="L18726" s="108"/>
      <c r="R18726" s="31"/>
      <c r="S18726" s="112"/>
    </row>
    <row r="18727">
      <c r="A18727" s="105"/>
      <c r="C18727" s="88"/>
      <c r="D18727" s="86"/>
      <c r="E18727" s="32"/>
      <c r="H18727" s="105"/>
      <c r="J18727" s="102"/>
      <c r="K18727" s="102"/>
      <c r="L18727" s="108"/>
      <c r="R18727" s="31"/>
      <c r="S18727" s="112"/>
    </row>
    <row r="18728">
      <c r="A18728" s="105"/>
      <c r="C18728" s="88"/>
      <c r="D18728" s="86"/>
      <c r="E18728" s="32"/>
      <c r="H18728" s="105"/>
      <c r="J18728" s="102"/>
      <c r="K18728" s="102"/>
      <c r="L18728" s="108"/>
      <c r="R18728" s="31"/>
      <c r="S18728" s="112"/>
    </row>
    <row r="18729">
      <c r="A18729" s="105"/>
      <c r="C18729" s="88"/>
      <c r="D18729" s="86"/>
      <c r="E18729" s="32"/>
      <c r="H18729" s="105"/>
      <c r="J18729" s="102"/>
      <c r="K18729" s="102"/>
      <c r="L18729" s="108"/>
      <c r="R18729" s="31"/>
      <c r="S18729" s="112"/>
    </row>
    <row r="18730">
      <c r="A18730" s="105"/>
      <c r="C18730" s="88"/>
      <c r="D18730" s="86"/>
      <c r="E18730" s="32"/>
      <c r="H18730" s="105"/>
      <c r="J18730" s="102"/>
      <c r="K18730" s="102"/>
      <c r="L18730" s="108"/>
      <c r="R18730" s="31"/>
      <c r="S18730" s="112"/>
    </row>
    <row r="18731">
      <c r="A18731" s="105"/>
      <c r="C18731" s="88"/>
      <c r="D18731" s="86"/>
      <c r="E18731" s="32"/>
      <c r="H18731" s="105"/>
      <c r="J18731" s="102"/>
      <c r="K18731" s="102"/>
      <c r="L18731" s="108"/>
      <c r="R18731" s="31"/>
      <c r="S18731" s="112"/>
    </row>
    <row r="18732">
      <c r="A18732" s="105"/>
      <c r="C18732" s="88"/>
      <c r="D18732" s="86"/>
      <c r="E18732" s="32"/>
      <c r="H18732" s="105"/>
      <c r="J18732" s="102"/>
      <c r="K18732" s="102"/>
      <c r="L18732" s="108"/>
      <c r="R18732" s="31"/>
      <c r="S18732" s="112"/>
    </row>
    <row r="18733">
      <c r="A18733" s="105"/>
      <c r="C18733" s="88"/>
      <c r="D18733" s="86"/>
      <c r="E18733" s="32"/>
      <c r="H18733" s="105"/>
      <c r="J18733" s="102"/>
      <c r="K18733" s="102"/>
      <c r="L18733" s="108"/>
      <c r="R18733" s="31"/>
      <c r="S18733" s="112"/>
    </row>
    <row r="18734">
      <c r="A18734" s="105"/>
      <c r="C18734" s="88"/>
      <c r="D18734" s="86"/>
      <c r="E18734" s="32"/>
      <c r="H18734" s="105"/>
      <c r="J18734" s="102"/>
      <c r="K18734" s="102"/>
      <c r="L18734" s="108"/>
      <c r="R18734" s="31"/>
      <c r="S18734" s="112"/>
    </row>
    <row r="18735">
      <c r="A18735" s="105"/>
      <c r="C18735" s="88"/>
      <c r="D18735" s="86"/>
      <c r="E18735" s="32"/>
      <c r="H18735" s="105"/>
      <c r="J18735" s="102"/>
      <c r="K18735" s="102"/>
      <c r="L18735" s="108"/>
      <c r="R18735" s="31"/>
      <c r="S18735" s="112"/>
    </row>
    <row r="18736">
      <c r="A18736" s="105"/>
      <c r="C18736" s="88"/>
      <c r="D18736" s="86"/>
      <c r="E18736" s="32"/>
      <c r="H18736" s="105"/>
      <c r="J18736" s="102"/>
      <c r="K18736" s="102"/>
      <c r="L18736" s="108"/>
      <c r="R18736" s="31"/>
      <c r="S18736" s="112"/>
    </row>
    <row r="18737">
      <c r="A18737" s="105"/>
      <c r="C18737" s="88"/>
      <c r="D18737" s="86"/>
      <c r="E18737" s="32"/>
      <c r="H18737" s="105"/>
      <c r="J18737" s="102"/>
      <c r="K18737" s="102"/>
      <c r="L18737" s="108"/>
      <c r="R18737" s="31"/>
      <c r="S18737" s="112"/>
    </row>
    <row r="18738">
      <c r="A18738" s="105"/>
      <c r="C18738" s="88"/>
      <c r="D18738" s="86"/>
      <c r="E18738" s="32"/>
      <c r="H18738" s="105"/>
      <c r="J18738" s="102"/>
      <c r="K18738" s="102"/>
      <c r="L18738" s="108"/>
      <c r="R18738" s="31"/>
      <c r="S18738" s="112"/>
    </row>
    <row r="18739">
      <c r="A18739" s="105"/>
      <c r="C18739" s="88"/>
      <c r="D18739" s="86"/>
      <c r="E18739" s="32"/>
      <c r="H18739" s="105"/>
      <c r="J18739" s="102"/>
      <c r="K18739" s="102"/>
      <c r="L18739" s="108"/>
      <c r="R18739" s="31"/>
      <c r="S18739" s="112"/>
    </row>
    <row r="18740">
      <c r="A18740" s="105"/>
      <c r="C18740" s="88"/>
      <c r="D18740" s="86"/>
      <c r="E18740" s="32"/>
      <c r="H18740" s="105"/>
      <c r="J18740" s="102"/>
      <c r="K18740" s="102"/>
      <c r="L18740" s="108"/>
      <c r="R18740" s="31"/>
      <c r="S18740" s="112"/>
    </row>
    <row r="18741">
      <c r="A18741" s="105"/>
      <c r="C18741" s="88"/>
      <c r="D18741" s="86"/>
      <c r="E18741" s="32"/>
      <c r="H18741" s="105"/>
      <c r="J18741" s="102"/>
      <c r="K18741" s="102"/>
      <c r="L18741" s="108"/>
      <c r="R18741" s="31"/>
      <c r="S18741" s="112"/>
    </row>
    <row r="18742">
      <c r="A18742" s="105"/>
      <c r="C18742" s="88"/>
      <c r="D18742" s="86"/>
      <c r="E18742" s="32"/>
      <c r="H18742" s="105"/>
      <c r="J18742" s="102"/>
      <c r="K18742" s="102"/>
      <c r="L18742" s="108"/>
      <c r="R18742" s="31"/>
      <c r="S18742" s="112"/>
    </row>
    <row r="18743">
      <c r="A18743" s="105"/>
      <c r="C18743" s="88"/>
      <c r="D18743" s="86"/>
      <c r="E18743" s="32"/>
      <c r="H18743" s="105"/>
      <c r="J18743" s="102"/>
      <c r="K18743" s="102"/>
      <c r="L18743" s="108"/>
      <c r="R18743" s="31"/>
      <c r="S18743" s="112"/>
    </row>
    <row r="18744">
      <c r="A18744" s="105"/>
      <c r="C18744" s="88"/>
      <c r="D18744" s="86"/>
      <c r="E18744" s="32"/>
      <c r="H18744" s="105"/>
      <c r="J18744" s="102"/>
      <c r="K18744" s="102"/>
      <c r="L18744" s="108"/>
      <c r="R18744" s="31"/>
      <c r="S18744" s="112"/>
    </row>
    <row r="18745">
      <c r="A18745" s="105"/>
      <c r="C18745" s="88"/>
      <c r="D18745" s="86"/>
      <c r="E18745" s="32"/>
      <c r="H18745" s="105"/>
      <c r="J18745" s="102"/>
      <c r="K18745" s="102"/>
      <c r="L18745" s="108"/>
      <c r="R18745" s="31"/>
      <c r="S18745" s="112"/>
    </row>
    <row r="18746">
      <c r="A18746" s="105"/>
      <c r="C18746" s="88"/>
      <c r="D18746" s="86"/>
      <c r="E18746" s="32"/>
      <c r="H18746" s="105"/>
      <c r="J18746" s="102"/>
      <c r="K18746" s="102"/>
      <c r="L18746" s="108"/>
      <c r="R18746" s="31"/>
      <c r="S18746" s="112"/>
    </row>
    <row r="18747">
      <c r="A18747" s="105"/>
      <c r="C18747" s="88"/>
      <c r="D18747" s="86"/>
      <c r="E18747" s="32"/>
      <c r="H18747" s="105"/>
      <c r="J18747" s="102"/>
      <c r="K18747" s="102"/>
      <c r="L18747" s="108"/>
      <c r="R18747" s="31"/>
      <c r="S18747" s="112"/>
    </row>
    <row r="18748">
      <c r="A18748" s="105"/>
      <c r="C18748" s="88"/>
      <c r="D18748" s="86"/>
      <c r="E18748" s="32"/>
      <c r="H18748" s="105"/>
      <c r="J18748" s="102"/>
      <c r="K18748" s="102"/>
      <c r="L18748" s="108"/>
      <c r="R18748" s="31"/>
      <c r="S18748" s="112"/>
    </row>
    <row r="18749">
      <c r="A18749" s="105"/>
      <c r="C18749" s="88"/>
      <c r="D18749" s="86"/>
      <c r="E18749" s="32"/>
      <c r="H18749" s="105"/>
      <c r="J18749" s="102"/>
      <c r="K18749" s="102"/>
      <c r="L18749" s="108"/>
      <c r="R18749" s="31"/>
      <c r="S18749" s="112"/>
    </row>
    <row r="18750">
      <c r="A18750" s="105"/>
      <c r="C18750" s="88"/>
      <c r="D18750" s="86"/>
      <c r="E18750" s="32"/>
      <c r="H18750" s="105"/>
      <c r="J18750" s="102"/>
      <c r="K18750" s="102"/>
      <c r="L18750" s="108"/>
      <c r="R18750" s="31"/>
      <c r="S18750" s="112"/>
    </row>
    <row r="18751">
      <c r="A18751" s="105"/>
      <c r="C18751" s="88"/>
      <c r="D18751" s="86"/>
      <c r="E18751" s="32"/>
      <c r="H18751" s="105"/>
      <c r="J18751" s="102"/>
      <c r="K18751" s="102"/>
      <c r="L18751" s="108"/>
      <c r="R18751" s="31"/>
      <c r="S18751" s="112"/>
    </row>
    <row r="18752">
      <c r="A18752" s="105"/>
      <c r="C18752" s="88"/>
      <c r="D18752" s="86"/>
      <c r="E18752" s="32"/>
      <c r="H18752" s="105"/>
      <c r="J18752" s="102"/>
      <c r="K18752" s="102"/>
      <c r="L18752" s="108"/>
      <c r="R18752" s="31"/>
      <c r="S18752" s="112"/>
    </row>
    <row r="18753">
      <c r="A18753" s="105"/>
      <c r="C18753" s="88"/>
      <c r="D18753" s="86"/>
      <c r="E18753" s="32"/>
      <c r="H18753" s="105"/>
      <c r="J18753" s="102"/>
      <c r="K18753" s="102"/>
      <c r="L18753" s="108"/>
      <c r="R18753" s="31"/>
      <c r="S18753" s="112"/>
    </row>
    <row r="18754">
      <c r="A18754" s="105"/>
      <c r="C18754" s="88"/>
      <c r="D18754" s="86"/>
      <c r="E18754" s="32"/>
      <c r="H18754" s="105"/>
      <c r="J18754" s="102"/>
      <c r="K18754" s="102"/>
      <c r="L18754" s="108"/>
      <c r="R18754" s="31"/>
      <c r="S18754" s="112"/>
    </row>
    <row r="18755">
      <c r="A18755" s="105"/>
      <c r="C18755" s="88"/>
      <c r="D18755" s="86"/>
      <c r="E18755" s="32"/>
      <c r="H18755" s="105"/>
      <c r="J18755" s="102"/>
      <c r="K18755" s="102"/>
      <c r="L18755" s="108"/>
      <c r="R18755" s="31"/>
      <c r="S18755" s="112"/>
    </row>
    <row r="18756">
      <c r="A18756" s="105"/>
      <c r="C18756" s="88"/>
      <c r="D18756" s="86"/>
      <c r="E18756" s="32"/>
      <c r="H18756" s="105"/>
      <c r="J18756" s="102"/>
      <c r="K18756" s="102"/>
      <c r="L18756" s="108"/>
      <c r="R18756" s="31"/>
      <c r="S18756" s="112"/>
    </row>
    <row r="18757">
      <c r="A18757" s="105"/>
      <c r="C18757" s="88"/>
      <c r="D18757" s="86"/>
      <c r="E18757" s="32"/>
      <c r="H18757" s="105"/>
      <c r="J18757" s="102"/>
      <c r="K18757" s="102"/>
      <c r="L18757" s="108"/>
      <c r="R18757" s="31"/>
      <c r="S18757" s="112"/>
    </row>
    <row r="18758">
      <c r="A18758" s="105"/>
      <c r="C18758" s="88"/>
      <c r="D18758" s="86"/>
      <c r="E18758" s="32"/>
      <c r="H18758" s="105"/>
      <c r="J18758" s="102"/>
      <c r="K18758" s="102"/>
      <c r="L18758" s="108"/>
      <c r="R18758" s="31"/>
      <c r="S18758" s="112"/>
    </row>
    <row r="18759">
      <c r="A18759" s="105"/>
      <c r="C18759" s="88"/>
      <c r="D18759" s="86"/>
      <c r="E18759" s="32"/>
      <c r="H18759" s="105"/>
      <c r="J18759" s="102"/>
      <c r="K18759" s="102"/>
      <c r="L18759" s="108"/>
      <c r="R18759" s="31"/>
      <c r="S18759" s="112"/>
    </row>
    <row r="18760">
      <c r="A18760" s="105"/>
      <c r="C18760" s="88"/>
      <c r="D18760" s="86"/>
      <c r="E18760" s="32"/>
      <c r="H18760" s="105"/>
      <c r="J18760" s="102"/>
      <c r="K18760" s="102"/>
      <c r="L18760" s="108"/>
      <c r="R18760" s="31"/>
      <c r="S18760" s="112"/>
    </row>
    <row r="18761">
      <c r="A18761" s="105"/>
      <c r="C18761" s="88"/>
      <c r="D18761" s="86"/>
      <c r="E18761" s="32"/>
      <c r="H18761" s="105"/>
      <c r="J18761" s="102"/>
      <c r="K18761" s="102"/>
      <c r="L18761" s="108"/>
      <c r="R18761" s="31"/>
      <c r="S18761" s="112"/>
    </row>
    <row r="18762">
      <c r="A18762" s="105"/>
      <c r="C18762" s="88"/>
      <c r="D18762" s="86"/>
      <c r="E18762" s="32"/>
      <c r="H18762" s="105"/>
      <c r="J18762" s="102"/>
      <c r="K18762" s="102"/>
      <c r="L18762" s="108"/>
      <c r="R18762" s="31"/>
      <c r="S18762" s="112"/>
    </row>
    <row r="18763">
      <c r="A18763" s="105"/>
      <c r="C18763" s="88"/>
      <c r="D18763" s="86"/>
      <c r="E18763" s="32"/>
      <c r="H18763" s="105"/>
      <c r="J18763" s="102"/>
      <c r="K18763" s="102"/>
      <c r="L18763" s="108"/>
      <c r="R18763" s="31"/>
      <c r="S18763" s="112"/>
    </row>
    <row r="18764">
      <c r="A18764" s="105"/>
      <c r="C18764" s="88"/>
      <c r="D18764" s="86"/>
      <c r="E18764" s="32"/>
      <c r="H18764" s="105"/>
      <c r="J18764" s="102"/>
      <c r="K18764" s="102"/>
      <c r="L18764" s="108"/>
      <c r="R18764" s="31"/>
      <c r="S18764" s="112"/>
    </row>
    <row r="18765">
      <c r="A18765" s="105"/>
      <c r="C18765" s="88"/>
      <c r="D18765" s="86"/>
      <c r="E18765" s="32"/>
      <c r="H18765" s="105"/>
      <c r="J18765" s="102"/>
      <c r="K18765" s="102"/>
      <c r="L18765" s="108"/>
      <c r="R18765" s="31"/>
      <c r="S18765" s="112"/>
    </row>
    <row r="18766">
      <c r="A18766" s="105"/>
      <c r="C18766" s="88"/>
      <c r="D18766" s="86"/>
      <c r="E18766" s="32"/>
      <c r="H18766" s="105"/>
      <c r="J18766" s="102"/>
      <c r="K18766" s="102"/>
      <c r="L18766" s="108"/>
      <c r="R18766" s="31"/>
      <c r="S18766" s="112"/>
    </row>
    <row r="18767">
      <c r="A18767" s="105"/>
      <c r="C18767" s="88"/>
      <c r="D18767" s="86"/>
      <c r="E18767" s="32"/>
      <c r="H18767" s="105"/>
      <c r="J18767" s="102"/>
      <c r="K18767" s="102"/>
      <c r="L18767" s="108"/>
      <c r="R18767" s="31"/>
      <c r="S18767" s="112"/>
    </row>
    <row r="18768">
      <c r="A18768" s="105"/>
      <c r="C18768" s="88"/>
      <c r="D18768" s="86"/>
      <c r="E18768" s="32"/>
      <c r="H18768" s="105"/>
      <c r="J18768" s="102"/>
      <c r="K18768" s="102"/>
      <c r="L18768" s="108"/>
      <c r="R18768" s="31"/>
      <c r="S18768" s="112"/>
    </row>
    <row r="18769">
      <c r="A18769" s="105"/>
      <c r="C18769" s="88"/>
      <c r="D18769" s="86"/>
      <c r="E18769" s="32"/>
      <c r="H18769" s="105"/>
      <c r="J18769" s="102"/>
      <c r="K18769" s="102"/>
      <c r="L18769" s="108"/>
      <c r="R18769" s="31"/>
      <c r="S18769" s="112"/>
    </row>
    <row r="18770">
      <c r="A18770" s="105"/>
      <c r="C18770" s="88"/>
      <c r="D18770" s="86"/>
      <c r="E18770" s="32"/>
      <c r="H18770" s="105"/>
      <c r="J18770" s="102"/>
      <c r="K18770" s="102"/>
      <c r="L18770" s="108"/>
      <c r="R18770" s="31"/>
      <c r="S18770" s="112"/>
    </row>
    <row r="18771">
      <c r="A18771" s="105"/>
      <c r="C18771" s="88"/>
      <c r="D18771" s="86"/>
      <c r="E18771" s="32"/>
      <c r="H18771" s="105"/>
      <c r="J18771" s="102"/>
      <c r="K18771" s="102"/>
      <c r="L18771" s="108"/>
      <c r="R18771" s="31"/>
      <c r="S18771" s="112"/>
    </row>
    <row r="18772">
      <c r="A18772" s="105"/>
      <c r="C18772" s="88"/>
      <c r="D18772" s="86"/>
      <c r="E18772" s="32"/>
      <c r="H18772" s="105"/>
      <c r="J18772" s="102"/>
      <c r="K18772" s="102"/>
      <c r="L18772" s="108"/>
      <c r="R18772" s="31"/>
      <c r="S18772" s="112"/>
    </row>
    <row r="18773">
      <c r="A18773" s="105"/>
      <c r="C18773" s="88"/>
      <c r="D18773" s="86"/>
      <c r="E18773" s="32"/>
      <c r="H18773" s="105"/>
      <c r="J18773" s="102"/>
      <c r="K18773" s="102"/>
      <c r="L18773" s="108"/>
      <c r="R18773" s="31"/>
      <c r="S18773" s="112"/>
    </row>
    <row r="18774">
      <c r="A18774" s="105"/>
      <c r="C18774" s="88"/>
      <c r="D18774" s="86"/>
      <c r="E18774" s="32"/>
      <c r="H18774" s="105"/>
      <c r="J18774" s="102"/>
      <c r="K18774" s="102"/>
      <c r="L18774" s="108"/>
      <c r="R18774" s="31"/>
      <c r="S18774" s="112"/>
    </row>
    <row r="18775">
      <c r="A18775" s="105"/>
      <c r="C18775" s="88"/>
      <c r="D18775" s="86"/>
      <c r="E18775" s="32"/>
      <c r="H18775" s="105"/>
      <c r="J18775" s="102"/>
      <c r="K18775" s="102"/>
      <c r="L18775" s="108"/>
      <c r="R18775" s="31"/>
      <c r="S18775" s="112"/>
    </row>
    <row r="18776">
      <c r="A18776" s="105"/>
      <c r="C18776" s="88"/>
      <c r="D18776" s="86"/>
      <c r="E18776" s="32"/>
      <c r="H18776" s="105"/>
      <c r="J18776" s="102"/>
      <c r="K18776" s="102"/>
      <c r="L18776" s="108"/>
      <c r="R18776" s="31"/>
      <c r="S18776" s="112"/>
    </row>
    <row r="18777">
      <c r="A18777" s="105"/>
      <c r="C18777" s="88"/>
      <c r="D18777" s="86"/>
      <c r="E18777" s="32"/>
      <c r="H18777" s="105"/>
      <c r="J18777" s="102"/>
      <c r="K18777" s="102"/>
      <c r="L18777" s="108"/>
      <c r="R18777" s="31"/>
      <c r="S18777" s="112"/>
    </row>
    <row r="18778">
      <c r="A18778" s="105"/>
      <c r="C18778" s="88"/>
      <c r="D18778" s="86"/>
      <c r="E18778" s="32"/>
      <c r="H18778" s="105"/>
      <c r="J18778" s="102"/>
      <c r="K18778" s="102"/>
      <c r="L18778" s="108"/>
      <c r="R18778" s="31"/>
      <c r="S18778" s="112"/>
    </row>
    <row r="18779">
      <c r="A18779" s="105"/>
      <c r="C18779" s="88"/>
      <c r="D18779" s="86"/>
      <c r="E18779" s="32"/>
      <c r="H18779" s="105"/>
      <c r="J18779" s="102"/>
      <c r="K18779" s="102"/>
      <c r="L18779" s="108"/>
      <c r="R18779" s="31"/>
      <c r="S18779" s="112"/>
    </row>
    <row r="18780">
      <c r="A18780" s="105"/>
      <c r="C18780" s="88"/>
      <c r="D18780" s="86"/>
      <c r="E18780" s="32"/>
      <c r="H18780" s="105"/>
      <c r="J18780" s="102"/>
      <c r="K18780" s="102"/>
      <c r="L18780" s="108"/>
      <c r="R18780" s="31"/>
      <c r="S18780" s="112"/>
    </row>
    <row r="18781">
      <c r="A18781" s="105"/>
      <c r="C18781" s="88"/>
      <c r="D18781" s="86"/>
      <c r="E18781" s="32"/>
      <c r="H18781" s="105"/>
      <c r="J18781" s="102"/>
      <c r="K18781" s="102"/>
      <c r="L18781" s="108"/>
      <c r="R18781" s="31"/>
      <c r="S18781" s="112"/>
    </row>
    <row r="18782">
      <c r="A18782" s="105"/>
      <c r="C18782" s="88"/>
      <c r="D18782" s="86"/>
      <c r="E18782" s="32"/>
      <c r="H18782" s="105"/>
      <c r="J18782" s="102"/>
      <c r="K18782" s="102"/>
      <c r="L18782" s="108"/>
      <c r="R18782" s="31"/>
      <c r="S18782" s="112"/>
    </row>
    <row r="18783">
      <c r="A18783" s="105"/>
      <c r="C18783" s="88"/>
      <c r="D18783" s="86"/>
      <c r="E18783" s="32"/>
      <c r="H18783" s="105"/>
      <c r="J18783" s="102"/>
      <c r="K18783" s="102"/>
      <c r="L18783" s="108"/>
      <c r="R18783" s="31"/>
      <c r="S18783" s="112"/>
    </row>
    <row r="18784">
      <c r="A18784" s="105"/>
      <c r="C18784" s="88"/>
      <c r="D18784" s="86"/>
      <c r="E18784" s="32"/>
      <c r="H18784" s="105"/>
      <c r="J18784" s="102"/>
      <c r="K18784" s="102"/>
      <c r="L18784" s="108"/>
      <c r="R18784" s="31"/>
      <c r="S18784" s="112"/>
    </row>
    <row r="18785">
      <c r="A18785" s="105"/>
      <c r="C18785" s="88"/>
      <c r="D18785" s="86"/>
      <c r="E18785" s="32"/>
      <c r="H18785" s="105"/>
      <c r="J18785" s="102"/>
      <c r="K18785" s="102"/>
      <c r="L18785" s="108"/>
      <c r="R18785" s="31"/>
      <c r="S18785" s="112"/>
    </row>
    <row r="18786">
      <c r="A18786" s="105"/>
      <c r="C18786" s="88"/>
      <c r="D18786" s="86"/>
      <c r="E18786" s="32"/>
      <c r="H18786" s="105"/>
      <c r="J18786" s="102"/>
      <c r="K18786" s="102"/>
      <c r="L18786" s="108"/>
      <c r="R18786" s="31"/>
      <c r="S18786" s="112"/>
    </row>
    <row r="18787">
      <c r="A18787" s="105"/>
      <c r="C18787" s="88"/>
      <c r="D18787" s="86"/>
      <c r="E18787" s="32"/>
      <c r="H18787" s="105"/>
      <c r="J18787" s="102"/>
      <c r="K18787" s="102"/>
      <c r="L18787" s="108"/>
      <c r="R18787" s="31"/>
      <c r="S18787" s="112"/>
    </row>
    <row r="18788">
      <c r="A18788" s="105"/>
      <c r="C18788" s="88"/>
      <c r="D18788" s="86"/>
      <c r="E18788" s="32"/>
      <c r="H18788" s="105"/>
      <c r="J18788" s="102"/>
      <c r="K18788" s="102"/>
      <c r="L18788" s="108"/>
      <c r="R18788" s="31"/>
      <c r="S18788" s="112"/>
    </row>
    <row r="18789">
      <c r="A18789" s="105"/>
      <c r="C18789" s="88"/>
      <c r="D18789" s="86"/>
      <c r="E18789" s="32"/>
      <c r="H18789" s="105"/>
      <c r="J18789" s="102"/>
      <c r="K18789" s="102"/>
      <c r="L18789" s="108"/>
      <c r="R18789" s="31"/>
      <c r="S18789" s="112"/>
    </row>
    <row r="18790">
      <c r="A18790" s="105"/>
      <c r="C18790" s="88"/>
      <c r="D18790" s="86"/>
      <c r="E18790" s="32"/>
      <c r="H18790" s="105"/>
      <c r="J18790" s="102"/>
      <c r="K18790" s="102"/>
      <c r="L18790" s="108"/>
      <c r="R18790" s="31"/>
      <c r="S18790" s="112"/>
    </row>
    <row r="18791">
      <c r="A18791" s="105"/>
      <c r="C18791" s="88"/>
      <c r="D18791" s="86"/>
      <c r="E18791" s="32"/>
      <c r="H18791" s="105"/>
      <c r="J18791" s="102"/>
      <c r="K18791" s="102"/>
      <c r="L18791" s="108"/>
      <c r="R18791" s="31"/>
      <c r="S18791" s="112"/>
    </row>
    <row r="18792">
      <c r="A18792" s="105"/>
      <c r="C18792" s="88"/>
      <c r="D18792" s="86"/>
      <c r="E18792" s="32"/>
      <c r="H18792" s="105"/>
      <c r="J18792" s="102"/>
      <c r="K18792" s="102"/>
      <c r="L18792" s="108"/>
      <c r="R18792" s="31"/>
      <c r="S18792" s="112"/>
    </row>
    <row r="18793">
      <c r="A18793" s="105"/>
      <c r="C18793" s="88"/>
      <c r="D18793" s="86"/>
      <c r="E18793" s="32"/>
      <c r="H18793" s="105"/>
      <c r="J18793" s="102"/>
      <c r="K18793" s="102"/>
      <c r="L18793" s="108"/>
      <c r="R18793" s="31"/>
      <c r="S18793" s="112"/>
    </row>
    <row r="18794">
      <c r="A18794" s="105"/>
      <c r="C18794" s="88"/>
      <c r="D18794" s="86"/>
      <c r="E18794" s="32"/>
      <c r="H18794" s="105"/>
      <c r="J18794" s="102"/>
      <c r="K18794" s="102"/>
      <c r="L18794" s="108"/>
      <c r="R18794" s="31"/>
      <c r="S18794" s="112"/>
    </row>
    <row r="18795">
      <c r="A18795" s="105"/>
      <c r="C18795" s="88"/>
      <c r="D18795" s="86"/>
      <c r="E18795" s="32"/>
      <c r="H18795" s="105"/>
      <c r="J18795" s="102"/>
      <c r="K18795" s="102"/>
      <c r="L18795" s="108"/>
      <c r="R18795" s="31"/>
      <c r="S18795" s="112"/>
    </row>
    <row r="18796">
      <c r="A18796" s="105"/>
      <c r="C18796" s="88"/>
      <c r="D18796" s="86"/>
      <c r="E18796" s="32"/>
      <c r="H18796" s="105"/>
      <c r="J18796" s="102"/>
      <c r="K18796" s="102"/>
      <c r="L18796" s="108"/>
      <c r="R18796" s="31"/>
      <c r="S18796" s="112"/>
    </row>
    <row r="18797">
      <c r="A18797" s="105"/>
      <c r="C18797" s="88"/>
      <c r="D18797" s="86"/>
      <c r="E18797" s="32"/>
      <c r="H18797" s="105"/>
      <c r="J18797" s="102"/>
      <c r="K18797" s="102"/>
      <c r="L18797" s="108"/>
      <c r="R18797" s="31"/>
      <c r="S18797" s="112"/>
    </row>
    <row r="18798">
      <c r="A18798" s="105"/>
      <c r="C18798" s="88"/>
      <c r="D18798" s="86"/>
      <c r="E18798" s="32"/>
      <c r="H18798" s="105"/>
      <c r="J18798" s="102"/>
      <c r="K18798" s="102"/>
      <c r="L18798" s="108"/>
      <c r="R18798" s="31"/>
      <c r="S18798" s="112"/>
    </row>
    <row r="18799">
      <c r="A18799" s="105"/>
      <c r="C18799" s="88"/>
      <c r="D18799" s="86"/>
      <c r="E18799" s="32"/>
      <c r="H18799" s="105"/>
      <c r="J18799" s="102"/>
      <c r="K18799" s="102"/>
      <c r="L18799" s="108"/>
      <c r="R18799" s="31"/>
      <c r="S18799" s="112"/>
    </row>
    <row r="18800">
      <c r="A18800" s="105"/>
      <c r="C18800" s="88"/>
      <c r="D18800" s="86"/>
      <c r="E18800" s="32"/>
      <c r="H18800" s="105"/>
      <c r="J18800" s="102"/>
      <c r="K18800" s="102"/>
      <c r="L18800" s="108"/>
      <c r="R18800" s="31"/>
      <c r="S18800" s="112"/>
    </row>
    <row r="18801">
      <c r="A18801" s="105"/>
      <c r="C18801" s="88"/>
      <c r="D18801" s="86"/>
      <c r="E18801" s="32"/>
      <c r="H18801" s="105"/>
      <c r="J18801" s="102"/>
      <c r="K18801" s="102"/>
      <c r="L18801" s="108"/>
      <c r="R18801" s="31"/>
      <c r="S18801" s="112"/>
    </row>
    <row r="18802">
      <c r="A18802" s="105"/>
      <c r="C18802" s="88"/>
      <c r="D18802" s="86"/>
      <c r="E18802" s="32"/>
      <c r="H18802" s="105"/>
      <c r="J18802" s="102"/>
      <c r="K18802" s="102"/>
      <c r="L18802" s="108"/>
      <c r="R18802" s="31"/>
      <c r="S18802" s="112"/>
    </row>
    <row r="18803">
      <c r="A18803" s="105"/>
      <c r="C18803" s="88"/>
      <c r="D18803" s="86"/>
      <c r="E18803" s="32"/>
      <c r="H18803" s="105"/>
      <c r="J18803" s="102"/>
      <c r="K18803" s="102"/>
      <c r="L18803" s="108"/>
      <c r="R18803" s="31"/>
      <c r="S18803" s="112"/>
    </row>
    <row r="18804">
      <c r="A18804" s="105"/>
      <c r="C18804" s="88"/>
      <c r="D18804" s="86"/>
      <c r="E18804" s="32"/>
      <c r="H18804" s="105"/>
      <c r="J18804" s="102"/>
      <c r="K18804" s="102"/>
      <c r="L18804" s="108"/>
      <c r="R18804" s="31"/>
      <c r="S18804" s="112"/>
    </row>
    <row r="18805">
      <c r="A18805" s="105"/>
      <c r="C18805" s="88"/>
      <c r="D18805" s="86"/>
      <c r="E18805" s="32"/>
      <c r="H18805" s="105"/>
      <c r="J18805" s="102"/>
      <c r="K18805" s="102"/>
      <c r="L18805" s="108"/>
      <c r="R18805" s="31"/>
      <c r="S18805" s="112"/>
    </row>
    <row r="18806">
      <c r="A18806" s="105"/>
      <c r="C18806" s="88"/>
      <c r="D18806" s="86"/>
      <c r="E18806" s="32"/>
      <c r="H18806" s="105"/>
      <c r="J18806" s="102"/>
      <c r="K18806" s="102"/>
      <c r="L18806" s="108"/>
      <c r="R18806" s="31"/>
      <c r="S18806" s="112"/>
    </row>
    <row r="18807">
      <c r="A18807" s="105"/>
      <c r="C18807" s="88"/>
      <c r="D18807" s="86"/>
      <c r="E18807" s="32"/>
      <c r="H18807" s="105"/>
      <c r="J18807" s="102"/>
      <c r="K18807" s="102"/>
      <c r="L18807" s="108"/>
      <c r="R18807" s="31"/>
      <c r="S18807" s="112"/>
    </row>
    <row r="18808">
      <c r="A18808" s="105"/>
      <c r="C18808" s="88"/>
      <c r="D18808" s="86"/>
      <c r="E18808" s="32"/>
      <c r="H18808" s="105"/>
      <c r="J18808" s="102"/>
      <c r="K18808" s="102"/>
      <c r="L18808" s="108"/>
      <c r="R18808" s="31"/>
      <c r="S18808" s="112"/>
    </row>
    <row r="18809">
      <c r="A18809" s="105"/>
      <c r="C18809" s="88"/>
      <c r="D18809" s="86"/>
      <c r="E18809" s="32"/>
      <c r="H18809" s="105"/>
      <c r="J18809" s="102"/>
      <c r="K18809" s="102"/>
      <c r="L18809" s="108"/>
      <c r="R18809" s="31"/>
      <c r="S18809" s="112"/>
    </row>
    <row r="18810">
      <c r="A18810" s="105"/>
      <c r="C18810" s="88"/>
      <c r="D18810" s="86"/>
      <c r="E18810" s="32"/>
      <c r="H18810" s="105"/>
      <c r="J18810" s="102"/>
      <c r="K18810" s="102"/>
      <c r="L18810" s="108"/>
      <c r="R18810" s="31"/>
      <c r="S18810" s="112"/>
    </row>
    <row r="18811">
      <c r="A18811" s="105"/>
      <c r="C18811" s="88"/>
      <c r="D18811" s="86"/>
      <c r="E18811" s="32"/>
      <c r="H18811" s="105"/>
      <c r="J18811" s="102"/>
      <c r="K18811" s="102"/>
      <c r="L18811" s="108"/>
      <c r="R18811" s="31"/>
      <c r="S18811" s="112"/>
    </row>
    <row r="18812">
      <c r="A18812" s="105"/>
      <c r="C18812" s="88"/>
      <c r="D18812" s="86"/>
      <c r="E18812" s="32"/>
      <c r="H18812" s="105"/>
      <c r="J18812" s="102"/>
      <c r="K18812" s="102"/>
      <c r="L18812" s="108"/>
      <c r="R18812" s="31"/>
      <c r="S18812" s="112"/>
    </row>
    <row r="18813">
      <c r="A18813" s="105"/>
      <c r="C18813" s="88"/>
      <c r="D18813" s="86"/>
      <c r="E18813" s="32"/>
      <c r="H18813" s="105"/>
      <c r="J18813" s="102"/>
      <c r="K18813" s="102"/>
      <c r="L18813" s="108"/>
      <c r="R18813" s="31"/>
      <c r="S18813" s="112"/>
    </row>
    <row r="18814">
      <c r="A18814" s="105"/>
      <c r="C18814" s="88"/>
      <c r="D18814" s="86"/>
      <c r="E18814" s="32"/>
      <c r="H18814" s="105"/>
      <c r="J18814" s="102"/>
      <c r="K18814" s="102"/>
      <c r="L18814" s="108"/>
      <c r="R18814" s="31"/>
      <c r="S18814" s="112"/>
    </row>
    <row r="18815">
      <c r="A18815" s="105"/>
      <c r="C18815" s="88"/>
      <c r="D18815" s="86"/>
      <c r="E18815" s="32"/>
      <c r="H18815" s="105"/>
      <c r="J18815" s="102"/>
      <c r="K18815" s="102"/>
      <c r="L18815" s="108"/>
      <c r="R18815" s="31"/>
      <c r="S18815" s="112"/>
    </row>
    <row r="18816">
      <c r="A18816" s="105"/>
      <c r="C18816" s="88"/>
      <c r="D18816" s="86"/>
      <c r="E18816" s="32"/>
      <c r="H18816" s="105"/>
      <c r="J18816" s="102"/>
      <c r="K18816" s="102"/>
      <c r="L18816" s="108"/>
      <c r="R18816" s="31"/>
      <c r="S18816" s="112"/>
    </row>
    <row r="18817">
      <c r="A18817" s="105"/>
      <c r="C18817" s="88"/>
      <c r="D18817" s="86"/>
      <c r="E18817" s="32"/>
      <c r="H18817" s="105"/>
      <c r="J18817" s="102"/>
      <c r="K18817" s="102"/>
      <c r="L18817" s="108"/>
      <c r="R18817" s="31"/>
      <c r="S18817" s="112"/>
    </row>
    <row r="18818">
      <c r="A18818" s="105"/>
      <c r="C18818" s="88"/>
      <c r="D18818" s="86"/>
      <c r="E18818" s="32"/>
      <c r="H18818" s="105"/>
      <c r="J18818" s="102"/>
      <c r="K18818" s="102"/>
      <c r="L18818" s="108"/>
      <c r="R18818" s="31"/>
      <c r="S18818" s="112"/>
    </row>
    <row r="18819">
      <c r="A18819" s="105"/>
      <c r="C18819" s="88"/>
      <c r="D18819" s="86"/>
      <c r="E18819" s="32"/>
      <c r="H18819" s="105"/>
      <c r="J18819" s="102"/>
      <c r="K18819" s="102"/>
      <c r="L18819" s="108"/>
      <c r="R18819" s="31"/>
      <c r="S18819" s="112"/>
    </row>
    <row r="18820">
      <c r="A18820" s="105"/>
      <c r="C18820" s="88"/>
      <c r="D18820" s="86"/>
      <c r="E18820" s="32"/>
      <c r="H18820" s="105"/>
      <c r="J18820" s="102"/>
      <c r="K18820" s="102"/>
      <c r="L18820" s="108"/>
      <c r="R18820" s="31"/>
      <c r="S18820" s="112"/>
    </row>
    <row r="18821">
      <c r="A18821" s="105"/>
      <c r="C18821" s="88"/>
      <c r="D18821" s="86"/>
      <c r="E18821" s="32"/>
      <c r="H18821" s="105"/>
      <c r="J18821" s="102"/>
      <c r="K18821" s="102"/>
      <c r="L18821" s="108"/>
      <c r="R18821" s="31"/>
      <c r="S18821" s="112"/>
    </row>
    <row r="18822">
      <c r="A18822" s="105"/>
      <c r="C18822" s="88"/>
      <c r="D18822" s="86"/>
      <c r="E18822" s="32"/>
      <c r="H18822" s="105"/>
      <c r="J18822" s="102"/>
      <c r="K18822" s="102"/>
      <c r="L18822" s="108"/>
      <c r="R18822" s="31"/>
      <c r="S18822" s="112"/>
    </row>
    <row r="18823">
      <c r="A18823" s="105"/>
      <c r="C18823" s="88"/>
      <c r="D18823" s="86"/>
      <c r="E18823" s="32"/>
      <c r="H18823" s="105"/>
      <c r="J18823" s="102"/>
      <c r="K18823" s="102"/>
      <c r="L18823" s="108"/>
      <c r="R18823" s="31"/>
      <c r="S18823" s="112"/>
    </row>
    <row r="18824">
      <c r="A18824" s="105"/>
      <c r="C18824" s="88"/>
      <c r="D18824" s="86"/>
      <c r="E18824" s="32"/>
      <c r="H18824" s="105"/>
      <c r="J18824" s="102"/>
      <c r="K18824" s="102"/>
      <c r="L18824" s="108"/>
      <c r="R18824" s="31"/>
      <c r="S18824" s="112"/>
    </row>
    <row r="18825">
      <c r="A18825" s="105"/>
      <c r="C18825" s="88"/>
      <c r="D18825" s="86"/>
      <c r="E18825" s="32"/>
      <c r="H18825" s="105"/>
      <c r="J18825" s="102"/>
      <c r="K18825" s="102"/>
      <c r="L18825" s="108"/>
      <c r="R18825" s="31"/>
      <c r="S18825" s="112"/>
    </row>
    <row r="18826">
      <c r="A18826" s="105"/>
      <c r="C18826" s="88"/>
      <c r="D18826" s="86"/>
      <c r="E18826" s="32"/>
      <c r="H18826" s="105"/>
      <c r="J18826" s="102"/>
      <c r="K18826" s="102"/>
      <c r="L18826" s="108"/>
      <c r="R18826" s="31"/>
      <c r="S18826" s="112"/>
    </row>
    <row r="18827">
      <c r="A18827" s="105"/>
      <c r="C18827" s="88"/>
      <c r="D18827" s="86"/>
      <c r="E18827" s="32"/>
      <c r="H18827" s="105"/>
      <c r="J18827" s="102"/>
      <c r="K18827" s="102"/>
      <c r="L18827" s="108"/>
      <c r="R18827" s="31"/>
      <c r="S18827" s="112"/>
    </row>
    <row r="18828">
      <c r="A18828" s="105"/>
      <c r="C18828" s="88"/>
      <c r="D18828" s="86"/>
      <c r="E18828" s="32"/>
      <c r="H18828" s="105"/>
      <c r="J18828" s="102"/>
      <c r="K18828" s="102"/>
      <c r="L18828" s="108"/>
      <c r="R18828" s="31"/>
      <c r="S18828" s="112"/>
    </row>
    <row r="18829">
      <c r="A18829" s="105"/>
      <c r="C18829" s="88"/>
      <c r="D18829" s="86"/>
      <c r="E18829" s="32"/>
      <c r="H18829" s="105"/>
      <c r="J18829" s="102"/>
      <c r="K18829" s="102"/>
      <c r="L18829" s="108"/>
      <c r="R18829" s="31"/>
      <c r="S18829" s="112"/>
    </row>
    <row r="18830">
      <c r="A18830" s="105"/>
      <c r="C18830" s="88"/>
      <c r="D18830" s="86"/>
      <c r="E18830" s="32"/>
      <c r="H18830" s="105"/>
      <c r="J18830" s="102"/>
      <c r="K18830" s="102"/>
      <c r="L18830" s="108"/>
      <c r="R18830" s="31"/>
      <c r="S18830" s="112"/>
    </row>
    <row r="18831">
      <c r="A18831" s="105"/>
      <c r="C18831" s="88"/>
      <c r="D18831" s="86"/>
      <c r="E18831" s="32"/>
      <c r="H18831" s="105"/>
      <c r="J18831" s="102"/>
      <c r="K18831" s="102"/>
      <c r="L18831" s="108"/>
      <c r="R18831" s="31"/>
      <c r="S18831" s="112"/>
    </row>
    <row r="18832">
      <c r="A18832" s="105"/>
      <c r="C18832" s="88"/>
      <c r="D18832" s="86"/>
      <c r="E18832" s="32"/>
      <c r="H18832" s="105"/>
      <c r="J18832" s="102"/>
      <c r="K18832" s="102"/>
      <c r="L18832" s="108"/>
      <c r="R18832" s="31"/>
      <c r="S18832" s="112"/>
    </row>
    <row r="18833">
      <c r="A18833" s="105"/>
      <c r="C18833" s="88"/>
      <c r="D18833" s="86"/>
      <c r="E18833" s="32"/>
      <c r="H18833" s="105"/>
      <c r="J18833" s="102"/>
      <c r="K18833" s="102"/>
      <c r="L18833" s="108"/>
      <c r="R18833" s="31"/>
      <c r="S18833" s="112"/>
    </row>
    <row r="18834">
      <c r="A18834" s="105"/>
      <c r="C18834" s="88"/>
      <c r="D18834" s="86"/>
      <c r="E18834" s="32"/>
      <c r="H18834" s="105"/>
      <c r="J18834" s="102"/>
      <c r="K18834" s="102"/>
      <c r="L18834" s="108"/>
      <c r="R18834" s="31"/>
      <c r="S18834" s="112"/>
    </row>
    <row r="18835">
      <c r="A18835" s="105"/>
      <c r="C18835" s="88"/>
      <c r="D18835" s="86"/>
      <c r="E18835" s="32"/>
      <c r="H18835" s="105"/>
      <c r="J18835" s="102"/>
      <c r="K18835" s="102"/>
      <c r="L18835" s="108"/>
      <c r="R18835" s="31"/>
      <c r="S18835" s="112"/>
    </row>
    <row r="18836">
      <c r="A18836" s="105"/>
      <c r="C18836" s="88"/>
      <c r="D18836" s="86"/>
      <c r="E18836" s="32"/>
      <c r="H18836" s="105"/>
      <c r="J18836" s="102"/>
      <c r="K18836" s="102"/>
      <c r="L18836" s="108"/>
      <c r="R18836" s="31"/>
      <c r="S18836" s="112"/>
    </row>
    <row r="18837">
      <c r="A18837" s="105"/>
      <c r="C18837" s="88"/>
      <c r="D18837" s="86"/>
      <c r="E18837" s="32"/>
      <c r="H18837" s="105"/>
      <c r="J18837" s="102"/>
      <c r="K18837" s="102"/>
      <c r="L18837" s="108"/>
      <c r="R18837" s="31"/>
      <c r="S18837" s="112"/>
    </row>
    <row r="18838">
      <c r="A18838" s="105"/>
      <c r="C18838" s="88"/>
      <c r="D18838" s="86"/>
      <c r="E18838" s="32"/>
      <c r="H18838" s="105"/>
      <c r="J18838" s="102"/>
      <c r="K18838" s="102"/>
      <c r="L18838" s="108"/>
      <c r="R18838" s="31"/>
      <c r="S18838" s="112"/>
    </row>
    <row r="18839">
      <c r="A18839" s="105"/>
      <c r="C18839" s="88"/>
      <c r="D18839" s="86"/>
      <c r="E18839" s="32"/>
      <c r="H18839" s="105"/>
      <c r="J18839" s="102"/>
      <c r="K18839" s="102"/>
      <c r="L18839" s="108"/>
      <c r="R18839" s="31"/>
      <c r="S18839" s="112"/>
    </row>
    <row r="18840">
      <c r="A18840" s="105"/>
      <c r="C18840" s="88"/>
      <c r="D18840" s="86"/>
      <c r="E18840" s="32"/>
      <c r="H18840" s="105"/>
      <c r="J18840" s="102"/>
      <c r="K18840" s="102"/>
      <c r="L18840" s="108"/>
      <c r="R18840" s="31"/>
      <c r="S18840" s="112"/>
    </row>
    <row r="18841">
      <c r="A18841" s="105"/>
      <c r="C18841" s="88"/>
      <c r="D18841" s="86"/>
      <c r="E18841" s="32"/>
      <c r="H18841" s="105"/>
      <c r="J18841" s="102"/>
      <c r="K18841" s="102"/>
      <c r="L18841" s="108"/>
      <c r="R18841" s="31"/>
      <c r="S18841" s="112"/>
    </row>
    <row r="18842">
      <c r="A18842" s="105"/>
      <c r="C18842" s="88"/>
      <c r="D18842" s="86"/>
      <c r="E18842" s="32"/>
      <c r="H18842" s="105"/>
      <c r="J18842" s="102"/>
      <c r="K18842" s="102"/>
      <c r="L18842" s="108"/>
      <c r="R18842" s="31"/>
      <c r="S18842" s="112"/>
    </row>
    <row r="18843">
      <c r="A18843" s="105"/>
      <c r="C18843" s="88"/>
      <c r="D18843" s="86"/>
      <c r="E18843" s="32"/>
      <c r="H18843" s="105"/>
      <c r="J18843" s="102"/>
      <c r="K18843" s="102"/>
      <c r="L18843" s="108"/>
      <c r="R18843" s="31"/>
      <c r="S18843" s="112"/>
    </row>
    <row r="18844">
      <c r="A18844" s="105"/>
      <c r="C18844" s="88"/>
      <c r="D18844" s="86"/>
      <c r="E18844" s="32"/>
      <c r="H18844" s="105"/>
      <c r="J18844" s="102"/>
      <c r="K18844" s="102"/>
      <c r="L18844" s="108"/>
      <c r="R18844" s="31"/>
      <c r="S18844" s="112"/>
    </row>
    <row r="18845">
      <c r="A18845" s="105"/>
      <c r="C18845" s="88"/>
      <c r="D18845" s="86"/>
      <c r="E18845" s="32"/>
      <c r="H18845" s="105"/>
      <c r="J18845" s="102"/>
      <c r="K18845" s="102"/>
      <c r="L18845" s="108"/>
      <c r="R18845" s="31"/>
      <c r="S18845" s="112"/>
    </row>
    <row r="18846">
      <c r="A18846" s="105"/>
      <c r="C18846" s="88"/>
      <c r="D18846" s="86"/>
      <c r="E18846" s="32"/>
      <c r="H18846" s="105"/>
      <c r="J18846" s="102"/>
      <c r="K18846" s="102"/>
      <c r="L18846" s="108"/>
      <c r="R18846" s="31"/>
      <c r="S18846" s="112"/>
    </row>
    <row r="18847">
      <c r="A18847" s="105"/>
      <c r="C18847" s="88"/>
      <c r="D18847" s="86"/>
      <c r="E18847" s="32"/>
      <c r="H18847" s="105"/>
      <c r="J18847" s="102"/>
      <c r="K18847" s="102"/>
      <c r="L18847" s="108"/>
      <c r="R18847" s="31"/>
      <c r="S18847" s="112"/>
    </row>
    <row r="18848">
      <c r="A18848" s="105"/>
      <c r="C18848" s="88"/>
      <c r="D18848" s="86"/>
      <c r="E18848" s="32"/>
      <c r="H18848" s="105"/>
      <c r="J18848" s="102"/>
      <c r="K18848" s="102"/>
      <c r="L18848" s="108"/>
      <c r="R18848" s="31"/>
      <c r="S18848" s="112"/>
    </row>
    <row r="18849">
      <c r="A18849" s="105"/>
      <c r="C18849" s="88"/>
      <c r="D18849" s="86"/>
      <c r="E18849" s="32"/>
      <c r="H18849" s="105"/>
      <c r="J18849" s="102"/>
      <c r="K18849" s="102"/>
      <c r="L18849" s="108"/>
      <c r="R18849" s="31"/>
      <c r="S18849" s="112"/>
    </row>
    <row r="18850">
      <c r="A18850" s="105"/>
      <c r="C18850" s="88"/>
      <c r="D18850" s="86"/>
      <c r="E18850" s="32"/>
      <c r="H18850" s="105"/>
      <c r="J18850" s="102"/>
      <c r="K18850" s="102"/>
      <c r="L18850" s="108"/>
      <c r="R18850" s="31"/>
      <c r="S18850" s="112"/>
    </row>
    <row r="18851">
      <c r="A18851" s="105"/>
      <c r="C18851" s="88"/>
      <c r="D18851" s="86"/>
      <c r="E18851" s="32"/>
      <c r="H18851" s="105"/>
      <c r="J18851" s="102"/>
      <c r="K18851" s="102"/>
      <c r="L18851" s="108"/>
      <c r="R18851" s="31"/>
      <c r="S18851" s="112"/>
    </row>
    <row r="18852">
      <c r="A18852" s="105"/>
      <c r="C18852" s="88"/>
      <c r="D18852" s="86"/>
      <c r="E18852" s="32"/>
      <c r="H18852" s="105"/>
      <c r="J18852" s="102"/>
      <c r="K18852" s="102"/>
      <c r="L18852" s="108"/>
      <c r="R18852" s="31"/>
      <c r="S18852" s="112"/>
    </row>
    <row r="18853">
      <c r="A18853" s="105"/>
      <c r="C18853" s="88"/>
      <c r="D18853" s="86"/>
      <c r="E18853" s="32"/>
      <c r="H18853" s="105"/>
      <c r="J18853" s="102"/>
      <c r="K18853" s="102"/>
      <c r="L18853" s="108"/>
      <c r="R18853" s="31"/>
      <c r="S18853" s="112"/>
    </row>
    <row r="18854">
      <c r="A18854" s="105"/>
      <c r="C18854" s="88"/>
      <c r="D18854" s="86"/>
      <c r="E18854" s="32"/>
      <c r="H18854" s="105"/>
      <c r="J18854" s="102"/>
      <c r="K18854" s="102"/>
      <c r="L18854" s="108"/>
      <c r="R18854" s="31"/>
      <c r="S18854" s="112"/>
    </row>
    <row r="18855">
      <c r="A18855" s="105"/>
      <c r="C18855" s="88"/>
      <c r="D18855" s="86"/>
      <c r="E18855" s="32"/>
      <c r="H18855" s="105"/>
      <c r="J18855" s="102"/>
      <c r="K18855" s="102"/>
      <c r="L18855" s="108"/>
      <c r="R18855" s="31"/>
      <c r="S18855" s="112"/>
    </row>
    <row r="18856">
      <c r="A18856" s="105"/>
      <c r="C18856" s="88"/>
      <c r="D18856" s="86"/>
      <c r="E18856" s="32"/>
      <c r="H18856" s="105"/>
      <c r="J18856" s="102"/>
      <c r="K18856" s="102"/>
      <c r="L18856" s="108"/>
      <c r="R18856" s="31"/>
      <c r="S18856" s="112"/>
    </row>
    <row r="18857">
      <c r="A18857" s="105"/>
      <c r="C18857" s="88"/>
      <c r="D18857" s="86"/>
      <c r="E18857" s="32"/>
      <c r="H18857" s="105"/>
      <c r="J18857" s="102"/>
      <c r="K18857" s="102"/>
      <c r="L18857" s="108"/>
      <c r="R18857" s="31"/>
      <c r="S18857" s="112"/>
    </row>
    <row r="18858">
      <c r="A18858" s="105"/>
      <c r="C18858" s="88"/>
      <c r="D18858" s="86"/>
      <c r="E18858" s="32"/>
      <c r="H18858" s="105"/>
      <c r="J18858" s="102"/>
      <c r="K18858" s="102"/>
      <c r="L18858" s="108"/>
      <c r="R18858" s="31"/>
      <c r="S18858" s="112"/>
    </row>
    <row r="18859">
      <c r="A18859" s="105"/>
      <c r="C18859" s="88"/>
      <c r="D18859" s="86"/>
      <c r="E18859" s="32"/>
      <c r="H18859" s="105"/>
      <c r="J18859" s="102"/>
      <c r="K18859" s="102"/>
      <c r="L18859" s="108"/>
      <c r="R18859" s="31"/>
      <c r="S18859" s="112"/>
    </row>
    <row r="18860">
      <c r="A18860" s="105"/>
      <c r="C18860" s="88"/>
      <c r="D18860" s="86"/>
      <c r="E18860" s="32"/>
      <c r="H18860" s="105"/>
      <c r="J18860" s="102"/>
      <c r="K18860" s="102"/>
      <c r="L18860" s="108"/>
      <c r="R18860" s="31"/>
      <c r="S18860" s="112"/>
    </row>
    <row r="18861">
      <c r="A18861" s="105"/>
      <c r="C18861" s="88"/>
      <c r="D18861" s="86"/>
      <c r="E18861" s="32"/>
      <c r="H18861" s="105"/>
      <c r="J18861" s="102"/>
      <c r="K18861" s="102"/>
      <c r="L18861" s="108"/>
      <c r="R18861" s="31"/>
      <c r="S18861" s="112"/>
    </row>
    <row r="18862">
      <c r="A18862" s="105"/>
      <c r="C18862" s="88"/>
      <c r="D18862" s="86"/>
      <c r="E18862" s="32"/>
      <c r="H18862" s="105"/>
      <c r="J18862" s="102"/>
      <c r="K18862" s="102"/>
      <c r="L18862" s="108"/>
      <c r="R18862" s="31"/>
      <c r="S18862" s="112"/>
    </row>
    <row r="18863">
      <c r="A18863" s="105"/>
      <c r="C18863" s="88"/>
      <c r="D18863" s="86"/>
      <c r="E18863" s="32"/>
      <c r="H18863" s="105"/>
      <c r="J18863" s="102"/>
      <c r="K18863" s="102"/>
      <c r="L18863" s="108"/>
      <c r="R18863" s="31"/>
      <c r="S18863" s="112"/>
    </row>
    <row r="18864">
      <c r="A18864" s="105"/>
      <c r="C18864" s="88"/>
      <c r="D18864" s="86"/>
      <c r="E18864" s="32"/>
      <c r="H18864" s="105"/>
      <c r="J18864" s="102"/>
      <c r="K18864" s="102"/>
      <c r="L18864" s="108"/>
      <c r="R18864" s="31"/>
      <c r="S18864" s="112"/>
    </row>
    <row r="18865">
      <c r="A18865" s="105"/>
      <c r="C18865" s="88"/>
      <c r="D18865" s="86"/>
      <c r="E18865" s="32"/>
      <c r="H18865" s="105"/>
      <c r="J18865" s="102"/>
      <c r="K18865" s="102"/>
      <c r="L18865" s="108"/>
      <c r="R18865" s="31"/>
      <c r="S18865" s="112"/>
    </row>
    <row r="18866">
      <c r="A18866" s="105"/>
      <c r="C18866" s="88"/>
      <c r="D18866" s="86"/>
      <c r="E18866" s="32"/>
      <c r="H18866" s="105"/>
      <c r="J18866" s="102"/>
      <c r="K18866" s="102"/>
      <c r="L18866" s="108"/>
      <c r="R18866" s="31"/>
      <c r="S18866" s="112"/>
    </row>
    <row r="18867">
      <c r="A18867" s="105"/>
      <c r="C18867" s="88"/>
      <c r="D18867" s="86"/>
      <c r="E18867" s="32"/>
      <c r="H18867" s="105"/>
      <c r="J18867" s="102"/>
      <c r="K18867" s="102"/>
      <c r="L18867" s="108"/>
      <c r="R18867" s="31"/>
      <c r="S18867" s="112"/>
    </row>
    <row r="18868">
      <c r="A18868" s="105"/>
      <c r="C18868" s="88"/>
      <c r="D18868" s="86"/>
      <c r="E18868" s="32"/>
      <c r="H18868" s="105"/>
      <c r="J18868" s="102"/>
      <c r="K18868" s="102"/>
      <c r="L18868" s="108"/>
      <c r="R18868" s="31"/>
      <c r="S18868" s="112"/>
    </row>
    <row r="18869">
      <c r="A18869" s="105"/>
      <c r="C18869" s="88"/>
      <c r="D18869" s="86"/>
      <c r="E18869" s="32"/>
      <c r="H18869" s="105"/>
      <c r="J18869" s="102"/>
      <c r="K18869" s="102"/>
      <c r="L18869" s="108"/>
      <c r="R18869" s="31"/>
      <c r="S18869" s="112"/>
    </row>
    <row r="18870">
      <c r="A18870" s="105"/>
      <c r="C18870" s="88"/>
      <c r="D18870" s="86"/>
      <c r="E18870" s="32"/>
      <c r="H18870" s="105"/>
      <c r="J18870" s="102"/>
      <c r="K18870" s="102"/>
      <c r="L18870" s="108"/>
      <c r="R18870" s="31"/>
      <c r="S18870" s="112"/>
    </row>
    <row r="18871">
      <c r="A18871" s="105"/>
      <c r="C18871" s="88"/>
      <c r="D18871" s="86"/>
      <c r="E18871" s="32"/>
      <c r="H18871" s="105"/>
      <c r="J18871" s="102"/>
      <c r="K18871" s="102"/>
      <c r="L18871" s="108"/>
      <c r="R18871" s="31"/>
      <c r="S18871" s="112"/>
    </row>
    <row r="18872">
      <c r="A18872" s="105"/>
      <c r="C18872" s="88"/>
      <c r="D18872" s="86"/>
      <c r="E18872" s="32"/>
      <c r="H18872" s="105"/>
      <c r="J18872" s="102"/>
      <c r="K18872" s="102"/>
      <c r="L18872" s="108"/>
      <c r="R18872" s="31"/>
      <c r="S18872" s="112"/>
    </row>
    <row r="18873">
      <c r="A18873" s="105"/>
      <c r="C18873" s="88"/>
      <c r="D18873" s="86"/>
      <c r="E18873" s="32"/>
      <c r="H18873" s="105"/>
      <c r="J18873" s="102"/>
      <c r="K18873" s="102"/>
      <c r="L18873" s="108"/>
      <c r="R18873" s="31"/>
      <c r="S18873" s="112"/>
    </row>
    <row r="18874">
      <c r="A18874" s="105"/>
      <c r="C18874" s="88"/>
      <c r="D18874" s="86"/>
      <c r="E18874" s="32"/>
      <c r="H18874" s="105"/>
      <c r="J18874" s="102"/>
      <c r="K18874" s="102"/>
      <c r="L18874" s="108"/>
      <c r="R18874" s="31"/>
      <c r="S18874" s="112"/>
    </row>
    <row r="18875">
      <c r="A18875" s="105"/>
      <c r="C18875" s="88"/>
      <c r="D18875" s="86"/>
      <c r="E18875" s="32"/>
      <c r="H18875" s="105"/>
      <c r="J18875" s="102"/>
      <c r="K18875" s="102"/>
      <c r="L18875" s="108"/>
      <c r="R18875" s="31"/>
      <c r="S18875" s="112"/>
    </row>
    <row r="18876">
      <c r="A18876" s="105"/>
      <c r="C18876" s="88"/>
      <c r="D18876" s="86"/>
      <c r="E18876" s="32"/>
      <c r="H18876" s="105"/>
      <c r="J18876" s="102"/>
      <c r="K18876" s="102"/>
      <c r="L18876" s="108"/>
      <c r="R18876" s="31"/>
      <c r="S18876" s="112"/>
    </row>
    <row r="18877">
      <c r="A18877" s="105"/>
      <c r="C18877" s="88"/>
      <c r="D18877" s="86"/>
      <c r="E18877" s="32"/>
      <c r="H18877" s="105"/>
      <c r="J18877" s="102"/>
      <c r="K18877" s="102"/>
      <c r="L18877" s="108"/>
      <c r="R18877" s="31"/>
      <c r="S18877" s="112"/>
    </row>
    <row r="18878">
      <c r="A18878" s="105"/>
      <c r="C18878" s="88"/>
      <c r="D18878" s="86"/>
      <c r="E18878" s="32"/>
      <c r="H18878" s="105"/>
      <c r="J18878" s="102"/>
      <c r="K18878" s="102"/>
      <c r="L18878" s="108"/>
      <c r="R18878" s="31"/>
      <c r="S18878" s="112"/>
    </row>
    <row r="18879">
      <c r="A18879" s="105"/>
      <c r="C18879" s="88"/>
      <c r="D18879" s="86"/>
      <c r="E18879" s="32"/>
      <c r="H18879" s="105"/>
      <c r="J18879" s="102"/>
      <c r="K18879" s="102"/>
      <c r="L18879" s="108"/>
      <c r="R18879" s="31"/>
      <c r="S18879" s="112"/>
    </row>
    <row r="18880">
      <c r="A18880" s="105"/>
      <c r="C18880" s="88"/>
      <c r="D18880" s="86"/>
      <c r="E18880" s="32"/>
      <c r="H18880" s="105"/>
      <c r="J18880" s="102"/>
      <c r="K18880" s="102"/>
      <c r="L18880" s="108"/>
      <c r="R18880" s="31"/>
      <c r="S18880" s="112"/>
    </row>
    <row r="18881">
      <c r="A18881" s="105"/>
      <c r="C18881" s="88"/>
      <c r="D18881" s="86"/>
      <c r="E18881" s="32"/>
      <c r="H18881" s="105"/>
      <c r="J18881" s="102"/>
      <c r="K18881" s="102"/>
      <c r="L18881" s="108"/>
      <c r="R18881" s="31"/>
      <c r="S18881" s="112"/>
    </row>
    <row r="18882">
      <c r="A18882" s="105"/>
      <c r="C18882" s="88"/>
      <c r="D18882" s="86"/>
      <c r="E18882" s="32"/>
      <c r="H18882" s="105"/>
      <c r="J18882" s="102"/>
      <c r="K18882" s="102"/>
      <c r="L18882" s="108"/>
      <c r="R18882" s="31"/>
      <c r="S18882" s="112"/>
    </row>
    <row r="18883">
      <c r="A18883" s="105"/>
      <c r="C18883" s="88"/>
      <c r="D18883" s="86"/>
      <c r="E18883" s="32"/>
      <c r="H18883" s="105"/>
      <c r="J18883" s="102"/>
      <c r="K18883" s="102"/>
      <c r="L18883" s="108"/>
      <c r="R18883" s="31"/>
      <c r="S18883" s="112"/>
    </row>
    <row r="18884">
      <c r="A18884" s="105"/>
      <c r="C18884" s="88"/>
      <c r="D18884" s="86"/>
      <c r="E18884" s="32"/>
      <c r="H18884" s="105"/>
      <c r="J18884" s="102"/>
      <c r="K18884" s="102"/>
      <c r="L18884" s="108"/>
      <c r="R18884" s="31"/>
      <c r="S18884" s="112"/>
    </row>
    <row r="18885">
      <c r="A18885" s="105"/>
      <c r="C18885" s="88"/>
      <c r="D18885" s="86"/>
      <c r="E18885" s="32"/>
      <c r="H18885" s="105"/>
      <c r="J18885" s="102"/>
      <c r="K18885" s="102"/>
      <c r="L18885" s="108"/>
      <c r="R18885" s="31"/>
      <c r="S18885" s="112"/>
    </row>
    <row r="18886">
      <c r="A18886" s="105"/>
      <c r="C18886" s="88"/>
      <c r="D18886" s="86"/>
      <c r="E18886" s="32"/>
      <c r="H18886" s="105"/>
      <c r="J18886" s="102"/>
      <c r="K18886" s="102"/>
      <c r="L18886" s="108"/>
      <c r="R18886" s="31"/>
      <c r="S18886" s="112"/>
    </row>
    <row r="18887">
      <c r="A18887" s="105"/>
      <c r="C18887" s="88"/>
      <c r="D18887" s="86"/>
      <c r="E18887" s="32"/>
      <c r="H18887" s="105"/>
      <c r="J18887" s="102"/>
      <c r="K18887" s="102"/>
      <c r="L18887" s="108"/>
      <c r="R18887" s="31"/>
      <c r="S18887" s="112"/>
    </row>
    <row r="18888">
      <c r="A18888" s="105"/>
      <c r="C18888" s="88"/>
      <c r="D18888" s="86"/>
      <c r="E18888" s="32"/>
      <c r="H18888" s="105"/>
      <c r="J18888" s="102"/>
      <c r="K18888" s="102"/>
      <c r="L18888" s="108"/>
      <c r="R18888" s="31"/>
      <c r="S18888" s="112"/>
    </row>
    <row r="18889">
      <c r="A18889" s="105"/>
      <c r="C18889" s="88"/>
      <c r="D18889" s="86"/>
      <c r="E18889" s="32"/>
      <c r="H18889" s="105"/>
      <c r="J18889" s="102"/>
      <c r="K18889" s="102"/>
      <c r="L18889" s="108"/>
      <c r="R18889" s="31"/>
      <c r="S18889" s="112"/>
    </row>
    <row r="18890">
      <c r="A18890" s="105"/>
      <c r="C18890" s="88"/>
      <c r="D18890" s="86"/>
      <c r="E18890" s="32"/>
      <c r="H18890" s="105"/>
      <c r="J18890" s="102"/>
      <c r="K18890" s="102"/>
      <c r="L18890" s="108"/>
      <c r="R18890" s="31"/>
      <c r="S18890" s="112"/>
    </row>
    <row r="18891">
      <c r="A18891" s="105"/>
      <c r="C18891" s="88"/>
      <c r="D18891" s="86"/>
      <c r="E18891" s="32"/>
      <c r="H18891" s="105"/>
      <c r="J18891" s="102"/>
      <c r="K18891" s="102"/>
      <c r="L18891" s="108"/>
      <c r="R18891" s="31"/>
      <c r="S18891" s="112"/>
    </row>
    <row r="18892">
      <c r="A18892" s="105"/>
      <c r="C18892" s="88"/>
      <c r="D18892" s="86"/>
      <c r="E18892" s="32"/>
      <c r="H18892" s="105"/>
      <c r="J18892" s="102"/>
      <c r="K18892" s="102"/>
      <c r="L18892" s="108"/>
      <c r="R18892" s="31"/>
      <c r="S18892" s="112"/>
    </row>
    <row r="18893">
      <c r="A18893" s="105"/>
      <c r="C18893" s="88"/>
      <c r="D18893" s="86"/>
      <c r="E18893" s="32"/>
      <c r="H18893" s="105"/>
      <c r="J18893" s="102"/>
      <c r="K18893" s="102"/>
      <c r="L18893" s="108"/>
      <c r="R18893" s="31"/>
      <c r="S18893" s="112"/>
    </row>
    <row r="18894">
      <c r="A18894" s="105"/>
      <c r="C18894" s="88"/>
      <c r="D18894" s="86"/>
      <c r="E18894" s="32"/>
      <c r="H18894" s="105"/>
      <c r="J18894" s="102"/>
      <c r="K18894" s="102"/>
      <c r="L18894" s="108"/>
      <c r="R18894" s="31"/>
      <c r="S18894" s="112"/>
    </row>
    <row r="18895">
      <c r="A18895" s="105"/>
      <c r="C18895" s="88"/>
      <c r="D18895" s="86"/>
      <c r="E18895" s="32"/>
      <c r="H18895" s="105"/>
      <c r="J18895" s="102"/>
      <c r="K18895" s="102"/>
      <c r="L18895" s="108"/>
      <c r="R18895" s="31"/>
      <c r="S18895" s="112"/>
    </row>
    <row r="18896">
      <c r="A18896" s="105"/>
      <c r="C18896" s="88"/>
      <c r="D18896" s="86"/>
      <c r="E18896" s="32"/>
      <c r="H18896" s="105"/>
      <c r="J18896" s="102"/>
      <c r="K18896" s="102"/>
      <c r="L18896" s="108"/>
      <c r="R18896" s="31"/>
      <c r="S18896" s="112"/>
    </row>
    <row r="18897">
      <c r="A18897" s="105"/>
      <c r="C18897" s="88"/>
      <c r="D18897" s="86"/>
      <c r="E18897" s="32"/>
      <c r="H18897" s="105"/>
      <c r="J18897" s="102"/>
      <c r="K18897" s="102"/>
      <c r="L18897" s="108"/>
      <c r="R18897" s="31"/>
      <c r="S18897" s="112"/>
    </row>
    <row r="18898">
      <c r="A18898" s="105"/>
      <c r="C18898" s="88"/>
      <c r="D18898" s="86"/>
      <c r="E18898" s="32"/>
      <c r="H18898" s="105"/>
      <c r="J18898" s="102"/>
      <c r="K18898" s="102"/>
      <c r="L18898" s="108"/>
      <c r="R18898" s="31"/>
      <c r="S18898" s="112"/>
    </row>
    <row r="18899">
      <c r="A18899" s="105"/>
      <c r="C18899" s="88"/>
      <c r="D18899" s="86"/>
      <c r="E18899" s="32"/>
      <c r="H18899" s="105"/>
      <c r="J18899" s="102"/>
      <c r="K18899" s="102"/>
      <c r="L18899" s="108"/>
      <c r="R18899" s="31"/>
      <c r="S18899" s="112"/>
    </row>
    <row r="18900">
      <c r="A18900" s="105"/>
      <c r="C18900" s="88"/>
      <c r="D18900" s="86"/>
      <c r="E18900" s="32"/>
      <c r="H18900" s="105"/>
      <c r="J18900" s="102"/>
      <c r="K18900" s="102"/>
      <c r="L18900" s="108"/>
      <c r="R18900" s="31"/>
      <c r="S18900" s="112"/>
    </row>
    <row r="18901">
      <c r="A18901" s="105"/>
      <c r="C18901" s="88"/>
      <c r="D18901" s="86"/>
      <c r="E18901" s="32"/>
      <c r="H18901" s="105"/>
      <c r="J18901" s="102"/>
      <c r="K18901" s="102"/>
      <c r="L18901" s="108"/>
      <c r="R18901" s="31"/>
      <c r="S18901" s="112"/>
    </row>
    <row r="18902">
      <c r="A18902" s="105"/>
      <c r="C18902" s="88"/>
      <c r="D18902" s="86"/>
      <c r="E18902" s="32"/>
      <c r="H18902" s="105"/>
      <c r="J18902" s="102"/>
      <c r="K18902" s="102"/>
      <c r="L18902" s="108"/>
      <c r="R18902" s="31"/>
      <c r="S18902" s="112"/>
    </row>
    <row r="18903">
      <c r="A18903" s="105"/>
      <c r="C18903" s="88"/>
      <c r="D18903" s="86"/>
      <c r="E18903" s="32"/>
      <c r="H18903" s="105"/>
      <c r="J18903" s="102"/>
      <c r="K18903" s="102"/>
      <c r="L18903" s="108"/>
      <c r="R18903" s="31"/>
      <c r="S18903" s="112"/>
    </row>
    <row r="18904">
      <c r="A18904" s="105"/>
      <c r="C18904" s="88"/>
      <c r="D18904" s="86"/>
      <c r="E18904" s="32"/>
      <c r="H18904" s="105"/>
      <c r="J18904" s="102"/>
      <c r="K18904" s="102"/>
      <c r="L18904" s="108"/>
      <c r="R18904" s="31"/>
      <c r="S18904" s="112"/>
    </row>
    <row r="18905">
      <c r="A18905" s="105"/>
      <c r="C18905" s="88"/>
      <c r="D18905" s="86"/>
      <c r="E18905" s="32"/>
      <c r="H18905" s="105"/>
      <c r="J18905" s="102"/>
      <c r="K18905" s="102"/>
      <c r="L18905" s="108"/>
      <c r="R18905" s="31"/>
      <c r="S18905" s="112"/>
    </row>
    <row r="18906">
      <c r="A18906" s="105"/>
      <c r="C18906" s="88"/>
      <c r="D18906" s="86"/>
      <c r="E18906" s="32"/>
      <c r="H18906" s="105"/>
      <c r="J18906" s="102"/>
      <c r="K18906" s="102"/>
      <c r="L18906" s="108"/>
      <c r="R18906" s="31"/>
      <c r="S18906" s="112"/>
    </row>
    <row r="18907">
      <c r="A18907" s="105"/>
      <c r="C18907" s="88"/>
      <c r="D18907" s="86"/>
      <c r="E18907" s="32"/>
      <c r="H18907" s="105"/>
      <c r="J18907" s="102"/>
      <c r="K18907" s="102"/>
      <c r="L18907" s="108"/>
      <c r="R18907" s="31"/>
      <c r="S18907" s="112"/>
    </row>
    <row r="18908">
      <c r="A18908" s="105"/>
      <c r="C18908" s="88"/>
      <c r="D18908" s="86"/>
      <c r="E18908" s="32"/>
      <c r="H18908" s="105"/>
      <c r="J18908" s="102"/>
      <c r="K18908" s="102"/>
      <c r="L18908" s="108"/>
      <c r="R18908" s="31"/>
      <c r="S18908" s="112"/>
    </row>
    <row r="18909">
      <c r="A18909" s="105"/>
      <c r="C18909" s="88"/>
      <c r="D18909" s="86"/>
      <c r="E18909" s="32"/>
      <c r="H18909" s="105"/>
      <c r="J18909" s="102"/>
      <c r="K18909" s="102"/>
      <c r="L18909" s="108"/>
      <c r="R18909" s="31"/>
      <c r="S18909" s="112"/>
    </row>
    <row r="18910">
      <c r="A18910" s="105"/>
      <c r="C18910" s="88"/>
      <c r="D18910" s="86"/>
      <c r="E18910" s="32"/>
      <c r="H18910" s="105"/>
      <c r="J18910" s="102"/>
      <c r="K18910" s="102"/>
      <c r="L18910" s="108"/>
      <c r="R18910" s="31"/>
      <c r="S18910" s="112"/>
    </row>
    <row r="18911">
      <c r="A18911" s="105"/>
      <c r="C18911" s="88"/>
      <c r="D18911" s="86"/>
      <c r="E18911" s="32"/>
      <c r="H18911" s="105"/>
      <c r="J18911" s="102"/>
      <c r="K18911" s="102"/>
      <c r="L18911" s="108"/>
      <c r="R18911" s="31"/>
      <c r="S18911" s="112"/>
    </row>
    <row r="18912">
      <c r="A18912" s="105"/>
      <c r="C18912" s="88"/>
      <c r="D18912" s="86"/>
      <c r="E18912" s="32"/>
      <c r="H18912" s="105"/>
      <c r="J18912" s="102"/>
      <c r="K18912" s="102"/>
      <c r="L18912" s="108"/>
      <c r="R18912" s="31"/>
      <c r="S18912" s="112"/>
    </row>
    <row r="18913">
      <c r="A18913" s="105"/>
      <c r="C18913" s="88"/>
      <c r="D18913" s="86"/>
      <c r="E18913" s="32"/>
      <c r="H18913" s="105"/>
      <c r="J18913" s="102"/>
      <c r="K18913" s="102"/>
      <c r="L18913" s="108"/>
      <c r="R18913" s="31"/>
      <c r="S18913" s="112"/>
    </row>
    <row r="18914">
      <c r="A18914" s="105"/>
      <c r="C18914" s="88"/>
      <c r="D18914" s="86"/>
      <c r="E18914" s="32"/>
      <c r="H18914" s="105"/>
      <c r="J18914" s="102"/>
      <c r="K18914" s="102"/>
      <c r="L18914" s="108"/>
      <c r="R18914" s="31"/>
      <c r="S18914" s="112"/>
    </row>
    <row r="18915">
      <c r="A18915" s="105"/>
      <c r="C18915" s="88"/>
      <c r="D18915" s="86"/>
      <c r="E18915" s="32"/>
      <c r="H18915" s="105"/>
      <c r="J18915" s="102"/>
      <c r="K18915" s="102"/>
      <c r="L18915" s="108"/>
      <c r="R18915" s="31"/>
      <c r="S18915" s="112"/>
    </row>
    <row r="18916">
      <c r="A18916" s="105"/>
      <c r="C18916" s="88"/>
      <c r="D18916" s="86"/>
      <c r="E18916" s="32"/>
      <c r="H18916" s="105"/>
      <c r="J18916" s="102"/>
      <c r="K18916" s="102"/>
      <c r="L18916" s="108"/>
      <c r="R18916" s="31"/>
      <c r="S18916" s="112"/>
    </row>
    <row r="18917">
      <c r="A18917" s="105"/>
      <c r="C18917" s="88"/>
      <c r="D18917" s="86"/>
      <c r="E18917" s="32"/>
      <c r="H18917" s="105"/>
      <c r="J18917" s="102"/>
      <c r="K18917" s="102"/>
      <c r="L18917" s="108"/>
      <c r="R18917" s="31"/>
      <c r="S18917" s="112"/>
    </row>
    <row r="18918">
      <c r="A18918" s="105"/>
      <c r="C18918" s="88"/>
      <c r="D18918" s="86"/>
      <c r="E18918" s="32"/>
      <c r="H18918" s="105"/>
      <c r="J18918" s="102"/>
      <c r="K18918" s="102"/>
      <c r="L18918" s="108"/>
      <c r="R18918" s="31"/>
      <c r="S18918" s="112"/>
    </row>
    <row r="18919">
      <c r="A18919" s="105"/>
      <c r="C18919" s="88"/>
      <c r="D18919" s="86"/>
      <c r="E18919" s="32"/>
      <c r="H18919" s="105"/>
      <c r="J18919" s="102"/>
      <c r="K18919" s="102"/>
      <c r="L18919" s="108"/>
      <c r="R18919" s="31"/>
      <c r="S18919" s="112"/>
    </row>
    <row r="18920">
      <c r="A18920" s="105"/>
      <c r="C18920" s="88"/>
      <c r="D18920" s="86"/>
      <c r="E18920" s="32"/>
      <c r="H18920" s="105"/>
      <c r="J18920" s="102"/>
      <c r="K18920" s="102"/>
      <c r="L18920" s="108"/>
      <c r="R18920" s="31"/>
      <c r="S18920" s="112"/>
    </row>
    <row r="18921">
      <c r="A18921" s="105"/>
      <c r="C18921" s="88"/>
      <c r="D18921" s="86"/>
      <c r="E18921" s="32"/>
      <c r="H18921" s="105"/>
      <c r="J18921" s="102"/>
      <c r="K18921" s="102"/>
      <c r="L18921" s="108"/>
      <c r="R18921" s="31"/>
      <c r="S18921" s="112"/>
    </row>
    <row r="18922">
      <c r="A18922" s="105"/>
      <c r="C18922" s="88"/>
      <c r="D18922" s="86"/>
      <c r="E18922" s="32"/>
      <c r="H18922" s="105"/>
      <c r="J18922" s="102"/>
      <c r="K18922" s="102"/>
      <c r="L18922" s="108"/>
      <c r="R18922" s="31"/>
      <c r="S18922" s="112"/>
    </row>
    <row r="18923">
      <c r="A18923" s="105"/>
      <c r="C18923" s="88"/>
      <c r="D18923" s="86"/>
      <c r="E18923" s="32"/>
      <c r="H18923" s="105"/>
      <c r="J18923" s="102"/>
      <c r="K18923" s="102"/>
      <c r="L18923" s="108"/>
      <c r="R18923" s="31"/>
      <c r="S18923" s="112"/>
    </row>
    <row r="18924">
      <c r="A18924" s="105"/>
      <c r="C18924" s="88"/>
      <c r="D18924" s="86"/>
      <c r="E18924" s="32"/>
      <c r="H18924" s="105"/>
      <c r="J18924" s="102"/>
      <c r="K18924" s="102"/>
      <c r="L18924" s="108"/>
      <c r="R18924" s="31"/>
      <c r="S18924" s="112"/>
    </row>
    <row r="18925">
      <c r="A18925" s="105"/>
      <c r="C18925" s="88"/>
      <c r="D18925" s="86"/>
      <c r="E18925" s="32"/>
      <c r="H18925" s="105"/>
      <c r="J18925" s="102"/>
      <c r="K18925" s="102"/>
      <c r="L18925" s="108"/>
      <c r="R18925" s="31"/>
      <c r="S18925" s="112"/>
    </row>
    <row r="18926">
      <c r="A18926" s="105"/>
      <c r="C18926" s="88"/>
      <c r="D18926" s="86"/>
      <c r="E18926" s="32"/>
      <c r="H18926" s="105"/>
      <c r="J18926" s="102"/>
      <c r="K18926" s="102"/>
      <c r="L18926" s="108"/>
      <c r="R18926" s="31"/>
      <c r="S18926" s="112"/>
    </row>
    <row r="18927">
      <c r="A18927" s="105"/>
      <c r="C18927" s="88"/>
      <c r="D18927" s="86"/>
      <c r="E18927" s="32"/>
      <c r="H18927" s="105"/>
      <c r="J18927" s="102"/>
      <c r="K18927" s="102"/>
      <c r="L18927" s="108"/>
      <c r="R18927" s="31"/>
      <c r="S18927" s="112"/>
    </row>
    <row r="18928">
      <c r="A18928" s="105"/>
      <c r="C18928" s="88"/>
      <c r="D18928" s="86"/>
      <c r="E18928" s="32"/>
      <c r="H18928" s="105"/>
      <c r="J18928" s="102"/>
      <c r="K18928" s="102"/>
      <c r="L18928" s="108"/>
      <c r="R18928" s="31"/>
      <c r="S18928" s="112"/>
    </row>
    <row r="18929">
      <c r="A18929" s="105"/>
      <c r="C18929" s="88"/>
      <c r="D18929" s="86"/>
      <c r="E18929" s="32"/>
      <c r="H18929" s="105"/>
      <c r="J18929" s="102"/>
      <c r="K18929" s="102"/>
      <c r="L18929" s="108"/>
      <c r="R18929" s="31"/>
      <c r="S18929" s="112"/>
    </row>
    <row r="18930">
      <c r="A18930" s="105"/>
      <c r="C18930" s="88"/>
      <c r="D18930" s="86"/>
      <c r="E18930" s="32"/>
      <c r="H18930" s="105"/>
      <c r="J18930" s="102"/>
      <c r="K18930" s="102"/>
      <c r="L18930" s="108"/>
      <c r="R18930" s="31"/>
      <c r="S18930" s="112"/>
    </row>
    <row r="18931">
      <c r="A18931" s="105"/>
      <c r="C18931" s="88"/>
      <c r="D18931" s="86"/>
      <c r="E18931" s="32"/>
      <c r="H18931" s="105"/>
      <c r="J18931" s="102"/>
      <c r="K18931" s="102"/>
      <c r="L18931" s="108"/>
      <c r="R18931" s="31"/>
      <c r="S18931" s="112"/>
    </row>
    <row r="18932">
      <c r="A18932" s="105"/>
      <c r="C18932" s="88"/>
      <c r="D18932" s="86"/>
      <c r="E18932" s="32"/>
      <c r="H18932" s="105"/>
      <c r="J18932" s="102"/>
      <c r="K18932" s="102"/>
      <c r="L18932" s="108"/>
      <c r="R18932" s="31"/>
      <c r="S18932" s="112"/>
    </row>
    <row r="18933">
      <c r="A18933" s="105"/>
      <c r="C18933" s="88"/>
      <c r="D18933" s="86"/>
      <c r="E18933" s="32"/>
      <c r="H18933" s="105"/>
      <c r="J18933" s="102"/>
      <c r="K18933" s="102"/>
      <c r="L18933" s="108"/>
      <c r="R18933" s="31"/>
      <c r="S18933" s="112"/>
    </row>
    <row r="18934">
      <c r="A18934" s="105"/>
      <c r="C18934" s="88"/>
      <c r="D18934" s="86"/>
      <c r="E18934" s="32"/>
      <c r="H18934" s="105"/>
      <c r="J18934" s="102"/>
      <c r="K18934" s="102"/>
      <c r="L18934" s="108"/>
      <c r="R18934" s="31"/>
      <c r="S18934" s="112"/>
    </row>
    <row r="18935">
      <c r="A18935" s="105"/>
      <c r="C18935" s="88"/>
      <c r="D18935" s="86"/>
      <c r="E18935" s="32"/>
      <c r="H18935" s="105"/>
      <c r="J18935" s="102"/>
      <c r="K18935" s="102"/>
      <c r="L18935" s="108"/>
      <c r="R18935" s="31"/>
      <c r="S18935" s="112"/>
    </row>
    <row r="18936">
      <c r="A18936" s="105"/>
      <c r="C18936" s="88"/>
      <c r="D18936" s="86"/>
      <c r="E18936" s="32"/>
      <c r="H18936" s="105"/>
      <c r="J18936" s="102"/>
      <c r="K18936" s="102"/>
      <c r="L18936" s="108"/>
      <c r="R18936" s="31"/>
      <c r="S18936" s="112"/>
    </row>
    <row r="18937">
      <c r="A18937" s="105"/>
      <c r="C18937" s="88"/>
      <c r="D18937" s="86"/>
      <c r="E18937" s="32"/>
      <c r="H18937" s="105"/>
      <c r="J18937" s="102"/>
      <c r="K18937" s="102"/>
      <c r="L18937" s="108"/>
      <c r="R18937" s="31"/>
      <c r="S18937" s="112"/>
    </row>
    <row r="18938">
      <c r="A18938" s="105"/>
      <c r="C18938" s="88"/>
      <c r="D18938" s="86"/>
      <c r="E18938" s="32"/>
      <c r="H18938" s="105"/>
      <c r="J18938" s="102"/>
      <c r="K18938" s="102"/>
      <c r="L18938" s="108"/>
      <c r="R18938" s="31"/>
      <c r="S18938" s="112"/>
    </row>
    <row r="18939">
      <c r="A18939" s="105"/>
      <c r="C18939" s="88"/>
      <c r="D18939" s="86"/>
      <c r="E18939" s="32"/>
      <c r="H18939" s="105"/>
      <c r="J18939" s="102"/>
      <c r="K18939" s="102"/>
      <c r="L18939" s="108"/>
      <c r="R18939" s="31"/>
      <c r="S18939" s="112"/>
    </row>
    <row r="18940">
      <c r="A18940" s="105"/>
      <c r="C18940" s="88"/>
      <c r="D18940" s="86"/>
      <c r="E18940" s="32"/>
      <c r="H18940" s="105"/>
      <c r="J18940" s="102"/>
      <c r="K18940" s="102"/>
      <c r="L18940" s="108"/>
      <c r="R18940" s="31"/>
      <c r="S18940" s="112"/>
    </row>
    <row r="18941">
      <c r="A18941" s="105"/>
      <c r="C18941" s="88"/>
      <c r="D18941" s="86"/>
      <c r="E18941" s="32"/>
      <c r="H18941" s="105"/>
      <c r="J18941" s="102"/>
      <c r="K18941" s="102"/>
      <c r="L18941" s="108"/>
      <c r="R18941" s="31"/>
      <c r="S18941" s="112"/>
    </row>
    <row r="18942">
      <c r="A18942" s="105"/>
      <c r="C18942" s="88"/>
      <c r="D18942" s="86"/>
      <c r="E18942" s="32"/>
      <c r="H18942" s="105"/>
      <c r="J18942" s="102"/>
      <c r="K18942" s="102"/>
      <c r="L18942" s="108"/>
      <c r="R18942" s="31"/>
      <c r="S18942" s="112"/>
    </row>
    <row r="18943">
      <c r="A18943" s="105"/>
      <c r="C18943" s="88"/>
      <c r="D18943" s="86"/>
      <c r="E18943" s="32"/>
      <c r="H18943" s="105"/>
      <c r="J18943" s="102"/>
      <c r="K18943" s="102"/>
      <c r="L18943" s="108"/>
      <c r="R18943" s="31"/>
      <c r="S18943" s="112"/>
    </row>
    <row r="18944">
      <c r="A18944" s="105"/>
      <c r="C18944" s="88"/>
      <c r="D18944" s="86"/>
      <c r="E18944" s="32"/>
      <c r="H18944" s="105"/>
      <c r="J18944" s="102"/>
      <c r="K18944" s="102"/>
      <c r="L18944" s="108"/>
      <c r="R18944" s="31"/>
      <c r="S18944" s="112"/>
    </row>
    <row r="18945">
      <c r="A18945" s="105"/>
      <c r="C18945" s="88"/>
      <c r="D18945" s="86"/>
      <c r="E18945" s="32"/>
      <c r="H18945" s="105"/>
      <c r="J18945" s="102"/>
      <c r="K18945" s="102"/>
      <c r="L18945" s="108"/>
      <c r="R18945" s="31"/>
      <c r="S18945" s="112"/>
    </row>
    <row r="18946">
      <c r="A18946" s="105"/>
      <c r="C18946" s="88"/>
      <c r="D18946" s="86"/>
      <c r="E18946" s="32"/>
      <c r="H18946" s="105"/>
      <c r="J18946" s="102"/>
      <c r="K18946" s="102"/>
      <c r="L18946" s="108"/>
      <c r="R18946" s="31"/>
      <c r="S18946" s="112"/>
    </row>
    <row r="18947">
      <c r="A18947" s="105"/>
      <c r="C18947" s="88"/>
      <c r="D18947" s="86"/>
      <c r="E18947" s="32"/>
      <c r="H18947" s="105"/>
      <c r="J18947" s="102"/>
      <c r="K18947" s="102"/>
      <c r="L18947" s="108"/>
      <c r="R18947" s="31"/>
      <c r="S18947" s="112"/>
    </row>
    <row r="18948">
      <c r="A18948" s="105"/>
      <c r="C18948" s="88"/>
      <c r="D18948" s="86"/>
      <c r="E18948" s="32"/>
      <c r="H18948" s="105"/>
      <c r="J18948" s="102"/>
      <c r="K18948" s="102"/>
      <c r="L18948" s="108"/>
      <c r="R18948" s="31"/>
      <c r="S18948" s="112"/>
    </row>
    <row r="18949">
      <c r="A18949" s="105"/>
      <c r="C18949" s="88"/>
      <c r="D18949" s="86"/>
      <c r="E18949" s="32"/>
      <c r="H18949" s="105"/>
      <c r="J18949" s="102"/>
      <c r="K18949" s="102"/>
      <c r="L18949" s="108"/>
      <c r="R18949" s="31"/>
      <c r="S18949" s="112"/>
    </row>
    <row r="18950">
      <c r="A18950" s="105"/>
      <c r="C18950" s="88"/>
      <c r="D18950" s="86"/>
      <c r="E18950" s="32"/>
      <c r="H18950" s="105"/>
      <c r="J18950" s="102"/>
      <c r="K18950" s="102"/>
      <c r="L18950" s="108"/>
      <c r="R18950" s="31"/>
      <c r="S18950" s="112"/>
    </row>
    <row r="18951">
      <c r="A18951" s="105"/>
      <c r="C18951" s="88"/>
      <c r="D18951" s="86"/>
      <c r="E18951" s="32"/>
      <c r="H18951" s="105"/>
      <c r="J18951" s="102"/>
      <c r="K18951" s="102"/>
      <c r="L18951" s="108"/>
      <c r="R18951" s="31"/>
      <c r="S18951" s="112"/>
    </row>
    <row r="18952">
      <c r="A18952" s="105"/>
      <c r="C18952" s="88"/>
      <c r="D18952" s="86"/>
      <c r="E18952" s="32"/>
      <c r="H18952" s="105"/>
      <c r="J18952" s="102"/>
      <c r="K18952" s="102"/>
      <c r="L18952" s="108"/>
      <c r="R18952" s="31"/>
      <c r="S18952" s="112"/>
    </row>
    <row r="18953">
      <c r="A18953" s="105"/>
      <c r="C18953" s="88"/>
      <c r="D18953" s="86"/>
      <c r="E18953" s="32"/>
      <c r="H18953" s="105"/>
      <c r="J18953" s="102"/>
      <c r="K18953" s="102"/>
      <c r="L18953" s="108"/>
      <c r="R18953" s="31"/>
      <c r="S18953" s="112"/>
    </row>
    <row r="18954">
      <c r="A18954" s="105"/>
      <c r="C18954" s="88"/>
      <c r="D18954" s="86"/>
      <c r="E18954" s="32"/>
      <c r="H18954" s="105"/>
      <c r="J18954" s="102"/>
      <c r="K18954" s="102"/>
      <c r="L18954" s="108"/>
      <c r="R18954" s="31"/>
      <c r="S18954" s="112"/>
    </row>
    <row r="18955">
      <c r="A18955" s="105"/>
      <c r="C18955" s="88"/>
      <c r="D18955" s="86"/>
      <c r="E18955" s="32"/>
      <c r="H18955" s="105"/>
      <c r="J18955" s="102"/>
      <c r="K18955" s="102"/>
      <c r="L18955" s="108"/>
      <c r="R18955" s="31"/>
      <c r="S18955" s="112"/>
    </row>
    <row r="18956">
      <c r="A18956" s="105"/>
      <c r="C18956" s="88"/>
      <c r="D18956" s="86"/>
      <c r="E18956" s="32"/>
      <c r="H18956" s="105"/>
      <c r="J18956" s="102"/>
      <c r="K18956" s="102"/>
      <c r="L18956" s="108"/>
      <c r="R18956" s="31"/>
      <c r="S18956" s="112"/>
    </row>
    <row r="18957">
      <c r="A18957" s="105"/>
      <c r="C18957" s="88"/>
      <c r="D18957" s="86"/>
      <c r="E18957" s="32"/>
      <c r="H18957" s="105"/>
      <c r="J18957" s="102"/>
      <c r="K18957" s="102"/>
      <c r="L18957" s="108"/>
      <c r="R18957" s="31"/>
      <c r="S18957" s="112"/>
    </row>
    <row r="18958">
      <c r="A18958" s="105"/>
      <c r="C18958" s="88"/>
      <c r="D18958" s="86"/>
      <c r="E18958" s="32"/>
      <c r="H18958" s="105"/>
      <c r="J18958" s="102"/>
      <c r="K18958" s="102"/>
      <c r="L18958" s="108"/>
      <c r="R18958" s="31"/>
      <c r="S18958" s="112"/>
    </row>
    <row r="18959">
      <c r="A18959" s="105"/>
      <c r="C18959" s="88"/>
      <c r="D18959" s="86"/>
      <c r="E18959" s="32"/>
      <c r="H18959" s="105"/>
      <c r="J18959" s="102"/>
      <c r="K18959" s="102"/>
      <c r="L18959" s="108"/>
      <c r="R18959" s="31"/>
      <c r="S18959" s="112"/>
    </row>
    <row r="18960">
      <c r="A18960" s="105"/>
      <c r="C18960" s="88"/>
      <c r="D18960" s="86"/>
      <c r="E18960" s="32"/>
      <c r="H18960" s="105"/>
      <c r="J18960" s="102"/>
      <c r="K18960" s="102"/>
      <c r="L18960" s="108"/>
      <c r="R18960" s="31"/>
      <c r="S18960" s="112"/>
    </row>
    <row r="18961">
      <c r="A18961" s="105"/>
      <c r="C18961" s="88"/>
      <c r="D18961" s="86"/>
      <c r="E18961" s="32"/>
      <c r="H18961" s="105"/>
      <c r="J18961" s="102"/>
      <c r="K18961" s="102"/>
      <c r="L18961" s="108"/>
      <c r="R18961" s="31"/>
      <c r="S18961" s="112"/>
    </row>
    <row r="18962">
      <c r="A18962" s="105"/>
      <c r="C18962" s="88"/>
      <c r="D18962" s="86"/>
      <c r="E18962" s="32"/>
      <c r="H18962" s="105"/>
      <c r="J18962" s="102"/>
      <c r="K18962" s="102"/>
      <c r="L18962" s="108"/>
      <c r="R18962" s="31"/>
      <c r="S18962" s="112"/>
    </row>
    <row r="18963">
      <c r="A18963" s="105"/>
      <c r="C18963" s="88"/>
      <c r="D18963" s="86"/>
      <c r="E18963" s="32"/>
      <c r="H18963" s="105"/>
      <c r="J18963" s="102"/>
      <c r="K18963" s="102"/>
      <c r="L18963" s="108"/>
      <c r="R18963" s="31"/>
      <c r="S18963" s="112"/>
    </row>
    <row r="18964">
      <c r="A18964" s="105"/>
      <c r="C18964" s="88"/>
      <c r="D18964" s="86"/>
      <c r="E18964" s="32"/>
      <c r="H18964" s="105"/>
      <c r="J18964" s="102"/>
      <c r="K18964" s="102"/>
      <c r="L18964" s="108"/>
      <c r="R18964" s="31"/>
      <c r="S18964" s="112"/>
    </row>
    <row r="18965">
      <c r="A18965" s="105"/>
      <c r="C18965" s="88"/>
      <c r="D18965" s="86"/>
      <c r="E18965" s="32"/>
      <c r="H18965" s="105"/>
      <c r="J18965" s="102"/>
      <c r="K18965" s="102"/>
      <c r="L18965" s="108"/>
      <c r="R18965" s="31"/>
      <c r="S18965" s="112"/>
    </row>
    <row r="18966">
      <c r="A18966" s="105"/>
      <c r="C18966" s="88"/>
      <c r="D18966" s="86"/>
      <c r="E18966" s="32"/>
      <c r="H18966" s="105"/>
      <c r="J18966" s="102"/>
      <c r="K18966" s="102"/>
      <c r="L18966" s="108"/>
      <c r="R18966" s="31"/>
      <c r="S18966" s="112"/>
    </row>
    <row r="18967">
      <c r="A18967" s="105"/>
      <c r="C18967" s="88"/>
      <c r="D18967" s="86"/>
      <c r="E18967" s="32"/>
      <c r="H18967" s="105"/>
      <c r="J18967" s="102"/>
      <c r="K18967" s="102"/>
      <c r="L18967" s="108"/>
      <c r="R18967" s="31"/>
      <c r="S18967" s="112"/>
    </row>
    <row r="18968">
      <c r="A18968" s="105"/>
      <c r="C18968" s="88"/>
      <c r="D18968" s="86"/>
      <c r="E18968" s="32"/>
      <c r="H18968" s="105"/>
      <c r="J18968" s="102"/>
      <c r="K18968" s="102"/>
      <c r="L18968" s="108"/>
      <c r="R18968" s="31"/>
      <c r="S18968" s="112"/>
    </row>
    <row r="18969">
      <c r="A18969" s="105"/>
      <c r="C18969" s="88"/>
      <c r="D18969" s="86"/>
      <c r="E18969" s="32"/>
      <c r="H18969" s="105"/>
      <c r="J18969" s="102"/>
      <c r="K18969" s="102"/>
      <c r="L18969" s="108"/>
      <c r="R18969" s="31"/>
      <c r="S18969" s="112"/>
    </row>
    <row r="18970">
      <c r="A18970" s="105"/>
      <c r="C18970" s="88"/>
      <c r="D18970" s="86"/>
      <c r="E18970" s="32"/>
      <c r="H18970" s="105"/>
      <c r="J18970" s="102"/>
      <c r="K18970" s="102"/>
      <c r="L18970" s="108"/>
      <c r="R18970" s="31"/>
      <c r="S18970" s="112"/>
    </row>
    <row r="18971">
      <c r="A18971" s="105"/>
      <c r="C18971" s="88"/>
      <c r="D18971" s="86"/>
      <c r="E18971" s="32"/>
      <c r="H18971" s="105"/>
      <c r="J18971" s="102"/>
      <c r="K18971" s="102"/>
      <c r="L18971" s="108"/>
      <c r="R18971" s="31"/>
      <c r="S18971" s="112"/>
    </row>
    <row r="18972">
      <c r="A18972" s="105"/>
      <c r="C18972" s="88"/>
      <c r="D18972" s="86"/>
      <c r="E18972" s="32"/>
      <c r="H18972" s="105"/>
      <c r="J18972" s="102"/>
      <c r="K18972" s="102"/>
      <c r="L18972" s="108"/>
      <c r="R18972" s="31"/>
      <c r="S18972" s="112"/>
    </row>
    <row r="18973">
      <c r="A18973" s="105"/>
      <c r="C18973" s="88"/>
      <c r="D18973" s="86"/>
      <c r="E18973" s="32"/>
      <c r="H18973" s="105"/>
      <c r="J18973" s="102"/>
      <c r="K18973" s="102"/>
      <c r="L18973" s="108"/>
      <c r="R18973" s="31"/>
      <c r="S18973" s="112"/>
    </row>
    <row r="18974">
      <c r="A18974" s="105"/>
      <c r="C18974" s="88"/>
      <c r="D18974" s="86"/>
      <c r="E18974" s="32"/>
      <c r="H18974" s="105"/>
      <c r="J18974" s="102"/>
      <c r="K18974" s="102"/>
      <c r="L18974" s="108"/>
      <c r="R18974" s="31"/>
      <c r="S18974" s="112"/>
    </row>
    <row r="18975">
      <c r="A18975" s="105"/>
      <c r="C18975" s="88"/>
      <c r="D18975" s="86"/>
      <c r="E18975" s="32"/>
      <c r="H18975" s="105"/>
      <c r="J18975" s="102"/>
      <c r="K18975" s="102"/>
      <c r="L18975" s="108"/>
      <c r="R18975" s="31"/>
      <c r="S18975" s="112"/>
    </row>
    <row r="18976">
      <c r="A18976" s="105"/>
      <c r="C18976" s="88"/>
      <c r="D18976" s="86"/>
      <c r="E18976" s="32"/>
      <c r="H18976" s="105"/>
      <c r="J18976" s="102"/>
      <c r="K18976" s="102"/>
      <c r="L18976" s="108"/>
      <c r="R18976" s="31"/>
      <c r="S18976" s="112"/>
    </row>
    <row r="18977">
      <c r="A18977" s="105"/>
      <c r="C18977" s="88"/>
      <c r="D18977" s="86"/>
      <c r="E18977" s="32"/>
      <c r="H18977" s="105"/>
      <c r="J18977" s="102"/>
      <c r="K18977" s="102"/>
      <c r="L18977" s="108"/>
      <c r="R18977" s="31"/>
      <c r="S18977" s="112"/>
    </row>
    <row r="18978">
      <c r="A18978" s="105"/>
      <c r="C18978" s="88"/>
      <c r="D18978" s="86"/>
      <c r="E18978" s="32"/>
      <c r="H18978" s="105"/>
      <c r="J18978" s="102"/>
      <c r="K18978" s="102"/>
      <c r="L18978" s="108"/>
      <c r="R18978" s="31"/>
      <c r="S18978" s="112"/>
    </row>
    <row r="18979">
      <c r="A18979" s="105"/>
      <c r="C18979" s="88"/>
      <c r="D18979" s="86"/>
      <c r="E18979" s="32"/>
      <c r="H18979" s="105"/>
      <c r="J18979" s="102"/>
      <c r="K18979" s="102"/>
      <c r="L18979" s="108"/>
      <c r="R18979" s="31"/>
      <c r="S18979" s="112"/>
    </row>
    <row r="18980">
      <c r="A18980" s="105"/>
      <c r="C18980" s="88"/>
      <c r="D18980" s="86"/>
      <c r="E18980" s="32"/>
      <c r="H18980" s="105"/>
      <c r="J18980" s="102"/>
      <c r="K18980" s="102"/>
      <c r="L18980" s="108"/>
      <c r="R18980" s="31"/>
      <c r="S18980" s="112"/>
    </row>
    <row r="18981">
      <c r="A18981" s="105"/>
      <c r="C18981" s="88"/>
      <c r="D18981" s="86"/>
      <c r="E18981" s="32"/>
      <c r="H18981" s="105"/>
      <c r="J18981" s="102"/>
      <c r="K18981" s="102"/>
      <c r="L18981" s="108"/>
      <c r="R18981" s="31"/>
      <c r="S18981" s="112"/>
    </row>
    <row r="18982">
      <c r="A18982" s="105"/>
      <c r="C18982" s="88"/>
      <c r="D18982" s="86"/>
      <c r="E18982" s="32"/>
      <c r="H18982" s="105"/>
      <c r="J18982" s="102"/>
      <c r="K18982" s="102"/>
      <c r="L18982" s="108"/>
      <c r="R18982" s="31"/>
      <c r="S18982" s="112"/>
    </row>
    <row r="18983">
      <c r="A18983" s="105"/>
      <c r="C18983" s="88"/>
      <c r="D18983" s="86"/>
      <c r="E18983" s="32"/>
      <c r="H18983" s="105"/>
      <c r="J18983" s="102"/>
      <c r="K18983" s="102"/>
      <c r="L18983" s="108"/>
      <c r="R18983" s="31"/>
      <c r="S18983" s="112"/>
    </row>
    <row r="18984">
      <c r="A18984" s="105"/>
      <c r="C18984" s="88"/>
      <c r="D18984" s="86"/>
      <c r="E18984" s="32"/>
      <c r="H18984" s="105"/>
      <c r="J18984" s="102"/>
      <c r="K18984" s="102"/>
      <c r="L18984" s="108"/>
      <c r="R18984" s="31"/>
      <c r="S18984" s="112"/>
    </row>
    <row r="18985">
      <c r="A18985" s="105"/>
      <c r="C18985" s="88"/>
      <c r="D18985" s="86"/>
      <c r="E18985" s="32"/>
      <c r="H18985" s="105"/>
      <c r="J18985" s="102"/>
      <c r="K18985" s="102"/>
      <c r="L18985" s="108"/>
      <c r="R18985" s="31"/>
      <c r="S18985" s="112"/>
    </row>
    <row r="18986">
      <c r="A18986" s="105"/>
      <c r="C18986" s="88"/>
      <c r="D18986" s="86"/>
      <c r="E18986" s="32"/>
      <c r="H18986" s="105"/>
      <c r="J18986" s="102"/>
      <c r="K18986" s="102"/>
      <c r="L18986" s="108"/>
      <c r="R18986" s="31"/>
      <c r="S18986" s="112"/>
    </row>
    <row r="18987">
      <c r="A18987" s="105"/>
      <c r="C18987" s="88"/>
      <c r="D18987" s="86"/>
      <c r="E18987" s="32"/>
      <c r="H18987" s="105"/>
      <c r="J18987" s="102"/>
      <c r="K18987" s="102"/>
      <c r="L18987" s="108"/>
      <c r="R18987" s="31"/>
      <c r="S18987" s="112"/>
    </row>
    <row r="18988">
      <c r="A18988" s="105"/>
      <c r="C18988" s="88"/>
      <c r="D18988" s="86"/>
      <c r="E18988" s="32"/>
      <c r="H18988" s="105"/>
      <c r="J18988" s="102"/>
      <c r="K18988" s="102"/>
      <c r="L18988" s="108"/>
      <c r="R18988" s="31"/>
      <c r="S18988" s="112"/>
    </row>
    <row r="18989">
      <c r="A18989" s="105"/>
      <c r="C18989" s="88"/>
      <c r="D18989" s="86"/>
      <c r="E18989" s="32"/>
      <c r="H18989" s="105"/>
      <c r="J18989" s="102"/>
      <c r="K18989" s="102"/>
      <c r="L18989" s="108"/>
      <c r="R18989" s="31"/>
      <c r="S18989" s="112"/>
    </row>
    <row r="18990">
      <c r="A18990" s="105"/>
      <c r="C18990" s="88"/>
      <c r="D18990" s="86"/>
      <c r="E18990" s="32"/>
      <c r="H18990" s="105"/>
      <c r="J18990" s="102"/>
      <c r="K18990" s="102"/>
      <c r="L18990" s="108"/>
      <c r="R18990" s="31"/>
      <c r="S18990" s="112"/>
    </row>
    <row r="18991">
      <c r="A18991" s="105"/>
      <c r="C18991" s="88"/>
      <c r="D18991" s="86"/>
      <c r="E18991" s="32"/>
      <c r="H18991" s="105"/>
      <c r="J18991" s="102"/>
      <c r="K18991" s="102"/>
      <c r="L18991" s="108"/>
      <c r="R18991" s="31"/>
      <c r="S18991" s="112"/>
    </row>
    <row r="18992">
      <c r="A18992" s="105"/>
      <c r="C18992" s="88"/>
      <c r="D18992" s="86"/>
      <c r="E18992" s="32"/>
      <c r="H18992" s="105"/>
      <c r="J18992" s="102"/>
      <c r="K18992" s="102"/>
      <c r="L18992" s="108"/>
      <c r="R18992" s="31"/>
      <c r="S18992" s="112"/>
    </row>
    <row r="18993">
      <c r="A18993" s="105"/>
      <c r="C18993" s="88"/>
      <c r="D18993" s="86"/>
      <c r="E18993" s="32"/>
      <c r="H18993" s="105"/>
      <c r="J18993" s="102"/>
      <c r="K18993" s="102"/>
      <c r="L18993" s="108"/>
      <c r="R18993" s="31"/>
      <c r="S18993" s="112"/>
    </row>
    <row r="18994">
      <c r="A18994" s="105"/>
      <c r="C18994" s="88"/>
      <c r="D18994" s="86"/>
      <c r="E18994" s="32"/>
      <c r="H18994" s="105"/>
      <c r="J18994" s="102"/>
      <c r="K18994" s="102"/>
      <c r="L18994" s="108"/>
      <c r="R18994" s="31"/>
      <c r="S18994" s="112"/>
    </row>
    <row r="18995">
      <c r="A18995" s="105"/>
      <c r="C18995" s="88"/>
      <c r="D18995" s="86"/>
      <c r="E18995" s="32"/>
      <c r="H18995" s="105"/>
      <c r="J18995" s="102"/>
      <c r="K18995" s="102"/>
      <c r="L18995" s="108"/>
      <c r="R18995" s="31"/>
      <c r="S18995" s="112"/>
    </row>
    <row r="18996">
      <c r="A18996" s="105"/>
      <c r="C18996" s="88"/>
      <c r="D18996" s="86"/>
      <c r="E18996" s="32"/>
      <c r="H18996" s="105"/>
      <c r="J18996" s="102"/>
      <c r="K18996" s="102"/>
      <c r="L18996" s="108"/>
      <c r="R18996" s="31"/>
      <c r="S18996" s="112"/>
    </row>
    <row r="18997">
      <c r="A18997" s="105"/>
      <c r="C18997" s="88"/>
      <c r="D18997" s="86"/>
      <c r="E18997" s="32"/>
      <c r="H18997" s="105"/>
      <c r="J18997" s="102"/>
      <c r="K18997" s="102"/>
      <c r="L18997" s="108"/>
      <c r="R18997" s="31"/>
      <c r="S18997" s="112"/>
    </row>
    <row r="18998">
      <c r="A18998" s="105"/>
      <c r="C18998" s="88"/>
      <c r="D18998" s="86"/>
      <c r="E18998" s="32"/>
      <c r="H18998" s="105"/>
      <c r="J18998" s="102"/>
      <c r="K18998" s="102"/>
      <c r="L18998" s="108"/>
      <c r="R18998" s="31"/>
      <c r="S18998" s="112"/>
    </row>
    <row r="18999">
      <c r="A18999" s="105"/>
      <c r="C18999" s="88"/>
      <c r="D18999" s="86"/>
      <c r="E18999" s="32"/>
      <c r="H18999" s="105"/>
      <c r="J18999" s="102"/>
      <c r="K18999" s="102"/>
      <c r="L18999" s="108"/>
      <c r="R18999" s="31"/>
      <c r="S18999" s="112"/>
    </row>
    <row r="19000">
      <c r="A19000" s="105"/>
      <c r="C19000" s="88"/>
      <c r="D19000" s="86"/>
      <c r="E19000" s="32"/>
      <c r="H19000" s="105"/>
      <c r="J19000" s="102"/>
      <c r="K19000" s="102"/>
      <c r="L19000" s="108"/>
      <c r="R19000" s="31"/>
      <c r="S19000" s="112"/>
    </row>
    <row r="19001">
      <c r="A19001" s="105"/>
      <c r="C19001" s="88"/>
      <c r="D19001" s="86"/>
      <c r="E19001" s="32"/>
      <c r="H19001" s="105"/>
      <c r="J19001" s="102"/>
      <c r="K19001" s="102"/>
      <c r="L19001" s="108"/>
      <c r="R19001" s="31"/>
      <c r="S19001" s="112"/>
    </row>
    <row r="19002">
      <c r="A19002" s="105"/>
      <c r="C19002" s="88"/>
      <c r="D19002" s="86"/>
      <c r="E19002" s="32"/>
      <c r="H19002" s="105"/>
      <c r="J19002" s="102"/>
      <c r="K19002" s="102"/>
      <c r="L19002" s="108"/>
      <c r="R19002" s="31"/>
      <c r="S19002" s="112"/>
    </row>
    <row r="19003">
      <c r="A19003" s="105"/>
      <c r="C19003" s="88"/>
      <c r="D19003" s="86"/>
      <c r="E19003" s="32"/>
      <c r="H19003" s="105"/>
      <c r="J19003" s="102"/>
      <c r="K19003" s="102"/>
      <c r="L19003" s="108"/>
      <c r="R19003" s="31"/>
      <c r="S19003" s="112"/>
    </row>
    <row r="19004">
      <c r="A19004" s="105"/>
      <c r="C19004" s="88"/>
      <c r="D19004" s="86"/>
      <c r="E19004" s="32"/>
      <c r="H19004" s="105"/>
      <c r="J19004" s="102"/>
      <c r="K19004" s="102"/>
      <c r="L19004" s="108"/>
      <c r="R19004" s="31"/>
      <c r="S19004" s="112"/>
    </row>
    <row r="19005">
      <c r="A19005" s="105"/>
      <c r="C19005" s="88"/>
      <c r="D19005" s="86"/>
      <c r="E19005" s="32"/>
      <c r="H19005" s="105"/>
      <c r="J19005" s="102"/>
      <c r="K19005" s="102"/>
      <c r="L19005" s="108"/>
      <c r="R19005" s="31"/>
      <c r="S19005" s="112"/>
    </row>
    <row r="19006">
      <c r="A19006" s="105"/>
      <c r="C19006" s="88"/>
      <c r="D19006" s="86"/>
      <c r="E19006" s="32"/>
      <c r="H19006" s="105"/>
      <c r="J19006" s="102"/>
      <c r="K19006" s="102"/>
      <c r="L19006" s="108"/>
      <c r="R19006" s="31"/>
      <c r="S19006" s="112"/>
    </row>
    <row r="19007">
      <c r="A19007" s="105"/>
      <c r="C19007" s="88"/>
      <c r="D19007" s="86"/>
      <c r="E19007" s="32"/>
      <c r="H19007" s="105"/>
      <c r="J19007" s="102"/>
      <c r="K19007" s="102"/>
      <c r="L19007" s="108"/>
      <c r="R19007" s="31"/>
      <c r="S19007" s="112"/>
    </row>
    <row r="19008">
      <c r="A19008" s="105"/>
      <c r="C19008" s="88"/>
      <c r="D19008" s="86"/>
      <c r="E19008" s="32"/>
      <c r="H19008" s="105"/>
      <c r="J19008" s="102"/>
      <c r="K19008" s="102"/>
      <c r="L19008" s="108"/>
      <c r="R19008" s="31"/>
      <c r="S19008" s="112"/>
    </row>
    <row r="19009">
      <c r="A19009" s="105"/>
      <c r="C19009" s="88"/>
      <c r="D19009" s="86"/>
      <c r="E19009" s="32"/>
      <c r="H19009" s="105"/>
      <c r="J19009" s="102"/>
      <c r="K19009" s="102"/>
      <c r="L19009" s="108"/>
      <c r="R19009" s="31"/>
      <c r="S19009" s="112"/>
    </row>
    <row r="19010">
      <c r="A19010" s="105"/>
      <c r="C19010" s="88"/>
      <c r="D19010" s="86"/>
      <c r="E19010" s="32"/>
      <c r="H19010" s="105"/>
      <c r="J19010" s="102"/>
      <c r="K19010" s="102"/>
      <c r="L19010" s="108"/>
      <c r="R19010" s="31"/>
      <c r="S19010" s="112"/>
    </row>
    <row r="19011">
      <c r="A19011" s="105"/>
      <c r="C19011" s="88"/>
      <c r="D19011" s="86"/>
      <c r="E19011" s="32"/>
      <c r="H19011" s="105"/>
      <c r="J19011" s="102"/>
      <c r="K19011" s="102"/>
      <c r="L19011" s="108"/>
      <c r="R19011" s="31"/>
      <c r="S19011" s="112"/>
    </row>
    <row r="19012">
      <c r="A19012" s="105"/>
      <c r="C19012" s="88"/>
      <c r="D19012" s="86"/>
      <c r="E19012" s="32"/>
      <c r="H19012" s="105"/>
      <c r="J19012" s="102"/>
      <c r="K19012" s="102"/>
      <c r="L19012" s="108"/>
      <c r="R19012" s="31"/>
      <c r="S19012" s="112"/>
    </row>
    <row r="19013">
      <c r="A19013" s="105"/>
      <c r="C19013" s="88"/>
      <c r="D19013" s="86"/>
      <c r="E19013" s="32"/>
      <c r="H19013" s="105"/>
      <c r="J19013" s="102"/>
      <c r="K19013" s="102"/>
      <c r="L19013" s="108"/>
      <c r="R19013" s="31"/>
      <c r="S19013" s="112"/>
    </row>
    <row r="19014">
      <c r="A19014" s="105"/>
      <c r="C19014" s="88"/>
      <c r="D19014" s="86"/>
      <c r="E19014" s="32"/>
      <c r="H19014" s="105"/>
      <c r="J19014" s="102"/>
      <c r="K19014" s="102"/>
      <c r="L19014" s="108"/>
      <c r="R19014" s="31"/>
      <c r="S19014" s="112"/>
    </row>
    <row r="19015">
      <c r="A19015" s="105"/>
      <c r="C19015" s="88"/>
      <c r="D19015" s="86"/>
      <c r="E19015" s="32"/>
      <c r="H19015" s="105"/>
      <c r="J19015" s="102"/>
      <c r="K19015" s="102"/>
      <c r="L19015" s="108"/>
      <c r="R19015" s="31"/>
      <c r="S19015" s="112"/>
    </row>
    <row r="19016">
      <c r="A19016" s="105"/>
      <c r="C19016" s="88"/>
      <c r="D19016" s="86"/>
      <c r="E19016" s="32"/>
      <c r="H19016" s="105"/>
      <c r="J19016" s="102"/>
      <c r="K19016" s="102"/>
      <c r="L19016" s="108"/>
      <c r="R19016" s="31"/>
      <c r="S19016" s="112"/>
    </row>
    <row r="19017">
      <c r="A19017" s="105"/>
      <c r="C19017" s="88"/>
      <c r="D19017" s="86"/>
      <c r="E19017" s="32"/>
      <c r="H19017" s="105"/>
      <c r="J19017" s="102"/>
      <c r="K19017" s="102"/>
      <c r="L19017" s="108"/>
      <c r="R19017" s="31"/>
      <c r="S19017" s="112"/>
    </row>
    <row r="19018">
      <c r="A19018" s="105"/>
      <c r="C19018" s="88"/>
      <c r="D19018" s="86"/>
      <c r="E19018" s="32"/>
      <c r="H19018" s="105"/>
      <c r="J19018" s="102"/>
      <c r="K19018" s="102"/>
      <c r="L19018" s="108"/>
      <c r="R19018" s="31"/>
      <c r="S19018" s="112"/>
    </row>
    <row r="19019">
      <c r="A19019" s="105"/>
      <c r="C19019" s="88"/>
      <c r="D19019" s="86"/>
      <c r="E19019" s="32"/>
      <c r="H19019" s="105"/>
      <c r="J19019" s="102"/>
      <c r="K19019" s="102"/>
      <c r="L19019" s="108"/>
      <c r="R19019" s="31"/>
      <c r="S19019" s="112"/>
    </row>
    <row r="19020">
      <c r="A19020" s="105"/>
      <c r="C19020" s="88"/>
      <c r="D19020" s="86"/>
      <c r="E19020" s="32"/>
      <c r="H19020" s="105"/>
      <c r="J19020" s="102"/>
      <c r="K19020" s="102"/>
      <c r="L19020" s="108"/>
      <c r="R19020" s="31"/>
      <c r="S19020" s="112"/>
    </row>
    <row r="19021">
      <c r="A19021" s="105"/>
      <c r="C19021" s="88"/>
      <c r="D19021" s="86"/>
      <c r="E19021" s="32"/>
      <c r="H19021" s="105"/>
      <c r="J19021" s="102"/>
      <c r="K19021" s="102"/>
      <c r="L19021" s="108"/>
      <c r="R19021" s="31"/>
      <c r="S19021" s="112"/>
    </row>
    <row r="19022">
      <c r="A19022" s="105"/>
      <c r="C19022" s="88"/>
      <c r="D19022" s="86"/>
      <c r="E19022" s="32"/>
      <c r="H19022" s="105"/>
      <c r="J19022" s="102"/>
      <c r="K19022" s="102"/>
      <c r="L19022" s="108"/>
      <c r="R19022" s="31"/>
      <c r="S19022" s="112"/>
    </row>
    <row r="19023">
      <c r="A19023" s="105"/>
      <c r="C19023" s="88"/>
      <c r="D19023" s="86"/>
      <c r="E19023" s="32"/>
      <c r="H19023" s="105"/>
      <c r="J19023" s="102"/>
      <c r="K19023" s="102"/>
      <c r="L19023" s="108"/>
      <c r="R19023" s="31"/>
      <c r="S19023" s="112"/>
    </row>
    <row r="19024">
      <c r="A19024" s="105"/>
      <c r="C19024" s="88"/>
      <c r="D19024" s="86"/>
      <c r="E19024" s="32"/>
      <c r="H19024" s="105"/>
      <c r="J19024" s="102"/>
      <c r="K19024" s="102"/>
      <c r="L19024" s="108"/>
      <c r="R19024" s="31"/>
      <c r="S19024" s="112"/>
    </row>
    <row r="19025">
      <c r="A19025" s="105"/>
      <c r="C19025" s="88"/>
      <c r="D19025" s="86"/>
      <c r="E19025" s="32"/>
      <c r="H19025" s="105"/>
      <c r="J19025" s="102"/>
      <c r="K19025" s="102"/>
      <c r="L19025" s="108"/>
      <c r="R19025" s="31"/>
      <c r="S19025" s="112"/>
    </row>
    <row r="19026">
      <c r="A19026" s="105"/>
      <c r="C19026" s="88"/>
      <c r="D19026" s="86"/>
      <c r="E19026" s="32"/>
      <c r="H19026" s="105"/>
      <c r="J19026" s="102"/>
      <c r="K19026" s="102"/>
      <c r="L19026" s="108"/>
      <c r="R19026" s="31"/>
      <c r="S19026" s="112"/>
    </row>
    <row r="19027">
      <c r="A19027" s="105"/>
      <c r="C19027" s="88"/>
      <c r="D19027" s="86"/>
      <c r="E19027" s="32"/>
      <c r="H19027" s="105"/>
      <c r="J19027" s="102"/>
      <c r="K19027" s="102"/>
      <c r="L19027" s="108"/>
      <c r="R19027" s="31"/>
      <c r="S19027" s="112"/>
    </row>
    <row r="19028">
      <c r="A19028" s="105"/>
      <c r="C19028" s="88"/>
      <c r="D19028" s="86"/>
      <c r="E19028" s="32"/>
      <c r="H19028" s="105"/>
      <c r="J19028" s="102"/>
      <c r="K19028" s="102"/>
      <c r="L19028" s="108"/>
      <c r="R19028" s="31"/>
      <c r="S19028" s="112"/>
    </row>
    <row r="19029">
      <c r="A19029" s="105"/>
      <c r="C19029" s="88"/>
      <c r="D19029" s="86"/>
      <c r="E19029" s="32"/>
      <c r="H19029" s="105"/>
      <c r="J19029" s="102"/>
      <c r="K19029" s="102"/>
      <c r="L19029" s="108"/>
      <c r="R19029" s="31"/>
      <c r="S19029" s="112"/>
    </row>
    <row r="19030">
      <c r="A19030" s="105"/>
      <c r="C19030" s="88"/>
      <c r="D19030" s="86"/>
      <c r="E19030" s="32"/>
      <c r="H19030" s="105"/>
      <c r="J19030" s="102"/>
      <c r="K19030" s="102"/>
      <c r="L19030" s="108"/>
      <c r="R19030" s="31"/>
      <c r="S19030" s="112"/>
    </row>
    <row r="19031">
      <c r="A19031" s="105"/>
      <c r="C19031" s="88"/>
      <c r="D19031" s="86"/>
      <c r="E19031" s="32"/>
      <c r="H19031" s="105"/>
      <c r="J19031" s="102"/>
      <c r="K19031" s="102"/>
      <c r="L19031" s="108"/>
      <c r="R19031" s="31"/>
      <c r="S19031" s="112"/>
    </row>
    <row r="19032">
      <c r="A19032" s="105"/>
      <c r="C19032" s="88"/>
      <c r="D19032" s="86"/>
      <c r="E19032" s="32"/>
      <c r="H19032" s="105"/>
      <c r="J19032" s="102"/>
      <c r="K19032" s="102"/>
      <c r="L19032" s="108"/>
      <c r="R19032" s="31"/>
      <c r="S19032" s="112"/>
    </row>
    <row r="19033">
      <c r="A19033" s="105"/>
      <c r="C19033" s="88"/>
      <c r="D19033" s="86"/>
      <c r="E19033" s="32"/>
      <c r="H19033" s="105"/>
      <c r="J19033" s="102"/>
      <c r="K19033" s="102"/>
      <c r="L19033" s="108"/>
      <c r="R19033" s="31"/>
      <c r="S19033" s="112"/>
    </row>
    <row r="19034">
      <c r="A19034" s="105"/>
      <c r="C19034" s="88"/>
      <c r="D19034" s="86"/>
      <c r="E19034" s="32"/>
      <c r="H19034" s="105"/>
      <c r="J19034" s="102"/>
      <c r="K19034" s="102"/>
      <c r="L19034" s="108"/>
      <c r="R19034" s="31"/>
      <c r="S19034" s="112"/>
    </row>
    <row r="19035">
      <c r="A19035" s="105"/>
      <c r="C19035" s="88"/>
      <c r="D19035" s="86"/>
      <c r="E19035" s="32"/>
      <c r="H19035" s="105"/>
      <c r="J19035" s="102"/>
      <c r="K19035" s="102"/>
      <c r="L19035" s="108"/>
      <c r="R19035" s="31"/>
      <c r="S19035" s="112"/>
    </row>
    <row r="19036">
      <c r="A19036" s="105"/>
      <c r="C19036" s="88"/>
      <c r="D19036" s="86"/>
      <c r="E19036" s="32"/>
      <c r="H19036" s="105"/>
      <c r="J19036" s="102"/>
      <c r="K19036" s="102"/>
      <c r="L19036" s="108"/>
      <c r="R19036" s="31"/>
      <c r="S19036" s="112"/>
    </row>
    <row r="19037">
      <c r="A19037" s="105"/>
      <c r="C19037" s="88"/>
      <c r="D19037" s="86"/>
      <c r="E19037" s="32"/>
      <c r="H19037" s="105"/>
      <c r="J19037" s="102"/>
      <c r="K19037" s="102"/>
      <c r="L19037" s="108"/>
      <c r="R19037" s="31"/>
      <c r="S19037" s="112"/>
    </row>
    <row r="19038">
      <c r="A19038" s="105"/>
      <c r="C19038" s="88"/>
      <c r="D19038" s="86"/>
      <c r="E19038" s="32"/>
      <c r="H19038" s="105"/>
      <c r="J19038" s="102"/>
      <c r="K19038" s="102"/>
      <c r="L19038" s="108"/>
      <c r="R19038" s="31"/>
      <c r="S19038" s="112"/>
    </row>
    <row r="19039">
      <c r="A19039" s="105"/>
      <c r="C19039" s="88"/>
      <c r="D19039" s="86"/>
      <c r="E19039" s="32"/>
      <c r="H19039" s="105"/>
      <c r="J19039" s="102"/>
      <c r="K19039" s="102"/>
      <c r="L19039" s="108"/>
      <c r="R19039" s="31"/>
      <c r="S19039" s="112"/>
    </row>
    <row r="19040">
      <c r="A19040" s="105"/>
      <c r="C19040" s="88"/>
      <c r="D19040" s="86"/>
      <c r="E19040" s="32"/>
      <c r="H19040" s="105"/>
      <c r="J19040" s="102"/>
      <c r="K19040" s="102"/>
      <c r="L19040" s="108"/>
      <c r="R19040" s="31"/>
      <c r="S19040" s="112"/>
    </row>
    <row r="19041">
      <c r="A19041" s="105"/>
      <c r="C19041" s="88"/>
      <c r="D19041" s="86"/>
      <c r="E19041" s="32"/>
      <c r="H19041" s="105"/>
      <c r="J19041" s="102"/>
      <c r="K19041" s="102"/>
      <c r="L19041" s="108"/>
      <c r="R19041" s="31"/>
      <c r="S19041" s="112"/>
    </row>
    <row r="19042">
      <c r="A19042" s="105"/>
      <c r="C19042" s="88"/>
      <c r="D19042" s="86"/>
      <c r="E19042" s="32"/>
      <c r="H19042" s="105"/>
      <c r="J19042" s="102"/>
      <c r="K19042" s="102"/>
      <c r="L19042" s="108"/>
      <c r="R19042" s="31"/>
      <c r="S19042" s="112"/>
    </row>
    <row r="19043">
      <c r="A19043" s="105"/>
      <c r="C19043" s="88"/>
      <c r="D19043" s="86"/>
      <c r="E19043" s="32"/>
      <c r="H19043" s="105"/>
      <c r="J19043" s="102"/>
      <c r="K19043" s="102"/>
      <c r="L19043" s="108"/>
      <c r="R19043" s="31"/>
      <c r="S19043" s="112"/>
    </row>
    <row r="19044">
      <c r="A19044" s="105"/>
      <c r="C19044" s="88"/>
      <c r="D19044" s="86"/>
      <c r="E19044" s="32"/>
      <c r="H19044" s="105"/>
      <c r="J19044" s="102"/>
      <c r="K19044" s="102"/>
      <c r="L19044" s="108"/>
      <c r="R19044" s="31"/>
      <c r="S19044" s="112"/>
    </row>
    <row r="19045">
      <c r="A19045" s="105"/>
      <c r="C19045" s="88"/>
      <c r="D19045" s="86"/>
      <c r="E19045" s="32"/>
      <c r="H19045" s="105"/>
      <c r="J19045" s="102"/>
      <c r="K19045" s="102"/>
      <c r="L19045" s="108"/>
      <c r="R19045" s="31"/>
      <c r="S19045" s="112"/>
    </row>
    <row r="19046">
      <c r="A19046" s="105"/>
      <c r="C19046" s="88"/>
      <c r="D19046" s="86"/>
      <c r="E19046" s="32"/>
      <c r="H19046" s="105"/>
      <c r="J19046" s="102"/>
      <c r="K19046" s="102"/>
      <c r="L19046" s="108"/>
      <c r="R19046" s="31"/>
      <c r="S19046" s="112"/>
    </row>
    <row r="19047">
      <c r="A19047" s="105"/>
      <c r="C19047" s="88"/>
      <c r="D19047" s="86"/>
      <c r="E19047" s="32"/>
      <c r="H19047" s="105"/>
      <c r="J19047" s="102"/>
      <c r="K19047" s="102"/>
      <c r="L19047" s="108"/>
      <c r="R19047" s="31"/>
      <c r="S19047" s="112"/>
    </row>
    <row r="19048">
      <c r="A19048" s="105"/>
      <c r="C19048" s="88"/>
      <c r="D19048" s="86"/>
      <c r="E19048" s="32"/>
      <c r="H19048" s="105"/>
      <c r="J19048" s="102"/>
      <c r="K19048" s="102"/>
      <c r="L19048" s="108"/>
      <c r="R19048" s="31"/>
      <c r="S19048" s="112"/>
    </row>
    <row r="19049">
      <c r="A19049" s="105"/>
      <c r="C19049" s="88"/>
      <c r="D19049" s="86"/>
      <c r="E19049" s="32"/>
      <c r="H19049" s="105"/>
      <c r="J19049" s="102"/>
      <c r="K19049" s="102"/>
      <c r="L19049" s="108"/>
      <c r="R19049" s="31"/>
      <c r="S19049" s="112"/>
    </row>
    <row r="19050">
      <c r="A19050" s="105"/>
      <c r="C19050" s="88"/>
      <c r="D19050" s="86"/>
      <c r="E19050" s="32"/>
      <c r="H19050" s="105"/>
      <c r="J19050" s="102"/>
      <c r="K19050" s="102"/>
      <c r="L19050" s="108"/>
      <c r="R19050" s="31"/>
      <c r="S19050" s="112"/>
    </row>
    <row r="19051">
      <c r="A19051" s="105"/>
      <c r="C19051" s="88"/>
      <c r="D19051" s="86"/>
      <c r="E19051" s="32"/>
      <c r="H19051" s="105"/>
      <c r="J19051" s="102"/>
      <c r="K19051" s="102"/>
      <c r="L19051" s="108"/>
      <c r="R19051" s="31"/>
      <c r="S19051" s="112"/>
    </row>
    <row r="19052">
      <c r="A19052" s="105"/>
      <c r="C19052" s="88"/>
      <c r="D19052" s="86"/>
      <c r="E19052" s="32"/>
      <c r="H19052" s="105"/>
      <c r="J19052" s="102"/>
      <c r="K19052" s="102"/>
      <c r="L19052" s="108"/>
      <c r="R19052" s="31"/>
      <c r="S19052" s="112"/>
    </row>
    <row r="19053">
      <c r="A19053" s="105"/>
      <c r="C19053" s="88"/>
      <c r="D19053" s="86"/>
      <c r="E19053" s="32"/>
      <c r="H19053" s="105"/>
      <c r="J19053" s="102"/>
      <c r="K19053" s="102"/>
      <c r="L19053" s="108"/>
      <c r="R19053" s="31"/>
      <c r="S19053" s="112"/>
    </row>
    <row r="19054">
      <c r="A19054" s="105"/>
      <c r="C19054" s="88"/>
      <c r="D19054" s="86"/>
      <c r="E19054" s="32"/>
      <c r="H19054" s="105"/>
      <c r="J19054" s="102"/>
      <c r="K19054" s="102"/>
      <c r="L19054" s="108"/>
      <c r="R19054" s="31"/>
      <c r="S19054" s="112"/>
    </row>
    <row r="19055">
      <c r="A19055" s="105"/>
      <c r="C19055" s="88"/>
      <c r="D19055" s="86"/>
      <c r="E19055" s="32"/>
      <c r="H19055" s="105"/>
      <c r="J19055" s="102"/>
      <c r="K19055" s="102"/>
      <c r="L19055" s="108"/>
      <c r="R19055" s="31"/>
      <c r="S19055" s="112"/>
    </row>
    <row r="19056">
      <c r="A19056" s="105"/>
      <c r="C19056" s="88"/>
      <c r="D19056" s="86"/>
      <c r="E19056" s="32"/>
      <c r="H19056" s="105"/>
      <c r="J19056" s="102"/>
      <c r="K19056" s="102"/>
      <c r="L19056" s="108"/>
      <c r="R19056" s="31"/>
      <c r="S19056" s="112"/>
    </row>
    <row r="19057">
      <c r="A19057" s="105"/>
      <c r="C19057" s="88"/>
      <c r="D19057" s="86"/>
      <c r="E19057" s="32"/>
      <c r="H19057" s="105"/>
      <c r="J19057" s="102"/>
      <c r="K19057" s="102"/>
      <c r="L19057" s="108"/>
      <c r="R19057" s="31"/>
      <c r="S19057" s="112"/>
    </row>
    <row r="19058">
      <c r="A19058" s="105"/>
      <c r="C19058" s="88"/>
      <c r="D19058" s="86"/>
      <c r="E19058" s="32"/>
      <c r="H19058" s="105"/>
      <c r="J19058" s="102"/>
      <c r="K19058" s="102"/>
      <c r="L19058" s="108"/>
      <c r="R19058" s="31"/>
      <c r="S19058" s="112"/>
    </row>
    <row r="19059">
      <c r="A19059" s="105"/>
      <c r="C19059" s="88"/>
      <c r="D19059" s="86"/>
      <c r="E19059" s="32"/>
      <c r="H19059" s="105"/>
      <c r="J19059" s="102"/>
      <c r="K19059" s="102"/>
      <c r="L19059" s="108"/>
      <c r="R19059" s="31"/>
      <c r="S19059" s="112"/>
    </row>
    <row r="19060">
      <c r="A19060" s="105"/>
      <c r="C19060" s="88"/>
      <c r="D19060" s="86"/>
      <c r="E19060" s="32"/>
      <c r="H19060" s="105"/>
      <c r="J19060" s="102"/>
      <c r="K19060" s="102"/>
      <c r="L19060" s="108"/>
      <c r="R19060" s="31"/>
      <c r="S19060" s="112"/>
    </row>
    <row r="19061">
      <c r="A19061" s="105"/>
      <c r="C19061" s="88"/>
      <c r="D19061" s="86"/>
      <c r="E19061" s="32"/>
      <c r="H19061" s="105"/>
      <c r="J19061" s="102"/>
      <c r="K19061" s="102"/>
      <c r="L19061" s="108"/>
      <c r="R19061" s="31"/>
      <c r="S19061" s="112"/>
    </row>
    <row r="19062">
      <c r="A19062" s="105"/>
      <c r="C19062" s="88"/>
      <c r="D19062" s="86"/>
      <c r="E19062" s="32"/>
      <c r="H19062" s="105"/>
      <c r="J19062" s="102"/>
      <c r="K19062" s="102"/>
      <c r="L19062" s="108"/>
      <c r="R19062" s="31"/>
      <c r="S19062" s="112"/>
    </row>
    <row r="19063">
      <c r="A19063" s="105"/>
      <c r="C19063" s="88"/>
      <c r="D19063" s="86"/>
      <c r="E19063" s="32"/>
      <c r="H19063" s="105"/>
      <c r="J19063" s="102"/>
      <c r="K19063" s="102"/>
      <c r="L19063" s="108"/>
      <c r="R19063" s="31"/>
      <c r="S19063" s="112"/>
    </row>
    <row r="19064">
      <c r="A19064" s="105"/>
      <c r="C19064" s="88"/>
      <c r="D19064" s="86"/>
      <c r="E19064" s="32"/>
      <c r="H19064" s="105"/>
      <c r="J19064" s="102"/>
      <c r="K19064" s="102"/>
      <c r="L19064" s="108"/>
      <c r="R19064" s="31"/>
      <c r="S19064" s="112"/>
    </row>
    <row r="19065">
      <c r="A19065" s="105"/>
      <c r="C19065" s="88"/>
      <c r="D19065" s="86"/>
      <c r="E19065" s="32"/>
      <c r="H19065" s="105"/>
      <c r="J19065" s="102"/>
      <c r="K19065" s="102"/>
      <c r="L19065" s="108"/>
      <c r="R19065" s="31"/>
      <c r="S19065" s="112"/>
    </row>
    <row r="19066">
      <c r="A19066" s="105"/>
      <c r="C19066" s="88"/>
      <c r="D19066" s="86"/>
      <c r="E19066" s="32"/>
      <c r="H19066" s="105"/>
      <c r="J19066" s="102"/>
      <c r="K19066" s="102"/>
      <c r="L19066" s="108"/>
      <c r="R19066" s="31"/>
      <c r="S19066" s="112"/>
    </row>
    <row r="19067">
      <c r="A19067" s="105"/>
      <c r="C19067" s="88"/>
      <c r="D19067" s="86"/>
      <c r="E19067" s="32"/>
      <c r="H19067" s="105"/>
      <c r="J19067" s="102"/>
      <c r="K19067" s="102"/>
      <c r="L19067" s="108"/>
      <c r="R19067" s="31"/>
      <c r="S19067" s="112"/>
    </row>
    <row r="19068">
      <c r="A19068" s="105"/>
      <c r="C19068" s="88"/>
      <c r="D19068" s="86"/>
      <c r="E19068" s="32"/>
      <c r="H19068" s="105"/>
      <c r="J19068" s="102"/>
      <c r="K19068" s="102"/>
      <c r="L19068" s="108"/>
      <c r="R19068" s="31"/>
      <c r="S19068" s="112"/>
    </row>
    <row r="19069">
      <c r="A19069" s="105"/>
      <c r="C19069" s="88"/>
      <c r="D19069" s="86"/>
      <c r="E19069" s="32"/>
      <c r="H19069" s="105"/>
      <c r="J19069" s="102"/>
      <c r="K19069" s="102"/>
      <c r="L19069" s="108"/>
      <c r="R19069" s="31"/>
      <c r="S19069" s="112"/>
    </row>
    <row r="19070">
      <c r="A19070" s="105"/>
      <c r="C19070" s="88"/>
      <c r="D19070" s="86"/>
      <c r="E19070" s="32"/>
      <c r="H19070" s="105"/>
      <c r="J19070" s="102"/>
      <c r="K19070" s="102"/>
      <c r="L19070" s="108"/>
      <c r="R19070" s="31"/>
      <c r="S19070" s="112"/>
    </row>
    <row r="19071">
      <c r="A19071" s="105"/>
      <c r="C19071" s="88"/>
      <c r="D19071" s="86"/>
      <c r="E19071" s="32"/>
      <c r="H19071" s="105"/>
      <c r="J19071" s="102"/>
      <c r="K19071" s="102"/>
      <c r="L19071" s="108"/>
      <c r="R19071" s="31"/>
      <c r="S19071" s="112"/>
    </row>
    <row r="19072">
      <c r="A19072" s="105"/>
      <c r="C19072" s="88"/>
      <c r="D19072" s="86"/>
      <c r="E19072" s="32"/>
      <c r="H19072" s="105"/>
      <c r="J19072" s="102"/>
      <c r="K19072" s="102"/>
      <c r="L19072" s="108"/>
      <c r="R19072" s="31"/>
      <c r="S19072" s="112"/>
    </row>
    <row r="19073">
      <c r="A19073" s="105"/>
      <c r="C19073" s="88"/>
      <c r="D19073" s="86"/>
      <c r="E19073" s="32"/>
      <c r="H19073" s="105"/>
      <c r="J19073" s="102"/>
      <c r="K19073" s="102"/>
      <c r="L19073" s="108"/>
      <c r="R19073" s="31"/>
      <c r="S19073" s="112"/>
    </row>
    <row r="19074">
      <c r="A19074" s="105"/>
      <c r="C19074" s="88"/>
      <c r="D19074" s="86"/>
      <c r="E19074" s="32"/>
      <c r="H19074" s="105"/>
      <c r="J19074" s="102"/>
      <c r="K19074" s="102"/>
      <c r="L19074" s="108"/>
      <c r="R19074" s="31"/>
      <c r="S19074" s="112"/>
    </row>
    <row r="19075">
      <c r="A19075" s="105"/>
      <c r="C19075" s="88"/>
      <c r="D19075" s="86"/>
      <c r="E19075" s="32"/>
      <c r="H19075" s="105"/>
      <c r="J19075" s="102"/>
      <c r="K19075" s="102"/>
      <c r="L19075" s="108"/>
      <c r="R19075" s="31"/>
      <c r="S19075" s="112"/>
    </row>
    <row r="19076">
      <c r="A19076" s="105"/>
      <c r="C19076" s="88"/>
      <c r="D19076" s="86"/>
      <c r="E19076" s="32"/>
      <c r="H19076" s="105"/>
      <c r="J19076" s="102"/>
      <c r="K19076" s="102"/>
      <c r="L19076" s="108"/>
      <c r="R19076" s="31"/>
      <c r="S19076" s="112"/>
    </row>
    <row r="19077">
      <c r="A19077" s="105"/>
      <c r="C19077" s="88"/>
      <c r="D19077" s="86"/>
      <c r="E19077" s="32"/>
      <c r="H19077" s="105"/>
      <c r="J19077" s="102"/>
      <c r="K19077" s="102"/>
      <c r="L19077" s="108"/>
      <c r="R19077" s="31"/>
      <c r="S19077" s="112"/>
    </row>
    <row r="19078">
      <c r="A19078" s="105"/>
      <c r="C19078" s="88"/>
      <c r="D19078" s="86"/>
      <c r="E19078" s="32"/>
      <c r="H19078" s="105"/>
      <c r="J19078" s="102"/>
      <c r="K19078" s="102"/>
      <c r="L19078" s="108"/>
      <c r="R19078" s="31"/>
      <c r="S19078" s="112"/>
    </row>
    <row r="19079">
      <c r="A19079" s="105"/>
      <c r="C19079" s="88"/>
      <c r="D19079" s="86"/>
      <c r="E19079" s="32"/>
      <c r="H19079" s="105"/>
      <c r="J19079" s="102"/>
      <c r="K19079" s="102"/>
      <c r="L19079" s="108"/>
      <c r="R19079" s="31"/>
      <c r="S19079" s="112"/>
    </row>
    <row r="19080">
      <c r="A19080" s="105"/>
      <c r="C19080" s="88"/>
      <c r="D19080" s="86"/>
      <c r="E19080" s="32"/>
      <c r="H19080" s="105"/>
      <c r="J19080" s="102"/>
      <c r="K19080" s="102"/>
      <c r="L19080" s="108"/>
      <c r="R19080" s="31"/>
      <c r="S19080" s="112"/>
    </row>
    <row r="19081">
      <c r="A19081" s="105"/>
      <c r="C19081" s="88"/>
      <c r="D19081" s="86"/>
      <c r="E19081" s="32"/>
      <c r="H19081" s="105"/>
      <c r="J19081" s="102"/>
      <c r="K19081" s="102"/>
      <c r="L19081" s="108"/>
      <c r="R19081" s="31"/>
      <c r="S19081" s="112"/>
    </row>
    <row r="19082">
      <c r="A19082" s="105"/>
      <c r="C19082" s="88"/>
      <c r="D19082" s="86"/>
      <c r="E19082" s="32"/>
      <c r="H19082" s="105"/>
      <c r="J19082" s="102"/>
      <c r="K19082" s="102"/>
      <c r="L19082" s="108"/>
      <c r="R19082" s="31"/>
      <c r="S19082" s="112"/>
    </row>
    <row r="19083">
      <c r="A19083" s="105"/>
      <c r="C19083" s="88"/>
      <c r="D19083" s="86"/>
      <c r="E19083" s="32"/>
      <c r="H19083" s="105"/>
      <c r="J19083" s="102"/>
      <c r="K19083" s="102"/>
      <c r="L19083" s="108"/>
      <c r="R19083" s="31"/>
      <c r="S19083" s="112"/>
    </row>
    <row r="19084">
      <c r="A19084" s="105"/>
      <c r="C19084" s="88"/>
      <c r="D19084" s="86"/>
      <c r="E19084" s="32"/>
      <c r="H19084" s="105"/>
      <c r="J19084" s="102"/>
      <c r="K19084" s="102"/>
      <c r="L19084" s="108"/>
      <c r="R19084" s="31"/>
      <c r="S19084" s="112"/>
    </row>
    <row r="19085">
      <c r="A19085" s="105"/>
      <c r="C19085" s="88"/>
      <c r="D19085" s="86"/>
      <c r="E19085" s="32"/>
      <c r="H19085" s="105"/>
      <c r="J19085" s="102"/>
      <c r="K19085" s="102"/>
      <c r="L19085" s="108"/>
      <c r="R19085" s="31"/>
      <c r="S19085" s="112"/>
    </row>
    <row r="19086">
      <c r="A19086" s="105"/>
      <c r="C19086" s="88"/>
      <c r="D19086" s="86"/>
      <c r="E19086" s="32"/>
      <c r="H19086" s="105"/>
      <c r="J19086" s="102"/>
      <c r="K19086" s="102"/>
      <c r="L19086" s="108"/>
      <c r="R19086" s="31"/>
      <c r="S19086" s="112"/>
    </row>
    <row r="19087">
      <c r="A19087" s="105"/>
      <c r="C19087" s="88"/>
      <c r="D19087" s="86"/>
      <c r="E19087" s="32"/>
      <c r="H19087" s="105"/>
      <c r="J19087" s="102"/>
      <c r="K19087" s="102"/>
      <c r="L19087" s="108"/>
      <c r="R19087" s="31"/>
      <c r="S19087" s="112"/>
    </row>
    <row r="19088">
      <c r="A19088" s="105"/>
      <c r="C19088" s="88"/>
      <c r="D19088" s="86"/>
      <c r="E19088" s="32"/>
      <c r="H19088" s="105"/>
      <c r="J19088" s="102"/>
      <c r="K19088" s="102"/>
      <c r="L19088" s="108"/>
      <c r="R19088" s="31"/>
      <c r="S19088" s="112"/>
    </row>
    <row r="19089">
      <c r="A19089" s="105"/>
      <c r="C19089" s="88"/>
      <c r="D19089" s="86"/>
      <c r="E19089" s="32"/>
      <c r="H19089" s="105"/>
      <c r="J19089" s="102"/>
      <c r="K19089" s="102"/>
      <c r="L19089" s="108"/>
      <c r="R19089" s="31"/>
      <c r="S19089" s="112"/>
    </row>
    <row r="19090">
      <c r="A19090" s="105"/>
      <c r="C19090" s="88"/>
      <c r="D19090" s="86"/>
      <c r="E19090" s="32"/>
      <c r="H19090" s="105"/>
      <c r="J19090" s="102"/>
      <c r="K19090" s="102"/>
      <c r="L19090" s="108"/>
      <c r="R19090" s="31"/>
      <c r="S19090" s="112"/>
    </row>
    <row r="19091">
      <c r="A19091" s="105"/>
      <c r="C19091" s="88"/>
      <c r="D19091" s="86"/>
      <c r="E19091" s="32"/>
      <c r="H19091" s="105"/>
      <c r="J19091" s="102"/>
      <c r="K19091" s="102"/>
      <c r="L19091" s="108"/>
      <c r="R19091" s="31"/>
      <c r="S19091" s="112"/>
    </row>
    <row r="19092">
      <c r="A19092" s="105"/>
      <c r="C19092" s="88"/>
      <c r="D19092" s="86"/>
      <c r="E19092" s="32"/>
      <c r="H19092" s="105"/>
      <c r="J19092" s="102"/>
      <c r="K19092" s="102"/>
      <c r="L19092" s="108"/>
      <c r="R19092" s="31"/>
      <c r="S19092" s="112"/>
    </row>
    <row r="19093">
      <c r="A19093" s="105"/>
      <c r="C19093" s="88"/>
      <c r="D19093" s="86"/>
      <c r="E19093" s="32"/>
      <c r="H19093" s="105"/>
      <c r="J19093" s="102"/>
      <c r="K19093" s="102"/>
      <c r="L19093" s="108"/>
      <c r="R19093" s="31"/>
      <c r="S19093" s="112"/>
    </row>
    <row r="19094">
      <c r="A19094" s="105"/>
      <c r="C19094" s="88"/>
      <c r="D19094" s="86"/>
      <c r="E19094" s="32"/>
      <c r="H19094" s="105"/>
      <c r="J19094" s="102"/>
      <c r="K19094" s="102"/>
      <c r="L19094" s="108"/>
      <c r="R19094" s="31"/>
      <c r="S19094" s="112"/>
    </row>
    <row r="19095">
      <c r="A19095" s="105"/>
      <c r="C19095" s="88"/>
      <c r="D19095" s="86"/>
      <c r="E19095" s="32"/>
      <c r="H19095" s="105"/>
      <c r="J19095" s="102"/>
      <c r="K19095" s="102"/>
      <c r="L19095" s="108"/>
      <c r="R19095" s="31"/>
      <c r="S19095" s="112"/>
    </row>
    <row r="19096">
      <c r="A19096" s="105"/>
      <c r="C19096" s="88"/>
      <c r="D19096" s="86"/>
      <c r="E19096" s="32"/>
      <c r="H19096" s="105"/>
      <c r="J19096" s="102"/>
      <c r="K19096" s="102"/>
      <c r="L19096" s="108"/>
      <c r="R19096" s="31"/>
      <c r="S19096" s="112"/>
    </row>
    <row r="19097">
      <c r="A19097" s="105"/>
      <c r="C19097" s="88"/>
      <c r="D19097" s="86"/>
      <c r="E19097" s="32"/>
      <c r="H19097" s="105"/>
      <c r="J19097" s="102"/>
      <c r="K19097" s="102"/>
      <c r="L19097" s="108"/>
      <c r="R19097" s="31"/>
      <c r="S19097" s="112"/>
    </row>
    <row r="19098">
      <c r="A19098" s="105"/>
      <c r="C19098" s="88"/>
      <c r="D19098" s="86"/>
      <c r="E19098" s="32"/>
      <c r="H19098" s="105"/>
      <c r="J19098" s="102"/>
      <c r="K19098" s="102"/>
      <c r="L19098" s="108"/>
      <c r="R19098" s="31"/>
      <c r="S19098" s="112"/>
    </row>
    <row r="19099">
      <c r="A19099" s="105"/>
      <c r="C19099" s="88"/>
      <c r="D19099" s="86"/>
      <c r="E19099" s="32"/>
      <c r="H19099" s="105"/>
      <c r="J19099" s="102"/>
      <c r="K19099" s="102"/>
      <c r="L19099" s="108"/>
      <c r="R19099" s="31"/>
      <c r="S19099" s="112"/>
    </row>
    <row r="19100">
      <c r="A19100" s="105"/>
      <c r="C19100" s="88"/>
      <c r="D19100" s="86"/>
      <c r="E19100" s="32"/>
      <c r="H19100" s="105"/>
      <c r="J19100" s="102"/>
      <c r="K19100" s="102"/>
      <c r="L19100" s="108"/>
      <c r="R19100" s="31"/>
      <c r="S19100" s="112"/>
    </row>
    <row r="19101">
      <c r="A19101" s="105"/>
      <c r="C19101" s="88"/>
      <c r="D19101" s="86"/>
      <c r="E19101" s="32"/>
      <c r="H19101" s="105"/>
      <c r="J19101" s="102"/>
      <c r="K19101" s="102"/>
      <c r="L19101" s="108"/>
      <c r="R19101" s="31"/>
      <c r="S19101" s="112"/>
    </row>
    <row r="19102">
      <c r="A19102" s="105"/>
      <c r="C19102" s="88"/>
      <c r="D19102" s="86"/>
      <c r="E19102" s="32"/>
      <c r="H19102" s="105"/>
      <c r="J19102" s="102"/>
      <c r="K19102" s="102"/>
      <c r="L19102" s="108"/>
      <c r="R19102" s="31"/>
      <c r="S19102" s="112"/>
    </row>
    <row r="19103">
      <c r="A19103" s="105"/>
      <c r="C19103" s="88"/>
      <c r="D19103" s="86"/>
      <c r="E19103" s="32"/>
      <c r="H19103" s="105"/>
      <c r="J19103" s="102"/>
      <c r="K19103" s="102"/>
      <c r="L19103" s="108"/>
      <c r="R19103" s="31"/>
      <c r="S19103" s="112"/>
    </row>
    <row r="19104">
      <c r="A19104" s="105"/>
      <c r="C19104" s="88"/>
      <c r="D19104" s="86"/>
      <c r="E19104" s="32"/>
      <c r="H19104" s="105"/>
      <c r="J19104" s="102"/>
      <c r="K19104" s="102"/>
      <c r="L19104" s="108"/>
      <c r="R19104" s="31"/>
      <c r="S19104" s="112"/>
    </row>
    <row r="19105">
      <c r="A19105" s="105"/>
      <c r="C19105" s="88"/>
      <c r="D19105" s="86"/>
      <c r="E19105" s="32"/>
      <c r="H19105" s="105"/>
      <c r="J19105" s="102"/>
      <c r="K19105" s="102"/>
      <c r="L19105" s="108"/>
      <c r="R19105" s="31"/>
      <c r="S19105" s="112"/>
    </row>
    <row r="19106">
      <c r="A19106" s="105"/>
      <c r="C19106" s="88"/>
      <c r="D19106" s="86"/>
      <c r="E19106" s="32"/>
      <c r="H19106" s="105"/>
      <c r="J19106" s="102"/>
      <c r="K19106" s="102"/>
      <c r="L19106" s="108"/>
      <c r="R19106" s="31"/>
      <c r="S19106" s="112"/>
    </row>
    <row r="19107">
      <c r="A19107" s="105"/>
      <c r="C19107" s="88"/>
      <c r="D19107" s="86"/>
      <c r="E19107" s="32"/>
      <c r="H19107" s="105"/>
      <c r="J19107" s="102"/>
      <c r="K19107" s="102"/>
      <c r="L19107" s="108"/>
      <c r="R19107" s="31"/>
      <c r="S19107" s="112"/>
    </row>
    <row r="19108">
      <c r="A19108" s="105"/>
      <c r="C19108" s="88"/>
      <c r="D19108" s="86"/>
      <c r="E19108" s="32"/>
      <c r="H19108" s="105"/>
      <c r="J19108" s="102"/>
      <c r="K19108" s="102"/>
      <c r="L19108" s="108"/>
      <c r="R19108" s="31"/>
      <c r="S19108" s="112"/>
    </row>
    <row r="19109">
      <c r="A19109" s="105"/>
      <c r="C19109" s="88"/>
      <c r="D19109" s="86"/>
      <c r="E19109" s="32"/>
      <c r="H19109" s="105"/>
      <c r="J19109" s="102"/>
      <c r="K19109" s="102"/>
      <c r="L19109" s="108"/>
      <c r="R19109" s="31"/>
      <c r="S19109" s="112"/>
    </row>
    <row r="19110">
      <c r="A19110" s="105"/>
      <c r="C19110" s="88"/>
      <c r="D19110" s="86"/>
      <c r="E19110" s="32"/>
      <c r="H19110" s="105"/>
      <c r="J19110" s="102"/>
      <c r="K19110" s="102"/>
      <c r="L19110" s="108"/>
      <c r="R19110" s="31"/>
      <c r="S19110" s="112"/>
    </row>
    <row r="19111">
      <c r="A19111" s="105"/>
      <c r="C19111" s="88"/>
      <c r="D19111" s="86"/>
      <c r="E19111" s="32"/>
      <c r="H19111" s="105"/>
      <c r="J19111" s="102"/>
      <c r="K19111" s="102"/>
      <c r="L19111" s="108"/>
      <c r="R19111" s="31"/>
      <c r="S19111" s="112"/>
    </row>
    <row r="19112">
      <c r="A19112" s="105"/>
      <c r="C19112" s="88"/>
      <c r="D19112" s="86"/>
      <c r="E19112" s="32"/>
      <c r="H19112" s="105"/>
      <c r="J19112" s="102"/>
      <c r="K19112" s="102"/>
      <c r="L19112" s="108"/>
      <c r="R19112" s="31"/>
      <c r="S19112" s="112"/>
    </row>
    <row r="19113">
      <c r="A19113" s="105"/>
      <c r="C19113" s="88"/>
      <c r="D19113" s="86"/>
      <c r="E19113" s="32"/>
      <c r="H19113" s="105"/>
      <c r="J19113" s="102"/>
      <c r="K19113" s="102"/>
      <c r="L19113" s="108"/>
      <c r="R19113" s="31"/>
      <c r="S19113" s="112"/>
    </row>
    <row r="19114">
      <c r="A19114" s="105"/>
      <c r="C19114" s="88"/>
      <c r="D19114" s="86"/>
      <c r="E19114" s="32"/>
      <c r="H19114" s="105"/>
      <c r="J19114" s="102"/>
      <c r="K19114" s="102"/>
      <c r="L19114" s="108"/>
      <c r="R19114" s="31"/>
      <c r="S19114" s="112"/>
    </row>
    <row r="19115">
      <c r="A19115" s="105"/>
      <c r="C19115" s="88"/>
      <c r="D19115" s="86"/>
      <c r="E19115" s="32"/>
      <c r="H19115" s="105"/>
      <c r="J19115" s="102"/>
      <c r="K19115" s="102"/>
      <c r="L19115" s="108"/>
      <c r="R19115" s="31"/>
      <c r="S19115" s="112"/>
    </row>
    <row r="19116">
      <c r="A19116" s="105"/>
      <c r="C19116" s="88"/>
      <c r="D19116" s="86"/>
      <c r="E19116" s="32"/>
      <c r="H19116" s="105"/>
      <c r="J19116" s="102"/>
      <c r="K19116" s="102"/>
      <c r="L19116" s="108"/>
      <c r="R19116" s="31"/>
      <c r="S19116" s="112"/>
    </row>
    <row r="19117">
      <c r="A19117" s="105"/>
      <c r="C19117" s="88"/>
      <c r="D19117" s="86"/>
      <c r="E19117" s="32"/>
      <c r="H19117" s="105"/>
      <c r="J19117" s="102"/>
      <c r="K19117" s="102"/>
      <c r="L19117" s="108"/>
      <c r="R19117" s="31"/>
      <c r="S19117" s="112"/>
    </row>
    <row r="19118">
      <c r="A19118" s="105"/>
      <c r="C19118" s="88"/>
      <c r="D19118" s="86"/>
      <c r="E19118" s="32"/>
      <c r="H19118" s="105"/>
      <c r="J19118" s="102"/>
      <c r="K19118" s="102"/>
      <c r="L19118" s="108"/>
      <c r="R19118" s="31"/>
      <c r="S19118" s="112"/>
    </row>
    <row r="19119">
      <c r="A19119" s="105"/>
      <c r="C19119" s="88"/>
      <c r="D19119" s="86"/>
      <c r="E19119" s="32"/>
      <c r="H19119" s="105"/>
      <c r="J19119" s="102"/>
      <c r="K19119" s="102"/>
      <c r="L19119" s="108"/>
      <c r="R19119" s="31"/>
      <c r="S19119" s="112"/>
    </row>
    <row r="19120">
      <c r="A19120" s="105"/>
      <c r="C19120" s="88"/>
      <c r="D19120" s="86"/>
      <c r="E19120" s="32"/>
      <c r="H19120" s="105"/>
      <c r="J19120" s="102"/>
      <c r="K19120" s="102"/>
      <c r="L19120" s="108"/>
      <c r="R19120" s="31"/>
      <c r="S19120" s="112"/>
    </row>
    <row r="19121">
      <c r="A19121" s="105"/>
      <c r="C19121" s="88"/>
      <c r="D19121" s="86"/>
      <c r="E19121" s="32"/>
      <c r="H19121" s="105"/>
      <c r="J19121" s="102"/>
      <c r="K19121" s="102"/>
      <c r="L19121" s="108"/>
      <c r="R19121" s="31"/>
      <c r="S19121" s="112"/>
    </row>
    <row r="19122">
      <c r="A19122" s="105"/>
      <c r="C19122" s="88"/>
      <c r="D19122" s="86"/>
      <c r="E19122" s="32"/>
      <c r="H19122" s="105"/>
      <c r="J19122" s="102"/>
      <c r="K19122" s="102"/>
      <c r="L19122" s="108"/>
      <c r="R19122" s="31"/>
      <c r="S19122" s="112"/>
    </row>
    <row r="19123">
      <c r="A19123" s="105"/>
      <c r="C19123" s="88"/>
      <c r="D19123" s="86"/>
      <c r="E19123" s="32"/>
      <c r="H19123" s="105"/>
      <c r="J19123" s="102"/>
      <c r="K19123" s="102"/>
      <c r="L19123" s="108"/>
      <c r="R19123" s="31"/>
      <c r="S19123" s="112"/>
    </row>
    <row r="19124">
      <c r="A19124" s="105"/>
      <c r="C19124" s="88"/>
      <c r="D19124" s="86"/>
      <c r="E19124" s="32"/>
      <c r="H19124" s="105"/>
      <c r="J19124" s="102"/>
      <c r="K19124" s="102"/>
      <c r="L19124" s="108"/>
      <c r="R19124" s="31"/>
      <c r="S19124" s="112"/>
    </row>
    <row r="19125">
      <c r="A19125" s="105"/>
      <c r="C19125" s="88"/>
      <c r="D19125" s="86"/>
      <c r="E19125" s="32"/>
      <c r="H19125" s="105"/>
      <c r="J19125" s="102"/>
      <c r="K19125" s="102"/>
      <c r="L19125" s="108"/>
      <c r="R19125" s="31"/>
      <c r="S19125" s="112"/>
    </row>
    <row r="19126">
      <c r="A19126" s="105"/>
      <c r="C19126" s="88"/>
      <c r="D19126" s="86"/>
      <c r="E19126" s="32"/>
      <c r="H19126" s="105"/>
      <c r="J19126" s="102"/>
      <c r="K19126" s="102"/>
      <c r="L19126" s="108"/>
      <c r="R19126" s="31"/>
      <c r="S19126" s="112"/>
    </row>
    <row r="19127">
      <c r="A19127" s="105"/>
      <c r="C19127" s="88"/>
      <c r="D19127" s="86"/>
      <c r="E19127" s="32"/>
      <c r="H19127" s="105"/>
      <c r="J19127" s="102"/>
      <c r="K19127" s="102"/>
      <c r="L19127" s="108"/>
      <c r="R19127" s="31"/>
      <c r="S19127" s="112"/>
    </row>
    <row r="19128">
      <c r="A19128" s="105"/>
      <c r="C19128" s="88"/>
      <c r="D19128" s="86"/>
      <c r="E19128" s="32"/>
      <c r="H19128" s="105"/>
      <c r="J19128" s="102"/>
      <c r="K19128" s="102"/>
      <c r="L19128" s="108"/>
      <c r="R19128" s="31"/>
      <c r="S19128" s="112"/>
    </row>
    <row r="19129">
      <c r="A19129" s="105"/>
      <c r="C19129" s="88"/>
      <c r="D19129" s="86"/>
      <c r="E19129" s="32"/>
      <c r="H19129" s="105"/>
      <c r="J19129" s="102"/>
      <c r="K19129" s="102"/>
      <c r="L19129" s="108"/>
      <c r="R19129" s="31"/>
      <c r="S19129" s="112"/>
    </row>
    <row r="19130">
      <c r="A19130" s="105"/>
      <c r="C19130" s="88"/>
      <c r="D19130" s="86"/>
      <c r="E19130" s="32"/>
      <c r="H19130" s="105"/>
      <c r="J19130" s="102"/>
      <c r="K19130" s="102"/>
      <c r="L19130" s="108"/>
      <c r="R19130" s="31"/>
      <c r="S19130" s="112"/>
    </row>
    <row r="19131">
      <c r="A19131" s="105"/>
      <c r="C19131" s="88"/>
      <c r="D19131" s="86"/>
      <c r="E19131" s="32"/>
      <c r="H19131" s="105"/>
      <c r="J19131" s="102"/>
      <c r="K19131" s="102"/>
      <c r="L19131" s="108"/>
      <c r="R19131" s="31"/>
      <c r="S19131" s="112"/>
    </row>
    <row r="19132">
      <c r="A19132" s="105"/>
      <c r="C19132" s="88"/>
      <c r="D19132" s="86"/>
      <c r="E19132" s="32"/>
      <c r="H19132" s="105"/>
      <c r="J19132" s="102"/>
      <c r="K19132" s="102"/>
      <c r="L19132" s="108"/>
      <c r="R19132" s="31"/>
      <c r="S19132" s="112"/>
    </row>
    <row r="19133">
      <c r="A19133" s="105"/>
      <c r="C19133" s="88"/>
      <c r="D19133" s="86"/>
      <c r="E19133" s="32"/>
      <c r="H19133" s="105"/>
      <c r="J19133" s="102"/>
      <c r="K19133" s="102"/>
      <c r="L19133" s="108"/>
      <c r="R19133" s="31"/>
      <c r="S19133" s="112"/>
    </row>
    <row r="19134">
      <c r="A19134" s="105"/>
      <c r="C19134" s="88"/>
      <c r="D19134" s="86"/>
      <c r="E19134" s="32"/>
      <c r="H19134" s="105"/>
      <c r="J19134" s="102"/>
      <c r="K19134" s="102"/>
      <c r="L19134" s="108"/>
      <c r="R19134" s="31"/>
      <c r="S19134" s="112"/>
    </row>
    <row r="19135">
      <c r="A19135" s="105"/>
      <c r="C19135" s="88"/>
      <c r="D19135" s="86"/>
      <c r="E19135" s="32"/>
      <c r="H19135" s="105"/>
      <c r="J19135" s="102"/>
      <c r="K19135" s="102"/>
      <c r="L19135" s="108"/>
      <c r="R19135" s="31"/>
      <c r="S19135" s="112"/>
    </row>
    <row r="19136">
      <c r="A19136" s="105"/>
      <c r="C19136" s="88"/>
      <c r="D19136" s="86"/>
      <c r="E19136" s="32"/>
      <c r="H19136" s="105"/>
      <c r="J19136" s="102"/>
      <c r="K19136" s="102"/>
      <c r="L19136" s="108"/>
      <c r="R19136" s="31"/>
      <c r="S19136" s="112"/>
    </row>
    <row r="19137">
      <c r="A19137" s="105"/>
      <c r="C19137" s="88"/>
      <c r="D19137" s="86"/>
      <c r="E19137" s="32"/>
      <c r="H19137" s="105"/>
      <c r="J19137" s="102"/>
      <c r="K19137" s="102"/>
      <c r="L19137" s="108"/>
      <c r="R19137" s="31"/>
      <c r="S19137" s="112"/>
    </row>
    <row r="19138">
      <c r="A19138" s="105"/>
      <c r="C19138" s="88"/>
      <c r="D19138" s="86"/>
      <c r="E19138" s="32"/>
      <c r="H19138" s="105"/>
      <c r="J19138" s="102"/>
      <c r="K19138" s="102"/>
      <c r="L19138" s="108"/>
      <c r="R19138" s="31"/>
      <c r="S19138" s="112"/>
    </row>
    <row r="19139">
      <c r="A19139" s="105"/>
      <c r="C19139" s="88"/>
      <c r="D19139" s="86"/>
      <c r="E19139" s="32"/>
      <c r="H19139" s="105"/>
      <c r="J19139" s="102"/>
      <c r="K19139" s="102"/>
      <c r="L19139" s="108"/>
      <c r="R19139" s="31"/>
      <c r="S19139" s="112"/>
    </row>
    <row r="19140">
      <c r="A19140" s="105"/>
      <c r="C19140" s="88"/>
      <c r="D19140" s="86"/>
      <c r="E19140" s="32"/>
      <c r="H19140" s="105"/>
      <c r="J19140" s="102"/>
      <c r="K19140" s="102"/>
      <c r="L19140" s="108"/>
      <c r="R19140" s="31"/>
      <c r="S19140" s="112"/>
    </row>
    <row r="19141">
      <c r="A19141" s="105"/>
      <c r="C19141" s="88"/>
      <c r="D19141" s="86"/>
      <c r="E19141" s="32"/>
      <c r="H19141" s="105"/>
      <c r="J19141" s="102"/>
      <c r="K19141" s="102"/>
      <c r="L19141" s="108"/>
      <c r="R19141" s="31"/>
      <c r="S19141" s="112"/>
    </row>
    <row r="19142">
      <c r="A19142" s="105"/>
      <c r="C19142" s="88"/>
      <c r="D19142" s="86"/>
      <c r="E19142" s="32"/>
      <c r="H19142" s="105"/>
      <c r="J19142" s="102"/>
      <c r="K19142" s="102"/>
      <c r="L19142" s="108"/>
      <c r="R19142" s="31"/>
      <c r="S19142" s="112"/>
    </row>
    <row r="19143">
      <c r="A19143" s="105"/>
      <c r="C19143" s="88"/>
      <c r="D19143" s="86"/>
      <c r="E19143" s="32"/>
      <c r="H19143" s="105"/>
      <c r="J19143" s="102"/>
      <c r="K19143" s="102"/>
      <c r="L19143" s="108"/>
      <c r="R19143" s="31"/>
      <c r="S19143" s="112"/>
    </row>
    <row r="19144">
      <c r="A19144" s="105"/>
      <c r="C19144" s="88"/>
      <c r="D19144" s="86"/>
      <c r="E19144" s="32"/>
      <c r="H19144" s="105"/>
      <c r="J19144" s="102"/>
      <c r="K19144" s="102"/>
      <c r="L19144" s="108"/>
      <c r="R19144" s="31"/>
      <c r="S19144" s="112"/>
    </row>
    <row r="19145">
      <c r="A19145" s="105"/>
      <c r="C19145" s="88"/>
      <c r="D19145" s="86"/>
      <c r="E19145" s="32"/>
      <c r="H19145" s="105"/>
      <c r="J19145" s="102"/>
      <c r="K19145" s="102"/>
      <c r="L19145" s="108"/>
      <c r="R19145" s="31"/>
      <c r="S19145" s="112"/>
    </row>
    <row r="19146">
      <c r="A19146" s="105"/>
      <c r="C19146" s="88"/>
      <c r="D19146" s="86"/>
      <c r="E19146" s="32"/>
      <c r="H19146" s="105"/>
      <c r="J19146" s="102"/>
      <c r="K19146" s="102"/>
      <c r="L19146" s="108"/>
      <c r="R19146" s="31"/>
      <c r="S19146" s="112"/>
    </row>
    <row r="19147">
      <c r="A19147" s="105"/>
      <c r="C19147" s="88"/>
      <c r="D19147" s="86"/>
      <c r="E19147" s="32"/>
      <c r="H19147" s="105"/>
      <c r="J19147" s="102"/>
      <c r="K19147" s="102"/>
      <c r="L19147" s="108"/>
      <c r="R19147" s="31"/>
      <c r="S19147" s="112"/>
    </row>
    <row r="19148">
      <c r="A19148" s="105"/>
      <c r="C19148" s="88"/>
      <c r="D19148" s="86"/>
      <c r="E19148" s="32"/>
      <c r="H19148" s="105"/>
      <c r="J19148" s="102"/>
      <c r="K19148" s="102"/>
      <c r="L19148" s="108"/>
      <c r="R19148" s="31"/>
      <c r="S19148" s="112"/>
    </row>
    <row r="19149">
      <c r="A19149" s="105"/>
      <c r="C19149" s="88"/>
      <c r="D19149" s="86"/>
      <c r="E19149" s="32"/>
      <c r="H19149" s="105"/>
      <c r="J19149" s="102"/>
      <c r="K19149" s="102"/>
      <c r="L19149" s="108"/>
      <c r="R19149" s="31"/>
      <c r="S19149" s="112"/>
    </row>
    <row r="19150">
      <c r="A19150" s="105"/>
      <c r="C19150" s="88"/>
      <c r="D19150" s="86"/>
      <c r="E19150" s="32"/>
      <c r="H19150" s="105"/>
      <c r="J19150" s="102"/>
      <c r="K19150" s="102"/>
      <c r="L19150" s="108"/>
      <c r="R19150" s="31"/>
      <c r="S19150" s="112"/>
    </row>
    <row r="19151">
      <c r="A19151" s="105"/>
      <c r="C19151" s="88"/>
      <c r="D19151" s="86"/>
      <c r="E19151" s="32"/>
      <c r="H19151" s="105"/>
      <c r="J19151" s="102"/>
      <c r="K19151" s="102"/>
      <c r="L19151" s="108"/>
      <c r="R19151" s="31"/>
      <c r="S19151" s="112"/>
    </row>
    <row r="19152">
      <c r="A19152" s="105"/>
      <c r="C19152" s="88"/>
      <c r="D19152" s="86"/>
      <c r="E19152" s="32"/>
      <c r="H19152" s="105"/>
      <c r="J19152" s="102"/>
      <c r="K19152" s="102"/>
      <c r="L19152" s="108"/>
      <c r="R19152" s="31"/>
      <c r="S19152" s="112"/>
    </row>
    <row r="19153">
      <c r="A19153" s="105"/>
      <c r="C19153" s="88"/>
      <c r="D19153" s="86"/>
      <c r="E19153" s="32"/>
      <c r="H19153" s="105"/>
      <c r="J19153" s="102"/>
      <c r="K19153" s="102"/>
      <c r="L19153" s="108"/>
      <c r="R19153" s="31"/>
      <c r="S19153" s="112"/>
    </row>
    <row r="19154">
      <c r="A19154" s="105"/>
      <c r="C19154" s="88"/>
      <c r="D19154" s="86"/>
      <c r="E19154" s="32"/>
      <c r="H19154" s="105"/>
      <c r="J19154" s="102"/>
      <c r="K19154" s="102"/>
      <c r="L19154" s="108"/>
      <c r="R19154" s="31"/>
      <c r="S19154" s="112"/>
    </row>
    <row r="19155">
      <c r="A19155" s="105"/>
      <c r="C19155" s="88"/>
      <c r="D19155" s="86"/>
      <c r="E19155" s="32"/>
      <c r="H19155" s="105"/>
      <c r="J19155" s="102"/>
      <c r="K19155" s="102"/>
      <c r="L19155" s="108"/>
      <c r="R19155" s="31"/>
      <c r="S19155" s="112"/>
    </row>
    <row r="19156">
      <c r="A19156" s="105"/>
      <c r="C19156" s="88"/>
      <c r="D19156" s="86"/>
      <c r="E19156" s="32"/>
      <c r="H19156" s="105"/>
      <c r="J19156" s="102"/>
      <c r="K19156" s="102"/>
      <c r="L19156" s="108"/>
      <c r="R19156" s="31"/>
      <c r="S19156" s="112"/>
    </row>
    <row r="19157">
      <c r="A19157" s="105"/>
      <c r="C19157" s="88"/>
      <c r="D19157" s="86"/>
      <c r="E19157" s="32"/>
      <c r="H19157" s="105"/>
      <c r="J19157" s="102"/>
      <c r="K19157" s="102"/>
      <c r="L19157" s="108"/>
      <c r="R19157" s="31"/>
      <c r="S19157" s="112"/>
    </row>
    <row r="19158">
      <c r="A19158" s="105"/>
      <c r="C19158" s="88"/>
      <c r="D19158" s="86"/>
      <c r="E19158" s="32"/>
      <c r="H19158" s="105"/>
      <c r="J19158" s="102"/>
      <c r="K19158" s="102"/>
      <c r="L19158" s="108"/>
      <c r="R19158" s="31"/>
      <c r="S19158" s="112"/>
    </row>
    <row r="19159">
      <c r="A19159" s="105"/>
      <c r="C19159" s="88"/>
      <c r="D19159" s="86"/>
      <c r="E19159" s="32"/>
      <c r="H19159" s="105"/>
      <c r="J19159" s="102"/>
      <c r="K19159" s="102"/>
      <c r="L19159" s="108"/>
      <c r="R19159" s="31"/>
      <c r="S19159" s="112"/>
    </row>
    <row r="19160">
      <c r="A19160" s="105"/>
      <c r="C19160" s="88"/>
      <c r="D19160" s="86"/>
      <c r="E19160" s="32"/>
      <c r="H19160" s="105"/>
      <c r="J19160" s="102"/>
      <c r="K19160" s="102"/>
      <c r="L19160" s="108"/>
      <c r="R19160" s="31"/>
      <c r="S19160" s="112"/>
    </row>
    <row r="19161">
      <c r="A19161" s="105"/>
      <c r="C19161" s="88"/>
      <c r="D19161" s="86"/>
      <c r="E19161" s="32"/>
      <c r="H19161" s="105"/>
      <c r="J19161" s="102"/>
      <c r="K19161" s="102"/>
      <c r="L19161" s="108"/>
      <c r="R19161" s="31"/>
      <c r="S19161" s="112"/>
    </row>
    <row r="19162">
      <c r="A19162" s="105"/>
      <c r="C19162" s="88"/>
      <c r="D19162" s="86"/>
      <c r="E19162" s="32"/>
      <c r="H19162" s="105"/>
      <c r="J19162" s="102"/>
      <c r="K19162" s="102"/>
      <c r="L19162" s="108"/>
      <c r="R19162" s="31"/>
      <c r="S19162" s="112"/>
    </row>
    <row r="19163">
      <c r="A19163" s="105"/>
      <c r="C19163" s="88"/>
      <c r="D19163" s="86"/>
      <c r="E19163" s="32"/>
      <c r="H19163" s="105"/>
      <c r="J19163" s="102"/>
      <c r="K19163" s="102"/>
      <c r="L19163" s="108"/>
      <c r="R19163" s="31"/>
      <c r="S19163" s="112"/>
    </row>
    <row r="19164">
      <c r="A19164" s="105"/>
      <c r="C19164" s="88"/>
      <c r="D19164" s="86"/>
      <c r="E19164" s="32"/>
      <c r="H19164" s="105"/>
      <c r="J19164" s="102"/>
      <c r="K19164" s="102"/>
      <c r="L19164" s="108"/>
      <c r="R19164" s="31"/>
      <c r="S19164" s="112"/>
    </row>
    <row r="19165">
      <c r="A19165" s="105"/>
      <c r="C19165" s="88"/>
      <c r="D19165" s="86"/>
      <c r="E19165" s="32"/>
      <c r="H19165" s="105"/>
      <c r="J19165" s="102"/>
      <c r="K19165" s="102"/>
      <c r="L19165" s="108"/>
      <c r="R19165" s="31"/>
      <c r="S19165" s="112"/>
    </row>
    <row r="19166">
      <c r="A19166" s="105"/>
      <c r="C19166" s="88"/>
      <c r="D19166" s="86"/>
      <c r="E19166" s="32"/>
      <c r="H19166" s="105"/>
      <c r="J19166" s="102"/>
      <c r="K19166" s="102"/>
      <c r="L19166" s="108"/>
      <c r="R19166" s="31"/>
      <c r="S19166" s="112"/>
    </row>
    <row r="19167">
      <c r="A19167" s="105"/>
      <c r="C19167" s="88"/>
      <c r="D19167" s="86"/>
      <c r="E19167" s="32"/>
      <c r="H19167" s="105"/>
      <c r="J19167" s="102"/>
      <c r="K19167" s="102"/>
      <c r="L19167" s="108"/>
      <c r="R19167" s="31"/>
      <c r="S19167" s="112"/>
    </row>
    <row r="19168">
      <c r="A19168" s="105"/>
      <c r="C19168" s="88"/>
      <c r="D19168" s="86"/>
      <c r="E19168" s="32"/>
      <c r="H19168" s="105"/>
      <c r="J19168" s="102"/>
      <c r="K19168" s="102"/>
      <c r="L19168" s="108"/>
      <c r="R19168" s="31"/>
      <c r="S19168" s="112"/>
    </row>
    <row r="19169">
      <c r="A19169" s="105"/>
      <c r="C19169" s="88"/>
      <c r="D19169" s="86"/>
      <c r="E19169" s="32"/>
      <c r="H19169" s="105"/>
      <c r="J19169" s="102"/>
      <c r="K19169" s="102"/>
      <c r="L19169" s="108"/>
      <c r="R19169" s="31"/>
      <c r="S19169" s="112"/>
    </row>
    <row r="19170">
      <c r="A19170" s="105"/>
      <c r="C19170" s="88"/>
      <c r="D19170" s="86"/>
      <c r="E19170" s="32"/>
      <c r="H19170" s="105"/>
      <c r="J19170" s="102"/>
      <c r="K19170" s="102"/>
      <c r="L19170" s="108"/>
      <c r="R19170" s="31"/>
      <c r="S19170" s="112"/>
    </row>
    <row r="19171">
      <c r="A19171" s="105"/>
      <c r="C19171" s="88"/>
      <c r="D19171" s="86"/>
      <c r="E19171" s="32"/>
      <c r="H19171" s="105"/>
      <c r="J19171" s="102"/>
      <c r="K19171" s="102"/>
      <c r="L19171" s="108"/>
      <c r="R19171" s="31"/>
      <c r="S19171" s="112"/>
    </row>
    <row r="19172">
      <c r="A19172" s="105"/>
      <c r="C19172" s="88"/>
      <c r="D19172" s="86"/>
      <c r="E19172" s="32"/>
      <c r="H19172" s="105"/>
      <c r="J19172" s="102"/>
      <c r="K19172" s="102"/>
      <c r="L19172" s="108"/>
      <c r="R19172" s="31"/>
      <c r="S19172" s="112"/>
    </row>
    <row r="19173">
      <c r="A19173" s="105"/>
      <c r="C19173" s="88"/>
      <c r="D19173" s="86"/>
      <c r="E19173" s="32"/>
      <c r="H19173" s="105"/>
      <c r="J19173" s="102"/>
      <c r="K19173" s="102"/>
      <c r="L19173" s="108"/>
      <c r="R19173" s="31"/>
      <c r="S19173" s="112"/>
    </row>
    <row r="19174">
      <c r="A19174" s="105"/>
      <c r="C19174" s="88"/>
      <c r="D19174" s="86"/>
      <c r="E19174" s="32"/>
      <c r="H19174" s="105"/>
      <c r="J19174" s="102"/>
      <c r="K19174" s="102"/>
      <c r="L19174" s="108"/>
      <c r="R19174" s="31"/>
      <c r="S19174" s="112"/>
    </row>
    <row r="19175">
      <c r="A19175" s="105"/>
      <c r="C19175" s="88"/>
      <c r="D19175" s="86"/>
      <c r="E19175" s="32"/>
      <c r="H19175" s="105"/>
      <c r="J19175" s="102"/>
      <c r="K19175" s="102"/>
      <c r="L19175" s="108"/>
      <c r="R19175" s="31"/>
      <c r="S19175" s="112"/>
    </row>
    <row r="19176">
      <c r="A19176" s="105"/>
      <c r="C19176" s="88"/>
      <c r="D19176" s="86"/>
      <c r="E19176" s="32"/>
      <c r="H19176" s="105"/>
      <c r="J19176" s="102"/>
      <c r="K19176" s="102"/>
      <c r="L19176" s="108"/>
      <c r="R19176" s="31"/>
      <c r="S19176" s="112"/>
    </row>
    <row r="19177">
      <c r="A19177" s="105"/>
      <c r="C19177" s="88"/>
      <c r="D19177" s="86"/>
      <c r="E19177" s="32"/>
      <c r="H19177" s="105"/>
      <c r="J19177" s="102"/>
      <c r="K19177" s="102"/>
      <c r="L19177" s="108"/>
      <c r="R19177" s="31"/>
      <c r="S19177" s="112"/>
    </row>
    <row r="19178">
      <c r="A19178" s="105"/>
      <c r="C19178" s="88"/>
      <c r="D19178" s="86"/>
      <c r="E19178" s="32"/>
      <c r="H19178" s="105"/>
      <c r="J19178" s="102"/>
      <c r="K19178" s="102"/>
      <c r="L19178" s="108"/>
      <c r="R19178" s="31"/>
      <c r="S19178" s="112"/>
    </row>
    <row r="19179">
      <c r="A19179" s="105"/>
      <c r="C19179" s="88"/>
      <c r="D19179" s="86"/>
      <c r="E19179" s="32"/>
      <c r="H19179" s="105"/>
      <c r="J19179" s="102"/>
      <c r="K19179" s="102"/>
      <c r="L19179" s="108"/>
      <c r="R19179" s="31"/>
      <c r="S19179" s="112"/>
    </row>
    <row r="19180">
      <c r="A19180" s="105"/>
      <c r="C19180" s="88"/>
      <c r="D19180" s="86"/>
      <c r="E19180" s="32"/>
      <c r="H19180" s="105"/>
      <c r="J19180" s="102"/>
      <c r="K19180" s="102"/>
      <c r="L19180" s="108"/>
      <c r="R19180" s="31"/>
      <c r="S19180" s="112"/>
    </row>
    <row r="19181">
      <c r="A19181" s="105"/>
      <c r="C19181" s="88"/>
      <c r="D19181" s="86"/>
      <c r="E19181" s="32"/>
      <c r="H19181" s="105"/>
      <c r="J19181" s="102"/>
      <c r="K19181" s="102"/>
      <c r="L19181" s="108"/>
      <c r="R19181" s="31"/>
      <c r="S19181" s="112"/>
    </row>
    <row r="19182">
      <c r="A19182" s="105"/>
      <c r="C19182" s="88"/>
      <c r="D19182" s="86"/>
      <c r="E19182" s="32"/>
      <c r="H19182" s="105"/>
      <c r="J19182" s="102"/>
      <c r="K19182" s="102"/>
      <c r="L19182" s="108"/>
      <c r="R19182" s="31"/>
      <c r="S19182" s="112"/>
    </row>
    <row r="19183">
      <c r="A19183" s="105"/>
      <c r="C19183" s="88"/>
      <c r="D19183" s="86"/>
      <c r="E19183" s="32"/>
      <c r="H19183" s="105"/>
      <c r="J19183" s="102"/>
      <c r="K19183" s="102"/>
      <c r="L19183" s="108"/>
      <c r="R19183" s="31"/>
      <c r="S19183" s="112"/>
    </row>
    <row r="19184">
      <c r="A19184" s="105"/>
      <c r="C19184" s="88"/>
      <c r="D19184" s="86"/>
      <c r="E19184" s="32"/>
      <c r="H19184" s="105"/>
      <c r="J19184" s="102"/>
      <c r="K19184" s="102"/>
      <c r="L19184" s="108"/>
      <c r="R19184" s="31"/>
      <c r="S19184" s="112"/>
    </row>
    <row r="19185">
      <c r="A19185" s="105"/>
      <c r="C19185" s="88"/>
      <c r="D19185" s="86"/>
      <c r="E19185" s="32"/>
      <c r="H19185" s="105"/>
      <c r="J19185" s="102"/>
      <c r="K19185" s="102"/>
      <c r="L19185" s="108"/>
      <c r="R19185" s="31"/>
      <c r="S19185" s="112"/>
    </row>
    <row r="19186">
      <c r="A19186" s="105"/>
      <c r="C19186" s="88"/>
      <c r="D19186" s="86"/>
      <c r="E19186" s="32"/>
      <c r="H19186" s="105"/>
      <c r="J19186" s="102"/>
      <c r="K19186" s="102"/>
      <c r="L19186" s="108"/>
      <c r="R19186" s="31"/>
      <c r="S19186" s="112"/>
    </row>
    <row r="19187">
      <c r="A19187" s="105"/>
      <c r="C19187" s="88"/>
      <c r="D19187" s="86"/>
      <c r="E19187" s="32"/>
      <c r="H19187" s="105"/>
      <c r="J19187" s="102"/>
      <c r="K19187" s="102"/>
      <c r="L19187" s="108"/>
      <c r="R19187" s="31"/>
      <c r="S19187" s="112"/>
    </row>
    <row r="19188">
      <c r="A19188" s="105"/>
      <c r="C19188" s="88"/>
      <c r="D19188" s="86"/>
      <c r="E19188" s="32"/>
      <c r="H19188" s="105"/>
      <c r="J19188" s="102"/>
      <c r="K19188" s="102"/>
      <c r="L19188" s="108"/>
      <c r="R19188" s="31"/>
      <c r="S19188" s="112"/>
    </row>
    <row r="19189">
      <c r="A19189" s="105"/>
      <c r="C19189" s="88"/>
      <c r="D19189" s="86"/>
      <c r="E19189" s="32"/>
      <c r="H19189" s="105"/>
      <c r="J19189" s="102"/>
      <c r="K19189" s="102"/>
      <c r="L19189" s="108"/>
      <c r="R19189" s="31"/>
      <c r="S19189" s="112"/>
    </row>
    <row r="19190">
      <c r="A19190" s="105"/>
      <c r="C19190" s="88"/>
      <c r="D19190" s="86"/>
      <c r="E19190" s="32"/>
      <c r="H19190" s="105"/>
      <c r="J19190" s="102"/>
      <c r="K19190" s="102"/>
      <c r="L19190" s="108"/>
      <c r="R19190" s="31"/>
      <c r="S19190" s="112"/>
    </row>
    <row r="19191">
      <c r="A19191" s="105"/>
      <c r="C19191" s="88"/>
      <c r="D19191" s="86"/>
      <c r="E19191" s="32"/>
      <c r="H19191" s="105"/>
      <c r="J19191" s="102"/>
      <c r="K19191" s="102"/>
      <c r="L19191" s="108"/>
      <c r="R19191" s="31"/>
      <c r="S19191" s="112"/>
    </row>
    <row r="19192">
      <c r="A19192" s="105"/>
      <c r="C19192" s="88"/>
      <c r="D19192" s="86"/>
      <c r="E19192" s="32"/>
      <c r="H19192" s="105"/>
      <c r="J19192" s="102"/>
      <c r="K19192" s="102"/>
      <c r="L19192" s="108"/>
      <c r="R19192" s="31"/>
      <c r="S19192" s="112"/>
    </row>
    <row r="19193">
      <c r="A19193" s="105"/>
      <c r="C19193" s="88"/>
      <c r="D19193" s="86"/>
      <c r="E19193" s="32"/>
      <c r="H19193" s="105"/>
      <c r="J19193" s="102"/>
      <c r="K19193" s="102"/>
      <c r="L19193" s="108"/>
      <c r="R19193" s="31"/>
      <c r="S19193" s="112"/>
    </row>
    <row r="19194">
      <c r="A19194" s="105"/>
      <c r="C19194" s="88"/>
      <c r="D19194" s="86"/>
      <c r="E19194" s="32"/>
      <c r="H19194" s="105"/>
      <c r="J19194" s="102"/>
      <c r="K19194" s="102"/>
      <c r="L19194" s="108"/>
      <c r="R19194" s="31"/>
      <c r="S19194" s="112"/>
    </row>
    <row r="19195">
      <c r="A19195" s="105"/>
      <c r="C19195" s="88"/>
      <c r="D19195" s="86"/>
      <c r="E19195" s="32"/>
      <c r="H19195" s="105"/>
      <c r="J19195" s="102"/>
      <c r="K19195" s="102"/>
      <c r="L19195" s="108"/>
      <c r="R19195" s="31"/>
      <c r="S19195" s="112"/>
    </row>
    <row r="19196">
      <c r="A19196" s="105"/>
      <c r="C19196" s="88"/>
      <c r="D19196" s="86"/>
      <c r="E19196" s="32"/>
      <c r="H19196" s="105"/>
      <c r="J19196" s="102"/>
      <c r="K19196" s="102"/>
      <c r="L19196" s="108"/>
      <c r="R19196" s="31"/>
      <c r="S19196" s="112"/>
    </row>
    <row r="19197">
      <c r="A19197" s="105"/>
      <c r="C19197" s="88"/>
      <c r="D19197" s="86"/>
      <c r="E19197" s="32"/>
      <c r="H19197" s="105"/>
      <c r="J19197" s="102"/>
      <c r="K19197" s="102"/>
      <c r="L19197" s="108"/>
      <c r="R19197" s="31"/>
      <c r="S19197" s="112"/>
    </row>
    <row r="19198">
      <c r="A19198" s="105"/>
      <c r="C19198" s="88"/>
      <c r="D19198" s="86"/>
      <c r="E19198" s="32"/>
      <c r="H19198" s="105"/>
      <c r="J19198" s="102"/>
      <c r="K19198" s="102"/>
      <c r="L19198" s="108"/>
      <c r="R19198" s="31"/>
      <c r="S19198" s="112"/>
    </row>
    <row r="19199">
      <c r="A19199" s="105"/>
      <c r="C19199" s="88"/>
      <c r="D19199" s="86"/>
      <c r="E19199" s="32"/>
      <c r="H19199" s="105"/>
      <c r="J19199" s="102"/>
      <c r="K19199" s="102"/>
      <c r="L19199" s="108"/>
      <c r="R19199" s="31"/>
      <c r="S19199" s="112"/>
    </row>
    <row r="19200">
      <c r="A19200" s="105"/>
      <c r="C19200" s="88"/>
      <c r="D19200" s="86"/>
      <c r="E19200" s="32"/>
      <c r="H19200" s="105"/>
      <c r="J19200" s="102"/>
      <c r="K19200" s="102"/>
      <c r="L19200" s="108"/>
      <c r="R19200" s="31"/>
      <c r="S19200" s="112"/>
    </row>
    <row r="19201">
      <c r="A19201" s="105"/>
      <c r="C19201" s="88"/>
      <c r="D19201" s="86"/>
      <c r="E19201" s="32"/>
      <c r="H19201" s="105"/>
      <c r="J19201" s="102"/>
      <c r="K19201" s="102"/>
      <c r="L19201" s="108"/>
      <c r="R19201" s="31"/>
      <c r="S19201" s="112"/>
    </row>
    <row r="19202">
      <c r="A19202" s="105"/>
      <c r="C19202" s="88"/>
      <c r="D19202" s="86"/>
      <c r="E19202" s="32"/>
      <c r="H19202" s="105"/>
      <c r="J19202" s="102"/>
      <c r="K19202" s="102"/>
      <c r="L19202" s="108"/>
      <c r="R19202" s="31"/>
      <c r="S19202" s="112"/>
    </row>
    <row r="19203">
      <c r="A19203" s="105"/>
      <c r="C19203" s="88"/>
      <c r="D19203" s="86"/>
      <c r="E19203" s="32"/>
      <c r="H19203" s="105"/>
      <c r="J19203" s="102"/>
      <c r="K19203" s="102"/>
      <c r="L19203" s="108"/>
      <c r="R19203" s="31"/>
      <c r="S19203" s="112"/>
    </row>
    <row r="19204">
      <c r="A19204" s="105"/>
      <c r="C19204" s="88"/>
      <c r="D19204" s="86"/>
      <c r="E19204" s="32"/>
      <c r="H19204" s="105"/>
      <c r="J19204" s="102"/>
      <c r="K19204" s="102"/>
      <c r="L19204" s="108"/>
      <c r="R19204" s="31"/>
      <c r="S19204" s="112"/>
    </row>
    <row r="19205">
      <c r="A19205" s="105"/>
      <c r="C19205" s="88"/>
      <c r="D19205" s="86"/>
      <c r="E19205" s="32"/>
      <c r="H19205" s="105"/>
      <c r="J19205" s="102"/>
      <c r="K19205" s="102"/>
      <c r="L19205" s="108"/>
      <c r="R19205" s="31"/>
      <c r="S19205" s="112"/>
    </row>
    <row r="19206">
      <c r="A19206" s="105"/>
      <c r="C19206" s="88"/>
      <c r="D19206" s="86"/>
      <c r="E19206" s="32"/>
      <c r="H19206" s="105"/>
      <c r="J19206" s="102"/>
      <c r="K19206" s="102"/>
      <c r="L19206" s="108"/>
      <c r="R19206" s="31"/>
      <c r="S19206" s="112"/>
    </row>
    <row r="19207">
      <c r="A19207" s="105"/>
      <c r="C19207" s="88"/>
      <c r="D19207" s="86"/>
      <c r="E19207" s="32"/>
      <c r="H19207" s="105"/>
      <c r="J19207" s="102"/>
      <c r="K19207" s="102"/>
      <c r="L19207" s="108"/>
      <c r="R19207" s="31"/>
      <c r="S19207" s="112"/>
    </row>
    <row r="19208">
      <c r="A19208" s="105"/>
      <c r="C19208" s="88"/>
      <c r="D19208" s="86"/>
      <c r="E19208" s="32"/>
      <c r="H19208" s="105"/>
      <c r="J19208" s="102"/>
      <c r="K19208" s="102"/>
      <c r="L19208" s="108"/>
      <c r="R19208" s="31"/>
      <c r="S19208" s="112"/>
    </row>
    <row r="19209">
      <c r="A19209" s="105"/>
      <c r="C19209" s="88"/>
      <c r="D19209" s="86"/>
      <c r="E19209" s="32"/>
      <c r="H19209" s="105"/>
      <c r="J19209" s="102"/>
      <c r="K19209" s="102"/>
      <c r="L19209" s="108"/>
      <c r="R19209" s="31"/>
      <c r="S19209" s="112"/>
    </row>
    <row r="19210">
      <c r="A19210" s="105"/>
      <c r="C19210" s="88"/>
      <c r="D19210" s="86"/>
      <c r="E19210" s="32"/>
      <c r="H19210" s="105"/>
      <c r="J19210" s="102"/>
      <c r="K19210" s="102"/>
      <c r="L19210" s="108"/>
      <c r="R19210" s="31"/>
      <c r="S19210" s="112"/>
    </row>
    <row r="19211">
      <c r="A19211" s="105"/>
      <c r="C19211" s="88"/>
      <c r="D19211" s="86"/>
      <c r="E19211" s="32"/>
      <c r="H19211" s="105"/>
      <c r="J19211" s="102"/>
      <c r="K19211" s="102"/>
      <c r="L19211" s="108"/>
      <c r="R19211" s="31"/>
      <c r="S19211" s="112"/>
    </row>
    <row r="19212">
      <c r="A19212" s="105"/>
      <c r="C19212" s="88"/>
      <c r="D19212" s="86"/>
      <c r="E19212" s="32"/>
      <c r="H19212" s="105"/>
      <c r="J19212" s="102"/>
      <c r="K19212" s="102"/>
      <c r="L19212" s="108"/>
      <c r="R19212" s="31"/>
      <c r="S19212" s="112"/>
    </row>
    <row r="19213">
      <c r="A19213" s="105"/>
      <c r="C19213" s="88"/>
      <c r="D19213" s="86"/>
      <c r="E19213" s="32"/>
      <c r="H19213" s="105"/>
      <c r="J19213" s="102"/>
      <c r="K19213" s="102"/>
      <c r="L19213" s="108"/>
      <c r="R19213" s="31"/>
      <c r="S19213" s="112"/>
    </row>
    <row r="19214">
      <c r="A19214" s="105"/>
      <c r="C19214" s="88"/>
      <c r="D19214" s="86"/>
      <c r="E19214" s="32"/>
      <c r="H19214" s="105"/>
      <c r="J19214" s="102"/>
      <c r="K19214" s="102"/>
      <c r="L19214" s="108"/>
      <c r="R19214" s="31"/>
      <c r="S19214" s="112"/>
    </row>
    <row r="19215">
      <c r="A19215" s="105"/>
      <c r="C19215" s="88"/>
      <c r="D19215" s="86"/>
      <c r="E19215" s="32"/>
      <c r="H19215" s="105"/>
      <c r="J19215" s="102"/>
      <c r="K19215" s="102"/>
      <c r="L19215" s="108"/>
      <c r="R19215" s="31"/>
      <c r="S19215" s="112"/>
    </row>
    <row r="19216">
      <c r="A19216" s="105"/>
      <c r="C19216" s="88"/>
      <c r="D19216" s="86"/>
      <c r="E19216" s="32"/>
      <c r="H19216" s="105"/>
      <c r="J19216" s="102"/>
      <c r="K19216" s="102"/>
      <c r="L19216" s="108"/>
      <c r="R19216" s="31"/>
      <c r="S19216" s="112"/>
    </row>
    <row r="19217">
      <c r="A19217" s="105"/>
      <c r="C19217" s="88"/>
      <c r="D19217" s="86"/>
      <c r="E19217" s="32"/>
      <c r="H19217" s="105"/>
      <c r="J19217" s="102"/>
      <c r="K19217" s="102"/>
      <c r="L19217" s="108"/>
      <c r="R19217" s="31"/>
      <c r="S19217" s="112"/>
    </row>
    <row r="19218">
      <c r="A19218" s="105"/>
      <c r="C19218" s="88"/>
      <c r="D19218" s="86"/>
      <c r="E19218" s="32"/>
      <c r="H19218" s="105"/>
      <c r="J19218" s="102"/>
      <c r="K19218" s="102"/>
      <c r="L19218" s="108"/>
      <c r="R19218" s="31"/>
      <c r="S19218" s="112"/>
    </row>
    <row r="19219">
      <c r="A19219" s="105"/>
      <c r="C19219" s="88"/>
      <c r="D19219" s="86"/>
      <c r="E19219" s="32"/>
      <c r="H19219" s="105"/>
      <c r="J19219" s="102"/>
      <c r="K19219" s="102"/>
      <c r="L19219" s="108"/>
      <c r="R19219" s="31"/>
      <c r="S19219" s="112"/>
    </row>
    <row r="19220">
      <c r="A19220" s="105"/>
      <c r="C19220" s="88"/>
      <c r="D19220" s="86"/>
      <c r="E19220" s="32"/>
      <c r="H19220" s="105"/>
      <c r="J19220" s="102"/>
      <c r="K19220" s="102"/>
      <c r="L19220" s="108"/>
      <c r="R19220" s="31"/>
      <c r="S19220" s="112"/>
    </row>
    <row r="19221">
      <c r="A19221" s="105"/>
      <c r="C19221" s="88"/>
      <c r="D19221" s="86"/>
      <c r="E19221" s="32"/>
      <c r="H19221" s="105"/>
      <c r="J19221" s="102"/>
      <c r="K19221" s="102"/>
      <c r="L19221" s="108"/>
      <c r="R19221" s="31"/>
      <c r="S19221" s="112"/>
    </row>
    <row r="19222">
      <c r="A19222" s="105"/>
      <c r="C19222" s="88"/>
      <c r="D19222" s="86"/>
      <c r="E19222" s="32"/>
      <c r="H19222" s="105"/>
      <c r="J19222" s="102"/>
      <c r="K19222" s="102"/>
      <c r="L19222" s="108"/>
      <c r="R19222" s="31"/>
      <c r="S19222" s="112"/>
    </row>
    <row r="19223">
      <c r="A19223" s="105"/>
      <c r="C19223" s="88"/>
      <c r="D19223" s="86"/>
      <c r="E19223" s="32"/>
      <c r="H19223" s="105"/>
      <c r="J19223" s="102"/>
      <c r="K19223" s="102"/>
      <c r="L19223" s="108"/>
      <c r="R19223" s="31"/>
      <c r="S19223" s="112"/>
    </row>
    <row r="19224">
      <c r="A19224" s="105"/>
      <c r="C19224" s="88"/>
      <c r="D19224" s="86"/>
      <c r="E19224" s="32"/>
      <c r="H19224" s="105"/>
      <c r="J19224" s="102"/>
      <c r="K19224" s="102"/>
      <c r="L19224" s="108"/>
      <c r="R19224" s="31"/>
      <c r="S19224" s="112"/>
    </row>
    <row r="19225">
      <c r="A19225" s="105"/>
      <c r="C19225" s="88"/>
      <c r="D19225" s="86"/>
      <c r="E19225" s="32"/>
      <c r="H19225" s="105"/>
      <c r="J19225" s="102"/>
      <c r="K19225" s="102"/>
      <c r="L19225" s="108"/>
      <c r="R19225" s="31"/>
      <c r="S19225" s="112"/>
    </row>
    <row r="19226">
      <c r="A19226" s="105"/>
      <c r="C19226" s="88"/>
      <c r="D19226" s="86"/>
      <c r="E19226" s="32"/>
      <c r="H19226" s="105"/>
      <c r="J19226" s="102"/>
      <c r="K19226" s="102"/>
      <c r="L19226" s="108"/>
      <c r="R19226" s="31"/>
      <c r="S19226" s="112"/>
    </row>
    <row r="19227">
      <c r="A19227" s="105"/>
      <c r="C19227" s="88"/>
      <c r="D19227" s="86"/>
      <c r="E19227" s="32"/>
      <c r="H19227" s="105"/>
      <c r="J19227" s="102"/>
      <c r="K19227" s="102"/>
      <c r="L19227" s="108"/>
      <c r="R19227" s="31"/>
      <c r="S19227" s="112"/>
    </row>
    <row r="19228">
      <c r="A19228" s="105"/>
      <c r="C19228" s="88"/>
      <c r="D19228" s="86"/>
      <c r="E19228" s="32"/>
      <c r="H19228" s="105"/>
      <c r="J19228" s="102"/>
      <c r="K19228" s="102"/>
      <c r="L19228" s="108"/>
      <c r="R19228" s="31"/>
      <c r="S19228" s="112"/>
    </row>
    <row r="19229">
      <c r="A19229" s="105"/>
      <c r="C19229" s="88"/>
      <c r="D19229" s="86"/>
      <c r="E19229" s="32"/>
      <c r="H19229" s="105"/>
      <c r="J19229" s="102"/>
      <c r="K19229" s="102"/>
      <c r="L19229" s="108"/>
      <c r="R19229" s="31"/>
      <c r="S19229" s="112"/>
    </row>
    <row r="19230">
      <c r="A19230" s="105"/>
      <c r="C19230" s="88"/>
      <c r="D19230" s="86"/>
      <c r="E19230" s="32"/>
      <c r="H19230" s="105"/>
      <c r="J19230" s="102"/>
      <c r="K19230" s="102"/>
      <c r="L19230" s="108"/>
      <c r="R19230" s="31"/>
      <c r="S19230" s="112"/>
    </row>
    <row r="19231">
      <c r="A19231" s="105"/>
      <c r="C19231" s="88"/>
      <c r="D19231" s="86"/>
      <c r="E19231" s="32"/>
      <c r="H19231" s="105"/>
      <c r="J19231" s="102"/>
      <c r="K19231" s="102"/>
      <c r="L19231" s="108"/>
      <c r="R19231" s="31"/>
      <c r="S19231" s="112"/>
    </row>
    <row r="19232">
      <c r="A19232" s="105"/>
      <c r="C19232" s="88"/>
      <c r="D19232" s="86"/>
      <c r="E19232" s="32"/>
      <c r="H19232" s="105"/>
      <c r="J19232" s="102"/>
      <c r="K19232" s="102"/>
      <c r="L19232" s="108"/>
      <c r="R19232" s="31"/>
      <c r="S19232" s="112"/>
    </row>
    <row r="19233">
      <c r="A19233" s="105"/>
      <c r="C19233" s="88"/>
      <c r="D19233" s="86"/>
      <c r="E19233" s="32"/>
      <c r="H19233" s="105"/>
      <c r="J19233" s="102"/>
      <c r="K19233" s="102"/>
      <c r="L19233" s="108"/>
      <c r="R19233" s="31"/>
      <c r="S19233" s="112"/>
    </row>
    <row r="19234">
      <c r="A19234" s="105"/>
      <c r="C19234" s="88"/>
      <c r="D19234" s="86"/>
      <c r="E19234" s="32"/>
      <c r="H19234" s="105"/>
      <c r="J19234" s="102"/>
      <c r="K19234" s="102"/>
      <c r="L19234" s="108"/>
      <c r="R19234" s="31"/>
      <c r="S19234" s="112"/>
    </row>
    <row r="19235">
      <c r="A19235" s="105"/>
      <c r="C19235" s="88"/>
      <c r="D19235" s="86"/>
      <c r="E19235" s="32"/>
      <c r="H19235" s="105"/>
      <c r="J19235" s="102"/>
      <c r="K19235" s="102"/>
      <c r="L19235" s="108"/>
      <c r="R19235" s="31"/>
      <c r="S19235" s="112"/>
    </row>
    <row r="19236">
      <c r="A19236" s="105"/>
      <c r="C19236" s="88"/>
      <c r="D19236" s="86"/>
      <c r="E19236" s="32"/>
      <c r="H19236" s="105"/>
      <c r="J19236" s="102"/>
      <c r="K19236" s="102"/>
      <c r="L19236" s="108"/>
      <c r="R19236" s="31"/>
      <c r="S19236" s="112"/>
    </row>
    <row r="19237">
      <c r="A19237" s="105"/>
      <c r="C19237" s="88"/>
      <c r="D19237" s="86"/>
      <c r="E19237" s="32"/>
      <c r="H19237" s="105"/>
      <c r="J19237" s="102"/>
      <c r="K19237" s="102"/>
      <c r="L19237" s="108"/>
      <c r="R19237" s="31"/>
      <c r="S19237" s="112"/>
    </row>
    <row r="19238">
      <c r="A19238" s="105"/>
      <c r="C19238" s="88"/>
      <c r="D19238" s="86"/>
      <c r="E19238" s="32"/>
      <c r="H19238" s="105"/>
      <c r="J19238" s="102"/>
      <c r="K19238" s="102"/>
      <c r="L19238" s="108"/>
      <c r="R19238" s="31"/>
      <c r="S19238" s="112"/>
    </row>
    <row r="19239">
      <c r="A19239" s="105"/>
      <c r="C19239" s="88"/>
      <c r="D19239" s="86"/>
      <c r="E19239" s="32"/>
      <c r="H19239" s="105"/>
      <c r="J19239" s="102"/>
      <c r="K19239" s="102"/>
      <c r="L19239" s="108"/>
      <c r="R19239" s="31"/>
      <c r="S19239" s="112"/>
    </row>
    <row r="19240">
      <c r="A19240" s="105"/>
      <c r="C19240" s="88"/>
      <c r="D19240" s="86"/>
      <c r="E19240" s="32"/>
      <c r="H19240" s="105"/>
      <c r="J19240" s="102"/>
      <c r="K19240" s="102"/>
      <c r="L19240" s="108"/>
      <c r="R19240" s="31"/>
      <c r="S19240" s="112"/>
    </row>
    <row r="19241">
      <c r="A19241" s="105"/>
      <c r="C19241" s="88"/>
      <c r="D19241" s="86"/>
      <c r="E19241" s="32"/>
      <c r="H19241" s="105"/>
      <c r="J19241" s="102"/>
      <c r="K19241" s="102"/>
      <c r="L19241" s="108"/>
      <c r="R19241" s="31"/>
      <c r="S19241" s="112"/>
    </row>
    <row r="19242">
      <c r="A19242" s="105"/>
      <c r="C19242" s="88"/>
      <c r="D19242" s="86"/>
      <c r="E19242" s="32"/>
      <c r="H19242" s="105"/>
      <c r="J19242" s="102"/>
      <c r="K19242" s="102"/>
      <c r="L19242" s="108"/>
      <c r="R19242" s="31"/>
      <c r="S19242" s="112"/>
    </row>
    <row r="19243">
      <c r="A19243" s="105"/>
      <c r="C19243" s="88"/>
      <c r="D19243" s="86"/>
      <c r="E19243" s="32"/>
      <c r="H19243" s="105"/>
      <c r="J19243" s="102"/>
      <c r="K19243" s="102"/>
      <c r="L19243" s="108"/>
      <c r="R19243" s="31"/>
      <c r="S19243" s="112"/>
    </row>
    <row r="19244">
      <c r="A19244" s="105"/>
      <c r="C19244" s="88"/>
      <c r="D19244" s="86"/>
      <c r="E19244" s="32"/>
      <c r="H19244" s="105"/>
      <c r="J19244" s="102"/>
      <c r="K19244" s="102"/>
      <c r="L19244" s="108"/>
      <c r="R19244" s="31"/>
      <c r="S19244" s="112"/>
    </row>
    <row r="19245">
      <c r="A19245" s="105"/>
      <c r="C19245" s="88"/>
      <c r="D19245" s="86"/>
      <c r="E19245" s="32"/>
      <c r="H19245" s="105"/>
      <c r="J19245" s="102"/>
      <c r="K19245" s="102"/>
      <c r="L19245" s="108"/>
      <c r="R19245" s="31"/>
      <c r="S19245" s="112"/>
    </row>
    <row r="19246">
      <c r="A19246" s="105"/>
      <c r="C19246" s="88"/>
      <c r="D19246" s="86"/>
      <c r="E19246" s="32"/>
      <c r="H19246" s="105"/>
      <c r="J19246" s="102"/>
      <c r="K19246" s="102"/>
      <c r="L19246" s="108"/>
      <c r="R19246" s="31"/>
      <c r="S19246" s="112"/>
    </row>
    <row r="19247">
      <c r="A19247" s="105"/>
      <c r="C19247" s="88"/>
      <c r="D19247" s="86"/>
      <c r="E19247" s="32"/>
      <c r="H19247" s="105"/>
      <c r="J19247" s="102"/>
      <c r="K19247" s="102"/>
      <c r="L19247" s="108"/>
      <c r="R19247" s="31"/>
      <c r="S19247" s="112"/>
    </row>
    <row r="19248">
      <c r="A19248" s="105"/>
      <c r="C19248" s="88"/>
      <c r="D19248" s="86"/>
      <c r="E19248" s="32"/>
      <c r="H19248" s="105"/>
      <c r="J19248" s="102"/>
      <c r="K19248" s="102"/>
      <c r="L19248" s="108"/>
      <c r="R19248" s="31"/>
      <c r="S19248" s="112"/>
    </row>
    <row r="19249">
      <c r="A19249" s="105"/>
      <c r="C19249" s="88"/>
      <c r="D19249" s="86"/>
      <c r="E19249" s="32"/>
      <c r="H19249" s="105"/>
      <c r="J19249" s="102"/>
      <c r="K19249" s="102"/>
      <c r="L19249" s="108"/>
      <c r="R19249" s="31"/>
      <c r="S19249" s="112"/>
    </row>
    <row r="19250">
      <c r="A19250" s="105"/>
      <c r="C19250" s="88"/>
      <c r="D19250" s="86"/>
      <c r="E19250" s="32"/>
      <c r="H19250" s="105"/>
      <c r="J19250" s="102"/>
      <c r="K19250" s="102"/>
      <c r="L19250" s="108"/>
      <c r="R19250" s="31"/>
      <c r="S19250" s="112"/>
    </row>
    <row r="19251">
      <c r="A19251" s="105"/>
      <c r="C19251" s="88"/>
      <c r="D19251" s="86"/>
      <c r="E19251" s="32"/>
      <c r="H19251" s="105"/>
      <c r="J19251" s="102"/>
      <c r="K19251" s="102"/>
      <c r="L19251" s="108"/>
      <c r="R19251" s="31"/>
      <c r="S19251" s="112"/>
    </row>
    <row r="19252">
      <c r="A19252" s="105"/>
      <c r="C19252" s="88"/>
      <c r="D19252" s="86"/>
      <c r="E19252" s="32"/>
      <c r="H19252" s="105"/>
      <c r="J19252" s="102"/>
      <c r="K19252" s="102"/>
      <c r="L19252" s="108"/>
      <c r="R19252" s="31"/>
      <c r="S19252" s="112"/>
    </row>
    <row r="19253">
      <c r="A19253" s="105"/>
      <c r="C19253" s="88"/>
      <c r="D19253" s="86"/>
      <c r="E19253" s="32"/>
      <c r="H19253" s="105"/>
      <c r="J19253" s="102"/>
      <c r="K19253" s="102"/>
      <c r="L19253" s="108"/>
      <c r="R19253" s="31"/>
      <c r="S19253" s="112"/>
    </row>
    <row r="19254">
      <c r="A19254" s="105"/>
      <c r="C19254" s="88"/>
      <c r="D19254" s="86"/>
      <c r="E19254" s="32"/>
      <c r="H19254" s="105"/>
      <c r="J19254" s="102"/>
      <c r="K19254" s="102"/>
      <c r="L19254" s="108"/>
      <c r="R19254" s="31"/>
      <c r="S19254" s="112"/>
    </row>
    <row r="19255">
      <c r="A19255" s="105"/>
      <c r="C19255" s="88"/>
      <c r="D19255" s="86"/>
      <c r="E19255" s="32"/>
      <c r="H19255" s="105"/>
      <c r="J19255" s="102"/>
      <c r="K19255" s="102"/>
      <c r="L19255" s="108"/>
      <c r="R19255" s="31"/>
      <c r="S19255" s="112"/>
    </row>
    <row r="19256">
      <c r="A19256" s="105"/>
      <c r="C19256" s="88"/>
      <c r="D19256" s="86"/>
      <c r="E19256" s="32"/>
      <c r="H19256" s="105"/>
      <c r="J19256" s="102"/>
      <c r="K19256" s="102"/>
      <c r="L19256" s="108"/>
      <c r="R19256" s="31"/>
      <c r="S19256" s="112"/>
    </row>
    <row r="19257">
      <c r="A19257" s="105"/>
      <c r="C19257" s="88"/>
      <c r="D19257" s="86"/>
      <c r="E19257" s="32"/>
      <c r="H19257" s="105"/>
      <c r="J19257" s="102"/>
      <c r="K19257" s="102"/>
      <c r="L19257" s="108"/>
      <c r="R19257" s="31"/>
      <c r="S19257" s="112"/>
    </row>
    <row r="19258">
      <c r="A19258" s="105"/>
      <c r="C19258" s="88"/>
      <c r="D19258" s="86"/>
      <c r="E19258" s="32"/>
      <c r="H19258" s="105"/>
      <c r="J19258" s="102"/>
      <c r="K19258" s="102"/>
      <c r="L19258" s="108"/>
      <c r="R19258" s="31"/>
      <c r="S19258" s="112"/>
    </row>
    <row r="19259">
      <c r="A19259" s="105"/>
      <c r="C19259" s="88"/>
      <c r="D19259" s="86"/>
      <c r="E19259" s="32"/>
      <c r="H19259" s="105"/>
      <c r="J19259" s="102"/>
      <c r="K19259" s="102"/>
      <c r="L19259" s="108"/>
      <c r="R19259" s="31"/>
      <c r="S19259" s="112"/>
    </row>
    <row r="19260">
      <c r="A19260" s="105"/>
      <c r="C19260" s="88"/>
      <c r="D19260" s="86"/>
      <c r="E19260" s="32"/>
      <c r="H19260" s="105"/>
      <c r="J19260" s="102"/>
      <c r="K19260" s="102"/>
      <c r="L19260" s="108"/>
      <c r="R19260" s="31"/>
      <c r="S19260" s="112"/>
    </row>
    <row r="19261">
      <c r="A19261" s="105"/>
      <c r="C19261" s="88"/>
      <c r="D19261" s="86"/>
      <c r="E19261" s="32"/>
      <c r="H19261" s="105"/>
      <c r="J19261" s="102"/>
      <c r="K19261" s="102"/>
      <c r="L19261" s="108"/>
      <c r="R19261" s="31"/>
      <c r="S19261" s="112"/>
    </row>
    <row r="19262">
      <c r="A19262" s="105"/>
      <c r="C19262" s="88"/>
      <c r="D19262" s="86"/>
      <c r="E19262" s="32"/>
      <c r="H19262" s="105"/>
      <c r="J19262" s="102"/>
      <c r="K19262" s="102"/>
      <c r="L19262" s="108"/>
      <c r="R19262" s="31"/>
      <c r="S19262" s="112"/>
    </row>
    <row r="19263">
      <c r="A19263" s="105"/>
      <c r="C19263" s="88"/>
      <c r="D19263" s="86"/>
      <c r="E19263" s="32"/>
      <c r="H19263" s="105"/>
      <c r="J19263" s="102"/>
      <c r="K19263" s="102"/>
      <c r="L19263" s="108"/>
      <c r="R19263" s="31"/>
      <c r="S19263" s="112"/>
    </row>
    <row r="19264">
      <c r="A19264" s="105"/>
      <c r="C19264" s="88"/>
      <c r="D19264" s="86"/>
      <c r="E19264" s="32"/>
      <c r="H19264" s="105"/>
      <c r="J19264" s="102"/>
      <c r="K19264" s="102"/>
      <c r="L19264" s="108"/>
      <c r="R19264" s="31"/>
      <c r="S19264" s="112"/>
    </row>
    <row r="19265">
      <c r="A19265" s="105"/>
      <c r="C19265" s="88"/>
      <c r="D19265" s="86"/>
      <c r="E19265" s="32"/>
      <c r="H19265" s="105"/>
      <c r="J19265" s="102"/>
      <c r="K19265" s="102"/>
      <c r="L19265" s="108"/>
      <c r="R19265" s="31"/>
      <c r="S19265" s="112"/>
    </row>
    <row r="19266">
      <c r="A19266" s="105"/>
      <c r="C19266" s="88"/>
      <c r="D19266" s="86"/>
      <c r="E19266" s="32"/>
      <c r="H19266" s="105"/>
      <c r="J19266" s="102"/>
      <c r="K19266" s="102"/>
      <c r="L19266" s="108"/>
      <c r="R19266" s="31"/>
      <c r="S19266" s="112"/>
    </row>
    <row r="19267">
      <c r="A19267" s="105"/>
      <c r="C19267" s="88"/>
      <c r="D19267" s="86"/>
      <c r="E19267" s="32"/>
      <c r="H19267" s="105"/>
      <c r="J19267" s="102"/>
      <c r="K19267" s="102"/>
      <c r="L19267" s="108"/>
      <c r="R19267" s="31"/>
      <c r="S19267" s="112"/>
    </row>
    <row r="19268">
      <c r="A19268" s="105"/>
      <c r="C19268" s="88"/>
      <c r="D19268" s="86"/>
      <c r="E19268" s="32"/>
      <c r="H19268" s="105"/>
      <c r="J19268" s="102"/>
      <c r="K19268" s="102"/>
      <c r="L19268" s="108"/>
      <c r="R19268" s="31"/>
      <c r="S19268" s="112"/>
    </row>
    <row r="19269">
      <c r="A19269" s="105"/>
      <c r="C19269" s="88"/>
      <c r="D19269" s="86"/>
      <c r="E19269" s="32"/>
      <c r="H19269" s="105"/>
      <c r="J19269" s="102"/>
      <c r="K19269" s="102"/>
      <c r="L19269" s="108"/>
      <c r="R19269" s="31"/>
      <c r="S19269" s="112"/>
    </row>
    <row r="19270">
      <c r="A19270" s="105"/>
      <c r="C19270" s="88"/>
      <c r="D19270" s="86"/>
      <c r="E19270" s="32"/>
      <c r="H19270" s="105"/>
      <c r="J19270" s="102"/>
      <c r="K19270" s="102"/>
      <c r="L19270" s="108"/>
      <c r="R19270" s="31"/>
      <c r="S19270" s="112"/>
    </row>
    <row r="19271">
      <c r="A19271" s="105"/>
      <c r="C19271" s="88"/>
      <c r="D19271" s="86"/>
      <c r="E19271" s="32"/>
      <c r="H19271" s="105"/>
      <c r="J19271" s="102"/>
      <c r="K19271" s="102"/>
      <c r="L19271" s="108"/>
      <c r="R19271" s="31"/>
      <c r="S19271" s="112"/>
    </row>
    <row r="19272">
      <c r="A19272" s="105"/>
      <c r="C19272" s="88"/>
      <c r="D19272" s="86"/>
      <c r="E19272" s="32"/>
      <c r="H19272" s="105"/>
      <c r="J19272" s="102"/>
      <c r="K19272" s="102"/>
      <c r="L19272" s="108"/>
      <c r="R19272" s="31"/>
      <c r="S19272" s="112"/>
    </row>
    <row r="19273">
      <c r="A19273" s="105"/>
      <c r="C19273" s="88"/>
      <c r="D19273" s="86"/>
      <c r="E19273" s="32"/>
      <c r="H19273" s="105"/>
      <c r="J19273" s="102"/>
      <c r="K19273" s="102"/>
      <c r="L19273" s="108"/>
      <c r="R19273" s="31"/>
      <c r="S19273" s="112"/>
    </row>
    <row r="19274">
      <c r="A19274" s="105"/>
      <c r="C19274" s="88"/>
      <c r="D19274" s="86"/>
      <c r="E19274" s="32"/>
      <c r="H19274" s="105"/>
      <c r="J19274" s="102"/>
      <c r="K19274" s="102"/>
      <c r="L19274" s="108"/>
      <c r="R19274" s="31"/>
      <c r="S19274" s="112"/>
    </row>
    <row r="19275">
      <c r="A19275" s="105"/>
      <c r="C19275" s="88"/>
      <c r="D19275" s="86"/>
      <c r="E19275" s="32"/>
      <c r="H19275" s="105"/>
      <c r="J19275" s="102"/>
      <c r="K19275" s="102"/>
      <c r="L19275" s="108"/>
      <c r="R19275" s="31"/>
      <c r="S19275" s="112"/>
    </row>
    <row r="19276">
      <c r="A19276" s="105"/>
      <c r="C19276" s="88"/>
      <c r="D19276" s="86"/>
      <c r="E19276" s="32"/>
      <c r="H19276" s="105"/>
      <c r="J19276" s="102"/>
      <c r="K19276" s="102"/>
      <c r="L19276" s="108"/>
      <c r="R19276" s="31"/>
      <c r="S19276" s="112"/>
    </row>
    <row r="19277">
      <c r="A19277" s="105"/>
      <c r="C19277" s="88"/>
      <c r="D19277" s="86"/>
      <c r="E19277" s="32"/>
      <c r="H19277" s="105"/>
      <c r="J19277" s="102"/>
      <c r="K19277" s="102"/>
      <c r="L19277" s="108"/>
      <c r="R19277" s="31"/>
      <c r="S19277" s="112"/>
    </row>
    <row r="19278">
      <c r="A19278" s="105"/>
      <c r="C19278" s="88"/>
      <c r="D19278" s="86"/>
      <c r="E19278" s="32"/>
      <c r="H19278" s="105"/>
      <c r="J19278" s="102"/>
      <c r="K19278" s="102"/>
      <c r="L19278" s="108"/>
      <c r="R19278" s="31"/>
      <c r="S19278" s="112"/>
    </row>
    <row r="19279">
      <c r="A19279" s="105"/>
      <c r="C19279" s="88"/>
      <c r="D19279" s="86"/>
      <c r="E19279" s="32"/>
      <c r="H19279" s="105"/>
      <c r="J19279" s="102"/>
      <c r="K19279" s="102"/>
      <c r="L19279" s="108"/>
      <c r="R19279" s="31"/>
      <c r="S19279" s="112"/>
    </row>
    <row r="19280">
      <c r="A19280" s="105"/>
      <c r="C19280" s="88"/>
      <c r="D19280" s="86"/>
      <c r="E19280" s="32"/>
      <c r="H19280" s="105"/>
      <c r="J19280" s="102"/>
      <c r="K19280" s="102"/>
      <c r="L19280" s="108"/>
      <c r="R19280" s="31"/>
      <c r="S19280" s="112"/>
    </row>
    <row r="19281">
      <c r="A19281" s="105"/>
      <c r="C19281" s="88"/>
      <c r="D19281" s="86"/>
      <c r="E19281" s="32"/>
      <c r="H19281" s="105"/>
      <c r="J19281" s="102"/>
      <c r="K19281" s="102"/>
      <c r="L19281" s="108"/>
      <c r="R19281" s="31"/>
      <c r="S19281" s="112"/>
    </row>
    <row r="19282">
      <c r="A19282" s="105"/>
      <c r="C19282" s="88"/>
      <c r="D19282" s="86"/>
      <c r="E19282" s="32"/>
      <c r="H19282" s="105"/>
      <c r="J19282" s="102"/>
      <c r="K19282" s="102"/>
      <c r="L19282" s="108"/>
      <c r="R19282" s="31"/>
      <c r="S19282" s="112"/>
    </row>
    <row r="19283">
      <c r="A19283" s="105"/>
      <c r="C19283" s="88"/>
      <c r="D19283" s="86"/>
      <c r="E19283" s="32"/>
      <c r="H19283" s="105"/>
      <c r="J19283" s="102"/>
      <c r="K19283" s="102"/>
      <c r="L19283" s="108"/>
      <c r="R19283" s="31"/>
      <c r="S19283" s="112"/>
    </row>
    <row r="19284">
      <c r="A19284" s="105"/>
      <c r="C19284" s="88"/>
      <c r="D19284" s="86"/>
      <c r="E19284" s="32"/>
      <c r="H19284" s="105"/>
      <c r="J19284" s="102"/>
      <c r="K19284" s="102"/>
      <c r="L19284" s="108"/>
      <c r="R19284" s="31"/>
      <c r="S19284" s="112"/>
    </row>
    <row r="19285">
      <c r="A19285" s="105"/>
      <c r="C19285" s="88"/>
      <c r="D19285" s="86"/>
      <c r="E19285" s="32"/>
      <c r="H19285" s="105"/>
      <c r="J19285" s="102"/>
      <c r="K19285" s="102"/>
      <c r="L19285" s="108"/>
      <c r="R19285" s="31"/>
      <c r="S19285" s="112"/>
    </row>
    <row r="19286">
      <c r="A19286" s="105"/>
      <c r="C19286" s="88"/>
      <c r="D19286" s="86"/>
      <c r="E19286" s="32"/>
      <c r="H19286" s="105"/>
      <c r="J19286" s="102"/>
      <c r="K19286" s="102"/>
      <c r="L19286" s="108"/>
      <c r="R19286" s="31"/>
      <c r="S19286" s="112"/>
    </row>
    <row r="19287">
      <c r="A19287" s="105"/>
      <c r="C19287" s="88"/>
      <c r="D19287" s="86"/>
      <c r="E19287" s="32"/>
      <c r="H19287" s="105"/>
      <c r="J19287" s="102"/>
      <c r="K19287" s="102"/>
      <c r="L19287" s="108"/>
      <c r="R19287" s="31"/>
      <c r="S19287" s="112"/>
    </row>
    <row r="19288">
      <c r="A19288" s="105"/>
      <c r="C19288" s="88"/>
      <c r="D19288" s="86"/>
      <c r="E19288" s="32"/>
      <c r="H19288" s="105"/>
      <c r="J19288" s="102"/>
      <c r="K19288" s="102"/>
      <c r="L19288" s="108"/>
      <c r="R19288" s="31"/>
      <c r="S19288" s="112"/>
    </row>
    <row r="19289">
      <c r="A19289" s="105"/>
      <c r="C19289" s="88"/>
      <c r="D19289" s="86"/>
      <c r="E19289" s="32"/>
      <c r="H19289" s="105"/>
      <c r="J19289" s="102"/>
      <c r="K19289" s="102"/>
      <c r="L19289" s="108"/>
      <c r="R19289" s="31"/>
      <c r="S19289" s="112"/>
    </row>
    <row r="19290">
      <c r="A19290" s="105"/>
      <c r="C19290" s="88"/>
      <c r="D19290" s="86"/>
      <c r="E19290" s="32"/>
      <c r="H19290" s="105"/>
      <c r="J19290" s="102"/>
      <c r="K19290" s="102"/>
      <c r="L19290" s="108"/>
      <c r="R19290" s="31"/>
      <c r="S19290" s="112"/>
    </row>
    <row r="19291">
      <c r="A19291" s="105"/>
      <c r="C19291" s="88"/>
      <c r="D19291" s="86"/>
      <c r="E19291" s="32"/>
      <c r="H19291" s="105"/>
      <c r="J19291" s="102"/>
      <c r="K19291" s="102"/>
      <c r="L19291" s="108"/>
      <c r="R19291" s="31"/>
      <c r="S19291" s="112"/>
    </row>
    <row r="19292">
      <c r="A19292" s="105"/>
      <c r="C19292" s="88"/>
      <c r="D19292" s="86"/>
      <c r="E19292" s="32"/>
      <c r="H19292" s="105"/>
      <c r="J19292" s="102"/>
      <c r="K19292" s="102"/>
      <c r="L19292" s="108"/>
      <c r="R19292" s="31"/>
      <c r="S19292" s="112"/>
    </row>
    <row r="19293">
      <c r="A19293" s="105"/>
      <c r="C19293" s="88"/>
      <c r="D19293" s="86"/>
      <c r="E19293" s="32"/>
      <c r="H19293" s="105"/>
      <c r="J19293" s="102"/>
      <c r="K19293" s="102"/>
      <c r="L19293" s="108"/>
      <c r="R19293" s="31"/>
      <c r="S19293" s="112"/>
    </row>
    <row r="19294">
      <c r="A19294" s="105"/>
      <c r="C19294" s="88"/>
      <c r="D19294" s="86"/>
      <c r="E19294" s="32"/>
      <c r="H19294" s="105"/>
      <c r="J19294" s="102"/>
      <c r="K19294" s="102"/>
      <c r="L19294" s="108"/>
      <c r="R19294" s="31"/>
      <c r="S19294" s="112"/>
    </row>
    <row r="19295">
      <c r="A19295" s="105"/>
      <c r="C19295" s="88"/>
      <c r="D19295" s="86"/>
      <c r="E19295" s="32"/>
      <c r="H19295" s="105"/>
      <c r="J19295" s="102"/>
      <c r="K19295" s="102"/>
      <c r="L19295" s="108"/>
      <c r="R19295" s="31"/>
      <c r="S19295" s="112"/>
    </row>
    <row r="19296">
      <c r="A19296" s="105"/>
      <c r="C19296" s="88"/>
      <c r="D19296" s="86"/>
      <c r="E19296" s="32"/>
      <c r="H19296" s="105"/>
      <c r="J19296" s="102"/>
      <c r="K19296" s="102"/>
      <c r="L19296" s="108"/>
      <c r="R19296" s="31"/>
      <c r="S19296" s="112"/>
    </row>
    <row r="19297">
      <c r="A19297" s="105"/>
      <c r="C19297" s="88"/>
      <c r="D19297" s="86"/>
      <c r="E19297" s="32"/>
      <c r="H19297" s="105"/>
      <c r="J19297" s="102"/>
      <c r="K19297" s="102"/>
      <c r="L19297" s="108"/>
      <c r="R19297" s="31"/>
      <c r="S19297" s="112"/>
    </row>
    <row r="19298">
      <c r="A19298" s="105"/>
      <c r="C19298" s="88"/>
      <c r="D19298" s="86"/>
      <c r="E19298" s="32"/>
      <c r="H19298" s="105"/>
      <c r="J19298" s="102"/>
      <c r="K19298" s="102"/>
      <c r="L19298" s="108"/>
      <c r="R19298" s="31"/>
      <c r="S19298" s="112"/>
    </row>
    <row r="19299">
      <c r="A19299" s="105"/>
      <c r="C19299" s="88"/>
      <c r="D19299" s="86"/>
      <c r="E19299" s="32"/>
      <c r="H19299" s="105"/>
      <c r="J19299" s="102"/>
      <c r="K19299" s="102"/>
      <c r="L19299" s="108"/>
      <c r="R19299" s="31"/>
      <c r="S19299" s="112"/>
    </row>
    <row r="19300">
      <c r="A19300" s="105"/>
      <c r="C19300" s="88"/>
      <c r="D19300" s="86"/>
      <c r="E19300" s="32"/>
      <c r="H19300" s="105"/>
      <c r="J19300" s="102"/>
      <c r="K19300" s="102"/>
      <c r="L19300" s="108"/>
      <c r="R19300" s="31"/>
      <c r="S19300" s="112"/>
    </row>
    <row r="19301">
      <c r="A19301" s="105"/>
      <c r="C19301" s="88"/>
      <c r="D19301" s="86"/>
      <c r="E19301" s="32"/>
      <c r="H19301" s="105"/>
      <c r="J19301" s="102"/>
      <c r="K19301" s="102"/>
      <c r="L19301" s="108"/>
      <c r="R19301" s="31"/>
      <c r="S19301" s="112"/>
    </row>
    <row r="19302">
      <c r="A19302" s="105"/>
      <c r="C19302" s="88"/>
      <c r="D19302" s="86"/>
      <c r="E19302" s="32"/>
      <c r="H19302" s="105"/>
      <c r="J19302" s="102"/>
      <c r="K19302" s="102"/>
      <c r="L19302" s="108"/>
      <c r="R19302" s="31"/>
      <c r="S19302" s="112"/>
    </row>
    <row r="19303">
      <c r="A19303" s="105"/>
      <c r="C19303" s="88"/>
      <c r="D19303" s="86"/>
      <c r="E19303" s="32"/>
      <c r="H19303" s="105"/>
      <c r="J19303" s="102"/>
      <c r="K19303" s="102"/>
      <c r="L19303" s="108"/>
      <c r="R19303" s="31"/>
      <c r="S19303" s="112"/>
    </row>
    <row r="19304">
      <c r="A19304" s="105"/>
      <c r="C19304" s="88"/>
      <c r="D19304" s="86"/>
      <c r="E19304" s="32"/>
      <c r="H19304" s="105"/>
      <c r="J19304" s="102"/>
      <c r="K19304" s="102"/>
      <c r="L19304" s="108"/>
      <c r="R19304" s="31"/>
      <c r="S19304" s="112"/>
    </row>
    <row r="19305">
      <c r="A19305" s="105"/>
      <c r="C19305" s="88"/>
      <c r="D19305" s="86"/>
      <c r="E19305" s="32"/>
      <c r="H19305" s="105"/>
      <c r="J19305" s="102"/>
      <c r="K19305" s="102"/>
      <c r="L19305" s="108"/>
      <c r="R19305" s="31"/>
      <c r="S19305" s="112"/>
    </row>
    <row r="19306">
      <c r="A19306" s="105"/>
      <c r="C19306" s="88"/>
      <c r="D19306" s="86"/>
      <c r="E19306" s="32"/>
      <c r="H19306" s="105"/>
      <c r="J19306" s="102"/>
      <c r="K19306" s="102"/>
      <c r="L19306" s="108"/>
      <c r="R19306" s="31"/>
      <c r="S19306" s="112"/>
    </row>
    <row r="19307">
      <c r="A19307" s="105"/>
      <c r="C19307" s="88"/>
      <c r="D19307" s="86"/>
      <c r="E19307" s="32"/>
      <c r="H19307" s="105"/>
      <c r="J19307" s="102"/>
      <c r="K19307" s="102"/>
      <c r="L19307" s="108"/>
      <c r="R19307" s="31"/>
      <c r="S19307" s="112"/>
    </row>
    <row r="19308">
      <c r="A19308" s="105"/>
      <c r="C19308" s="88"/>
      <c r="D19308" s="86"/>
      <c r="E19308" s="32"/>
      <c r="H19308" s="105"/>
      <c r="J19308" s="102"/>
      <c r="K19308" s="102"/>
      <c r="L19308" s="108"/>
      <c r="R19308" s="31"/>
      <c r="S19308" s="112"/>
    </row>
    <row r="19309">
      <c r="A19309" s="105"/>
      <c r="C19309" s="88"/>
      <c r="D19309" s="86"/>
      <c r="E19309" s="32"/>
      <c r="H19309" s="105"/>
      <c r="J19309" s="102"/>
      <c r="K19309" s="102"/>
      <c r="L19309" s="108"/>
      <c r="R19309" s="31"/>
      <c r="S19309" s="112"/>
    </row>
    <row r="19310">
      <c r="A19310" s="105"/>
      <c r="C19310" s="88"/>
      <c r="D19310" s="86"/>
      <c r="E19310" s="32"/>
      <c r="H19310" s="105"/>
      <c r="J19310" s="102"/>
      <c r="K19310" s="102"/>
      <c r="L19310" s="108"/>
      <c r="R19310" s="31"/>
      <c r="S19310" s="112"/>
    </row>
    <row r="19311">
      <c r="A19311" s="105"/>
      <c r="C19311" s="88"/>
      <c r="D19311" s="86"/>
      <c r="E19311" s="32"/>
      <c r="H19311" s="105"/>
      <c r="J19311" s="102"/>
      <c r="K19311" s="102"/>
      <c r="L19311" s="108"/>
      <c r="R19311" s="31"/>
      <c r="S19311" s="112"/>
    </row>
    <row r="19312">
      <c r="A19312" s="105"/>
      <c r="C19312" s="88"/>
      <c r="D19312" s="86"/>
      <c r="E19312" s="32"/>
      <c r="H19312" s="105"/>
      <c r="J19312" s="102"/>
      <c r="K19312" s="102"/>
      <c r="L19312" s="108"/>
      <c r="R19312" s="31"/>
      <c r="S19312" s="112"/>
    </row>
    <row r="19313">
      <c r="A19313" s="105"/>
      <c r="C19313" s="88"/>
      <c r="D19313" s="86"/>
      <c r="E19313" s="32"/>
      <c r="H19313" s="105"/>
      <c r="J19313" s="102"/>
      <c r="K19313" s="102"/>
      <c r="L19313" s="108"/>
      <c r="R19313" s="31"/>
      <c r="S19313" s="112"/>
    </row>
    <row r="19314">
      <c r="A19314" s="105"/>
      <c r="C19314" s="88"/>
      <c r="D19314" s="86"/>
      <c r="E19314" s="32"/>
      <c r="H19314" s="105"/>
      <c r="J19314" s="102"/>
      <c r="K19314" s="102"/>
      <c r="L19314" s="108"/>
      <c r="R19314" s="31"/>
      <c r="S19314" s="112"/>
    </row>
    <row r="19315">
      <c r="A19315" s="105"/>
      <c r="C19315" s="88"/>
      <c r="D19315" s="86"/>
      <c r="E19315" s="32"/>
      <c r="H19315" s="105"/>
      <c r="J19315" s="102"/>
      <c r="K19315" s="102"/>
      <c r="L19315" s="108"/>
      <c r="R19315" s="31"/>
      <c r="S19315" s="112"/>
    </row>
    <row r="19316">
      <c r="A19316" s="105"/>
      <c r="C19316" s="88"/>
      <c r="D19316" s="86"/>
      <c r="E19316" s="32"/>
      <c r="H19316" s="105"/>
      <c r="J19316" s="102"/>
      <c r="K19316" s="102"/>
      <c r="L19316" s="108"/>
      <c r="R19316" s="31"/>
      <c r="S19316" s="112"/>
    </row>
    <row r="19317">
      <c r="A19317" s="105"/>
      <c r="C19317" s="88"/>
      <c r="D19317" s="86"/>
      <c r="E19317" s="32"/>
      <c r="H19317" s="105"/>
      <c r="J19317" s="102"/>
      <c r="K19317" s="102"/>
      <c r="L19317" s="108"/>
      <c r="R19317" s="31"/>
      <c r="S19317" s="112"/>
    </row>
    <row r="19318">
      <c r="A19318" s="105"/>
      <c r="C19318" s="88"/>
      <c r="D19318" s="86"/>
      <c r="E19318" s="32"/>
      <c r="H19318" s="105"/>
      <c r="J19318" s="102"/>
      <c r="K19318" s="102"/>
      <c r="L19318" s="108"/>
      <c r="R19318" s="31"/>
      <c r="S19318" s="112"/>
    </row>
    <row r="19319">
      <c r="A19319" s="105"/>
      <c r="C19319" s="88"/>
      <c r="D19319" s="86"/>
      <c r="E19319" s="32"/>
      <c r="H19319" s="105"/>
      <c r="J19319" s="102"/>
      <c r="K19319" s="102"/>
      <c r="L19319" s="108"/>
      <c r="R19319" s="31"/>
      <c r="S19319" s="112"/>
    </row>
    <row r="19320">
      <c r="A19320" s="105"/>
      <c r="C19320" s="88"/>
      <c r="D19320" s="86"/>
      <c r="E19320" s="32"/>
      <c r="H19320" s="105"/>
      <c r="J19320" s="102"/>
      <c r="K19320" s="102"/>
      <c r="L19320" s="108"/>
      <c r="R19320" s="31"/>
      <c r="S19320" s="112"/>
    </row>
    <row r="19321">
      <c r="A19321" s="105"/>
      <c r="C19321" s="88"/>
      <c r="D19321" s="86"/>
      <c r="E19321" s="32"/>
      <c r="H19321" s="105"/>
      <c r="J19321" s="102"/>
      <c r="K19321" s="102"/>
      <c r="L19321" s="108"/>
      <c r="R19321" s="31"/>
      <c r="S19321" s="112"/>
    </row>
    <row r="19322">
      <c r="A19322" s="105"/>
      <c r="C19322" s="88"/>
      <c r="D19322" s="86"/>
      <c r="E19322" s="32"/>
      <c r="H19322" s="105"/>
      <c r="J19322" s="102"/>
      <c r="K19322" s="102"/>
      <c r="L19322" s="108"/>
      <c r="R19322" s="31"/>
      <c r="S19322" s="112"/>
    </row>
    <row r="19323">
      <c r="A19323" s="105"/>
      <c r="C19323" s="88"/>
      <c r="D19323" s="86"/>
      <c r="E19323" s="32"/>
      <c r="H19323" s="105"/>
      <c r="J19323" s="102"/>
      <c r="K19323" s="102"/>
      <c r="L19323" s="108"/>
      <c r="R19323" s="31"/>
      <c r="S19323" s="112"/>
    </row>
    <row r="19324">
      <c r="A19324" s="105"/>
      <c r="C19324" s="88"/>
      <c r="D19324" s="86"/>
      <c r="E19324" s="32"/>
      <c r="H19324" s="105"/>
      <c r="J19324" s="102"/>
      <c r="K19324" s="102"/>
      <c r="L19324" s="108"/>
      <c r="R19324" s="31"/>
      <c r="S19324" s="112"/>
    </row>
    <row r="19325">
      <c r="A19325" s="105"/>
      <c r="C19325" s="88"/>
      <c r="D19325" s="86"/>
      <c r="E19325" s="32"/>
      <c r="H19325" s="105"/>
      <c r="J19325" s="102"/>
      <c r="K19325" s="102"/>
      <c r="L19325" s="108"/>
      <c r="R19325" s="31"/>
      <c r="S19325" s="112"/>
    </row>
    <row r="19326">
      <c r="A19326" s="105"/>
      <c r="C19326" s="88"/>
      <c r="D19326" s="86"/>
      <c r="E19326" s="32"/>
      <c r="H19326" s="105"/>
      <c r="J19326" s="102"/>
      <c r="K19326" s="102"/>
      <c r="L19326" s="108"/>
      <c r="R19326" s="31"/>
      <c r="S19326" s="112"/>
    </row>
    <row r="19327">
      <c r="A19327" s="105"/>
      <c r="C19327" s="88"/>
      <c r="D19327" s="86"/>
      <c r="E19327" s="32"/>
      <c r="H19327" s="105"/>
      <c r="J19327" s="102"/>
      <c r="K19327" s="102"/>
      <c r="L19327" s="108"/>
      <c r="R19327" s="31"/>
      <c r="S19327" s="112"/>
    </row>
    <row r="19328">
      <c r="A19328" s="105"/>
      <c r="C19328" s="88"/>
      <c r="D19328" s="86"/>
      <c r="E19328" s="32"/>
      <c r="H19328" s="105"/>
      <c r="J19328" s="102"/>
      <c r="K19328" s="102"/>
      <c r="L19328" s="108"/>
      <c r="R19328" s="31"/>
      <c r="S19328" s="112"/>
    </row>
    <row r="19329">
      <c r="A19329" s="105"/>
      <c r="C19329" s="88"/>
      <c r="D19329" s="86"/>
      <c r="E19329" s="32"/>
      <c r="H19329" s="105"/>
      <c r="J19329" s="102"/>
      <c r="K19329" s="102"/>
      <c r="L19329" s="108"/>
      <c r="R19329" s="31"/>
      <c r="S19329" s="112"/>
    </row>
    <row r="19330">
      <c r="A19330" s="105"/>
      <c r="C19330" s="88"/>
      <c r="D19330" s="86"/>
      <c r="E19330" s="32"/>
      <c r="H19330" s="105"/>
      <c r="J19330" s="102"/>
      <c r="K19330" s="102"/>
      <c r="L19330" s="108"/>
      <c r="R19330" s="31"/>
      <c r="S19330" s="112"/>
    </row>
    <row r="19331">
      <c r="A19331" s="105"/>
      <c r="C19331" s="88"/>
      <c r="D19331" s="86"/>
      <c r="E19331" s="32"/>
      <c r="H19331" s="105"/>
      <c r="J19331" s="102"/>
      <c r="K19331" s="102"/>
      <c r="L19331" s="108"/>
      <c r="R19331" s="31"/>
      <c r="S19331" s="112"/>
    </row>
    <row r="19332">
      <c r="A19332" s="105"/>
      <c r="C19332" s="88"/>
      <c r="D19332" s="86"/>
      <c r="E19332" s="32"/>
      <c r="H19332" s="105"/>
      <c r="J19332" s="102"/>
      <c r="K19332" s="102"/>
      <c r="L19332" s="108"/>
      <c r="R19332" s="31"/>
      <c r="S19332" s="112"/>
    </row>
    <row r="19333">
      <c r="A19333" s="105"/>
      <c r="C19333" s="88"/>
      <c r="D19333" s="86"/>
      <c r="E19333" s="32"/>
      <c r="H19333" s="105"/>
      <c r="J19333" s="102"/>
      <c r="K19333" s="102"/>
      <c r="L19333" s="108"/>
      <c r="R19333" s="31"/>
      <c r="S19333" s="112"/>
    </row>
    <row r="19334">
      <c r="A19334" s="105"/>
      <c r="C19334" s="88"/>
      <c r="D19334" s="86"/>
      <c r="E19334" s="32"/>
      <c r="H19334" s="105"/>
      <c r="J19334" s="102"/>
      <c r="K19334" s="102"/>
      <c r="L19334" s="108"/>
      <c r="R19334" s="31"/>
      <c r="S19334" s="112"/>
    </row>
    <row r="19335">
      <c r="A19335" s="105"/>
      <c r="C19335" s="88"/>
      <c r="D19335" s="86"/>
      <c r="E19335" s="32"/>
      <c r="H19335" s="105"/>
      <c r="J19335" s="102"/>
      <c r="K19335" s="102"/>
      <c r="L19335" s="108"/>
      <c r="R19335" s="31"/>
      <c r="S19335" s="112"/>
    </row>
    <row r="19336">
      <c r="A19336" s="105"/>
      <c r="C19336" s="88"/>
      <c r="D19336" s="86"/>
      <c r="E19336" s="32"/>
      <c r="H19336" s="105"/>
      <c r="J19336" s="102"/>
      <c r="K19336" s="102"/>
      <c r="L19336" s="108"/>
      <c r="R19336" s="31"/>
      <c r="S19336" s="112"/>
    </row>
    <row r="19337">
      <c r="A19337" s="105"/>
      <c r="C19337" s="88"/>
      <c r="D19337" s="86"/>
      <c r="E19337" s="32"/>
      <c r="H19337" s="105"/>
      <c r="J19337" s="102"/>
      <c r="K19337" s="102"/>
      <c r="L19337" s="108"/>
      <c r="R19337" s="31"/>
      <c r="S19337" s="112"/>
    </row>
    <row r="19338">
      <c r="A19338" s="105"/>
      <c r="C19338" s="88"/>
      <c r="D19338" s="86"/>
      <c r="E19338" s="32"/>
      <c r="H19338" s="105"/>
      <c r="J19338" s="102"/>
      <c r="K19338" s="102"/>
      <c r="L19338" s="108"/>
      <c r="R19338" s="31"/>
      <c r="S19338" s="112"/>
    </row>
    <row r="19339">
      <c r="A19339" s="105"/>
      <c r="C19339" s="88"/>
      <c r="D19339" s="86"/>
      <c r="E19339" s="32"/>
      <c r="H19339" s="105"/>
      <c r="J19339" s="102"/>
      <c r="K19339" s="102"/>
      <c r="L19339" s="108"/>
      <c r="R19339" s="31"/>
      <c r="S19339" s="112"/>
    </row>
    <row r="19340">
      <c r="A19340" s="105"/>
      <c r="C19340" s="88"/>
      <c r="D19340" s="86"/>
      <c r="E19340" s="32"/>
      <c r="H19340" s="105"/>
      <c r="J19340" s="102"/>
      <c r="K19340" s="102"/>
      <c r="L19340" s="108"/>
      <c r="R19340" s="31"/>
      <c r="S19340" s="112"/>
    </row>
    <row r="19341">
      <c r="A19341" s="105"/>
      <c r="C19341" s="88"/>
      <c r="D19341" s="86"/>
      <c r="E19341" s="32"/>
      <c r="H19341" s="105"/>
      <c r="J19341" s="102"/>
      <c r="K19341" s="102"/>
      <c r="L19341" s="108"/>
      <c r="R19341" s="31"/>
      <c r="S19341" s="112"/>
    </row>
    <row r="19342">
      <c r="A19342" s="105"/>
      <c r="C19342" s="88"/>
      <c r="D19342" s="86"/>
      <c r="E19342" s="32"/>
      <c r="H19342" s="105"/>
      <c r="J19342" s="102"/>
      <c r="K19342" s="102"/>
      <c r="L19342" s="108"/>
      <c r="R19342" s="31"/>
      <c r="S19342" s="112"/>
    </row>
    <row r="19343">
      <c r="A19343" s="105"/>
      <c r="C19343" s="88"/>
      <c r="D19343" s="86"/>
      <c r="E19343" s="32"/>
      <c r="H19343" s="105"/>
      <c r="J19343" s="102"/>
      <c r="K19343" s="102"/>
      <c r="L19343" s="108"/>
      <c r="R19343" s="31"/>
      <c r="S19343" s="112"/>
    </row>
    <row r="19344">
      <c r="A19344" s="105"/>
      <c r="C19344" s="88"/>
      <c r="D19344" s="86"/>
      <c r="E19344" s="32"/>
      <c r="H19344" s="105"/>
      <c r="J19344" s="102"/>
      <c r="K19344" s="102"/>
      <c r="L19344" s="108"/>
      <c r="R19344" s="31"/>
      <c r="S19344" s="112"/>
    </row>
    <row r="19345">
      <c r="A19345" s="105"/>
      <c r="C19345" s="88"/>
      <c r="D19345" s="86"/>
      <c r="E19345" s="32"/>
      <c r="H19345" s="105"/>
      <c r="J19345" s="102"/>
      <c r="K19345" s="102"/>
      <c r="L19345" s="108"/>
      <c r="R19345" s="31"/>
      <c r="S19345" s="112"/>
    </row>
    <row r="19346">
      <c r="A19346" s="105"/>
      <c r="C19346" s="88"/>
      <c r="D19346" s="86"/>
      <c r="E19346" s="32"/>
      <c r="H19346" s="105"/>
      <c r="J19346" s="102"/>
      <c r="K19346" s="102"/>
      <c r="L19346" s="108"/>
      <c r="R19346" s="31"/>
      <c r="S19346" s="112"/>
    </row>
    <row r="19347">
      <c r="A19347" s="105"/>
      <c r="C19347" s="88"/>
      <c r="D19347" s="86"/>
      <c r="E19347" s="32"/>
      <c r="H19347" s="105"/>
      <c r="J19347" s="102"/>
      <c r="K19347" s="102"/>
      <c r="L19347" s="108"/>
      <c r="R19347" s="31"/>
      <c r="S19347" s="112"/>
    </row>
    <row r="19348">
      <c r="A19348" s="105"/>
      <c r="C19348" s="88"/>
      <c r="D19348" s="86"/>
      <c r="E19348" s="32"/>
      <c r="H19348" s="105"/>
      <c r="J19348" s="102"/>
      <c r="K19348" s="102"/>
      <c r="L19348" s="108"/>
      <c r="R19348" s="31"/>
      <c r="S19348" s="112"/>
    </row>
    <row r="19349">
      <c r="A19349" s="105"/>
      <c r="C19349" s="88"/>
      <c r="D19349" s="86"/>
      <c r="E19349" s="32"/>
      <c r="H19349" s="105"/>
      <c r="J19349" s="102"/>
      <c r="K19349" s="102"/>
      <c r="L19349" s="108"/>
      <c r="R19349" s="31"/>
      <c r="S19349" s="112"/>
    </row>
    <row r="19350">
      <c r="A19350" s="105"/>
      <c r="C19350" s="88"/>
      <c r="D19350" s="86"/>
      <c r="E19350" s="32"/>
      <c r="H19350" s="105"/>
      <c r="J19350" s="102"/>
      <c r="K19350" s="102"/>
      <c r="L19350" s="108"/>
      <c r="R19350" s="31"/>
      <c r="S19350" s="112"/>
    </row>
    <row r="19351">
      <c r="A19351" s="105"/>
      <c r="C19351" s="88"/>
      <c r="D19351" s="86"/>
      <c r="E19351" s="32"/>
      <c r="H19351" s="105"/>
      <c r="J19351" s="102"/>
      <c r="K19351" s="102"/>
      <c r="L19351" s="108"/>
      <c r="R19351" s="31"/>
      <c r="S19351" s="112"/>
    </row>
    <row r="19352">
      <c r="A19352" s="105"/>
      <c r="C19352" s="88"/>
      <c r="D19352" s="86"/>
      <c r="E19352" s="32"/>
      <c r="H19352" s="105"/>
      <c r="J19352" s="102"/>
      <c r="K19352" s="102"/>
      <c r="L19352" s="108"/>
      <c r="R19352" s="31"/>
      <c r="S19352" s="112"/>
    </row>
    <row r="19353">
      <c r="A19353" s="105"/>
      <c r="C19353" s="88"/>
      <c r="D19353" s="86"/>
      <c r="E19353" s="32"/>
      <c r="H19353" s="105"/>
      <c r="J19353" s="102"/>
      <c r="K19353" s="102"/>
      <c r="L19353" s="108"/>
      <c r="R19353" s="31"/>
      <c r="S19353" s="112"/>
    </row>
    <row r="19354">
      <c r="A19354" s="105"/>
      <c r="C19354" s="88"/>
      <c r="D19354" s="86"/>
      <c r="E19354" s="32"/>
      <c r="H19354" s="105"/>
      <c r="J19354" s="102"/>
      <c r="K19354" s="102"/>
      <c r="L19354" s="108"/>
      <c r="R19354" s="31"/>
      <c r="S19354" s="112"/>
    </row>
    <row r="19355">
      <c r="A19355" s="105"/>
      <c r="C19355" s="88"/>
      <c r="D19355" s="86"/>
      <c r="E19355" s="32"/>
      <c r="H19355" s="105"/>
      <c r="J19355" s="102"/>
      <c r="K19355" s="102"/>
      <c r="L19355" s="108"/>
      <c r="R19355" s="31"/>
      <c r="S19355" s="112"/>
    </row>
    <row r="19356">
      <c r="A19356" s="105"/>
      <c r="C19356" s="88"/>
      <c r="D19356" s="86"/>
      <c r="E19356" s="32"/>
      <c r="H19356" s="105"/>
      <c r="J19356" s="102"/>
      <c r="K19356" s="102"/>
      <c r="L19356" s="108"/>
      <c r="R19356" s="31"/>
      <c r="S19356" s="112"/>
    </row>
    <row r="19357">
      <c r="A19357" s="105"/>
      <c r="C19357" s="88"/>
      <c r="D19357" s="86"/>
      <c r="E19357" s="32"/>
      <c r="H19357" s="105"/>
      <c r="J19357" s="102"/>
      <c r="K19357" s="102"/>
      <c r="L19357" s="108"/>
      <c r="R19357" s="31"/>
      <c r="S19357" s="112"/>
    </row>
    <row r="19358">
      <c r="A19358" s="105"/>
      <c r="C19358" s="88"/>
      <c r="D19358" s="86"/>
      <c r="E19358" s="32"/>
      <c r="H19358" s="105"/>
      <c r="J19358" s="102"/>
      <c r="K19358" s="102"/>
      <c r="L19358" s="108"/>
      <c r="R19358" s="31"/>
      <c r="S19358" s="112"/>
    </row>
    <row r="19359">
      <c r="A19359" s="105"/>
      <c r="C19359" s="88"/>
      <c r="D19359" s="86"/>
      <c r="E19359" s="32"/>
      <c r="H19359" s="105"/>
      <c r="J19359" s="102"/>
      <c r="K19359" s="102"/>
      <c r="L19359" s="108"/>
      <c r="R19359" s="31"/>
      <c r="S19359" s="112"/>
    </row>
    <row r="19360">
      <c r="A19360" s="105"/>
      <c r="C19360" s="88"/>
      <c r="D19360" s="86"/>
      <c r="E19360" s="32"/>
      <c r="H19360" s="105"/>
      <c r="J19360" s="102"/>
      <c r="K19360" s="102"/>
      <c r="L19360" s="108"/>
      <c r="R19360" s="31"/>
      <c r="S19360" s="112"/>
    </row>
    <row r="19361">
      <c r="A19361" s="105"/>
      <c r="C19361" s="88"/>
      <c r="D19361" s="86"/>
      <c r="E19361" s="32"/>
      <c r="H19361" s="105"/>
      <c r="J19361" s="102"/>
      <c r="K19361" s="102"/>
      <c r="L19361" s="108"/>
      <c r="R19361" s="31"/>
      <c r="S19361" s="112"/>
    </row>
    <row r="19362">
      <c r="A19362" s="105"/>
      <c r="C19362" s="88"/>
      <c r="D19362" s="86"/>
      <c r="E19362" s="32"/>
      <c r="H19362" s="105"/>
      <c r="J19362" s="102"/>
      <c r="K19362" s="102"/>
      <c r="L19362" s="108"/>
      <c r="R19362" s="31"/>
      <c r="S19362" s="112"/>
    </row>
    <row r="19363">
      <c r="A19363" s="105"/>
      <c r="C19363" s="88"/>
      <c r="D19363" s="86"/>
      <c r="E19363" s="32"/>
      <c r="H19363" s="105"/>
      <c r="J19363" s="102"/>
      <c r="K19363" s="102"/>
      <c r="L19363" s="108"/>
      <c r="R19363" s="31"/>
      <c r="S19363" s="112"/>
    </row>
    <row r="19364">
      <c r="A19364" s="105"/>
      <c r="C19364" s="88"/>
      <c r="D19364" s="86"/>
      <c r="E19364" s="32"/>
      <c r="H19364" s="105"/>
      <c r="J19364" s="102"/>
      <c r="K19364" s="102"/>
      <c r="L19364" s="108"/>
      <c r="R19364" s="31"/>
      <c r="S19364" s="112"/>
    </row>
    <row r="19365">
      <c r="A19365" s="105"/>
      <c r="C19365" s="88"/>
      <c r="D19365" s="86"/>
      <c r="E19365" s="32"/>
      <c r="H19365" s="105"/>
      <c r="J19365" s="102"/>
      <c r="K19365" s="102"/>
      <c r="L19365" s="108"/>
      <c r="R19365" s="31"/>
      <c r="S19365" s="112"/>
    </row>
    <row r="19366">
      <c r="A19366" s="105"/>
      <c r="C19366" s="88"/>
      <c r="D19366" s="86"/>
      <c r="E19366" s="32"/>
      <c r="H19366" s="105"/>
      <c r="J19366" s="102"/>
      <c r="K19366" s="102"/>
      <c r="L19366" s="108"/>
      <c r="R19366" s="31"/>
      <c r="S19366" s="112"/>
    </row>
    <row r="19367">
      <c r="A19367" s="105"/>
      <c r="C19367" s="88"/>
      <c r="D19367" s="86"/>
      <c r="E19367" s="32"/>
      <c r="H19367" s="105"/>
      <c r="J19367" s="102"/>
      <c r="K19367" s="102"/>
      <c r="L19367" s="108"/>
      <c r="R19367" s="31"/>
      <c r="S19367" s="112"/>
    </row>
    <row r="19368">
      <c r="A19368" s="105"/>
      <c r="C19368" s="88"/>
      <c r="D19368" s="86"/>
      <c r="E19368" s="32"/>
      <c r="H19368" s="105"/>
      <c r="J19368" s="102"/>
      <c r="K19368" s="102"/>
      <c r="L19368" s="108"/>
      <c r="R19368" s="31"/>
      <c r="S19368" s="112"/>
    </row>
    <row r="19369">
      <c r="A19369" s="105"/>
      <c r="C19369" s="88"/>
      <c r="D19369" s="86"/>
      <c r="E19369" s="32"/>
      <c r="H19369" s="105"/>
      <c r="J19369" s="102"/>
      <c r="K19369" s="102"/>
      <c r="L19369" s="108"/>
      <c r="R19369" s="31"/>
      <c r="S19369" s="112"/>
    </row>
    <row r="19370">
      <c r="A19370" s="105"/>
      <c r="C19370" s="88"/>
      <c r="D19370" s="86"/>
      <c r="E19370" s="32"/>
      <c r="H19370" s="105"/>
      <c r="J19370" s="102"/>
      <c r="K19370" s="102"/>
      <c r="L19370" s="108"/>
      <c r="R19370" s="31"/>
      <c r="S19370" s="112"/>
    </row>
    <row r="19371">
      <c r="A19371" s="105"/>
      <c r="C19371" s="88"/>
      <c r="D19371" s="86"/>
      <c r="E19371" s="32"/>
      <c r="H19371" s="105"/>
      <c r="J19371" s="102"/>
      <c r="K19371" s="102"/>
      <c r="L19371" s="108"/>
      <c r="R19371" s="31"/>
      <c r="S19371" s="112"/>
    </row>
    <row r="19372">
      <c r="A19372" s="105"/>
      <c r="C19372" s="88"/>
      <c r="D19372" s="86"/>
      <c r="E19372" s="32"/>
      <c r="H19372" s="105"/>
      <c r="J19372" s="102"/>
      <c r="K19372" s="102"/>
      <c r="L19372" s="108"/>
      <c r="R19372" s="31"/>
      <c r="S19372" s="112"/>
    </row>
    <row r="19373">
      <c r="A19373" s="105"/>
      <c r="C19373" s="88"/>
      <c r="D19373" s="86"/>
      <c r="E19373" s="32"/>
      <c r="H19373" s="105"/>
      <c r="J19373" s="102"/>
      <c r="K19373" s="102"/>
      <c r="L19373" s="108"/>
      <c r="R19373" s="31"/>
      <c r="S19373" s="112"/>
    </row>
    <row r="19374">
      <c r="A19374" s="105"/>
      <c r="C19374" s="88"/>
      <c r="D19374" s="86"/>
      <c r="E19374" s="32"/>
      <c r="H19374" s="105"/>
      <c r="J19374" s="102"/>
      <c r="K19374" s="102"/>
      <c r="L19374" s="108"/>
      <c r="R19374" s="31"/>
      <c r="S19374" s="112"/>
    </row>
    <row r="19375">
      <c r="A19375" s="105"/>
      <c r="C19375" s="88"/>
      <c r="D19375" s="86"/>
      <c r="E19375" s="32"/>
      <c r="H19375" s="105"/>
      <c r="J19375" s="102"/>
      <c r="K19375" s="102"/>
      <c r="L19375" s="108"/>
      <c r="R19375" s="31"/>
      <c r="S19375" s="112"/>
    </row>
    <row r="19376">
      <c r="A19376" s="105"/>
      <c r="C19376" s="88"/>
      <c r="D19376" s="86"/>
      <c r="E19376" s="32"/>
      <c r="H19376" s="105"/>
      <c r="J19376" s="102"/>
      <c r="K19376" s="102"/>
      <c r="L19376" s="108"/>
      <c r="R19376" s="31"/>
      <c r="S19376" s="112"/>
    </row>
    <row r="19377">
      <c r="A19377" s="105"/>
      <c r="C19377" s="88"/>
      <c r="D19377" s="86"/>
      <c r="E19377" s="32"/>
      <c r="H19377" s="105"/>
      <c r="J19377" s="102"/>
      <c r="K19377" s="102"/>
      <c r="L19377" s="108"/>
      <c r="R19377" s="31"/>
      <c r="S19377" s="112"/>
    </row>
    <row r="19378">
      <c r="A19378" s="105"/>
      <c r="C19378" s="88"/>
      <c r="D19378" s="86"/>
      <c r="E19378" s="32"/>
      <c r="H19378" s="105"/>
      <c r="J19378" s="102"/>
      <c r="K19378" s="102"/>
      <c r="L19378" s="108"/>
      <c r="R19378" s="31"/>
      <c r="S19378" s="112"/>
    </row>
    <row r="19379">
      <c r="A19379" s="105"/>
      <c r="C19379" s="88"/>
      <c r="D19379" s="86"/>
      <c r="E19379" s="32"/>
      <c r="H19379" s="105"/>
      <c r="J19379" s="102"/>
      <c r="K19379" s="102"/>
      <c r="L19379" s="108"/>
      <c r="R19379" s="31"/>
      <c r="S19379" s="112"/>
    </row>
    <row r="19380">
      <c r="A19380" s="105"/>
      <c r="C19380" s="88"/>
      <c r="D19380" s="86"/>
      <c r="E19380" s="32"/>
      <c r="H19380" s="105"/>
      <c r="J19380" s="102"/>
      <c r="K19380" s="102"/>
      <c r="L19380" s="108"/>
      <c r="R19380" s="31"/>
      <c r="S19380" s="112"/>
    </row>
    <row r="19381">
      <c r="A19381" s="105"/>
      <c r="C19381" s="88"/>
      <c r="D19381" s="86"/>
      <c r="E19381" s="32"/>
      <c r="H19381" s="105"/>
      <c r="J19381" s="102"/>
      <c r="K19381" s="102"/>
      <c r="L19381" s="108"/>
      <c r="R19381" s="31"/>
      <c r="S19381" s="112"/>
    </row>
    <row r="19382">
      <c r="A19382" s="105"/>
      <c r="C19382" s="88"/>
      <c r="D19382" s="86"/>
      <c r="E19382" s="32"/>
      <c r="H19382" s="105"/>
      <c r="J19382" s="102"/>
      <c r="K19382" s="102"/>
      <c r="L19382" s="108"/>
      <c r="R19382" s="31"/>
      <c r="S19382" s="112"/>
    </row>
    <row r="19383">
      <c r="A19383" s="105"/>
      <c r="C19383" s="88"/>
      <c r="D19383" s="86"/>
      <c r="E19383" s="32"/>
      <c r="H19383" s="105"/>
      <c r="J19383" s="102"/>
      <c r="K19383" s="102"/>
      <c r="L19383" s="108"/>
      <c r="R19383" s="31"/>
      <c r="S19383" s="112"/>
    </row>
    <row r="19384">
      <c r="A19384" s="105"/>
      <c r="C19384" s="88"/>
      <c r="D19384" s="86"/>
      <c r="E19384" s="32"/>
      <c r="H19384" s="105"/>
      <c r="J19384" s="102"/>
      <c r="K19384" s="102"/>
      <c r="L19384" s="108"/>
      <c r="R19384" s="31"/>
      <c r="S19384" s="112"/>
    </row>
    <row r="19385">
      <c r="A19385" s="105"/>
      <c r="C19385" s="88"/>
      <c r="D19385" s="86"/>
      <c r="E19385" s="32"/>
      <c r="H19385" s="105"/>
      <c r="J19385" s="102"/>
      <c r="K19385" s="102"/>
      <c r="L19385" s="108"/>
      <c r="R19385" s="31"/>
      <c r="S19385" s="112"/>
    </row>
    <row r="19386">
      <c r="A19386" s="105"/>
      <c r="C19386" s="88"/>
      <c r="D19386" s="86"/>
      <c r="E19386" s="32"/>
      <c r="H19386" s="105"/>
      <c r="J19386" s="102"/>
      <c r="K19386" s="102"/>
      <c r="L19386" s="108"/>
      <c r="R19386" s="31"/>
      <c r="S19386" s="112"/>
    </row>
    <row r="19387">
      <c r="A19387" s="105"/>
      <c r="C19387" s="88"/>
      <c r="D19387" s="86"/>
      <c r="E19387" s="32"/>
      <c r="H19387" s="105"/>
      <c r="J19387" s="102"/>
      <c r="K19387" s="102"/>
      <c r="L19387" s="108"/>
      <c r="R19387" s="31"/>
      <c r="S19387" s="112"/>
    </row>
    <row r="19388">
      <c r="A19388" s="105"/>
      <c r="C19388" s="88"/>
      <c r="D19388" s="86"/>
      <c r="E19388" s="32"/>
      <c r="H19388" s="105"/>
      <c r="J19388" s="102"/>
      <c r="K19388" s="102"/>
      <c r="L19388" s="108"/>
      <c r="R19388" s="31"/>
      <c r="S19388" s="112"/>
    </row>
    <row r="19389">
      <c r="A19389" s="105"/>
      <c r="C19389" s="88"/>
      <c r="D19389" s="86"/>
      <c r="E19389" s="32"/>
      <c r="H19389" s="105"/>
      <c r="J19389" s="102"/>
      <c r="K19389" s="102"/>
      <c r="L19389" s="108"/>
      <c r="R19389" s="31"/>
      <c r="S19389" s="112"/>
    </row>
    <row r="19390">
      <c r="A19390" s="105"/>
      <c r="C19390" s="88"/>
      <c r="D19390" s="86"/>
      <c r="E19390" s="32"/>
      <c r="H19390" s="105"/>
      <c r="J19390" s="102"/>
      <c r="K19390" s="102"/>
      <c r="L19390" s="108"/>
      <c r="R19390" s="31"/>
      <c r="S19390" s="112"/>
    </row>
    <row r="19391">
      <c r="A19391" s="105"/>
      <c r="C19391" s="88"/>
      <c r="D19391" s="86"/>
      <c r="E19391" s="32"/>
      <c r="H19391" s="105"/>
      <c r="J19391" s="102"/>
      <c r="K19391" s="102"/>
      <c r="L19391" s="108"/>
      <c r="R19391" s="31"/>
      <c r="S19391" s="112"/>
    </row>
    <row r="19392">
      <c r="A19392" s="105"/>
      <c r="C19392" s="88"/>
      <c r="D19392" s="86"/>
      <c r="E19392" s="32"/>
      <c r="H19392" s="105"/>
      <c r="J19392" s="102"/>
      <c r="K19392" s="102"/>
      <c r="L19392" s="108"/>
      <c r="R19392" s="31"/>
      <c r="S19392" s="112"/>
    </row>
    <row r="19393">
      <c r="A19393" s="105"/>
      <c r="C19393" s="88"/>
      <c r="D19393" s="86"/>
      <c r="E19393" s="32"/>
      <c r="H19393" s="105"/>
      <c r="J19393" s="102"/>
      <c r="K19393" s="102"/>
      <c r="L19393" s="108"/>
      <c r="R19393" s="31"/>
      <c r="S19393" s="112"/>
    </row>
    <row r="19394">
      <c r="A19394" s="105"/>
      <c r="C19394" s="88"/>
      <c r="D19394" s="86"/>
      <c r="E19394" s="32"/>
      <c r="H19394" s="105"/>
      <c r="J19394" s="102"/>
      <c r="K19394" s="102"/>
      <c r="L19394" s="108"/>
      <c r="R19394" s="31"/>
      <c r="S19394" s="112"/>
    </row>
    <row r="19395">
      <c r="A19395" s="105"/>
      <c r="C19395" s="88"/>
      <c r="D19395" s="86"/>
      <c r="E19395" s="32"/>
      <c r="H19395" s="105"/>
      <c r="J19395" s="102"/>
      <c r="K19395" s="102"/>
      <c r="L19395" s="108"/>
      <c r="R19395" s="31"/>
      <c r="S19395" s="112"/>
    </row>
    <row r="19396">
      <c r="A19396" s="105"/>
      <c r="C19396" s="88"/>
      <c r="D19396" s="86"/>
      <c r="E19396" s="32"/>
      <c r="H19396" s="105"/>
      <c r="J19396" s="102"/>
      <c r="K19396" s="102"/>
      <c r="L19396" s="108"/>
      <c r="R19396" s="31"/>
      <c r="S19396" s="112"/>
    </row>
    <row r="19397">
      <c r="A19397" s="105"/>
      <c r="C19397" s="88"/>
      <c r="D19397" s="86"/>
      <c r="E19397" s="32"/>
      <c r="H19397" s="105"/>
      <c r="J19397" s="102"/>
      <c r="K19397" s="102"/>
      <c r="L19397" s="108"/>
      <c r="R19397" s="31"/>
      <c r="S19397" s="112"/>
    </row>
    <row r="19398">
      <c r="A19398" s="105"/>
      <c r="C19398" s="88"/>
      <c r="D19398" s="86"/>
      <c r="E19398" s="32"/>
      <c r="H19398" s="105"/>
      <c r="J19398" s="102"/>
      <c r="K19398" s="102"/>
      <c r="L19398" s="108"/>
      <c r="R19398" s="31"/>
      <c r="S19398" s="112"/>
    </row>
    <row r="19399">
      <c r="A19399" s="105"/>
      <c r="C19399" s="88"/>
      <c r="D19399" s="86"/>
      <c r="E19399" s="32"/>
      <c r="H19399" s="105"/>
      <c r="J19399" s="102"/>
      <c r="K19399" s="102"/>
      <c r="L19399" s="108"/>
      <c r="R19399" s="31"/>
      <c r="S19399" s="112"/>
    </row>
    <row r="19400">
      <c r="A19400" s="105"/>
      <c r="C19400" s="88"/>
      <c r="D19400" s="86"/>
      <c r="E19400" s="32"/>
      <c r="H19400" s="105"/>
      <c r="J19400" s="102"/>
      <c r="K19400" s="102"/>
      <c r="L19400" s="108"/>
      <c r="R19400" s="31"/>
      <c r="S19400" s="112"/>
    </row>
    <row r="19401">
      <c r="A19401" s="105"/>
      <c r="C19401" s="88"/>
      <c r="D19401" s="86"/>
      <c r="E19401" s="32"/>
      <c r="H19401" s="105"/>
      <c r="J19401" s="102"/>
      <c r="K19401" s="102"/>
      <c r="L19401" s="108"/>
      <c r="R19401" s="31"/>
      <c r="S19401" s="112"/>
    </row>
    <row r="19402">
      <c r="A19402" s="105"/>
      <c r="C19402" s="88"/>
      <c r="D19402" s="86"/>
      <c r="E19402" s="32"/>
      <c r="H19402" s="105"/>
      <c r="J19402" s="102"/>
      <c r="K19402" s="102"/>
      <c r="L19402" s="108"/>
      <c r="R19402" s="31"/>
      <c r="S19402" s="112"/>
    </row>
    <row r="19403">
      <c r="A19403" s="105"/>
      <c r="C19403" s="88"/>
      <c r="D19403" s="86"/>
      <c r="E19403" s="32"/>
      <c r="H19403" s="105"/>
      <c r="J19403" s="102"/>
      <c r="K19403" s="102"/>
      <c r="L19403" s="108"/>
      <c r="R19403" s="31"/>
      <c r="S19403" s="112"/>
    </row>
    <row r="19404">
      <c r="A19404" s="105"/>
      <c r="C19404" s="88"/>
      <c r="D19404" s="86"/>
      <c r="E19404" s="32"/>
      <c r="H19404" s="105"/>
      <c r="J19404" s="102"/>
      <c r="K19404" s="102"/>
      <c r="L19404" s="108"/>
      <c r="R19404" s="31"/>
      <c r="S19404" s="112"/>
    </row>
    <row r="19405">
      <c r="A19405" s="105"/>
      <c r="C19405" s="88"/>
      <c r="D19405" s="86"/>
      <c r="E19405" s="32"/>
      <c r="H19405" s="105"/>
      <c r="J19405" s="102"/>
      <c r="K19405" s="102"/>
      <c r="L19405" s="108"/>
      <c r="R19405" s="31"/>
      <c r="S19405" s="112"/>
    </row>
    <row r="19406">
      <c r="A19406" s="105"/>
      <c r="C19406" s="88"/>
      <c r="D19406" s="86"/>
      <c r="E19406" s="32"/>
      <c r="H19406" s="105"/>
      <c r="J19406" s="102"/>
      <c r="K19406" s="102"/>
      <c r="L19406" s="108"/>
      <c r="R19406" s="31"/>
      <c r="S19406" s="112"/>
    </row>
    <row r="19407">
      <c r="A19407" s="105"/>
      <c r="C19407" s="88"/>
      <c r="D19407" s="86"/>
      <c r="E19407" s="32"/>
      <c r="H19407" s="105"/>
      <c r="J19407" s="102"/>
      <c r="K19407" s="102"/>
      <c r="L19407" s="108"/>
      <c r="R19407" s="31"/>
      <c r="S19407" s="112"/>
    </row>
    <row r="19408">
      <c r="A19408" s="105"/>
      <c r="C19408" s="88"/>
      <c r="D19408" s="86"/>
      <c r="E19408" s="32"/>
      <c r="H19408" s="105"/>
      <c r="J19408" s="102"/>
      <c r="K19408" s="102"/>
      <c r="L19408" s="108"/>
      <c r="R19408" s="31"/>
      <c r="S19408" s="112"/>
    </row>
    <row r="19409">
      <c r="A19409" s="105"/>
      <c r="C19409" s="88"/>
      <c r="D19409" s="86"/>
      <c r="E19409" s="32"/>
      <c r="H19409" s="105"/>
      <c r="J19409" s="102"/>
      <c r="K19409" s="102"/>
      <c r="L19409" s="108"/>
      <c r="R19409" s="31"/>
      <c r="S19409" s="112"/>
    </row>
    <row r="19410">
      <c r="A19410" s="105"/>
      <c r="C19410" s="88"/>
      <c r="D19410" s="86"/>
      <c r="E19410" s="32"/>
      <c r="H19410" s="105"/>
      <c r="J19410" s="102"/>
      <c r="K19410" s="102"/>
      <c r="L19410" s="108"/>
      <c r="R19410" s="31"/>
      <c r="S19410" s="112"/>
    </row>
    <row r="19411">
      <c r="A19411" s="105"/>
      <c r="C19411" s="88"/>
      <c r="D19411" s="86"/>
      <c r="E19411" s="32"/>
      <c r="H19411" s="105"/>
      <c r="J19411" s="102"/>
      <c r="K19411" s="102"/>
      <c r="L19411" s="108"/>
      <c r="R19411" s="31"/>
      <c r="S19411" s="112"/>
    </row>
    <row r="19412">
      <c r="A19412" s="105"/>
      <c r="C19412" s="88"/>
      <c r="D19412" s="86"/>
      <c r="E19412" s="32"/>
      <c r="H19412" s="105"/>
      <c r="J19412" s="102"/>
      <c r="K19412" s="102"/>
      <c r="L19412" s="108"/>
      <c r="R19412" s="31"/>
      <c r="S19412" s="112"/>
    </row>
    <row r="19413">
      <c r="A19413" s="105"/>
      <c r="C19413" s="88"/>
      <c r="D19413" s="86"/>
      <c r="E19413" s="32"/>
      <c r="H19413" s="105"/>
      <c r="J19413" s="102"/>
      <c r="K19413" s="102"/>
      <c r="L19413" s="108"/>
      <c r="R19413" s="31"/>
      <c r="S19413" s="112"/>
    </row>
    <row r="19414">
      <c r="A19414" s="105"/>
      <c r="C19414" s="88"/>
      <c r="D19414" s="86"/>
      <c r="E19414" s="32"/>
      <c r="H19414" s="105"/>
      <c r="J19414" s="102"/>
      <c r="K19414" s="102"/>
      <c r="L19414" s="108"/>
      <c r="R19414" s="31"/>
      <c r="S19414" s="112"/>
    </row>
    <row r="19415">
      <c r="A19415" s="105"/>
      <c r="C19415" s="88"/>
      <c r="D19415" s="86"/>
      <c r="E19415" s="32"/>
      <c r="H19415" s="105"/>
      <c r="J19415" s="102"/>
      <c r="K19415" s="102"/>
      <c r="L19415" s="108"/>
      <c r="R19415" s="31"/>
      <c r="S19415" s="112"/>
    </row>
    <row r="19416">
      <c r="A19416" s="105"/>
      <c r="C19416" s="88"/>
      <c r="D19416" s="86"/>
      <c r="E19416" s="32"/>
      <c r="H19416" s="105"/>
      <c r="J19416" s="102"/>
      <c r="K19416" s="102"/>
      <c r="L19416" s="108"/>
      <c r="R19416" s="31"/>
      <c r="S19416" s="112"/>
    </row>
    <row r="19417">
      <c r="A19417" s="105"/>
      <c r="C19417" s="88"/>
      <c r="D19417" s="86"/>
      <c r="E19417" s="32"/>
      <c r="H19417" s="105"/>
      <c r="J19417" s="102"/>
      <c r="K19417" s="102"/>
      <c r="L19417" s="108"/>
      <c r="R19417" s="31"/>
      <c r="S19417" s="112"/>
    </row>
    <row r="19418">
      <c r="A19418" s="105"/>
      <c r="C19418" s="88"/>
      <c r="D19418" s="86"/>
      <c r="E19418" s="32"/>
      <c r="H19418" s="105"/>
      <c r="J19418" s="102"/>
      <c r="K19418" s="102"/>
      <c r="L19418" s="108"/>
      <c r="R19418" s="31"/>
      <c r="S19418" s="112"/>
    </row>
    <row r="19419">
      <c r="A19419" s="105"/>
      <c r="C19419" s="88"/>
      <c r="D19419" s="86"/>
      <c r="E19419" s="32"/>
      <c r="H19419" s="105"/>
      <c r="J19419" s="102"/>
      <c r="K19419" s="102"/>
      <c r="L19419" s="108"/>
      <c r="R19419" s="31"/>
      <c r="S19419" s="112"/>
    </row>
    <row r="19420">
      <c r="A19420" s="105"/>
      <c r="C19420" s="88"/>
      <c r="D19420" s="86"/>
      <c r="E19420" s="32"/>
      <c r="H19420" s="105"/>
      <c r="J19420" s="102"/>
      <c r="K19420" s="102"/>
      <c r="L19420" s="108"/>
      <c r="R19420" s="31"/>
      <c r="S19420" s="112"/>
    </row>
    <row r="19421">
      <c r="A19421" s="105"/>
      <c r="C19421" s="88"/>
      <c r="D19421" s="86"/>
      <c r="E19421" s="32"/>
      <c r="H19421" s="105"/>
      <c r="J19421" s="102"/>
      <c r="K19421" s="102"/>
      <c r="L19421" s="108"/>
      <c r="R19421" s="31"/>
      <c r="S19421" s="112"/>
    </row>
    <row r="19422">
      <c r="A19422" s="105"/>
      <c r="C19422" s="88"/>
      <c r="D19422" s="86"/>
      <c r="E19422" s="32"/>
      <c r="H19422" s="105"/>
      <c r="J19422" s="102"/>
      <c r="K19422" s="102"/>
      <c r="L19422" s="108"/>
      <c r="R19422" s="31"/>
      <c r="S19422" s="112"/>
    </row>
    <row r="19423">
      <c r="A19423" s="105"/>
      <c r="C19423" s="88"/>
      <c r="D19423" s="86"/>
      <c r="E19423" s="32"/>
      <c r="H19423" s="105"/>
      <c r="J19423" s="102"/>
      <c r="K19423" s="102"/>
      <c r="L19423" s="108"/>
      <c r="R19423" s="31"/>
      <c r="S19423" s="112"/>
    </row>
    <row r="19424">
      <c r="A19424" s="105"/>
      <c r="C19424" s="88"/>
      <c r="D19424" s="86"/>
      <c r="E19424" s="32"/>
      <c r="H19424" s="105"/>
      <c r="J19424" s="102"/>
      <c r="K19424" s="102"/>
      <c r="L19424" s="108"/>
      <c r="R19424" s="31"/>
      <c r="S19424" s="112"/>
    </row>
    <row r="19425">
      <c r="A19425" s="105"/>
      <c r="C19425" s="88"/>
      <c r="D19425" s="86"/>
      <c r="E19425" s="32"/>
      <c r="H19425" s="105"/>
      <c r="J19425" s="102"/>
      <c r="K19425" s="102"/>
      <c r="L19425" s="108"/>
      <c r="R19425" s="31"/>
      <c r="S19425" s="112"/>
    </row>
    <row r="19426">
      <c r="A19426" s="105"/>
      <c r="C19426" s="88"/>
      <c r="D19426" s="86"/>
      <c r="E19426" s="32"/>
      <c r="H19426" s="105"/>
      <c r="J19426" s="102"/>
      <c r="K19426" s="102"/>
      <c r="L19426" s="108"/>
      <c r="R19426" s="31"/>
      <c r="S19426" s="112"/>
    </row>
    <row r="19427">
      <c r="A19427" s="105"/>
      <c r="C19427" s="88"/>
      <c r="D19427" s="86"/>
      <c r="E19427" s="32"/>
      <c r="H19427" s="105"/>
      <c r="J19427" s="102"/>
      <c r="K19427" s="102"/>
      <c r="L19427" s="108"/>
      <c r="R19427" s="31"/>
      <c r="S19427" s="112"/>
    </row>
    <row r="19428">
      <c r="A19428" s="105"/>
      <c r="C19428" s="88"/>
      <c r="D19428" s="86"/>
      <c r="E19428" s="32"/>
      <c r="H19428" s="105"/>
      <c r="J19428" s="102"/>
      <c r="K19428" s="102"/>
      <c r="L19428" s="108"/>
      <c r="R19428" s="31"/>
      <c r="S19428" s="112"/>
    </row>
    <row r="19429">
      <c r="A19429" s="105"/>
      <c r="C19429" s="88"/>
      <c r="D19429" s="86"/>
      <c r="E19429" s="32"/>
      <c r="H19429" s="105"/>
      <c r="J19429" s="102"/>
      <c r="K19429" s="102"/>
      <c r="L19429" s="108"/>
      <c r="R19429" s="31"/>
      <c r="S19429" s="112"/>
    </row>
    <row r="19430">
      <c r="A19430" s="105"/>
      <c r="C19430" s="88"/>
      <c r="D19430" s="86"/>
      <c r="E19430" s="32"/>
      <c r="H19430" s="105"/>
      <c r="J19430" s="102"/>
      <c r="K19430" s="102"/>
      <c r="L19430" s="108"/>
      <c r="R19430" s="31"/>
      <c r="S19430" s="112"/>
    </row>
    <row r="19431">
      <c r="A19431" s="105"/>
      <c r="C19431" s="88"/>
      <c r="D19431" s="86"/>
      <c r="E19431" s="32"/>
      <c r="H19431" s="105"/>
      <c r="J19431" s="102"/>
      <c r="K19431" s="102"/>
      <c r="L19431" s="108"/>
      <c r="R19431" s="31"/>
      <c r="S19431" s="112"/>
    </row>
    <row r="19432">
      <c r="A19432" s="105"/>
      <c r="C19432" s="88"/>
      <c r="D19432" s="86"/>
      <c r="E19432" s="32"/>
      <c r="H19432" s="105"/>
      <c r="J19432" s="102"/>
      <c r="K19432" s="102"/>
      <c r="L19432" s="108"/>
      <c r="R19432" s="31"/>
      <c r="S19432" s="112"/>
    </row>
    <row r="19433">
      <c r="A19433" s="105"/>
      <c r="C19433" s="88"/>
      <c r="D19433" s="86"/>
      <c r="E19433" s="32"/>
      <c r="H19433" s="105"/>
      <c r="J19433" s="102"/>
      <c r="K19433" s="102"/>
      <c r="L19433" s="108"/>
      <c r="R19433" s="31"/>
      <c r="S19433" s="112"/>
    </row>
    <row r="19434">
      <c r="A19434" s="105"/>
      <c r="C19434" s="88"/>
      <c r="D19434" s="86"/>
      <c r="E19434" s="32"/>
      <c r="H19434" s="105"/>
      <c r="J19434" s="102"/>
      <c r="K19434" s="102"/>
      <c r="L19434" s="108"/>
      <c r="R19434" s="31"/>
      <c r="S19434" s="112"/>
    </row>
    <row r="19435">
      <c r="A19435" s="105"/>
      <c r="C19435" s="88"/>
      <c r="D19435" s="86"/>
      <c r="E19435" s="32"/>
      <c r="H19435" s="105"/>
      <c r="J19435" s="102"/>
      <c r="K19435" s="102"/>
      <c r="L19435" s="108"/>
      <c r="R19435" s="31"/>
      <c r="S19435" s="112"/>
    </row>
    <row r="19436">
      <c r="A19436" s="105"/>
      <c r="C19436" s="88"/>
      <c r="D19436" s="86"/>
      <c r="E19436" s="32"/>
      <c r="H19436" s="105"/>
      <c r="J19436" s="102"/>
      <c r="K19436" s="102"/>
      <c r="L19436" s="108"/>
      <c r="R19436" s="31"/>
      <c r="S19436" s="112"/>
    </row>
    <row r="19437">
      <c r="A19437" s="105"/>
      <c r="C19437" s="88"/>
      <c r="D19437" s="86"/>
      <c r="E19437" s="32"/>
      <c r="H19437" s="105"/>
      <c r="J19437" s="102"/>
      <c r="K19437" s="102"/>
      <c r="L19437" s="108"/>
      <c r="R19437" s="31"/>
      <c r="S19437" s="112"/>
    </row>
    <row r="19438">
      <c r="A19438" s="105"/>
      <c r="C19438" s="88"/>
      <c r="D19438" s="86"/>
      <c r="E19438" s="32"/>
      <c r="H19438" s="105"/>
      <c r="J19438" s="102"/>
      <c r="K19438" s="102"/>
      <c r="L19438" s="108"/>
      <c r="R19438" s="31"/>
      <c r="S19438" s="112"/>
    </row>
    <row r="19439">
      <c r="A19439" s="105"/>
      <c r="C19439" s="88"/>
      <c r="D19439" s="86"/>
      <c r="E19439" s="32"/>
      <c r="H19439" s="105"/>
      <c r="J19439" s="102"/>
      <c r="K19439" s="102"/>
      <c r="L19439" s="108"/>
      <c r="R19439" s="31"/>
      <c r="S19439" s="112"/>
    </row>
    <row r="19440">
      <c r="A19440" s="105"/>
      <c r="C19440" s="88"/>
      <c r="D19440" s="86"/>
      <c r="E19440" s="32"/>
      <c r="H19440" s="105"/>
      <c r="J19440" s="102"/>
      <c r="K19440" s="102"/>
      <c r="L19440" s="108"/>
      <c r="R19440" s="31"/>
      <c r="S19440" s="112"/>
    </row>
    <row r="19441">
      <c r="A19441" s="105"/>
      <c r="C19441" s="88"/>
      <c r="D19441" s="86"/>
      <c r="E19441" s="32"/>
      <c r="H19441" s="105"/>
      <c r="J19441" s="102"/>
      <c r="K19441" s="102"/>
      <c r="L19441" s="108"/>
      <c r="R19441" s="31"/>
      <c r="S19441" s="112"/>
    </row>
    <row r="19442">
      <c r="A19442" s="105"/>
      <c r="C19442" s="88"/>
      <c r="D19442" s="86"/>
      <c r="E19442" s="32"/>
      <c r="H19442" s="105"/>
      <c r="J19442" s="102"/>
      <c r="K19442" s="102"/>
      <c r="L19442" s="108"/>
      <c r="R19442" s="31"/>
      <c r="S19442" s="112"/>
    </row>
    <row r="19443">
      <c r="A19443" s="105"/>
      <c r="C19443" s="88"/>
      <c r="D19443" s="86"/>
      <c r="E19443" s="32"/>
      <c r="H19443" s="105"/>
      <c r="J19443" s="102"/>
      <c r="K19443" s="102"/>
      <c r="L19443" s="108"/>
      <c r="R19443" s="31"/>
      <c r="S19443" s="112"/>
    </row>
    <row r="19444">
      <c r="A19444" s="105"/>
      <c r="C19444" s="88"/>
      <c r="D19444" s="86"/>
      <c r="E19444" s="32"/>
      <c r="H19444" s="105"/>
      <c r="J19444" s="102"/>
      <c r="K19444" s="102"/>
      <c r="L19444" s="108"/>
      <c r="R19444" s="31"/>
      <c r="S19444" s="112"/>
    </row>
    <row r="19445">
      <c r="A19445" s="105"/>
      <c r="C19445" s="88"/>
      <c r="D19445" s="86"/>
      <c r="E19445" s="32"/>
      <c r="H19445" s="105"/>
      <c r="J19445" s="102"/>
      <c r="K19445" s="102"/>
      <c r="L19445" s="108"/>
      <c r="R19445" s="31"/>
      <c r="S19445" s="112"/>
    </row>
    <row r="19446">
      <c r="A19446" s="105"/>
      <c r="C19446" s="88"/>
      <c r="D19446" s="86"/>
      <c r="E19446" s="32"/>
      <c r="H19446" s="105"/>
      <c r="J19446" s="102"/>
      <c r="K19446" s="102"/>
      <c r="L19446" s="108"/>
      <c r="R19446" s="31"/>
      <c r="S19446" s="112"/>
    </row>
    <row r="19447">
      <c r="A19447" s="105"/>
      <c r="C19447" s="88"/>
      <c r="D19447" s="86"/>
      <c r="E19447" s="32"/>
      <c r="H19447" s="105"/>
      <c r="J19447" s="102"/>
      <c r="K19447" s="102"/>
      <c r="L19447" s="108"/>
      <c r="R19447" s="31"/>
      <c r="S19447" s="112"/>
    </row>
    <row r="19448">
      <c r="A19448" s="105"/>
      <c r="C19448" s="88"/>
      <c r="D19448" s="86"/>
      <c r="E19448" s="32"/>
      <c r="H19448" s="105"/>
      <c r="J19448" s="102"/>
      <c r="K19448" s="102"/>
      <c r="L19448" s="108"/>
      <c r="R19448" s="31"/>
      <c r="S19448" s="112"/>
    </row>
    <row r="19449">
      <c r="A19449" s="105"/>
      <c r="C19449" s="88"/>
      <c r="D19449" s="86"/>
      <c r="E19449" s="32"/>
      <c r="H19449" s="105"/>
      <c r="J19449" s="102"/>
      <c r="K19449" s="102"/>
      <c r="L19449" s="108"/>
      <c r="R19449" s="31"/>
      <c r="S19449" s="112"/>
    </row>
    <row r="19450">
      <c r="A19450" s="105"/>
      <c r="C19450" s="88"/>
      <c r="D19450" s="86"/>
      <c r="E19450" s="32"/>
      <c r="H19450" s="105"/>
      <c r="J19450" s="102"/>
      <c r="K19450" s="102"/>
      <c r="L19450" s="108"/>
      <c r="R19450" s="31"/>
      <c r="S19450" s="112"/>
    </row>
    <row r="19451">
      <c r="A19451" s="105"/>
      <c r="C19451" s="88"/>
      <c r="D19451" s="86"/>
      <c r="E19451" s="32"/>
      <c r="H19451" s="105"/>
      <c r="J19451" s="102"/>
      <c r="K19451" s="102"/>
      <c r="L19451" s="108"/>
      <c r="R19451" s="31"/>
      <c r="S19451" s="112"/>
    </row>
    <row r="19452">
      <c r="A19452" s="105"/>
      <c r="C19452" s="88"/>
      <c r="D19452" s="86"/>
      <c r="E19452" s="32"/>
      <c r="H19452" s="105"/>
      <c r="J19452" s="102"/>
      <c r="K19452" s="102"/>
      <c r="L19452" s="108"/>
      <c r="R19452" s="31"/>
      <c r="S19452" s="112"/>
    </row>
    <row r="19453">
      <c r="A19453" s="105"/>
      <c r="C19453" s="88"/>
      <c r="D19453" s="86"/>
      <c r="E19453" s="32"/>
      <c r="H19453" s="105"/>
      <c r="J19453" s="102"/>
      <c r="K19453" s="102"/>
      <c r="L19453" s="108"/>
      <c r="R19453" s="31"/>
      <c r="S19453" s="112"/>
    </row>
    <row r="19454">
      <c r="A19454" s="105"/>
      <c r="C19454" s="88"/>
      <c r="D19454" s="86"/>
      <c r="E19454" s="32"/>
      <c r="H19454" s="105"/>
      <c r="J19454" s="102"/>
      <c r="K19454" s="102"/>
      <c r="L19454" s="108"/>
      <c r="R19454" s="31"/>
      <c r="S19454" s="112"/>
    </row>
    <row r="19455">
      <c r="A19455" s="105"/>
      <c r="C19455" s="88"/>
      <c r="D19455" s="86"/>
      <c r="E19455" s="32"/>
      <c r="H19455" s="105"/>
      <c r="J19455" s="102"/>
      <c r="K19455" s="102"/>
      <c r="L19455" s="108"/>
      <c r="R19455" s="31"/>
      <c r="S19455" s="112"/>
    </row>
    <row r="19456">
      <c r="A19456" s="105"/>
      <c r="C19456" s="88"/>
      <c r="D19456" s="86"/>
      <c r="E19456" s="32"/>
      <c r="H19456" s="105"/>
      <c r="J19456" s="102"/>
      <c r="K19456" s="102"/>
      <c r="L19456" s="108"/>
      <c r="R19456" s="31"/>
      <c r="S19456" s="112"/>
    </row>
    <row r="19457">
      <c r="A19457" s="105"/>
      <c r="C19457" s="88"/>
      <c r="D19457" s="86"/>
      <c r="E19457" s="32"/>
      <c r="H19457" s="105"/>
      <c r="J19457" s="102"/>
      <c r="K19457" s="102"/>
      <c r="L19457" s="108"/>
      <c r="R19457" s="31"/>
      <c r="S19457" s="112"/>
    </row>
    <row r="19458">
      <c r="A19458" s="105"/>
      <c r="C19458" s="88"/>
      <c r="D19458" s="86"/>
      <c r="E19458" s="32"/>
      <c r="H19458" s="105"/>
      <c r="J19458" s="102"/>
      <c r="K19458" s="102"/>
      <c r="L19458" s="108"/>
      <c r="R19458" s="31"/>
      <c r="S19458" s="112"/>
    </row>
    <row r="19459">
      <c r="A19459" s="105"/>
      <c r="C19459" s="88"/>
      <c r="D19459" s="86"/>
      <c r="E19459" s="32"/>
      <c r="H19459" s="105"/>
      <c r="J19459" s="102"/>
      <c r="K19459" s="102"/>
      <c r="L19459" s="108"/>
      <c r="R19459" s="31"/>
      <c r="S19459" s="112"/>
    </row>
    <row r="19460">
      <c r="A19460" s="105"/>
      <c r="C19460" s="88"/>
      <c r="D19460" s="86"/>
      <c r="E19460" s="32"/>
      <c r="H19460" s="105"/>
      <c r="J19460" s="102"/>
      <c r="K19460" s="102"/>
      <c r="L19460" s="108"/>
      <c r="R19460" s="31"/>
      <c r="S19460" s="112"/>
    </row>
    <row r="19461">
      <c r="A19461" s="105"/>
      <c r="C19461" s="88"/>
      <c r="D19461" s="86"/>
      <c r="E19461" s="32"/>
      <c r="H19461" s="105"/>
      <c r="J19461" s="102"/>
      <c r="K19461" s="102"/>
      <c r="L19461" s="108"/>
      <c r="R19461" s="31"/>
      <c r="S19461" s="112"/>
    </row>
    <row r="19462">
      <c r="A19462" s="105"/>
      <c r="C19462" s="88"/>
      <c r="D19462" s="86"/>
      <c r="E19462" s="32"/>
      <c r="H19462" s="105"/>
      <c r="J19462" s="102"/>
      <c r="K19462" s="102"/>
      <c r="L19462" s="108"/>
      <c r="R19462" s="31"/>
      <c r="S19462" s="112"/>
    </row>
    <row r="19463">
      <c r="A19463" s="105"/>
      <c r="C19463" s="88"/>
      <c r="D19463" s="86"/>
      <c r="E19463" s="32"/>
      <c r="H19463" s="105"/>
      <c r="J19463" s="102"/>
      <c r="K19463" s="102"/>
      <c r="L19463" s="108"/>
      <c r="R19463" s="31"/>
      <c r="S19463" s="112"/>
    </row>
    <row r="19464">
      <c r="A19464" s="105"/>
      <c r="C19464" s="88"/>
      <c r="D19464" s="86"/>
      <c r="E19464" s="32"/>
      <c r="H19464" s="105"/>
      <c r="J19464" s="102"/>
      <c r="K19464" s="102"/>
      <c r="L19464" s="108"/>
      <c r="R19464" s="31"/>
      <c r="S19464" s="112"/>
    </row>
    <row r="19465">
      <c r="A19465" s="105"/>
      <c r="C19465" s="88"/>
      <c r="D19465" s="86"/>
      <c r="E19465" s="32"/>
      <c r="H19465" s="105"/>
      <c r="J19465" s="102"/>
      <c r="K19465" s="102"/>
      <c r="L19465" s="108"/>
      <c r="R19465" s="31"/>
      <c r="S19465" s="112"/>
    </row>
    <row r="19466">
      <c r="A19466" s="105"/>
      <c r="C19466" s="88"/>
      <c r="D19466" s="86"/>
      <c r="E19466" s="32"/>
      <c r="H19466" s="105"/>
      <c r="J19466" s="102"/>
      <c r="K19466" s="102"/>
      <c r="L19466" s="108"/>
      <c r="R19466" s="31"/>
      <c r="S19466" s="112"/>
    </row>
    <row r="19467">
      <c r="A19467" s="105"/>
      <c r="C19467" s="88"/>
      <c r="D19467" s="86"/>
      <c r="E19467" s="32"/>
      <c r="H19467" s="105"/>
      <c r="J19467" s="102"/>
      <c r="K19467" s="102"/>
      <c r="L19467" s="108"/>
      <c r="R19467" s="31"/>
      <c r="S19467" s="112"/>
    </row>
    <row r="19468">
      <c r="A19468" s="105"/>
      <c r="C19468" s="88"/>
      <c r="D19468" s="86"/>
      <c r="E19468" s="32"/>
      <c r="H19468" s="105"/>
      <c r="J19468" s="102"/>
      <c r="K19468" s="102"/>
      <c r="L19468" s="108"/>
      <c r="R19468" s="31"/>
      <c r="S19468" s="112"/>
    </row>
    <row r="19469">
      <c r="A19469" s="105"/>
      <c r="C19469" s="88"/>
      <c r="D19469" s="86"/>
      <c r="E19469" s="32"/>
      <c r="H19469" s="105"/>
      <c r="J19469" s="102"/>
      <c r="K19469" s="102"/>
      <c r="L19469" s="108"/>
      <c r="R19469" s="31"/>
      <c r="S19469" s="112"/>
    </row>
    <row r="19470">
      <c r="A19470" s="105"/>
      <c r="C19470" s="88"/>
      <c r="D19470" s="86"/>
      <c r="E19470" s="32"/>
      <c r="H19470" s="105"/>
      <c r="J19470" s="102"/>
      <c r="K19470" s="102"/>
      <c r="L19470" s="108"/>
      <c r="R19470" s="31"/>
      <c r="S19470" s="112"/>
    </row>
    <row r="19471">
      <c r="A19471" s="105"/>
      <c r="C19471" s="88"/>
      <c r="D19471" s="86"/>
      <c r="E19471" s="32"/>
      <c r="H19471" s="105"/>
      <c r="J19471" s="102"/>
      <c r="K19471" s="102"/>
      <c r="L19471" s="108"/>
      <c r="R19471" s="31"/>
      <c r="S19471" s="112"/>
    </row>
    <row r="19472">
      <c r="A19472" s="105"/>
      <c r="C19472" s="88"/>
      <c r="D19472" s="86"/>
      <c r="E19472" s="32"/>
      <c r="H19472" s="105"/>
      <c r="J19472" s="102"/>
      <c r="K19472" s="102"/>
      <c r="L19472" s="108"/>
      <c r="R19472" s="31"/>
      <c r="S19472" s="112"/>
    </row>
    <row r="19473">
      <c r="A19473" s="105"/>
      <c r="C19473" s="88"/>
      <c r="D19473" s="86"/>
      <c r="E19473" s="32"/>
      <c r="H19473" s="105"/>
      <c r="J19473" s="102"/>
      <c r="K19473" s="102"/>
      <c r="L19473" s="108"/>
      <c r="R19473" s="31"/>
      <c r="S19473" s="112"/>
    </row>
    <row r="19474">
      <c r="A19474" s="105"/>
      <c r="C19474" s="88"/>
      <c r="D19474" s="86"/>
      <c r="E19474" s="32"/>
      <c r="H19474" s="105"/>
      <c r="J19474" s="102"/>
      <c r="K19474" s="102"/>
      <c r="L19474" s="108"/>
      <c r="R19474" s="31"/>
      <c r="S19474" s="112"/>
    </row>
    <row r="19475">
      <c r="A19475" s="105"/>
      <c r="C19475" s="88"/>
      <c r="D19475" s="86"/>
      <c r="E19475" s="32"/>
      <c r="H19475" s="105"/>
      <c r="J19475" s="102"/>
      <c r="K19475" s="102"/>
      <c r="L19475" s="108"/>
      <c r="R19475" s="31"/>
      <c r="S19475" s="112"/>
    </row>
    <row r="19476">
      <c r="A19476" s="105"/>
      <c r="C19476" s="88"/>
      <c r="D19476" s="86"/>
      <c r="E19476" s="32"/>
      <c r="H19476" s="105"/>
      <c r="J19476" s="102"/>
      <c r="K19476" s="102"/>
      <c r="L19476" s="108"/>
      <c r="R19476" s="31"/>
      <c r="S19476" s="112"/>
    </row>
    <row r="19477">
      <c r="A19477" s="105"/>
      <c r="C19477" s="88"/>
      <c r="D19477" s="86"/>
      <c r="E19477" s="32"/>
      <c r="H19477" s="105"/>
      <c r="J19477" s="102"/>
      <c r="K19477" s="102"/>
      <c r="L19477" s="108"/>
      <c r="R19477" s="31"/>
      <c r="S19477" s="112"/>
    </row>
    <row r="19478">
      <c r="A19478" s="105"/>
      <c r="C19478" s="88"/>
      <c r="D19478" s="86"/>
      <c r="E19478" s="32"/>
      <c r="H19478" s="105"/>
      <c r="J19478" s="102"/>
      <c r="K19478" s="102"/>
      <c r="L19478" s="108"/>
      <c r="R19478" s="31"/>
      <c r="S19478" s="112"/>
    </row>
    <row r="19479">
      <c r="A19479" s="105"/>
      <c r="C19479" s="88"/>
      <c r="D19479" s="86"/>
      <c r="E19479" s="32"/>
      <c r="H19479" s="105"/>
      <c r="J19479" s="102"/>
      <c r="K19479" s="102"/>
      <c r="L19479" s="108"/>
      <c r="R19479" s="31"/>
      <c r="S19479" s="112"/>
    </row>
    <row r="19480">
      <c r="A19480" s="105"/>
      <c r="C19480" s="88"/>
      <c r="D19480" s="86"/>
      <c r="E19480" s="32"/>
      <c r="H19480" s="105"/>
      <c r="J19480" s="102"/>
      <c r="K19480" s="102"/>
      <c r="L19480" s="108"/>
      <c r="R19480" s="31"/>
      <c r="S19480" s="112"/>
    </row>
    <row r="19481">
      <c r="A19481" s="105"/>
      <c r="C19481" s="88"/>
      <c r="D19481" s="86"/>
      <c r="E19481" s="32"/>
      <c r="H19481" s="105"/>
      <c r="J19481" s="102"/>
      <c r="K19481" s="102"/>
      <c r="L19481" s="108"/>
      <c r="R19481" s="31"/>
      <c r="S19481" s="112"/>
    </row>
    <row r="19482">
      <c r="A19482" s="105"/>
      <c r="C19482" s="88"/>
      <c r="D19482" s="86"/>
      <c r="E19482" s="32"/>
      <c r="H19482" s="105"/>
      <c r="J19482" s="102"/>
      <c r="K19482" s="102"/>
      <c r="L19482" s="108"/>
      <c r="R19482" s="31"/>
      <c r="S19482" s="112"/>
    </row>
    <row r="19483">
      <c r="A19483" s="105"/>
      <c r="C19483" s="88"/>
      <c r="D19483" s="86"/>
      <c r="E19483" s="32"/>
      <c r="H19483" s="105"/>
      <c r="J19483" s="102"/>
      <c r="K19483" s="102"/>
      <c r="L19483" s="108"/>
      <c r="R19483" s="31"/>
      <c r="S19483" s="112"/>
    </row>
    <row r="19484">
      <c r="A19484" s="105"/>
      <c r="C19484" s="88"/>
      <c r="D19484" s="86"/>
      <c r="E19484" s="32"/>
      <c r="H19484" s="105"/>
      <c r="J19484" s="102"/>
      <c r="K19484" s="102"/>
      <c r="L19484" s="108"/>
      <c r="R19484" s="31"/>
      <c r="S19484" s="112"/>
    </row>
    <row r="19485">
      <c r="A19485" s="105"/>
      <c r="C19485" s="88"/>
      <c r="D19485" s="86"/>
      <c r="E19485" s="32"/>
      <c r="H19485" s="105"/>
      <c r="J19485" s="102"/>
      <c r="K19485" s="102"/>
      <c r="L19485" s="108"/>
      <c r="R19485" s="31"/>
      <c r="S19485" s="112"/>
    </row>
    <row r="19486">
      <c r="A19486" s="105"/>
      <c r="C19486" s="88"/>
      <c r="D19486" s="86"/>
      <c r="E19486" s="32"/>
      <c r="H19486" s="105"/>
      <c r="J19486" s="102"/>
      <c r="K19486" s="102"/>
      <c r="L19486" s="108"/>
      <c r="R19486" s="31"/>
      <c r="S19486" s="112"/>
    </row>
    <row r="19487">
      <c r="A19487" s="105"/>
      <c r="C19487" s="88"/>
      <c r="D19487" s="86"/>
      <c r="E19487" s="32"/>
      <c r="H19487" s="105"/>
      <c r="J19487" s="102"/>
      <c r="K19487" s="102"/>
      <c r="L19487" s="108"/>
      <c r="R19487" s="31"/>
      <c r="S19487" s="112"/>
    </row>
    <row r="19488">
      <c r="A19488" s="105"/>
      <c r="C19488" s="88"/>
      <c r="D19488" s="86"/>
      <c r="E19488" s="32"/>
      <c r="H19488" s="105"/>
      <c r="J19488" s="102"/>
      <c r="K19488" s="102"/>
      <c r="L19488" s="108"/>
      <c r="R19488" s="31"/>
      <c r="S19488" s="112"/>
    </row>
    <row r="19489">
      <c r="A19489" s="105"/>
      <c r="C19489" s="88"/>
      <c r="D19489" s="86"/>
      <c r="E19489" s="32"/>
      <c r="H19489" s="105"/>
      <c r="J19489" s="102"/>
      <c r="K19489" s="102"/>
      <c r="L19489" s="108"/>
      <c r="R19489" s="31"/>
      <c r="S19489" s="112"/>
    </row>
    <row r="19490">
      <c r="A19490" s="105"/>
      <c r="C19490" s="88"/>
      <c r="D19490" s="86"/>
      <c r="E19490" s="32"/>
      <c r="H19490" s="105"/>
      <c r="J19490" s="102"/>
      <c r="K19490" s="102"/>
      <c r="L19490" s="108"/>
      <c r="R19490" s="31"/>
      <c r="S19490" s="112"/>
    </row>
    <row r="19491">
      <c r="A19491" s="105"/>
      <c r="C19491" s="88"/>
      <c r="D19491" s="86"/>
      <c r="E19491" s="32"/>
      <c r="H19491" s="105"/>
      <c r="J19491" s="102"/>
      <c r="K19491" s="102"/>
      <c r="L19491" s="108"/>
      <c r="R19491" s="31"/>
      <c r="S19491" s="112"/>
    </row>
    <row r="19492">
      <c r="A19492" s="105"/>
      <c r="C19492" s="88"/>
      <c r="D19492" s="86"/>
      <c r="E19492" s="32"/>
      <c r="H19492" s="105"/>
      <c r="J19492" s="102"/>
      <c r="K19492" s="102"/>
      <c r="L19492" s="108"/>
      <c r="R19492" s="31"/>
      <c r="S19492" s="112"/>
    </row>
    <row r="19493">
      <c r="A19493" s="105"/>
      <c r="C19493" s="88"/>
      <c r="D19493" s="86"/>
      <c r="E19493" s="32"/>
      <c r="H19493" s="105"/>
      <c r="J19493" s="102"/>
      <c r="K19493" s="102"/>
      <c r="L19493" s="108"/>
      <c r="R19493" s="31"/>
      <c r="S19493" s="112"/>
    </row>
    <row r="19494">
      <c r="A19494" s="105"/>
      <c r="C19494" s="88"/>
      <c r="D19494" s="86"/>
      <c r="E19494" s="32"/>
      <c r="H19494" s="105"/>
      <c r="J19494" s="102"/>
      <c r="K19494" s="102"/>
      <c r="L19494" s="108"/>
      <c r="R19494" s="31"/>
      <c r="S19494" s="112"/>
    </row>
    <row r="19495">
      <c r="A19495" s="105"/>
      <c r="C19495" s="88"/>
      <c r="D19495" s="86"/>
      <c r="E19495" s="32"/>
      <c r="H19495" s="105"/>
      <c r="J19495" s="102"/>
      <c r="K19495" s="102"/>
      <c r="L19495" s="108"/>
      <c r="R19495" s="31"/>
      <c r="S19495" s="112"/>
    </row>
    <row r="19496">
      <c r="A19496" s="105"/>
      <c r="C19496" s="88"/>
      <c r="D19496" s="86"/>
      <c r="E19496" s="32"/>
      <c r="H19496" s="105"/>
      <c r="J19496" s="102"/>
      <c r="K19496" s="102"/>
      <c r="L19496" s="108"/>
      <c r="R19496" s="31"/>
      <c r="S19496" s="112"/>
    </row>
    <row r="19497">
      <c r="A19497" s="105"/>
      <c r="C19497" s="88"/>
      <c r="D19497" s="86"/>
      <c r="E19497" s="32"/>
      <c r="H19497" s="105"/>
      <c r="J19497" s="102"/>
      <c r="K19497" s="102"/>
      <c r="L19497" s="108"/>
      <c r="R19497" s="31"/>
      <c r="S19497" s="112"/>
    </row>
    <row r="19498">
      <c r="A19498" s="105"/>
      <c r="C19498" s="88"/>
      <c r="D19498" s="86"/>
      <c r="E19498" s="32"/>
      <c r="H19498" s="105"/>
      <c r="J19498" s="102"/>
      <c r="K19498" s="102"/>
      <c r="L19498" s="108"/>
      <c r="R19498" s="31"/>
      <c r="S19498" s="112"/>
    </row>
    <row r="19499">
      <c r="A19499" s="105"/>
      <c r="C19499" s="88"/>
      <c r="D19499" s="86"/>
      <c r="E19499" s="32"/>
      <c r="H19499" s="105"/>
      <c r="J19499" s="102"/>
      <c r="K19499" s="102"/>
      <c r="L19499" s="108"/>
      <c r="R19499" s="31"/>
      <c r="S19499" s="112"/>
    </row>
    <row r="19500">
      <c r="A19500" s="105"/>
      <c r="C19500" s="88"/>
      <c r="D19500" s="86"/>
      <c r="E19500" s="32"/>
      <c r="H19500" s="105"/>
      <c r="J19500" s="102"/>
      <c r="K19500" s="102"/>
      <c r="L19500" s="108"/>
      <c r="R19500" s="31"/>
      <c r="S19500" s="112"/>
    </row>
    <row r="19501">
      <c r="A19501" s="105"/>
      <c r="C19501" s="88"/>
      <c r="D19501" s="86"/>
      <c r="E19501" s="32"/>
      <c r="H19501" s="105"/>
      <c r="J19501" s="102"/>
      <c r="K19501" s="102"/>
      <c r="L19501" s="108"/>
      <c r="R19501" s="31"/>
      <c r="S19501" s="112"/>
    </row>
    <row r="19502">
      <c r="A19502" s="105"/>
      <c r="C19502" s="88"/>
      <c r="D19502" s="86"/>
      <c r="E19502" s="32"/>
      <c r="H19502" s="105"/>
      <c r="J19502" s="102"/>
      <c r="K19502" s="102"/>
      <c r="L19502" s="108"/>
      <c r="R19502" s="31"/>
      <c r="S19502" s="112"/>
    </row>
    <row r="19503">
      <c r="A19503" s="105"/>
      <c r="C19503" s="88"/>
      <c r="D19503" s="86"/>
      <c r="E19503" s="32"/>
      <c r="H19503" s="105"/>
      <c r="J19503" s="102"/>
      <c r="K19503" s="102"/>
      <c r="L19503" s="108"/>
      <c r="R19503" s="31"/>
      <c r="S19503" s="112"/>
    </row>
    <row r="19504">
      <c r="A19504" s="105"/>
      <c r="C19504" s="88"/>
      <c r="D19504" s="86"/>
      <c r="E19504" s="32"/>
      <c r="H19504" s="105"/>
      <c r="J19504" s="102"/>
      <c r="K19504" s="102"/>
      <c r="L19504" s="108"/>
      <c r="R19504" s="31"/>
      <c r="S19504" s="112"/>
    </row>
    <row r="19505">
      <c r="A19505" s="105"/>
      <c r="C19505" s="88"/>
      <c r="D19505" s="86"/>
      <c r="E19505" s="32"/>
      <c r="H19505" s="105"/>
      <c r="J19505" s="102"/>
      <c r="K19505" s="102"/>
      <c r="L19505" s="108"/>
      <c r="R19505" s="31"/>
      <c r="S19505" s="112"/>
    </row>
    <row r="19506">
      <c r="A19506" s="105"/>
      <c r="C19506" s="88"/>
      <c r="D19506" s="86"/>
      <c r="E19506" s="32"/>
      <c r="H19506" s="105"/>
      <c r="J19506" s="102"/>
      <c r="K19506" s="102"/>
      <c r="L19506" s="108"/>
      <c r="R19506" s="31"/>
      <c r="S19506" s="112"/>
    </row>
    <row r="19507">
      <c r="A19507" s="105"/>
      <c r="C19507" s="88"/>
      <c r="D19507" s="86"/>
      <c r="E19507" s="32"/>
      <c r="H19507" s="105"/>
      <c r="J19507" s="102"/>
      <c r="K19507" s="102"/>
      <c r="L19507" s="108"/>
      <c r="R19507" s="31"/>
      <c r="S19507" s="112"/>
    </row>
    <row r="19508">
      <c r="A19508" s="105"/>
      <c r="C19508" s="88"/>
      <c r="D19508" s="86"/>
      <c r="E19508" s="32"/>
      <c r="H19508" s="105"/>
      <c r="J19508" s="102"/>
      <c r="K19508" s="102"/>
      <c r="L19508" s="108"/>
      <c r="R19508" s="31"/>
      <c r="S19508" s="112"/>
    </row>
    <row r="19509">
      <c r="A19509" s="105"/>
      <c r="C19509" s="88"/>
      <c r="D19509" s="86"/>
      <c r="E19509" s="32"/>
      <c r="H19509" s="105"/>
      <c r="J19509" s="102"/>
      <c r="K19509" s="102"/>
      <c r="L19509" s="108"/>
      <c r="R19509" s="31"/>
      <c r="S19509" s="112"/>
    </row>
    <row r="19510">
      <c r="A19510" s="105"/>
      <c r="C19510" s="88"/>
      <c r="D19510" s="86"/>
      <c r="E19510" s="32"/>
      <c r="H19510" s="105"/>
      <c r="J19510" s="102"/>
      <c r="K19510" s="102"/>
      <c r="L19510" s="108"/>
      <c r="R19510" s="31"/>
      <c r="S19510" s="112"/>
    </row>
    <row r="19511">
      <c r="A19511" s="105"/>
      <c r="C19511" s="88"/>
      <c r="D19511" s="86"/>
      <c r="E19511" s="32"/>
      <c r="H19511" s="105"/>
      <c r="J19511" s="102"/>
      <c r="K19511" s="102"/>
      <c r="L19511" s="108"/>
      <c r="R19511" s="31"/>
      <c r="S19511" s="112"/>
    </row>
    <row r="19512">
      <c r="A19512" s="105"/>
      <c r="C19512" s="88"/>
      <c r="D19512" s="86"/>
      <c r="E19512" s="32"/>
      <c r="H19512" s="105"/>
      <c r="J19512" s="102"/>
      <c r="K19512" s="102"/>
      <c r="L19512" s="108"/>
      <c r="R19512" s="31"/>
      <c r="S19512" s="112"/>
    </row>
    <row r="19513">
      <c r="A19513" s="105"/>
      <c r="C19513" s="88"/>
      <c r="D19513" s="86"/>
      <c r="E19513" s="32"/>
      <c r="H19513" s="105"/>
      <c r="J19513" s="102"/>
      <c r="K19513" s="102"/>
      <c r="L19513" s="108"/>
      <c r="R19513" s="31"/>
      <c r="S19513" s="112"/>
    </row>
    <row r="19514">
      <c r="A19514" s="105"/>
      <c r="C19514" s="88"/>
      <c r="D19514" s="86"/>
      <c r="E19514" s="32"/>
      <c r="H19514" s="105"/>
      <c r="J19514" s="102"/>
      <c r="K19514" s="102"/>
      <c r="L19514" s="108"/>
      <c r="R19514" s="31"/>
      <c r="S19514" s="112"/>
    </row>
    <row r="19515">
      <c r="A19515" s="105"/>
      <c r="C19515" s="88"/>
      <c r="D19515" s="86"/>
      <c r="E19515" s="32"/>
      <c r="H19515" s="105"/>
      <c r="J19515" s="102"/>
      <c r="K19515" s="102"/>
      <c r="L19515" s="108"/>
      <c r="R19515" s="31"/>
      <c r="S19515" s="112"/>
    </row>
    <row r="19516">
      <c r="A19516" s="105"/>
      <c r="C19516" s="88"/>
      <c r="D19516" s="86"/>
      <c r="E19516" s="32"/>
      <c r="H19516" s="105"/>
      <c r="J19516" s="102"/>
      <c r="K19516" s="102"/>
      <c r="L19516" s="108"/>
      <c r="R19516" s="31"/>
      <c r="S19516" s="112"/>
    </row>
    <row r="19517">
      <c r="A19517" s="105"/>
      <c r="C19517" s="88"/>
      <c r="D19517" s="86"/>
      <c r="E19517" s="32"/>
      <c r="H19517" s="105"/>
      <c r="J19517" s="102"/>
      <c r="K19517" s="102"/>
      <c r="L19517" s="108"/>
      <c r="R19517" s="31"/>
      <c r="S19517" s="112"/>
    </row>
    <row r="19518">
      <c r="A19518" s="105"/>
      <c r="C19518" s="88"/>
      <c r="D19518" s="86"/>
      <c r="E19518" s="32"/>
      <c r="H19518" s="105"/>
      <c r="J19518" s="102"/>
      <c r="K19518" s="102"/>
      <c r="L19518" s="108"/>
      <c r="R19518" s="31"/>
      <c r="S19518" s="112"/>
    </row>
    <row r="19519">
      <c r="A19519" s="105"/>
      <c r="C19519" s="88"/>
      <c r="D19519" s="86"/>
      <c r="E19519" s="32"/>
      <c r="H19519" s="105"/>
      <c r="J19519" s="102"/>
      <c r="K19519" s="102"/>
      <c r="L19519" s="108"/>
      <c r="R19519" s="31"/>
      <c r="S19519" s="112"/>
    </row>
    <row r="19520">
      <c r="A19520" s="105"/>
      <c r="C19520" s="88"/>
      <c r="D19520" s="86"/>
      <c r="E19520" s="32"/>
      <c r="H19520" s="105"/>
      <c r="J19520" s="102"/>
      <c r="K19520" s="102"/>
      <c r="L19520" s="108"/>
      <c r="R19520" s="31"/>
      <c r="S19520" s="112"/>
    </row>
    <row r="19521">
      <c r="A19521" s="105"/>
      <c r="C19521" s="88"/>
      <c r="D19521" s="86"/>
      <c r="E19521" s="32"/>
      <c r="H19521" s="105"/>
      <c r="J19521" s="102"/>
      <c r="K19521" s="102"/>
      <c r="L19521" s="108"/>
      <c r="R19521" s="31"/>
      <c r="S19521" s="112"/>
    </row>
    <row r="19522">
      <c r="A19522" s="105"/>
      <c r="C19522" s="88"/>
      <c r="D19522" s="86"/>
      <c r="E19522" s="32"/>
      <c r="H19522" s="105"/>
      <c r="J19522" s="102"/>
      <c r="K19522" s="102"/>
      <c r="L19522" s="108"/>
      <c r="R19522" s="31"/>
      <c r="S19522" s="112"/>
    </row>
    <row r="19523">
      <c r="A19523" s="105"/>
      <c r="C19523" s="88"/>
      <c r="D19523" s="86"/>
      <c r="E19523" s="32"/>
      <c r="H19523" s="105"/>
      <c r="J19523" s="102"/>
      <c r="K19523" s="102"/>
      <c r="L19523" s="108"/>
      <c r="R19523" s="31"/>
      <c r="S19523" s="112"/>
    </row>
    <row r="19524">
      <c r="A19524" s="105"/>
      <c r="C19524" s="88"/>
      <c r="D19524" s="86"/>
      <c r="E19524" s="32"/>
      <c r="H19524" s="105"/>
      <c r="J19524" s="102"/>
      <c r="K19524" s="102"/>
      <c r="L19524" s="108"/>
      <c r="R19524" s="31"/>
      <c r="S19524" s="112"/>
    </row>
    <row r="19525">
      <c r="A19525" s="105"/>
      <c r="C19525" s="88"/>
      <c r="D19525" s="86"/>
      <c r="E19525" s="32"/>
      <c r="H19525" s="105"/>
      <c r="J19525" s="102"/>
      <c r="K19525" s="102"/>
      <c r="L19525" s="108"/>
      <c r="R19525" s="31"/>
      <c r="S19525" s="112"/>
    </row>
    <row r="19526">
      <c r="A19526" s="105"/>
      <c r="C19526" s="88"/>
      <c r="D19526" s="86"/>
      <c r="E19526" s="32"/>
      <c r="H19526" s="105"/>
      <c r="J19526" s="102"/>
      <c r="K19526" s="102"/>
      <c r="L19526" s="108"/>
      <c r="R19526" s="31"/>
      <c r="S19526" s="112"/>
    </row>
    <row r="19527">
      <c r="A19527" s="105"/>
      <c r="C19527" s="88"/>
      <c r="D19527" s="86"/>
      <c r="E19527" s="32"/>
      <c r="H19527" s="105"/>
      <c r="J19527" s="102"/>
      <c r="K19527" s="102"/>
      <c r="L19527" s="108"/>
      <c r="R19527" s="31"/>
      <c r="S19527" s="112"/>
    </row>
    <row r="19528">
      <c r="A19528" s="105"/>
      <c r="C19528" s="88"/>
      <c r="D19528" s="86"/>
      <c r="E19528" s="32"/>
      <c r="H19528" s="105"/>
      <c r="J19528" s="102"/>
      <c r="K19528" s="102"/>
      <c r="L19528" s="108"/>
      <c r="R19528" s="31"/>
      <c r="S19528" s="112"/>
    </row>
    <row r="19529">
      <c r="A19529" s="105"/>
      <c r="C19529" s="88"/>
      <c r="D19529" s="86"/>
      <c r="E19529" s="32"/>
      <c r="H19529" s="105"/>
      <c r="J19529" s="102"/>
      <c r="K19529" s="102"/>
      <c r="L19529" s="108"/>
      <c r="R19529" s="31"/>
      <c r="S19529" s="112"/>
    </row>
    <row r="19530">
      <c r="A19530" s="105"/>
      <c r="C19530" s="88"/>
      <c r="D19530" s="86"/>
      <c r="E19530" s="32"/>
      <c r="H19530" s="105"/>
      <c r="J19530" s="102"/>
      <c r="K19530" s="102"/>
      <c r="L19530" s="108"/>
      <c r="R19530" s="31"/>
      <c r="S19530" s="112"/>
    </row>
    <row r="19531">
      <c r="A19531" s="105"/>
      <c r="C19531" s="88"/>
      <c r="D19531" s="86"/>
      <c r="E19531" s="32"/>
      <c r="H19531" s="105"/>
      <c r="J19531" s="102"/>
      <c r="K19531" s="102"/>
      <c r="L19531" s="108"/>
      <c r="R19531" s="31"/>
      <c r="S19531" s="112"/>
    </row>
    <row r="19532">
      <c r="A19532" s="105"/>
      <c r="C19532" s="88"/>
      <c r="D19532" s="86"/>
      <c r="E19532" s="32"/>
      <c r="H19532" s="105"/>
      <c r="J19532" s="102"/>
      <c r="K19532" s="102"/>
      <c r="L19532" s="108"/>
      <c r="R19532" s="31"/>
      <c r="S19532" s="112"/>
    </row>
    <row r="19533">
      <c r="A19533" s="105"/>
      <c r="C19533" s="88"/>
      <c r="D19533" s="86"/>
      <c r="E19533" s="32"/>
      <c r="H19533" s="105"/>
      <c r="J19533" s="102"/>
      <c r="K19533" s="102"/>
      <c r="L19533" s="108"/>
      <c r="R19533" s="31"/>
      <c r="S19533" s="112"/>
    </row>
    <row r="19534">
      <c r="A19534" s="105"/>
      <c r="C19534" s="88"/>
      <c r="D19534" s="86"/>
      <c r="E19534" s="32"/>
      <c r="H19534" s="105"/>
      <c r="J19534" s="102"/>
      <c r="K19534" s="102"/>
      <c r="L19534" s="108"/>
      <c r="R19534" s="31"/>
      <c r="S19534" s="112"/>
    </row>
    <row r="19535">
      <c r="A19535" s="105"/>
      <c r="C19535" s="88"/>
      <c r="D19535" s="86"/>
      <c r="E19535" s="32"/>
      <c r="H19535" s="105"/>
      <c r="J19535" s="102"/>
      <c r="K19535" s="102"/>
      <c r="L19535" s="108"/>
      <c r="R19535" s="31"/>
      <c r="S19535" s="112"/>
    </row>
    <row r="19536">
      <c r="A19536" s="105"/>
      <c r="C19536" s="88"/>
      <c r="D19536" s="86"/>
      <c r="E19536" s="32"/>
      <c r="H19536" s="105"/>
      <c r="J19536" s="102"/>
      <c r="K19536" s="102"/>
      <c r="L19536" s="108"/>
      <c r="R19536" s="31"/>
      <c r="S19536" s="112"/>
    </row>
    <row r="19537">
      <c r="A19537" s="105"/>
      <c r="C19537" s="88"/>
      <c r="D19537" s="86"/>
      <c r="E19537" s="32"/>
      <c r="H19537" s="105"/>
      <c r="J19537" s="102"/>
      <c r="K19537" s="102"/>
      <c r="L19537" s="108"/>
      <c r="R19537" s="31"/>
      <c r="S19537" s="112"/>
    </row>
    <row r="19538">
      <c r="A19538" s="105"/>
      <c r="C19538" s="88"/>
      <c r="D19538" s="86"/>
      <c r="E19538" s="32"/>
      <c r="H19538" s="105"/>
      <c r="J19538" s="102"/>
      <c r="K19538" s="102"/>
      <c r="L19538" s="108"/>
      <c r="R19538" s="31"/>
      <c r="S19538" s="112"/>
    </row>
    <row r="19539">
      <c r="A19539" s="105"/>
      <c r="C19539" s="88"/>
      <c r="D19539" s="86"/>
      <c r="E19539" s="32"/>
      <c r="H19539" s="105"/>
      <c r="J19539" s="102"/>
      <c r="K19539" s="102"/>
      <c r="L19539" s="108"/>
      <c r="R19539" s="31"/>
      <c r="S19539" s="112"/>
    </row>
    <row r="19540">
      <c r="A19540" s="105"/>
      <c r="C19540" s="88"/>
      <c r="D19540" s="86"/>
      <c r="E19540" s="32"/>
      <c r="H19540" s="105"/>
      <c r="J19540" s="102"/>
      <c r="K19540" s="102"/>
      <c r="L19540" s="108"/>
      <c r="R19540" s="31"/>
      <c r="S19540" s="112"/>
    </row>
    <row r="19541">
      <c r="A19541" s="105"/>
      <c r="C19541" s="88"/>
      <c r="D19541" s="86"/>
      <c r="E19541" s="32"/>
      <c r="H19541" s="105"/>
      <c r="J19541" s="102"/>
      <c r="K19541" s="102"/>
      <c r="L19541" s="108"/>
      <c r="R19541" s="31"/>
      <c r="S19541" s="112"/>
    </row>
    <row r="19542">
      <c r="A19542" s="105"/>
      <c r="C19542" s="88"/>
      <c r="D19542" s="86"/>
      <c r="E19542" s="32"/>
      <c r="H19542" s="105"/>
      <c r="J19542" s="102"/>
      <c r="K19542" s="102"/>
      <c r="L19542" s="108"/>
      <c r="R19542" s="31"/>
      <c r="S19542" s="112"/>
    </row>
    <row r="19543">
      <c r="A19543" s="105"/>
      <c r="C19543" s="88"/>
      <c r="D19543" s="86"/>
      <c r="E19543" s="32"/>
      <c r="H19543" s="105"/>
      <c r="J19543" s="102"/>
      <c r="K19543" s="102"/>
      <c r="L19543" s="108"/>
      <c r="R19543" s="31"/>
      <c r="S19543" s="112"/>
    </row>
    <row r="19544">
      <c r="A19544" s="105"/>
      <c r="C19544" s="88"/>
      <c r="D19544" s="86"/>
      <c r="E19544" s="32"/>
      <c r="H19544" s="105"/>
      <c r="J19544" s="102"/>
      <c r="K19544" s="102"/>
      <c r="L19544" s="108"/>
      <c r="R19544" s="31"/>
      <c r="S19544" s="112"/>
    </row>
    <row r="19545">
      <c r="A19545" s="105"/>
      <c r="C19545" s="88"/>
      <c r="D19545" s="86"/>
      <c r="E19545" s="32"/>
      <c r="H19545" s="105"/>
      <c r="J19545" s="102"/>
      <c r="K19545" s="102"/>
      <c r="L19545" s="108"/>
      <c r="R19545" s="31"/>
      <c r="S19545" s="112"/>
    </row>
    <row r="19546">
      <c r="A19546" s="105"/>
      <c r="C19546" s="88"/>
      <c r="D19546" s="86"/>
      <c r="E19546" s="32"/>
      <c r="H19546" s="105"/>
      <c r="J19546" s="102"/>
      <c r="K19546" s="102"/>
      <c r="L19546" s="108"/>
      <c r="R19546" s="31"/>
      <c r="S19546" s="112"/>
    </row>
    <row r="19547">
      <c r="A19547" s="105"/>
      <c r="C19547" s="88"/>
      <c r="D19547" s="86"/>
      <c r="E19547" s="32"/>
      <c r="H19547" s="105"/>
      <c r="J19547" s="102"/>
      <c r="K19547" s="102"/>
      <c r="L19547" s="108"/>
      <c r="R19547" s="31"/>
      <c r="S19547" s="112"/>
    </row>
    <row r="19548">
      <c r="A19548" s="105"/>
      <c r="C19548" s="88"/>
      <c r="D19548" s="86"/>
      <c r="E19548" s="32"/>
      <c r="H19548" s="105"/>
      <c r="J19548" s="102"/>
      <c r="K19548" s="102"/>
      <c r="L19548" s="108"/>
      <c r="R19548" s="31"/>
      <c r="S19548" s="112"/>
    </row>
    <row r="19549">
      <c r="A19549" s="105"/>
      <c r="C19549" s="88"/>
      <c r="D19549" s="86"/>
      <c r="E19549" s="32"/>
      <c r="H19549" s="105"/>
      <c r="J19549" s="102"/>
      <c r="K19549" s="102"/>
      <c r="L19549" s="108"/>
      <c r="R19549" s="31"/>
      <c r="S19549" s="112"/>
    </row>
    <row r="19550">
      <c r="A19550" s="105"/>
      <c r="C19550" s="88"/>
      <c r="D19550" s="86"/>
      <c r="E19550" s="32"/>
      <c r="H19550" s="105"/>
      <c r="J19550" s="102"/>
      <c r="K19550" s="102"/>
      <c r="L19550" s="108"/>
      <c r="R19550" s="31"/>
      <c r="S19550" s="112"/>
    </row>
    <row r="19551">
      <c r="A19551" s="105"/>
      <c r="C19551" s="88"/>
      <c r="D19551" s="86"/>
      <c r="E19551" s="32"/>
      <c r="H19551" s="105"/>
      <c r="J19551" s="102"/>
      <c r="K19551" s="102"/>
      <c r="L19551" s="108"/>
      <c r="R19551" s="31"/>
      <c r="S19551" s="112"/>
    </row>
    <row r="19552">
      <c r="A19552" s="105"/>
      <c r="C19552" s="88"/>
      <c r="D19552" s="86"/>
      <c r="E19552" s="32"/>
      <c r="H19552" s="105"/>
      <c r="J19552" s="102"/>
      <c r="K19552" s="102"/>
      <c r="L19552" s="108"/>
      <c r="R19552" s="31"/>
      <c r="S19552" s="112"/>
    </row>
    <row r="19553">
      <c r="A19553" s="105"/>
      <c r="C19553" s="88"/>
      <c r="D19553" s="86"/>
      <c r="E19553" s="32"/>
      <c r="H19553" s="105"/>
      <c r="J19553" s="102"/>
      <c r="K19553" s="102"/>
      <c r="L19553" s="108"/>
      <c r="R19553" s="31"/>
      <c r="S19553" s="112"/>
    </row>
    <row r="19554">
      <c r="A19554" s="105"/>
      <c r="C19554" s="88"/>
      <c r="D19554" s="86"/>
      <c r="E19554" s="32"/>
      <c r="H19554" s="105"/>
      <c r="J19554" s="102"/>
      <c r="K19554" s="102"/>
      <c r="L19554" s="108"/>
      <c r="R19554" s="31"/>
      <c r="S19554" s="112"/>
    </row>
    <row r="19555">
      <c r="A19555" s="105"/>
      <c r="C19555" s="88"/>
      <c r="D19555" s="86"/>
      <c r="E19555" s="32"/>
      <c r="H19555" s="105"/>
      <c r="J19555" s="102"/>
      <c r="K19555" s="102"/>
      <c r="L19555" s="108"/>
      <c r="R19555" s="31"/>
      <c r="S19555" s="112"/>
    </row>
    <row r="19556">
      <c r="A19556" s="105"/>
      <c r="C19556" s="88"/>
      <c r="D19556" s="86"/>
      <c r="E19556" s="32"/>
      <c r="H19556" s="105"/>
      <c r="J19556" s="102"/>
      <c r="K19556" s="102"/>
      <c r="L19556" s="108"/>
      <c r="R19556" s="31"/>
      <c r="S19556" s="112"/>
    </row>
    <row r="19557">
      <c r="A19557" s="105"/>
      <c r="C19557" s="88"/>
      <c r="D19557" s="86"/>
      <c r="E19557" s="32"/>
      <c r="H19557" s="105"/>
      <c r="J19557" s="102"/>
      <c r="K19557" s="102"/>
      <c r="L19557" s="108"/>
      <c r="R19557" s="31"/>
      <c r="S19557" s="112"/>
    </row>
    <row r="19558">
      <c r="A19558" s="105"/>
      <c r="C19558" s="88"/>
      <c r="D19558" s="86"/>
      <c r="E19558" s="32"/>
      <c r="H19558" s="105"/>
      <c r="J19558" s="102"/>
      <c r="K19558" s="102"/>
      <c r="L19558" s="108"/>
      <c r="R19558" s="31"/>
      <c r="S19558" s="112"/>
    </row>
    <row r="19559">
      <c r="A19559" s="105"/>
      <c r="C19559" s="88"/>
      <c r="D19559" s="86"/>
      <c r="E19559" s="32"/>
      <c r="H19559" s="105"/>
      <c r="J19559" s="102"/>
      <c r="K19559" s="102"/>
      <c r="L19559" s="108"/>
      <c r="R19559" s="31"/>
      <c r="S19559" s="112"/>
    </row>
    <row r="19560">
      <c r="A19560" s="105"/>
      <c r="C19560" s="88"/>
      <c r="D19560" s="86"/>
      <c r="E19560" s="32"/>
      <c r="H19560" s="105"/>
      <c r="J19560" s="102"/>
      <c r="K19560" s="102"/>
      <c r="L19560" s="108"/>
      <c r="R19560" s="31"/>
      <c r="S19560" s="112"/>
    </row>
    <row r="19561">
      <c r="A19561" s="105"/>
      <c r="C19561" s="88"/>
      <c r="D19561" s="86"/>
      <c r="E19561" s="32"/>
      <c r="H19561" s="105"/>
      <c r="J19561" s="102"/>
      <c r="K19561" s="102"/>
      <c r="L19561" s="108"/>
      <c r="R19561" s="31"/>
      <c r="S19561" s="112"/>
    </row>
    <row r="19562">
      <c r="A19562" s="105"/>
      <c r="C19562" s="88"/>
      <c r="D19562" s="86"/>
      <c r="E19562" s="32"/>
      <c r="H19562" s="105"/>
      <c r="J19562" s="102"/>
      <c r="K19562" s="102"/>
      <c r="L19562" s="108"/>
      <c r="R19562" s="31"/>
      <c r="S19562" s="112"/>
    </row>
    <row r="19563">
      <c r="A19563" s="105"/>
      <c r="C19563" s="88"/>
      <c r="D19563" s="86"/>
      <c r="E19563" s="32"/>
      <c r="H19563" s="105"/>
      <c r="J19563" s="102"/>
      <c r="K19563" s="102"/>
      <c r="L19563" s="108"/>
      <c r="R19563" s="31"/>
      <c r="S19563" s="112"/>
    </row>
    <row r="19564">
      <c r="A19564" s="105"/>
      <c r="C19564" s="88"/>
      <c r="D19564" s="86"/>
      <c r="E19564" s="32"/>
      <c r="H19564" s="105"/>
      <c r="J19564" s="102"/>
      <c r="K19564" s="102"/>
      <c r="L19564" s="108"/>
      <c r="R19564" s="31"/>
      <c r="S19564" s="112"/>
    </row>
    <row r="19565">
      <c r="A19565" s="105"/>
      <c r="C19565" s="88"/>
      <c r="D19565" s="86"/>
      <c r="E19565" s="32"/>
      <c r="H19565" s="105"/>
      <c r="J19565" s="102"/>
      <c r="K19565" s="102"/>
      <c r="L19565" s="108"/>
      <c r="R19565" s="31"/>
      <c r="S19565" s="112"/>
    </row>
    <row r="19566">
      <c r="A19566" s="105"/>
      <c r="C19566" s="88"/>
      <c r="D19566" s="86"/>
      <c r="E19566" s="32"/>
      <c r="H19566" s="105"/>
      <c r="J19566" s="102"/>
      <c r="K19566" s="102"/>
      <c r="L19566" s="108"/>
      <c r="R19566" s="31"/>
      <c r="S19566" s="112"/>
    </row>
    <row r="19567">
      <c r="A19567" s="105"/>
      <c r="C19567" s="88"/>
      <c r="D19567" s="86"/>
      <c r="E19567" s="32"/>
      <c r="H19567" s="105"/>
      <c r="J19567" s="102"/>
      <c r="K19567" s="102"/>
      <c r="L19567" s="108"/>
      <c r="R19567" s="31"/>
      <c r="S19567" s="112"/>
    </row>
    <row r="19568">
      <c r="A19568" s="105"/>
      <c r="C19568" s="88"/>
      <c r="D19568" s="86"/>
      <c r="E19568" s="32"/>
      <c r="H19568" s="105"/>
      <c r="J19568" s="102"/>
      <c r="K19568" s="102"/>
      <c r="L19568" s="108"/>
      <c r="R19568" s="31"/>
      <c r="S19568" s="112"/>
    </row>
    <row r="19569">
      <c r="A19569" s="105"/>
      <c r="C19569" s="88"/>
      <c r="D19569" s="86"/>
      <c r="E19569" s="32"/>
      <c r="H19569" s="105"/>
      <c r="J19569" s="102"/>
      <c r="K19569" s="102"/>
      <c r="L19569" s="108"/>
      <c r="R19569" s="31"/>
      <c r="S19569" s="112"/>
    </row>
    <row r="19570">
      <c r="A19570" s="105"/>
      <c r="C19570" s="88"/>
      <c r="D19570" s="86"/>
      <c r="E19570" s="32"/>
      <c r="H19570" s="105"/>
      <c r="J19570" s="102"/>
      <c r="K19570" s="102"/>
      <c r="L19570" s="108"/>
      <c r="R19570" s="31"/>
      <c r="S19570" s="112"/>
    </row>
    <row r="19571">
      <c r="A19571" s="105"/>
      <c r="C19571" s="88"/>
      <c r="D19571" s="86"/>
      <c r="E19571" s="32"/>
      <c r="H19571" s="105"/>
      <c r="J19571" s="102"/>
      <c r="K19571" s="102"/>
      <c r="L19571" s="108"/>
      <c r="R19571" s="31"/>
      <c r="S19571" s="112"/>
    </row>
    <row r="19572">
      <c r="A19572" s="105"/>
      <c r="C19572" s="88"/>
      <c r="D19572" s="86"/>
      <c r="E19572" s="32"/>
      <c r="H19572" s="105"/>
      <c r="J19572" s="102"/>
      <c r="K19572" s="102"/>
      <c r="L19572" s="108"/>
      <c r="R19572" s="31"/>
      <c r="S19572" s="112"/>
    </row>
    <row r="19573">
      <c r="A19573" s="105"/>
      <c r="C19573" s="88"/>
      <c r="D19573" s="86"/>
      <c r="E19573" s="32"/>
      <c r="H19573" s="105"/>
      <c r="J19573" s="102"/>
      <c r="K19573" s="102"/>
      <c r="L19573" s="108"/>
      <c r="R19573" s="31"/>
      <c r="S19573" s="112"/>
    </row>
    <row r="19574">
      <c r="A19574" s="105"/>
      <c r="C19574" s="88"/>
      <c r="D19574" s="86"/>
      <c r="E19574" s="32"/>
      <c r="H19574" s="105"/>
      <c r="J19574" s="102"/>
      <c r="K19574" s="102"/>
      <c r="L19574" s="108"/>
      <c r="R19574" s="31"/>
      <c r="S19574" s="112"/>
    </row>
    <row r="19575">
      <c r="A19575" s="105"/>
      <c r="C19575" s="88"/>
      <c r="D19575" s="86"/>
      <c r="E19575" s="32"/>
      <c r="H19575" s="105"/>
      <c r="J19575" s="102"/>
      <c r="K19575" s="102"/>
      <c r="L19575" s="108"/>
      <c r="R19575" s="31"/>
      <c r="S19575" s="112"/>
    </row>
    <row r="19576">
      <c r="A19576" s="105"/>
      <c r="C19576" s="88"/>
      <c r="D19576" s="86"/>
      <c r="E19576" s="32"/>
      <c r="H19576" s="105"/>
      <c r="J19576" s="102"/>
      <c r="K19576" s="102"/>
      <c r="L19576" s="108"/>
      <c r="R19576" s="31"/>
      <c r="S19576" s="112"/>
    </row>
    <row r="19577">
      <c r="A19577" s="105"/>
      <c r="C19577" s="88"/>
      <c r="D19577" s="86"/>
      <c r="E19577" s="32"/>
      <c r="H19577" s="105"/>
      <c r="J19577" s="102"/>
      <c r="K19577" s="102"/>
      <c r="L19577" s="108"/>
      <c r="R19577" s="31"/>
      <c r="S19577" s="112"/>
    </row>
    <row r="19578">
      <c r="A19578" s="105"/>
      <c r="C19578" s="88"/>
      <c r="D19578" s="86"/>
      <c r="E19578" s="32"/>
      <c r="H19578" s="105"/>
      <c r="J19578" s="102"/>
      <c r="K19578" s="102"/>
      <c r="L19578" s="108"/>
      <c r="R19578" s="31"/>
      <c r="S19578" s="112"/>
    </row>
    <row r="19579">
      <c r="A19579" s="105"/>
      <c r="C19579" s="88"/>
      <c r="D19579" s="86"/>
      <c r="E19579" s="32"/>
      <c r="H19579" s="105"/>
      <c r="J19579" s="102"/>
      <c r="K19579" s="102"/>
      <c r="L19579" s="108"/>
      <c r="R19579" s="31"/>
      <c r="S19579" s="112"/>
    </row>
    <row r="19580">
      <c r="A19580" s="105"/>
      <c r="C19580" s="88"/>
      <c r="D19580" s="86"/>
      <c r="E19580" s="32"/>
      <c r="H19580" s="105"/>
      <c r="J19580" s="102"/>
      <c r="K19580" s="102"/>
      <c r="L19580" s="108"/>
      <c r="R19580" s="31"/>
      <c r="S19580" s="112"/>
    </row>
    <row r="19581">
      <c r="A19581" s="105"/>
      <c r="C19581" s="88"/>
      <c r="D19581" s="86"/>
      <c r="E19581" s="32"/>
      <c r="H19581" s="105"/>
      <c r="J19581" s="102"/>
      <c r="K19581" s="102"/>
      <c r="L19581" s="108"/>
      <c r="R19581" s="31"/>
      <c r="S19581" s="112"/>
    </row>
    <row r="19582">
      <c r="A19582" s="105"/>
      <c r="C19582" s="88"/>
      <c r="D19582" s="86"/>
      <c r="E19582" s="32"/>
      <c r="H19582" s="105"/>
      <c r="J19582" s="102"/>
      <c r="K19582" s="102"/>
      <c r="L19582" s="108"/>
      <c r="R19582" s="31"/>
      <c r="S19582" s="112"/>
    </row>
    <row r="19583">
      <c r="A19583" s="105"/>
      <c r="C19583" s="88"/>
      <c r="D19583" s="86"/>
      <c r="E19583" s="32"/>
      <c r="H19583" s="105"/>
      <c r="J19583" s="102"/>
      <c r="K19583" s="102"/>
      <c r="L19583" s="108"/>
      <c r="R19583" s="31"/>
      <c r="S19583" s="112"/>
    </row>
    <row r="19584">
      <c r="A19584" s="105"/>
      <c r="C19584" s="88"/>
      <c r="D19584" s="86"/>
      <c r="E19584" s="32"/>
      <c r="H19584" s="105"/>
      <c r="J19584" s="102"/>
      <c r="K19584" s="102"/>
      <c r="L19584" s="108"/>
      <c r="R19584" s="31"/>
      <c r="S19584" s="112"/>
    </row>
    <row r="19585">
      <c r="A19585" s="105"/>
      <c r="C19585" s="88"/>
      <c r="D19585" s="86"/>
      <c r="E19585" s="32"/>
      <c r="H19585" s="105"/>
      <c r="J19585" s="102"/>
      <c r="K19585" s="102"/>
      <c r="L19585" s="108"/>
      <c r="R19585" s="31"/>
      <c r="S19585" s="112"/>
    </row>
    <row r="19586">
      <c r="A19586" s="105"/>
      <c r="C19586" s="88"/>
      <c r="D19586" s="86"/>
      <c r="E19586" s="32"/>
      <c r="H19586" s="105"/>
      <c r="J19586" s="102"/>
      <c r="K19586" s="102"/>
      <c r="L19586" s="108"/>
      <c r="R19586" s="31"/>
      <c r="S19586" s="112"/>
    </row>
    <row r="19587">
      <c r="A19587" s="105"/>
      <c r="C19587" s="88"/>
      <c r="D19587" s="86"/>
      <c r="E19587" s="32"/>
      <c r="H19587" s="105"/>
      <c r="J19587" s="102"/>
      <c r="K19587" s="102"/>
      <c r="L19587" s="108"/>
      <c r="R19587" s="31"/>
      <c r="S19587" s="112"/>
    </row>
    <row r="19588">
      <c r="A19588" s="105"/>
      <c r="C19588" s="88"/>
      <c r="D19588" s="86"/>
      <c r="E19588" s="32"/>
      <c r="H19588" s="105"/>
      <c r="J19588" s="102"/>
      <c r="K19588" s="102"/>
      <c r="L19588" s="108"/>
      <c r="R19588" s="31"/>
      <c r="S19588" s="112"/>
    </row>
    <row r="19589">
      <c r="A19589" s="105"/>
      <c r="C19589" s="88"/>
      <c r="D19589" s="86"/>
      <c r="E19589" s="32"/>
      <c r="H19589" s="105"/>
      <c r="J19589" s="102"/>
      <c r="K19589" s="102"/>
      <c r="L19589" s="108"/>
      <c r="R19589" s="31"/>
      <c r="S19589" s="112"/>
    </row>
    <row r="19590">
      <c r="A19590" s="105"/>
      <c r="C19590" s="88"/>
      <c r="D19590" s="86"/>
      <c r="E19590" s="32"/>
      <c r="H19590" s="105"/>
      <c r="J19590" s="102"/>
      <c r="K19590" s="102"/>
      <c r="L19590" s="108"/>
      <c r="R19590" s="31"/>
      <c r="S19590" s="112"/>
    </row>
    <row r="19591">
      <c r="A19591" s="105"/>
      <c r="C19591" s="88"/>
      <c r="D19591" s="86"/>
      <c r="E19591" s="32"/>
      <c r="H19591" s="105"/>
      <c r="J19591" s="102"/>
      <c r="K19591" s="102"/>
      <c r="L19591" s="108"/>
      <c r="R19591" s="31"/>
      <c r="S19591" s="112"/>
    </row>
    <row r="19592">
      <c r="A19592" s="105"/>
      <c r="C19592" s="88"/>
      <c r="D19592" s="86"/>
      <c r="E19592" s="32"/>
      <c r="H19592" s="105"/>
      <c r="J19592" s="102"/>
      <c r="K19592" s="102"/>
      <c r="L19592" s="108"/>
      <c r="R19592" s="31"/>
      <c r="S19592" s="112"/>
    </row>
    <row r="19593">
      <c r="A19593" s="105"/>
      <c r="C19593" s="88"/>
      <c r="D19593" s="86"/>
      <c r="E19593" s="32"/>
      <c r="H19593" s="105"/>
      <c r="J19593" s="102"/>
      <c r="K19593" s="102"/>
      <c r="L19593" s="108"/>
      <c r="R19593" s="31"/>
      <c r="S19593" s="112"/>
    </row>
    <row r="19594">
      <c r="A19594" s="105"/>
      <c r="C19594" s="88"/>
      <c r="D19594" s="86"/>
      <c r="E19594" s="32"/>
      <c r="H19594" s="105"/>
      <c r="J19594" s="102"/>
      <c r="K19594" s="102"/>
      <c r="L19594" s="108"/>
      <c r="R19594" s="31"/>
      <c r="S19594" s="112"/>
    </row>
    <row r="19595">
      <c r="A19595" s="105"/>
      <c r="C19595" s="88"/>
      <c r="D19595" s="86"/>
      <c r="E19595" s="32"/>
      <c r="H19595" s="105"/>
      <c r="J19595" s="102"/>
      <c r="K19595" s="102"/>
      <c r="L19595" s="108"/>
      <c r="R19595" s="31"/>
      <c r="S19595" s="112"/>
    </row>
    <row r="19596">
      <c r="A19596" s="105"/>
      <c r="C19596" s="88"/>
      <c r="D19596" s="86"/>
      <c r="E19596" s="32"/>
      <c r="H19596" s="105"/>
      <c r="J19596" s="102"/>
      <c r="K19596" s="102"/>
      <c r="L19596" s="108"/>
      <c r="R19596" s="31"/>
      <c r="S19596" s="112"/>
    </row>
    <row r="19597">
      <c r="A19597" s="105"/>
      <c r="C19597" s="88"/>
      <c r="D19597" s="86"/>
      <c r="E19597" s="32"/>
      <c r="H19597" s="105"/>
      <c r="J19597" s="102"/>
      <c r="K19597" s="102"/>
      <c r="L19597" s="108"/>
      <c r="R19597" s="31"/>
      <c r="S19597" s="112"/>
    </row>
    <row r="19598">
      <c r="A19598" s="105"/>
      <c r="C19598" s="88"/>
      <c r="D19598" s="86"/>
      <c r="E19598" s="32"/>
      <c r="H19598" s="105"/>
      <c r="J19598" s="102"/>
      <c r="K19598" s="102"/>
      <c r="L19598" s="108"/>
      <c r="R19598" s="31"/>
      <c r="S19598" s="112"/>
    </row>
    <row r="19599">
      <c r="A19599" s="105"/>
      <c r="C19599" s="88"/>
      <c r="D19599" s="86"/>
      <c r="E19599" s="32"/>
      <c r="H19599" s="105"/>
      <c r="J19599" s="102"/>
      <c r="K19599" s="102"/>
      <c r="L19599" s="108"/>
      <c r="R19599" s="31"/>
      <c r="S19599" s="112"/>
    </row>
    <row r="19600">
      <c r="A19600" s="105"/>
      <c r="C19600" s="88"/>
      <c r="D19600" s="86"/>
      <c r="E19600" s="32"/>
      <c r="H19600" s="105"/>
      <c r="J19600" s="102"/>
      <c r="K19600" s="102"/>
      <c r="L19600" s="108"/>
      <c r="R19600" s="31"/>
      <c r="S19600" s="112"/>
    </row>
    <row r="19601">
      <c r="A19601" s="105"/>
      <c r="C19601" s="88"/>
      <c r="D19601" s="86"/>
      <c r="E19601" s="32"/>
      <c r="H19601" s="105"/>
      <c r="J19601" s="102"/>
      <c r="K19601" s="102"/>
      <c r="L19601" s="108"/>
      <c r="R19601" s="31"/>
      <c r="S19601" s="112"/>
    </row>
    <row r="19602">
      <c r="A19602" s="105"/>
      <c r="C19602" s="88"/>
      <c r="D19602" s="86"/>
      <c r="E19602" s="32"/>
      <c r="H19602" s="105"/>
      <c r="J19602" s="102"/>
      <c r="K19602" s="102"/>
      <c r="L19602" s="108"/>
      <c r="R19602" s="31"/>
      <c r="S19602" s="112"/>
    </row>
    <row r="19603">
      <c r="A19603" s="105"/>
      <c r="C19603" s="88"/>
      <c r="D19603" s="86"/>
      <c r="E19603" s="32"/>
      <c r="H19603" s="105"/>
      <c r="J19603" s="102"/>
      <c r="K19603" s="102"/>
      <c r="L19603" s="108"/>
      <c r="R19603" s="31"/>
      <c r="S19603" s="112"/>
    </row>
    <row r="19604">
      <c r="A19604" s="105"/>
      <c r="C19604" s="88"/>
      <c r="D19604" s="86"/>
      <c r="E19604" s="32"/>
      <c r="H19604" s="105"/>
      <c r="J19604" s="102"/>
      <c r="K19604" s="102"/>
      <c r="L19604" s="108"/>
      <c r="R19604" s="31"/>
      <c r="S19604" s="112"/>
    </row>
    <row r="19605">
      <c r="A19605" s="105"/>
      <c r="C19605" s="88"/>
      <c r="D19605" s="86"/>
      <c r="E19605" s="32"/>
      <c r="H19605" s="105"/>
      <c r="J19605" s="102"/>
      <c r="K19605" s="102"/>
      <c r="L19605" s="108"/>
      <c r="R19605" s="31"/>
      <c r="S19605" s="112"/>
    </row>
    <row r="19606">
      <c r="A19606" s="105"/>
      <c r="C19606" s="88"/>
      <c r="D19606" s="86"/>
      <c r="E19606" s="32"/>
      <c r="H19606" s="105"/>
      <c r="J19606" s="102"/>
      <c r="K19606" s="102"/>
      <c r="L19606" s="108"/>
      <c r="R19606" s="31"/>
      <c r="S19606" s="112"/>
    </row>
    <row r="19607">
      <c r="A19607" s="105"/>
      <c r="C19607" s="88"/>
      <c r="D19607" s="86"/>
      <c r="E19607" s="32"/>
      <c r="H19607" s="105"/>
      <c r="J19607" s="102"/>
      <c r="K19607" s="102"/>
      <c r="L19607" s="108"/>
      <c r="R19607" s="31"/>
      <c r="S19607" s="112"/>
    </row>
    <row r="19608">
      <c r="A19608" s="105"/>
      <c r="C19608" s="88"/>
      <c r="D19608" s="86"/>
      <c r="E19608" s="32"/>
      <c r="H19608" s="105"/>
      <c r="J19608" s="102"/>
      <c r="K19608" s="102"/>
      <c r="L19608" s="108"/>
      <c r="R19608" s="31"/>
      <c r="S19608" s="112"/>
    </row>
    <row r="19609">
      <c r="A19609" s="105"/>
      <c r="C19609" s="88"/>
      <c r="D19609" s="86"/>
      <c r="E19609" s="32"/>
      <c r="H19609" s="105"/>
      <c r="J19609" s="102"/>
      <c r="K19609" s="102"/>
      <c r="L19609" s="108"/>
      <c r="R19609" s="31"/>
      <c r="S19609" s="112"/>
    </row>
    <row r="19610">
      <c r="A19610" s="105"/>
      <c r="C19610" s="88"/>
      <c r="D19610" s="86"/>
      <c r="E19610" s="32"/>
      <c r="H19610" s="105"/>
      <c r="J19610" s="102"/>
      <c r="K19610" s="102"/>
      <c r="L19610" s="108"/>
      <c r="R19610" s="31"/>
      <c r="S19610" s="112"/>
    </row>
    <row r="19611">
      <c r="A19611" s="105"/>
      <c r="C19611" s="88"/>
      <c r="D19611" s="86"/>
      <c r="E19611" s="32"/>
      <c r="H19611" s="105"/>
      <c r="J19611" s="102"/>
      <c r="K19611" s="102"/>
      <c r="L19611" s="108"/>
      <c r="R19611" s="31"/>
      <c r="S19611" s="112"/>
    </row>
    <row r="19612">
      <c r="A19612" s="105"/>
      <c r="C19612" s="88"/>
      <c r="D19612" s="86"/>
      <c r="E19612" s="32"/>
      <c r="H19612" s="105"/>
      <c r="J19612" s="102"/>
      <c r="K19612" s="102"/>
      <c r="L19612" s="108"/>
      <c r="R19612" s="31"/>
      <c r="S19612" s="112"/>
    </row>
    <row r="19613">
      <c r="A19613" s="105"/>
      <c r="C19613" s="88"/>
      <c r="D19613" s="86"/>
      <c r="E19613" s="32"/>
      <c r="H19613" s="105"/>
      <c r="J19613" s="102"/>
      <c r="K19613" s="102"/>
      <c r="L19613" s="108"/>
      <c r="R19613" s="31"/>
      <c r="S19613" s="112"/>
    </row>
    <row r="19614">
      <c r="A19614" s="105"/>
      <c r="C19614" s="88"/>
      <c r="D19614" s="86"/>
      <c r="E19614" s="32"/>
      <c r="H19614" s="105"/>
      <c r="J19614" s="102"/>
      <c r="K19614" s="102"/>
      <c r="L19614" s="108"/>
      <c r="R19614" s="31"/>
      <c r="S19614" s="112"/>
    </row>
    <row r="19615">
      <c r="A19615" s="105"/>
      <c r="C19615" s="88"/>
      <c r="D19615" s="86"/>
      <c r="E19615" s="32"/>
      <c r="H19615" s="105"/>
      <c r="J19615" s="102"/>
      <c r="K19615" s="102"/>
      <c r="L19615" s="108"/>
      <c r="R19615" s="31"/>
      <c r="S19615" s="112"/>
    </row>
    <row r="19616">
      <c r="A19616" s="105"/>
      <c r="C19616" s="88"/>
      <c r="D19616" s="86"/>
      <c r="E19616" s="32"/>
      <c r="H19616" s="105"/>
      <c r="J19616" s="102"/>
      <c r="K19616" s="102"/>
      <c r="L19616" s="108"/>
      <c r="R19616" s="31"/>
      <c r="S19616" s="112"/>
    </row>
    <row r="19617">
      <c r="A19617" s="105"/>
      <c r="C19617" s="88"/>
      <c r="D19617" s="86"/>
      <c r="E19617" s="32"/>
      <c r="H19617" s="105"/>
      <c r="J19617" s="102"/>
      <c r="K19617" s="102"/>
      <c r="L19617" s="108"/>
      <c r="R19617" s="31"/>
      <c r="S19617" s="112"/>
    </row>
    <row r="19618">
      <c r="A19618" s="105"/>
      <c r="C19618" s="88"/>
      <c r="D19618" s="86"/>
      <c r="E19618" s="32"/>
      <c r="H19618" s="105"/>
      <c r="J19618" s="102"/>
      <c r="K19618" s="102"/>
      <c r="L19618" s="108"/>
      <c r="R19618" s="31"/>
      <c r="S19618" s="112"/>
    </row>
    <row r="19619">
      <c r="A19619" s="105"/>
      <c r="C19619" s="88"/>
      <c r="D19619" s="86"/>
      <c r="E19619" s="32"/>
      <c r="H19619" s="105"/>
      <c r="J19619" s="102"/>
      <c r="K19619" s="102"/>
      <c r="L19619" s="108"/>
      <c r="R19619" s="31"/>
      <c r="S19619" s="112"/>
    </row>
    <row r="19620">
      <c r="A19620" s="105"/>
      <c r="C19620" s="88"/>
      <c r="D19620" s="86"/>
      <c r="E19620" s="32"/>
      <c r="H19620" s="105"/>
      <c r="J19620" s="102"/>
      <c r="K19620" s="102"/>
      <c r="L19620" s="108"/>
      <c r="R19620" s="31"/>
      <c r="S19620" s="112"/>
    </row>
    <row r="19621">
      <c r="A19621" s="105"/>
      <c r="C19621" s="88"/>
      <c r="D19621" s="86"/>
      <c r="E19621" s="32"/>
      <c r="H19621" s="105"/>
      <c r="J19621" s="102"/>
      <c r="K19621" s="102"/>
      <c r="L19621" s="108"/>
      <c r="R19621" s="31"/>
      <c r="S19621" s="112"/>
    </row>
    <row r="19622">
      <c r="A19622" s="105"/>
      <c r="C19622" s="88"/>
      <c r="D19622" s="86"/>
      <c r="E19622" s="32"/>
      <c r="H19622" s="105"/>
      <c r="J19622" s="102"/>
      <c r="K19622" s="102"/>
      <c r="L19622" s="108"/>
      <c r="R19622" s="31"/>
      <c r="S19622" s="112"/>
    </row>
    <row r="19623">
      <c r="A19623" s="105"/>
      <c r="C19623" s="88"/>
      <c r="D19623" s="86"/>
      <c r="E19623" s="32"/>
      <c r="H19623" s="105"/>
      <c r="J19623" s="102"/>
      <c r="K19623" s="102"/>
      <c r="L19623" s="108"/>
      <c r="R19623" s="31"/>
      <c r="S19623" s="112"/>
    </row>
    <row r="19624">
      <c r="A19624" s="105"/>
      <c r="C19624" s="88"/>
      <c r="D19624" s="86"/>
      <c r="E19624" s="32"/>
      <c r="H19624" s="105"/>
      <c r="J19624" s="102"/>
      <c r="K19624" s="102"/>
      <c r="L19624" s="108"/>
      <c r="R19624" s="31"/>
      <c r="S19624" s="112"/>
    </row>
    <row r="19625">
      <c r="A19625" s="105"/>
      <c r="C19625" s="88"/>
      <c r="D19625" s="86"/>
      <c r="E19625" s="32"/>
      <c r="H19625" s="105"/>
      <c r="J19625" s="102"/>
      <c r="K19625" s="102"/>
      <c r="L19625" s="108"/>
      <c r="R19625" s="31"/>
      <c r="S19625" s="112"/>
    </row>
    <row r="19626">
      <c r="A19626" s="105"/>
      <c r="C19626" s="88"/>
      <c r="D19626" s="86"/>
      <c r="E19626" s="32"/>
      <c r="H19626" s="105"/>
      <c r="J19626" s="102"/>
      <c r="K19626" s="102"/>
      <c r="L19626" s="108"/>
      <c r="R19626" s="31"/>
      <c r="S19626" s="112"/>
    </row>
    <row r="19627">
      <c r="A19627" s="105"/>
      <c r="C19627" s="88"/>
      <c r="D19627" s="86"/>
      <c r="E19627" s="32"/>
      <c r="H19627" s="105"/>
      <c r="J19627" s="102"/>
      <c r="K19627" s="102"/>
      <c r="L19627" s="108"/>
      <c r="R19627" s="31"/>
      <c r="S19627" s="112"/>
    </row>
    <row r="19628">
      <c r="A19628" s="105"/>
      <c r="C19628" s="88"/>
      <c r="D19628" s="86"/>
      <c r="E19628" s="32"/>
      <c r="H19628" s="105"/>
      <c r="J19628" s="102"/>
      <c r="K19628" s="102"/>
      <c r="L19628" s="108"/>
      <c r="R19628" s="31"/>
      <c r="S19628" s="112"/>
    </row>
    <row r="19629">
      <c r="A19629" s="105"/>
      <c r="C19629" s="88"/>
      <c r="D19629" s="86"/>
      <c r="E19629" s="32"/>
      <c r="H19629" s="105"/>
      <c r="J19629" s="102"/>
      <c r="K19629" s="102"/>
      <c r="L19629" s="108"/>
      <c r="R19629" s="31"/>
      <c r="S19629" s="112"/>
    </row>
    <row r="19630">
      <c r="A19630" s="105"/>
      <c r="C19630" s="88"/>
      <c r="D19630" s="86"/>
      <c r="E19630" s="32"/>
      <c r="H19630" s="105"/>
      <c r="J19630" s="102"/>
      <c r="K19630" s="102"/>
      <c r="L19630" s="108"/>
      <c r="R19630" s="31"/>
      <c r="S19630" s="112"/>
    </row>
    <row r="19631">
      <c r="A19631" s="105"/>
      <c r="C19631" s="88"/>
      <c r="D19631" s="86"/>
      <c r="E19631" s="32"/>
      <c r="H19631" s="105"/>
      <c r="J19631" s="102"/>
      <c r="K19631" s="102"/>
      <c r="L19631" s="108"/>
      <c r="R19631" s="31"/>
      <c r="S19631" s="112"/>
    </row>
    <row r="19632">
      <c r="A19632" s="105"/>
      <c r="C19632" s="88"/>
      <c r="D19632" s="86"/>
      <c r="E19632" s="32"/>
      <c r="H19632" s="105"/>
      <c r="J19632" s="102"/>
      <c r="K19632" s="102"/>
      <c r="L19632" s="108"/>
      <c r="R19632" s="31"/>
      <c r="S19632" s="112"/>
    </row>
    <row r="19633">
      <c r="A19633" s="105"/>
      <c r="C19633" s="88"/>
      <c r="D19633" s="86"/>
      <c r="E19633" s="32"/>
      <c r="H19633" s="105"/>
      <c r="J19633" s="102"/>
      <c r="K19633" s="102"/>
      <c r="L19633" s="108"/>
      <c r="R19633" s="31"/>
      <c r="S19633" s="112"/>
    </row>
    <row r="19634">
      <c r="A19634" s="105"/>
      <c r="C19634" s="88"/>
      <c r="D19634" s="86"/>
      <c r="E19634" s="32"/>
      <c r="H19634" s="105"/>
      <c r="J19634" s="102"/>
      <c r="K19634" s="102"/>
      <c r="L19634" s="108"/>
      <c r="R19634" s="31"/>
      <c r="S19634" s="112"/>
    </row>
    <row r="19635">
      <c r="A19635" s="105"/>
      <c r="C19635" s="88"/>
      <c r="D19635" s="86"/>
      <c r="E19635" s="32"/>
      <c r="H19635" s="105"/>
      <c r="J19635" s="102"/>
      <c r="K19635" s="102"/>
      <c r="L19635" s="108"/>
      <c r="R19635" s="31"/>
      <c r="S19635" s="112"/>
    </row>
    <row r="19636">
      <c r="A19636" s="105"/>
      <c r="C19636" s="88"/>
      <c r="D19636" s="86"/>
      <c r="E19636" s="32"/>
      <c r="H19636" s="105"/>
      <c r="J19636" s="102"/>
      <c r="K19636" s="102"/>
      <c r="L19636" s="108"/>
      <c r="R19636" s="31"/>
      <c r="S19636" s="112"/>
    </row>
    <row r="19637">
      <c r="A19637" s="105"/>
      <c r="C19637" s="88"/>
      <c r="D19637" s="86"/>
      <c r="E19637" s="32"/>
      <c r="H19637" s="105"/>
      <c r="J19637" s="102"/>
      <c r="K19637" s="102"/>
      <c r="L19637" s="108"/>
      <c r="R19637" s="31"/>
      <c r="S19637" s="112"/>
    </row>
    <row r="19638">
      <c r="A19638" s="105"/>
      <c r="C19638" s="88"/>
      <c r="D19638" s="86"/>
      <c r="E19638" s="32"/>
      <c r="H19638" s="105"/>
      <c r="J19638" s="102"/>
      <c r="K19638" s="102"/>
      <c r="L19638" s="108"/>
      <c r="R19638" s="31"/>
      <c r="S19638" s="112"/>
    </row>
    <row r="19639">
      <c r="A19639" s="105"/>
      <c r="C19639" s="88"/>
      <c r="D19639" s="86"/>
      <c r="E19639" s="32"/>
      <c r="H19639" s="105"/>
      <c r="J19639" s="102"/>
      <c r="K19639" s="102"/>
      <c r="L19639" s="108"/>
      <c r="R19639" s="31"/>
      <c r="S19639" s="112"/>
    </row>
    <row r="19640">
      <c r="A19640" s="105"/>
      <c r="C19640" s="88"/>
      <c r="D19640" s="86"/>
      <c r="E19640" s="32"/>
      <c r="H19640" s="105"/>
      <c r="J19640" s="102"/>
      <c r="K19640" s="102"/>
      <c r="L19640" s="108"/>
      <c r="R19640" s="31"/>
      <c r="S19640" s="112"/>
    </row>
    <row r="19641">
      <c r="A19641" s="105"/>
      <c r="C19641" s="88"/>
      <c r="D19641" s="86"/>
      <c r="E19641" s="32"/>
      <c r="H19641" s="105"/>
      <c r="J19641" s="102"/>
      <c r="K19641" s="102"/>
      <c r="L19641" s="108"/>
      <c r="R19641" s="31"/>
      <c r="S19641" s="112"/>
    </row>
    <row r="19642">
      <c r="A19642" s="105"/>
      <c r="C19642" s="88"/>
      <c r="D19642" s="86"/>
      <c r="E19642" s="32"/>
      <c r="H19642" s="105"/>
      <c r="J19642" s="102"/>
      <c r="K19642" s="102"/>
      <c r="L19642" s="108"/>
      <c r="R19642" s="31"/>
      <c r="S19642" s="112"/>
    </row>
    <row r="19643">
      <c r="A19643" s="105"/>
      <c r="C19643" s="88"/>
      <c r="D19643" s="86"/>
      <c r="E19643" s="32"/>
      <c r="H19643" s="105"/>
      <c r="J19643" s="102"/>
      <c r="K19643" s="102"/>
      <c r="L19643" s="108"/>
      <c r="R19643" s="31"/>
      <c r="S19643" s="112"/>
    </row>
    <row r="19644">
      <c r="A19644" s="105"/>
      <c r="C19644" s="88"/>
      <c r="D19644" s="86"/>
      <c r="E19644" s="32"/>
      <c r="H19644" s="105"/>
      <c r="J19644" s="102"/>
      <c r="K19644" s="102"/>
      <c r="L19644" s="108"/>
      <c r="R19644" s="31"/>
      <c r="S19644" s="112"/>
    </row>
    <row r="19645">
      <c r="A19645" s="105"/>
      <c r="C19645" s="88"/>
      <c r="D19645" s="86"/>
      <c r="E19645" s="32"/>
      <c r="H19645" s="105"/>
      <c r="J19645" s="102"/>
      <c r="K19645" s="102"/>
      <c r="L19645" s="108"/>
      <c r="R19645" s="31"/>
      <c r="S19645" s="112"/>
    </row>
    <row r="19646">
      <c r="A19646" s="105"/>
      <c r="C19646" s="88"/>
      <c r="D19646" s="86"/>
      <c r="E19646" s="32"/>
      <c r="H19646" s="105"/>
      <c r="J19646" s="102"/>
      <c r="K19646" s="102"/>
      <c r="L19646" s="108"/>
      <c r="R19646" s="31"/>
      <c r="S19646" s="112"/>
    </row>
    <row r="19647">
      <c r="A19647" s="105"/>
      <c r="C19647" s="88"/>
      <c r="D19647" s="86"/>
      <c r="E19647" s="32"/>
      <c r="H19647" s="105"/>
      <c r="J19647" s="102"/>
      <c r="K19647" s="102"/>
      <c r="L19647" s="108"/>
      <c r="R19647" s="31"/>
      <c r="S19647" s="112"/>
    </row>
    <row r="19648">
      <c r="A19648" s="105"/>
      <c r="C19648" s="88"/>
      <c r="D19648" s="86"/>
      <c r="E19648" s="32"/>
      <c r="H19648" s="105"/>
      <c r="J19648" s="102"/>
      <c r="K19648" s="102"/>
      <c r="L19648" s="108"/>
      <c r="R19648" s="31"/>
      <c r="S19648" s="112"/>
    </row>
    <row r="19649">
      <c r="A19649" s="105"/>
      <c r="C19649" s="88"/>
      <c r="D19649" s="86"/>
      <c r="E19649" s="32"/>
      <c r="H19649" s="105"/>
      <c r="J19649" s="102"/>
      <c r="K19649" s="102"/>
      <c r="L19649" s="108"/>
      <c r="R19649" s="31"/>
      <c r="S19649" s="112"/>
    </row>
    <row r="19650">
      <c r="A19650" s="105"/>
      <c r="C19650" s="88"/>
      <c r="D19650" s="86"/>
      <c r="E19650" s="32"/>
      <c r="H19650" s="105"/>
      <c r="J19650" s="102"/>
      <c r="K19650" s="102"/>
      <c r="L19650" s="108"/>
      <c r="R19650" s="31"/>
      <c r="S19650" s="112"/>
    </row>
    <row r="19651">
      <c r="A19651" s="105"/>
      <c r="C19651" s="88"/>
      <c r="D19651" s="86"/>
      <c r="E19651" s="32"/>
      <c r="H19651" s="105"/>
      <c r="J19651" s="102"/>
      <c r="K19651" s="102"/>
      <c r="L19651" s="108"/>
      <c r="R19651" s="31"/>
      <c r="S19651" s="112"/>
    </row>
    <row r="19652">
      <c r="A19652" s="105"/>
      <c r="C19652" s="88"/>
      <c r="D19652" s="86"/>
      <c r="E19652" s="32"/>
      <c r="H19652" s="105"/>
      <c r="J19652" s="102"/>
      <c r="K19652" s="102"/>
      <c r="L19652" s="108"/>
      <c r="R19652" s="31"/>
      <c r="S19652" s="112"/>
    </row>
    <row r="19653">
      <c r="A19653" s="105"/>
      <c r="C19653" s="88"/>
      <c r="D19653" s="86"/>
      <c r="E19653" s="32"/>
      <c r="H19653" s="105"/>
      <c r="J19653" s="102"/>
      <c r="K19653" s="102"/>
      <c r="L19653" s="108"/>
      <c r="R19653" s="31"/>
      <c r="S19653" s="112"/>
    </row>
    <row r="19654">
      <c r="A19654" s="105"/>
      <c r="C19654" s="88"/>
      <c r="D19654" s="86"/>
      <c r="E19654" s="32"/>
      <c r="H19654" s="105"/>
      <c r="J19654" s="102"/>
      <c r="K19654" s="102"/>
      <c r="L19654" s="108"/>
      <c r="R19654" s="31"/>
      <c r="S19654" s="112"/>
    </row>
    <row r="19655">
      <c r="A19655" s="105"/>
      <c r="C19655" s="88"/>
      <c r="D19655" s="86"/>
      <c r="E19655" s="32"/>
      <c r="H19655" s="105"/>
      <c r="J19655" s="102"/>
      <c r="K19655" s="102"/>
      <c r="L19655" s="108"/>
      <c r="R19655" s="31"/>
      <c r="S19655" s="112"/>
    </row>
    <row r="19656">
      <c r="A19656" s="105"/>
      <c r="C19656" s="88"/>
      <c r="D19656" s="86"/>
      <c r="E19656" s="32"/>
      <c r="H19656" s="105"/>
      <c r="J19656" s="102"/>
      <c r="K19656" s="102"/>
      <c r="L19656" s="108"/>
      <c r="R19656" s="31"/>
      <c r="S19656" s="112"/>
    </row>
    <row r="19657">
      <c r="A19657" s="105"/>
      <c r="C19657" s="88"/>
      <c r="D19657" s="86"/>
      <c r="E19657" s="32"/>
      <c r="H19657" s="105"/>
      <c r="J19657" s="102"/>
      <c r="K19657" s="102"/>
      <c r="L19657" s="108"/>
      <c r="R19657" s="31"/>
      <c r="S19657" s="112"/>
    </row>
    <row r="19658">
      <c r="A19658" s="105"/>
      <c r="C19658" s="88"/>
      <c r="D19658" s="86"/>
      <c r="E19658" s="32"/>
      <c r="H19658" s="105"/>
      <c r="J19658" s="102"/>
      <c r="K19658" s="102"/>
      <c r="L19658" s="108"/>
      <c r="R19658" s="31"/>
      <c r="S19658" s="112"/>
    </row>
    <row r="19659">
      <c r="A19659" s="105"/>
      <c r="C19659" s="88"/>
      <c r="D19659" s="86"/>
      <c r="E19659" s="32"/>
      <c r="H19659" s="105"/>
      <c r="J19659" s="102"/>
      <c r="K19659" s="102"/>
      <c r="L19659" s="108"/>
      <c r="R19659" s="31"/>
      <c r="S19659" s="112"/>
    </row>
    <row r="19660">
      <c r="A19660" s="105"/>
      <c r="C19660" s="88"/>
      <c r="D19660" s="86"/>
      <c r="E19660" s="32"/>
      <c r="H19660" s="105"/>
      <c r="J19660" s="102"/>
      <c r="K19660" s="102"/>
      <c r="L19660" s="108"/>
      <c r="R19660" s="31"/>
      <c r="S19660" s="112"/>
    </row>
    <row r="19661">
      <c r="A19661" s="105"/>
      <c r="C19661" s="88"/>
      <c r="D19661" s="86"/>
      <c r="E19661" s="32"/>
      <c r="H19661" s="105"/>
      <c r="J19661" s="102"/>
      <c r="K19661" s="102"/>
      <c r="L19661" s="108"/>
      <c r="R19661" s="31"/>
      <c r="S19661" s="112"/>
    </row>
    <row r="19662">
      <c r="A19662" s="105"/>
      <c r="C19662" s="88"/>
      <c r="D19662" s="86"/>
      <c r="E19662" s="32"/>
      <c r="H19662" s="105"/>
      <c r="J19662" s="102"/>
      <c r="K19662" s="102"/>
      <c r="L19662" s="108"/>
      <c r="R19662" s="31"/>
      <c r="S19662" s="112"/>
    </row>
    <row r="19663">
      <c r="A19663" s="105"/>
      <c r="C19663" s="88"/>
      <c r="D19663" s="86"/>
      <c r="E19663" s="32"/>
      <c r="H19663" s="105"/>
      <c r="J19663" s="102"/>
      <c r="K19663" s="102"/>
      <c r="L19663" s="108"/>
      <c r="R19663" s="31"/>
      <c r="S19663" s="112"/>
    </row>
    <row r="19664">
      <c r="A19664" s="105"/>
      <c r="C19664" s="88"/>
      <c r="D19664" s="86"/>
      <c r="E19664" s="32"/>
      <c r="H19664" s="105"/>
      <c r="J19664" s="102"/>
      <c r="K19664" s="102"/>
      <c r="L19664" s="108"/>
      <c r="R19664" s="31"/>
      <c r="S19664" s="112"/>
    </row>
    <row r="19665">
      <c r="A19665" s="105"/>
      <c r="C19665" s="88"/>
      <c r="D19665" s="86"/>
      <c r="E19665" s="32"/>
      <c r="H19665" s="105"/>
      <c r="J19665" s="102"/>
      <c r="K19665" s="102"/>
      <c r="L19665" s="108"/>
      <c r="R19665" s="31"/>
      <c r="S19665" s="112"/>
    </row>
    <row r="19666">
      <c r="A19666" s="105"/>
      <c r="C19666" s="88"/>
      <c r="D19666" s="86"/>
      <c r="E19666" s="32"/>
      <c r="H19666" s="105"/>
      <c r="J19666" s="102"/>
      <c r="K19666" s="102"/>
      <c r="L19666" s="108"/>
      <c r="R19666" s="31"/>
      <c r="S19666" s="112"/>
    </row>
    <row r="19667">
      <c r="A19667" s="105"/>
      <c r="C19667" s="88"/>
      <c r="D19667" s="86"/>
      <c r="E19667" s="32"/>
      <c r="H19667" s="105"/>
      <c r="J19667" s="102"/>
      <c r="K19667" s="102"/>
      <c r="L19667" s="108"/>
      <c r="R19667" s="31"/>
      <c r="S19667" s="112"/>
    </row>
    <row r="19668">
      <c r="A19668" s="105"/>
      <c r="C19668" s="88"/>
      <c r="D19668" s="86"/>
      <c r="E19668" s="32"/>
      <c r="H19668" s="105"/>
      <c r="J19668" s="102"/>
      <c r="K19668" s="102"/>
      <c r="L19668" s="108"/>
      <c r="R19668" s="31"/>
      <c r="S19668" s="112"/>
    </row>
    <row r="19669">
      <c r="A19669" s="105"/>
      <c r="C19669" s="88"/>
      <c r="D19669" s="86"/>
      <c r="E19669" s="32"/>
      <c r="H19669" s="105"/>
      <c r="J19669" s="102"/>
      <c r="K19669" s="102"/>
      <c r="L19669" s="108"/>
      <c r="R19669" s="31"/>
      <c r="S19669" s="112"/>
    </row>
    <row r="19670">
      <c r="A19670" s="105"/>
      <c r="C19670" s="88"/>
      <c r="D19670" s="86"/>
      <c r="E19670" s="32"/>
      <c r="H19670" s="105"/>
      <c r="J19670" s="102"/>
      <c r="K19670" s="102"/>
      <c r="L19670" s="108"/>
      <c r="R19670" s="31"/>
      <c r="S19670" s="112"/>
    </row>
    <row r="19671">
      <c r="A19671" s="105"/>
      <c r="C19671" s="88"/>
      <c r="D19671" s="86"/>
      <c r="E19671" s="32"/>
      <c r="H19671" s="105"/>
      <c r="J19671" s="102"/>
      <c r="K19671" s="102"/>
      <c r="L19671" s="108"/>
      <c r="R19671" s="31"/>
      <c r="S19671" s="112"/>
    </row>
    <row r="19672">
      <c r="A19672" s="105"/>
      <c r="C19672" s="88"/>
      <c r="D19672" s="86"/>
      <c r="E19672" s="32"/>
      <c r="H19672" s="105"/>
      <c r="J19672" s="102"/>
      <c r="K19672" s="102"/>
      <c r="L19672" s="108"/>
      <c r="R19672" s="31"/>
      <c r="S19672" s="112"/>
    </row>
    <row r="19673">
      <c r="A19673" s="105"/>
      <c r="C19673" s="88"/>
      <c r="D19673" s="86"/>
      <c r="E19673" s="32"/>
      <c r="H19673" s="105"/>
      <c r="J19673" s="102"/>
      <c r="K19673" s="102"/>
      <c r="L19673" s="108"/>
      <c r="R19673" s="31"/>
      <c r="S19673" s="112"/>
    </row>
    <row r="19674">
      <c r="A19674" s="105"/>
      <c r="C19674" s="88"/>
      <c r="D19674" s="86"/>
      <c r="E19674" s="32"/>
      <c r="H19674" s="105"/>
      <c r="J19674" s="102"/>
      <c r="K19674" s="102"/>
      <c r="L19674" s="108"/>
      <c r="R19674" s="31"/>
      <c r="S19674" s="112"/>
    </row>
    <row r="19675">
      <c r="A19675" s="105"/>
      <c r="C19675" s="88"/>
      <c r="D19675" s="86"/>
      <c r="E19675" s="32"/>
      <c r="H19675" s="105"/>
      <c r="J19675" s="102"/>
      <c r="K19675" s="102"/>
      <c r="L19675" s="108"/>
      <c r="R19675" s="31"/>
      <c r="S19675" s="112"/>
    </row>
    <row r="19676">
      <c r="A19676" s="105"/>
      <c r="C19676" s="88"/>
      <c r="D19676" s="86"/>
      <c r="E19676" s="32"/>
      <c r="H19676" s="105"/>
      <c r="J19676" s="102"/>
      <c r="K19676" s="102"/>
      <c r="L19676" s="108"/>
      <c r="R19676" s="31"/>
      <c r="S19676" s="112"/>
    </row>
    <row r="19677">
      <c r="A19677" s="105"/>
      <c r="C19677" s="88"/>
      <c r="D19677" s="86"/>
      <c r="E19677" s="32"/>
      <c r="H19677" s="105"/>
      <c r="J19677" s="102"/>
      <c r="K19677" s="102"/>
      <c r="L19677" s="108"/>
      <c r="R19677" s="31"/>
      <c r="S19677" s="112"/>
    </row>
    <row r="19678">
      <c r="A19678" s="105"/>
      <c r="C19678" s="88"/>
      <c r="D19678" s="86"/>
      <c r="E19678" s="32"/>
      <c r="H19678" s="105"/>
      <c r="J19678" s="102"/>
      <c r="K19678" s="102"/>
      <c r="L19678" s="108"/>
      <c r="R19678" s="31"/>
      <c r="S19678" s="112"/>
    </row>
    <row r="19679">
      <c r="A19679" s="105"/>
      <c r="C19679" s="88"/>
      <c r="D19679" s="86"/>
      <c r="E19679" s="32"/>
      <c r="H19679" s="105"/>
      <c r="J19679" s="102"/>
      <c r="K19679" s="102"/>
      <c r="L19679" s="108"/>
      <c r="R19679" s="31"/>
      <c r="S19679" s="112"/>
    </row>
    <row r="19680">
      <c r="A19680" s="105"/>
      <c r="C19680" s="88"/>
      <c r="D19680" s="86"/>
      <c r="E19680" s="32"/>
      <c r="H19680" s="105"/>
      <c r="J19680" s="102"/>
      <c r="K19680" s="102"/>
      <c r="L19680" s="108"/>
      <c r="R19680" s="31"/>
      <c r="S19680" s="112"/>
    </row>
    <row r="19681">
      <c r="A19681" s="105"/>
      <c r="C19681" s="88"/>
      <c r="D19681" s="86"/>
      <c r="E19681" s="32"/>
      <c r="H19681" s="105"/>
      <c r="J19681" s="102"/>
      <c r="K19681" s="102"/>
      <c r="L19681" s="108"/>
      <c r="R19681" s="31"/>
      <c r="S19681" s="112"/>
    </row>
    <row r="19682">
      <c r="A19682" s="105"/>
      <c r="C19682" s="88"/>
      <c r="D19682" s="86"/>
      <c r="E19682" s="32"/>
      <c r="H19682" s="105"/>
      <c r="J19682" s="102"/>
      <c r="K19682" s="102"/>
      <c r="L19682" s="108"/>
      <c r="R19682" s="31"/>
      <c r="S19682" s="112"/>
    </row>
    <row r="19683">
      <c r="A19683" s="105"/>
      <c r="C19683" s="88"/>
      <c r="D19683" s="86"/>
      <c r="E19683" s="32"/>
      <c r="H19683" s="105"/>
      <c r="J19683" s="102"/>
      <c r="K19683" s="102"/>
      <c r="L19683" s="108"/>
      <c r="R19683" s="31"/>
      <c r="S19683" s="112"/>
    </row>
    <row r="19684">
      <c r="A19684" s="105"/>
      <c r="C19684" s="88"/>
      <c r="D19684" s="86"/>
      <c r="E19684" s="32"/>
      <c r="H19684" s="105"/>
      <c r="J19684" s="102"/>
      <c r="K19684" s="102"/>
      <c r="L19684" s="108"/>
      <c r="R19684" s="31"/>
      <c r="S19684" s="112"/>
    </row>
    <row r="19685">
      <c r="A19685" s="105"/>
      <c r="C19685" s="88"/>
      <c r="D19685" s="86"/>
      <c r="E19685" s="32"/>
      <c r="H19685" s="105"/>
      <c r="J19685" s="102"/>
      <c r="K19685" s="102"/>
      <c r="L19685" s="108"/>
      <c r="R19685" s="31"/>
      <c r="S19685" s="112"/>
    </row>
    <row r="19686">
      <c r="A19686" s="105"/>
      <c r="C19686" s="88"/>
      <c r="D19686" s="86"/>
      <c r="E19686" s="32"/>
      <c r="H19686" s="105"/>
      <c r="J19686" s="102"/>
      <c r="K19686" s="102"/>
      <c r="L19686" s="108"/>
      <c r="R19686" s="31"/>
      <c r="S19686" s="112"/>
    </row>
    <row r="19687">
      <c r="A19687" s="105"/>
      <c r="C19687" s="88"/>
      <c r="D19687" s="86"/>
      <c r="E19687" s="32"/>
      <c r="H19687" s="105"/>
      <c r="J19687" s="102"/>
      <c r="K19687" s="102"/>
      <c r="L19687" s="108"/>
      <c r="R19687" s="31"/>
      <c r="S19687" s="112"/>
    </row>
    <row r="19688">
      <c r="A19688" s="105"/>
      <c r="C19688" s="88"/>
      <c r="D19688" s="86"/>
      <c r="E19688" s="32"/>
      <c r="H19688" s="105"/>
      <c r="J19688" s="102"/>
      <c r="K19688" s="102"/>
      <c r="L19688" s="108"/>
      <c r="R19688" s="31"/>
      <c r="S19688" s="112"/>
    </row>
    <row r="19689">
      <c r="A19689" s="105"/>
      <c r="C19689" s="88"/>
      <c r="D19689" s="86"/>
      <c r="E19689" s="32"/>
      <c r="H19689" s="105"/>
      <c r="J19689" s="102"/>
      <c r="K19689" s="102"/>
      <c r="L19689" s="108"/>
      <c r="R19689" s="31"/>
      <c r="S19689" s="112"/>
    </row>
    <row r="19690">
      <c r="A19690" s="105"/>
      <c r="C19690" s="88"/>
      <c r="D19690" s="86"/>
      <c r="E19690" s="32"/>
      <c r="H19690" s="105"/>
      <c r="J19690" s="102"/>
      <c r="K19690" s="102"/>
      <c r="L19690" s="108"/>
      <c r="R19690" s="31"/>
      <c r="S19690" s="112"/>
    </row>
    <row r="19691">
      <c r="A19691" s="105"/>
      <c r="C19691" s="88"/>
      <c r="D19691" s="86"/>
      <c r="E19691" s="32"/>
      <c r="H19691" s="105"/>
      <c r="J19691" s="102"/>
      <c r="K19691" s="102"/>
      <c r="L19691" s="108"/>
      <c r="R19691" s="31"/>
      <c r="S19691" s="112"/>
    </row>
    <row r="19692">
      <c r="A19692" s="105"/>
      <c r="C19692" s="88"/>
      <c r="D19692" s="86"/>
      <c r="E19692" s="32"/>
      <c r="H19692" s="105"/>
      <c r="J19692" s="102"/>
      <c r="K19692" s="102"/>
      <c r="L19692" s="108"/>
      <c r="R19692" s="31"/>
      <c r="S19692" s="112"/>
    </row>
    <row r="19693">
      <c r="A19693" s="105"/>
      <c r="C19693" s="88"/>
      <c r="D19693" s="86"/>
      <c r="E19693" s="32"/>
      <c r="H19693" s="105"/>
      <c r="J19693" s="102"/>
      <c r="K19693" s="102"/>
      <c r="L19693" s="108"/>
      <c r="R19693" s="31"/>
      <c r="S19693" s="112"/>
    </row>
    <row r="19694">
      <c r="A19694" s="105"/>
      <c r="C19694" s="88"/>
      <c r="D19694" s="86"/>
      <c r="E19694" s="32"/>
      <c r="H19694" s="105"/>
      <c r="J19694" s="102"/>
      <c r="K19694" s="102"/>
      <c r="L19694" s="108"/>
      <c r="R19694" s="31"/>
      <c r="S19694" s="112"/>
    </row>
    <row r="19695">
      <c r="A19695" s="105"/>
      <c r="C19695" s="88"/>
      <c r="D19695" s="86"/>
      <c r="E19695" s="32"/>
      <c r="H19695" s="105"/>
      <c r="J19695" s="102"/>
      <c r="K19695" s="102"/>
      <c r="L19695" s="108"/>
      <c r="R19695" s="31"/>
      <c r="S19695" s="112"/>
    </row>
    <row r="19696">
      <c r="A19696" s="105"/>
      <c r="C19696" s="88"/>
      <c r="D19696" s="86"/>
      <c r="E19696" s="32"/>
      <c r="H19696" s="105"/>
      <c r="J19696" s="102"/>
      <c r="K19696" s="102"/>
      <c r="L19696" s="108"/>
      <c r="R19696" s="31"/>
      <c r="S19696" s="112"/>
    </row>
    <row r="19697">
      <c r="A19697" s="105"/>
      <c r="C19697" s="88"/>
      <c r="D19697" s="86"/>
      <c r="E19697" s="32"/>
      <c r="H19697" s="105"/>
      <c r="J19697" s="102"/>
      <c r="K19697" s="102"/>
      <c r="L19697" s="108"/>
      <c r="R19697" s="31"/>
      <c r="S19697" s="112"/>
    </row>
    <row r="19698">
      <c r="A19698" s="105"/>
      <c r="C19698" s="88"/>
      <c r="D19698" s="86"/>
      <c r="E19698" s="32"/>
      <c r="H19698" s="105"/>
      <c r="J19698" s="102"/>
      <c r="K19698" s="102"/>
      <c r="L19698" s="108"/>
      <c r="R19698" s="31"/>
      <c r="S19698" s="112"/>
    </row>
    <row r="19699">
      <c r="A19699" s="105"/>
      <c r="C19699" s="88"/>
      <c r="D19699" s="86"/>
      <c r="E19699" s="32"/>
      <c r="H19699" s="105"/>
      <c r="J19699" s="102"/>
      <c r="K19699" s="102"/>
      <c r="L19699" s="108"/>
      <c r="R19699" s="31"/>
      <c r="S19699" s="112"/>
    </row>
    <row r="19700">
      <c r="A19700" s="105"/>
      <c r="C19700" s="88"/>
      <c r="D19700" s="86"/>
      <c r="E19700" s="32"/>
      <c r="H19700" s="105"/>
      <c r="J19700" s="102"/>
      <c r="K19700" s="102"/>
      <c r="L19700" s="108"/>
      <c r="R19700" s="31"/>
      <c r="S19700" s="112"/>
    </row>
    <row r="19701">
      <c r="A19701" s="105"/>
      <c r="C19701" s="88"/>
      <c r="D19701" s="86"/>
      <c r="E19701" s="32"/>
      <c r="H19701" s="105"/>
      <c r="J19701" s="102"/>
      <c r="K19701" s="102"/>
      <c r="L19701" s="108"/>
      <c r="R19701" s="31"/>
      <c r="S19701" s="112"/>
    </row>
    <row r="19702">
      <c r="A19702" s="105"/>
      <c r="C19702" s="88"/>
      <c r="D19702" s="86"/>
      <c r="E19702" s="32"/>
      <c r="H19702" s="105"/>
      <c r="J19702" s="102"/>
      <c r="K19702" s="102"/>
      <c r="L19702" s="108"/>
      <c r="R19702" s="31"/>
      <c r="S19702" s="112"/>
    </row>
    <row r="19703">
      <c r="A19703" s="105"/>
      <c r="C19703" s="88"/>
      <c r="D19703" s="86"/>
      <c r="E19703" s="32"/>
      <c r="H19703" s="105"/>
      <c r="J19703" s="102"/>
      <c r="K19703" s="102"/>
      <c r="L19703" s="108"/>
      <c r="R19703" s="31"/>
      <c r="S19703" s="112"/>
    </row>
    <row r="19704">
      <c r="A19704" s="105"/>
      <c r="C19704" s="88"/>
      <c r="D19704" s="86"/>
      <c r="E19704" s="32"/>
      <c r="H19704" s="105"/>
      <c r="J19704" s="102"/>
      <c r="K19704" s="102"/>
      <c r="L19704" s="108"/>
      <c r="R19704" s="31"/>
      <c r="S19704" s="112"/>
    </row>
    <row r="19705">
      <c r="A19705" s="105"/>
      <c r="C19705" s="88"/>
      <c r="D19705" s="86"/>
      <c r="E19705" s="32"/>
      <c r="H19705" s="105"/>
      <c r="J19705" s="102"/>
      <c r="K19705" s="102"/>
      <c r="L19705" s="108"/>
      <c r="R19705" s="31"/>
      <c r="S19705" s="112"/>
    </row>
    <row r="19706">
      <c r="A19706" s="105"/>
      <c r="C19706" s="88"/>
      <c r="D19706" s="86"/>
      <c r="E19706" s="32"/>
      <c r="H19706" s="105"/>
      <c r="J19706" s="102"/>
      <c r="K19706" s="102"/>
      <c r="L19706" s="108"/>
      <c r="R19706" s="31"/>
      <c r="S19706" s="112"/>
    </row>
    <row r="19707">
      <c r="A19707" s="105"/>
      <c r="C19707" s="88"/>
      <c r="D19707" s="86"/>
      <c r="E19707" s="32"/>
      <c r="H19707" s="105"/>
      <c r="J19707" s="102"/>
      <c r="K19707" s="102"/>
      <c r="L19707" s="108"/>
      <c r="R19707" s="31"/>
      <c r="S19707" s="112"/>
    </row>
    <row r="19708">
      <c r="A19708" s="105"/>
      <c r="C19708" s="88"/>
      <c r="D19708" s="86"/>
      <c r="E19708" s="32"/>
      <c r="H19708" s="105"/>
      <c r="J19708" s="102"/>
      <c r="K19708" s="102"/>
      <c r="L19708" s="108"/>
      <c r="R19708" s="31"/>
      <c r="S19708" s="112"/>
    </row>
    <row r="19709">
      <c r="A19709" s="105"/>
      <c r="C19709" s="88"/>
      <c r="D19709" s="86"/>
      <c r="E19709" s="32"/>
      <c r="H19709" s="105"/>
      <c r="J19709" s="102"/>
      <c r="K19709" s="102"/>
      <c r="L19709" s="108"/>
      <c r="R19709" s="31"/>
      <c r="S19709" s="112"/>
    </row>
    <row r="19710">
      <c r="A19710" s="105"/>
      <c r="C19710" s="88"/>
      <c r="D19710" s="86"/>
      <c r="E19710" s="32"/>
      <c r="H19710" s="105"/>
      <c r="J19710" s="102"/>
      <c r="K19710" s="102"/>
      <c r="L19710" s="108"/>
      <c r="R19710" s="31"/>
      <c r="S19710" s="112"/>
    </row>
    <row r="19711">
      <c r="A19711" s="105"/>
      <c r="C19711" s="88"/>
      <c r="D19711" s="86"/>
      <c r="E19711" s="32"/>
      <c r="H19711" s="105"/>
      <c r="J19711" s="102"/>
      <c r="K19711" s="102"/>
      <c r="L19711" s="108"/>
      <c r="R19711" s="31"/>
      <c r="S19711" s="112"/>
    </row>
    <row r="19712">
      <c r="A19712" s="105"/>
      <c r="C19712" s="88"/>
      <c r="D19712" s="86"/>
      <c r="E19712" s="32"/>
      <c r="H19712" s="105"/>
      <c r="J19712" s="102"/>
      <c r="K19712" s="102"/>
      <c r="L19712" s="108"/>
      <c r="R19712" s="31"/>
      <c r="S19712" s="112"/>
    </row>
    <row r="19713">
      <c r="A19713" s="105"/>
      <c r="C19713" s="88"/>
      <c r="D19713" s="86"/>
      <c r="E19713" s="32"/>
      <c r="H19713" s="105"/>
      <c r="J19713" s="102"/>
      <c r="K19713" s="102"/>
      <c r="L19713" s="108"/>
      <c r="R19713" s="31"/>
      <c r="S19713" s="112"/>
    </row>
    <row r="19714">
      <c r="A19714" s="105"/>
      <c r="C19714" s="88"/>
      <c r="D19714" s="86"/>
      <c r="E19714" s="32"/>
      <c r="H19714" s="105"/>
      <c r="J19714" s="102"/>
      <c r="K19714" s="102"/>
      <c r="L19714" s="108"/>
      <c r="R19714" s="31"/>
      <c r="S19714" s="112"/>
    </row>
    <row r="19715">
      <c r="A19715" s="105"/>
      <c r="C19715" s="88"/>
      <c r="D19715" s="86"/>
      <c r="E19715" s="32"/>
      <c r="H19715" s="105"/>
      <c r="J19715" s="102"/>
      <c r="K19715" s="102"/>
      <c r="L19715" s="108"/>
      <c r="R19715" s="31"/>
      <c r="S19715" s="112"/>
    </row>
    <row r="19716">
      <c r="A19716" s="105"/>
      <c r="C19716" s="88"/>
      <c r="D19716" s="86"/>
      <c r="E19716" s="32"/>
      <c r="H19716" s="105"/>
      <c r="J19716" s="102"/>
      <c r="K19716" s="102"/>
      <c r="L19716" s="108"/>
      <c r="R19716" s="31"/>
      <c r="S19716" s="112"/>
    </row>
    <row r="19717">
      <c r="A19717" s="105"/>
      <c r="C19717" s="88"/>
      <c r="D19717" s="86"/>
      <c r="E19717" s="32"/>
      <c r="H19717" s="105"/>
      <c r="J19717" s="102"/>
      <c r="K19717" s="102"/>
      <c r="L19717" s="108"/>
      <c r="R19717" s="31"/>
      <c r="S19717" s="112"/>
    </row>
    <row r="19718">
      <c r="A19718" s="105"/>
      <c r="C19718" s="88"/>
      <c r="D19718" s="86"/>
      <c r="E19718" s="32"/>
      <c r="H19718" s="105"/>
      <c r="J19718" s="102"/>
      <c r="K19718" s="102"/>
      <c r="L19718" s="108"/>
      <c r="R19718" s="31"/>
      <c r="S19718" s="112"/>
    </row>
    <row r="19719">
      <c r="A19719" s="105"/>
      <c r="C19719" s="88"/>
      <c r="D19719" s="86"/>
      <c r="E19719" s="32"/>
      <c r="H19719" s="105"/>
      <c r="J19719" s="102"/>
      <c r="K19719" s="102"/>
      <c r="L19719" s="108"/>
      <c r="R19719" s="31"/>
      <c r="S19719" s="112"/>
    </row>
    <row r="19720">
      <c r="A19720" s="105"/>
      <c r="C19720" s="88"/>
      <c r="D19720" s="86"/>
      <c r="E19720" s="32"/>
      <c r="H19720" s="105"/>
      <c r="J19720" s="102"/>
      <c r="K19720" s="102"/>
      <c r="L19720" s="108"/>
      <c r="R19720" s="31"/>
      <c r="S19720" s="112"/>
    </row>
    <row r="19721">
      <c r="A19721" s="105"/>
      <c r="C19721" s="88"/>
      <c r="D19721" s="86"/>
      <c r="E19721" s="32"/>
      <c r="H19721" s="105"/>
      <c r="J19721" s="102"/>
      <c r="K19721" s="102"/>
      <c r="L19721" s="108"/>
      <c r="R19721" s="31"/>
      <c r="S19721" s="112"/>
    </row>
    <row r="19722">
      <c r="A19722" s="105"/>
      <c r="C19722" s="88"/>
      <c r="D19722" s="86"/>
      <c r="E19722" s="32"/>
      <c r="H19722" s="105"/>
      <c r="J19722" s="102"/>
      <c r="K19722" s="102"/>
      <c r="L19722" s="108"/>
      <c r="R19722" s="31"/>
      <c r="S19722" s="112"/>
    </row>
    <row r="19723">
      <c r="A19723" s="105"/>
      <c r="C19723" s="88"/>
      <c r="D19723" s="86"/>
      <c r="E19723" s="32"/>
      <c r="H19723" s="105"/>
      <c r="J19723" s="102"/>
      <c r="K19723" s="102"/>
      <c r="L19723" s="108"/>
      <c r="R19723" s="31"/>
      <c r="S19723" s="112"/>
    </row>
    <row r="19724">
      <c r="A19724" s="105"/>
      <c r="C19724" s="88"/>
      <c r="D19724" s="86"/>
      <c r="E19724" s="32"/>
      <c r="H19724" s="105"/>
      <c r="J19724" s="102"/>
      <c r="K19724" s="102"/>
      <c r="L19724" s="108"/>
      <c r="R19724" s="31"/>
      <c r="S19724" s="112"/>
    </row>
    <row r="19725">
      <c r="A19725" s="105"/>
      <c r="C19725" s="88"/>
      <c r="D19725" s="86"/>
      <c r="E19725" s="32"/>
      <c r="H19725" s="105"/>
      <c r="J19725" s="102"/>
      <c r="K19725" s="102"/>
      <c r="L19725" s="108"/>
      <c r="R19725" s="31"/>
      <c r="S19725" s="112"/>
    </row>
    <row r="19726">
      <c r="A19726" s="105"/>
      <c r="C19726" s="88"/>
      <c r="D19726" s="86"/>
      <c r="E19726" s="32"/>
      <c r="H19726" s="105"/>
      <c r="J19726" s="102"/>
      <c r="K19726" s="102"/>
      <c r="L19726" s="108"/>
      <c r="R19726" s="31"/>
      <c r="S19726" s="112"/>
    </row>
    <row r="19727">
      <c r="A19727" s="105"/>
      <c r="C19727" s="88"/>
      <c r="D19727" s="86"/>
      <c r="E19727" s="32"/>
      <c r="H19727" s="105"/>
      <c r="J19727" s="102"/>
      <c r="K19727" s="102"/>
      <c r="L19727" s="108"/>
      <c r="R19727" s="31"/>
      <c r="S19727" s="112"/>
    </row>
    <row r="19728">
      <c r="A19728" s="105"/>
      <c r="C19728" s="88"/>
      <c r="D19728" s="86"/>
      <c r="E19728" s="32"/>
      <c r="H19728" s="105"/>
      <c r="J19728" s="102"/>
      <c r="K19728" s="102"/>
      <c r="L19728" s="108"/>
      <c r="R19728" s="31"/>
      <c r="S19728" s="112"/>
    </row>
    <row r="19729">
      <c r="A19729" s="105"/>
      <c r="C19729" s="88"/>
      <c r="D19729" s="86"/>
      <c r="E19729" s="32"/>
      <c r="H19729" s="105"/>
      <c r="J19729" s="102"/>
      <c r="K19729" s="102"/>
      <c r="L19729" s="108"/>
      <c r="R19729" s="31"/>
      <c r="S19729" s="112"/>
    </row>
    <row r="19730">
      <c r="A19730" s="105"/>
      <c r="C19730" s="88"/>
      <c r="D19730" s="86"/>
      <c r="E19730" s="32"/>
      <c r="H19730" s="105"/>
      <c r="J19730" s="102"/>
      <c r="K19730" s="102"/>
      <c r="L19730" s="108"/>
      <c r="R19730" s="31"/>
      <c r="S19730" s="112"/>
    </row>
    <row r="19731">
      <c r="A19731" s="105"/>
      <c r="C19731" s="88"/>
      <c r="D19731" s="86"/>
      <c r="E19731" s="32"/>
      <c r="H19731" s="105"/>
      <c r="J19731" s="102"/>
      <c r="K19731" s="102"/>
      <c r="L19731" s="108"/>
      <c r="R19731" s="31"/>
      <c r="S19731" s="112"/>
    </row>
    <row r="19732">
      <c r="A19732" s="105"/>
      <c r="C19732" s="88"/>
      <c r="D19732" s="86"/>
      <c r="E19732" s="32"/>
      <c r="H19732" s="105"/>
      <c r="J19732" s="102"/>
      <c r="K19732" s="102"/>
      <c r="L19732" s="108"/>
      <c r="R19732" s="31"/>
      <c r="S19732" s="112"/>
    </row>
    <row r="19733">
      <c r="A19733" s="105"/>
      <c r="C19733" s="88"/>
      <c r="D19733" s="86"/>
      <c r="E19733" s="32"/>
      <c r="H19733" s="105"/>
      <c r="J19733" s="102"/>
      <c r="K19733" s="102"/>
      <c r="L19733" s="108"/>
      <c r="R19733" s="31"/>
      <c r="S19733" s="112"/>
    </row>
    <row r="19734">
      <c r="A19734" s="105"/>
      <c r="C19734" s="88"/>
      <c r="D19734" s="86"/>
      <c r="E19734" s="32"/>
      <c r="H19734" s="105"/>
      <c r="J19734" s="102"/>
      <c r="K19734" s="102"/>
      <c r="L19734" s="108"/>
      <c r="R19734" s="31"/>
      <c r="S19734" s="112"/>
    </row>
    <row r="19735">
      <c r="A19735" s="105"/>
      <c r="C19735" s="88"/>
      <c r="D19735" s="86"/>
      <c r="E19735" s="32"/>
      <c r="H19735" s="105"/>
      <c r="J19735" s="102"/>
      <c r="K19735" s="102"/>
      <c r="L19735" s="108"/>
      <c r="R19735" s="31"/>
      <c r="S19735" s="112"/>
    </row>
    <row r="19736">
      <c r="A19736" s="105"/>
      <c r="C19736" s="88"/>
      <c r="D19736" s="86"/>
      <c r="E19736" s="32"/>
      <c r="H19736" s="105"/>
      <c r="J19736" s="102"/>
      <c r="K19736" s="102"/>
      <c r="L19736" s="108"/>
      <c r="R19736" s="31"/>
      <c r="S19736" s="112"/>
    </row>
    <row r="19737">
      <c r="A19737" s="105"/>
      <c r="C19737" s="88"/>
      <c r="D19737" s="86"/>
      <c r="E19737" s="32"/>
      <c r="H19737" s="105"/>
      <c r="J19737" s="102"/>
      <c r="K19737" s="102"/>
      <c r="L19737" s="108"/>
      <c r="R19737" s="31"/>
      <c r="S19737" s="112"/>
    </row>
    <row r="19738">
      <c r="A19738" s="105"/>
      <c r="C19738" s="88"/>
      <c r="D19738" s="86"/>
      <c r="E19738" s="32"/>
      <c r="H19738" s="105"/>
      <c r="J19738" s="102"/>
      <c r="K19738" s="102"/>
      <c r="L19738" s="108"/>
      <c r="R19738" s="31"/>
      <c r="S19738" s="112"/>
    </row>
    <row r="19739">
      <c r="A19739" s="105"/>
      <c r="C19739" s="88"/>
      <c r="D19739" s="86"/>
      <c r="E19739" s="32"/>
      <c r="H19739" s="105"/>
      <c r="J19739" s="102"/>
      <c r="K19739" s="102"/>
      <c r="L19739" s="108"/>
      <c r="R19739" s="31"/>
      <c r="S19739" s="112"/>
    </row>
    <row r="19740">
      <c r="A19740" s="105"/>
      <c r="C19740" s="88"/>
      <c r="D19740" s="86"/>
      <c r="E19740" s="32"/>
      <c r="H19740" s="105"/>
      <c r="J19740" s="102"/>
      <c r="K19740" s="102"/>
      <c r="L19740" s="108"/>
      <c r="R19740" s="31"/>
      <c r="S19740" s="112"/>
    </row>
    <row r="19741">
      <c r="A19741" s="105"/>
      <c r="C19741" s="88"/>
      <c r="D19741" s="86"/>
      <c r="E19741" s="32"/>
      <c r="H19741" s="105"/>
      <c r="J19741" s="102"/>
      <c r="K19741" s="102"/>
      <c r="L19741" s="108"/>
      <c r="R19741" s="31"/>
      <c r="S19741" s="112"/>
    </row>
    <row r="19742">
      <c r="A19742" s="105"/>
      <c r="C19742" s="88"/>
      <c r="D19742" s="86"/>
      <c r="E19742" s="32"/>
      <c r="H19742" s="105"/>
      <c r="J19742" s="102"/>
      <c r="K19742" s="102"/>
      <c r="L19742" s="108"/>
      <c r="R19742" s="31"/>
      <c r="S19742" s="112"/>
    </row>
    <row r="19743">
      <c r="A19743" s="105"/>
      <c r="C19743" s="88"/>
      <c r="D19743" s="86"/>
      <c r="E19743" s="32"/>
      <c r="H19743" s="105"/>
      <c r="J19743" s="102"/>
      <c r="K19743" s="102"/>
      <c r="L19743" s="108"/>
      <c r="R19743" s="31"/>
      <c r="S19743" s="112"/>
    </row>
    <row r="19744">
      <c r="A19744" s="105"/>
      <c r="C19744" s="88"/>
      <c r="D19744" s="86"/>
      <c r="E19744" s="32"/>
      <c r="H19744" s="105"/>
      <c r="J19744" s="102"/>
      <c r="K19744" s="102"/>
      <c r="L19744" s="108"/>
      <c r="R19744" s="31"/>
      <c r="S19744" s="112"/>
    </row>
    <row r="19745">
      <c r="A19745" s="105"/>
      <c r="C19745" s="88"/>
      <c r="D19745" s="86"/>
      <c r="E19745" s="32"/>
      <c r="H19745" s="105"/>
      <c r="J19745" s="102"/>
      <c r="K19745" s="102"/>
      <c r="L19745" s="108"/>
      <c r="R19745" s="31"/>
      <c r="S19745" s="112"/>
    </row>
    <row r="19746">
      <c r="A19746" s="105"/>
      <c r="C19746" s="88"/>
      <c r="D19746" s="86"/>
      <c r="E19746" s="32"/>
      <c r="H19746" s="105"/>
      <c r="J19746" s="102"/>
      <c r="K19746" s="102"/>
      <c r="L19746" s="108"/>
      <c r="R19746" s="31"/>
      <c r="S19746" s="112"/>
    </row>
    <row r="19747">
      <c r="A19747" s="105"/>
      <c r="C19747" s="88"/>
      <c r="D19747" s="86"/>
      <c r="E19747" s="32"/>
      <c r="H19747" s="105"/>
      <c r="J19747" s="102"/>
      <c r="K19747" s="102"/>
      <c r="L19747" s="108"/>
      <c r="R19747" s="31"/>
      <c r="S19747" s="112"/>
    </row>
    <row r="19748">
      <c r="A19748" s="105"/>
      <c r="C19748" s="88"/>
      <c r="D19748" s="86"/>
      <c r="E19748" s="32"/>
      <c r="H19748" s="105"/>
      <c r="J19748" s="102"/>
      <c r="K19748" s="102"/>
      <c r="L19748" s="108"/>
      <c r="R19748" s="31"/>
      <c r="S19748" s="112"/>
    </row>
    <row r="19749">
      <c r="A19749" s="105"/>
      <c r="C19749" s="88"/>
      <c r="D19749" s="86"/>
      <c r="E19749" s="32"/>
      <c r="H19749" s="105"/>
      <c r="J19749" s="102"/>
      <c r="K19749" s="102"/>
      <c r="L19749" s="108"/>
      <c r="R19749" s="31"/>
      <c r="S19749" s="112"/>
    </row>
    <row r="19750">
      <c r="A19750" s="105"/>
      <c r="C19750" s="88"/>
      <c r="D19750" s="86"/>
      <c r="E19750" s="32"/>
      <c r="H19750" s="105"/>
      <c r="J19750" s="102"/>
      <c r="K19750" s="102"/>
      <c r="L19750" s="108"/>
      <c r="R19750" s="31"/>
      <c r="S19750" s="112"/>
    </row>
    <row r="19751">
      <c r="A19751" s="105"/>
      <c r="C19751" s="88"/>
      <c r="D19751" s="86"/>
      <c r="E19751" s="32"/>
      <c r="H19751" s="105"/>
      <c r="J19751" s="102"/>
      <c r="K19751" s="102"/>
      <c r="L19751" s="108"/>
      <c r="R19751" s="31"/>
      <c r="S19751" s="112"/>
    </row>
    <row r="19752">
      <c r="A19752" s="105"/>
      <c r="C19752" s="88"/>
      <c r="D19752" s="86"/>
      <c r="E19752" s="32"/>
      <c r="H19752" s="105"/>
      <c r="J19752" s="102"/>
      <c r="K19752" s="102"/>
      <c r="L19752" s="108"/>
      <c r="R19752" s="31"/>
      <c r="S19752" s="112"/>
    </row>
    <row r="19753">
      <c r="A19753" s="105"/>
      <c r="C19753" s="88"/>
      <c r="D19753" s="86"/>
      <c r="E19753" s="32"/>
      <c r="H19753" s="105"/>
      <c r="J19753" s="102"/>
      <c r="K19753" s="102"/>
      <c r="L19753" s="108"/>
      <c r="R19753" s="31"/>
      <c r="S19753" s="112"/>
    </row>
    <row r="19754">
      <c r="A19754" s="105"/>
      <c r="C19754" s="88"/>
      <c r="D19754" s="86"/>
      <c r="E19754" s="32"/>
      <c r="H19754" s="105"/>
      <c r="J19754" s="102"/>
      <c r="K19754" s="102"/>
      <c r="L19754" s="108"/>
      <c r="R19754" s="31"/>
      <c r="S19754" s="112"/>
    </row>
    <row r="19755">
      <c r="A19755" s="105"/>
      <c r="C19755" s="88"/>
      <c r="D19755" s="86"/>
      <c r="E19755" s="32"/>
      <c r="H19755" s="105"/>
      <c r="J19755" s="102"/>
      <c r="K19755" s="102"/>
      <c r="L19755" s="108"/>
      <c r="R19755" s="31"/>
      <c r="S19755" s="112"/>
    </row>
    <row r="19756">
      <c r="A19756" s="105"/>
      <c r="C19756" s="88"/>
      <c r="D19756" s="86"/>
      <c r="E19756" s="32"/>
      <c r="H19756" s="105"/>
      <c r="J19756" s="102"/>
      <c r="K19756" s="102"/>
      <c r="L19756" s="108"/>
      <c r="R19756" s="31"/>
      <c r="S19756" s="112"/>
    </row>
    <row r="19757">
      <c r="A19757" s="105"/>
      <c r="C19757" s="88"/>
      <c r="D19757" s="86"/>
      <c r="E19757" s="32"/>
      <c r="H19757" s="105"/>
      <c r="J19757" s="102"/>
      <c r="K19757" s="102"/>
      <c r="L19757" s="108"/>
      <c r="R19757" s="31"/>
      <c r="S19757" s="112"/>
    </row>
    <row r="19758">
      <c r="A19758" s="105"/>
      <c r="C19758" s="88"/>
      <c r="D19758" s="86"/>
      <c r="E19758" s="32"/>
      <c r="H19758" s="105"/>
      <c r="J19758" s="102"/>
      <c r="K19758" s="102"/>
      <c r="L19758" s="108"/>
      <c r="R19758" s="31"/>
      <c r="S19758" s="112"/>
    </row>
    <row r="19759">
      <c r="A19759" s="105"/>
      <c r="C19759" s="88"/>
      <c r="D19759" s="86"/>
      <c r="E19759" s="32"/>
      <c r="H19759" s="105"/>
      <c r="J19759" s="102"/>
      <c r="K19759" s="102"/>
      <c r="L19759" s="108"/>
      <c r="R19759" s="31"/>
      <c r="S19759" s="112"/>
    </row>
    <row r="19760">
      <c r="A19760" s="105"/>
      <c r="C19760" s="88"/>
      <c r="D19760" s="86"/>
      <c r="E19760" s="32"/>
      <c r="H19760" s="105"/>
      <c r="J19760" s="102"/>
      <c r="K19760" s="102"/>
      <c r="L19760" s="108"/>
      <c r="R19760" s="31"/>
      <c r="S19760" s="112"/>
    </row>
    <row r="19761">
      <c r="A19761" s="105"/>
      <c r="C19761" s="88"/>
      <c r="D19761" s="86"/>
      <c r="E19761" s="32"/>
      <c r="H19761" s="105"/>
      <c r="J19761" s="102"/>
      <c r="K19761" s="102"/>
      <c r="L19761" s="108"/>
      <c r="R19761" s="31"/>
      <c r="S19761" s="112"/>
    </row>
    <row r="19762">
      <c r="A19762" s="105"/>
      <c r="C19762" s="88"/>
      <c r="D19762" s="86"/>
      <c r="E19762" s="32"/>
      <c r="H19762" s="105"/>
      <c r="J19762" s="102"/>
      <c r="K19762" s="102"/>
      <c r="L19762" s="108"/>
      <c r="R19762" s="31"/>
      <c r="S19762" s="112"/>
    </row>
    <row r="19763">
      <c r="A19763" s="105"/>
      <c r="C19763" s="88"/>
      <c r="D19763" s="86"/>
      <c r="E19763" s="32"/>
      <c r="H19763" s="105"/>
      <c r="J19763" s="102"/>
      <c r="K19763" s="102"/>
      <c r="L19763" s="108"/>
      <c r="R19763" s="31"/>
      <c r="S19763" s="112"/>
    </row>
    <row r="19764">
      <c r="A19764" s="105"/>
      <c r="C19764" s="88"/>
      <c r="D19764" s="86"/>
      <c r="E19764" s="32"/>
      <c r="H19764" s="105"/>
      <c r="J19764" s="102"/>
      <c r="K19764" s="102"/>
      <c r="L19764" s="108"/>
      <c r="R19764" s="31"/>
      <c r="S19764" s="112"/>
    </row>
    <row r="19765">
      <c r="A19765" s="105"/>
      <c r="C19765" s="88"/>
      <c r="D19765" s="86"/>
      <c r="E19765" s="32"/>
      <c r="H19765" s="105"/>
      <c r="J19765" s="102"/>
      <c r="K19765" s="102"/>
      <c r="L19765" s="108"/>
      <c r="R19765" s="31"/>
      <c r="S19765" s="112"/>
    </row>
    <row r="19766">
      <c r="A19766" s="105"/>
      <c r="C19766" s="88"/>
      <c r="D19766" s="86"/>
      <c r="E19766" s="32"/>
      <c r="H19766" s="105"/>
      <c r="J19766" s="102"/>
      <c r="K19766" s="102"/>
      <c r="L19766" s="108"/>
      <c r="R19766" s="31"/>
      <c r="S19766" s="112"/>
    </row>
    <row r="19767">
      <c r="A19767" s="105"/>
      <c r="C19767" s="88"/>
      <c r="D19767" s="86"/>
      <c r="E19767" s="32"/>
      <c r="H19767" s="105"/>
      <c r="J19767" s="102"/>
      <c r="K19767" s="102"/>
      <c r="L19767" s="108"/>
      <c r="R19767" s="31"/>
      <c r="S19767" s="112"/>
    </row>
    <row r="19768">
      <c r="A19768" s="105"/>
      <c r="C19768" s="88"/>
      <c r="D19768" s="86"/>
      <c r="E19768" s="32"/>
      <c r="H19768" s="105"/>
      <c r="J19768" s="102"/>
      <c r="K19768" s="102"/>
      <c r="L19768" s="108"/>
      <c r="R19768" s="31"/>
      <c r="S19768" s="112"/>
    </row>
    <row r="19769">
      <c r="A19769" s="105"/>
      <c r="C19769" s="88"/>
      <c r="D19769" s="86"/>
      <c r="E19769" s="32"/>
      <c r="H19769" s="105"/>
      <c r="J19769" s="102"/>
      <c r="K19769" s="102"/>
      <c r="L19769" s="108"/>
      <c r="R19769" s="31"/>
      <c r="S19769" s="112"/>
    </row>
    <row r="19770">
      <c r="A19770" s="105"/>
      <c r="C19770" s="88"/>
      <c r="D19770" s="86"/>
      <c r="E19770" s="32"/>
      <c r="H19770" s="105"/>
      <c r="J19770" s="102"/>
      <c r="K19770" s="102"/>
      <c r="L19770" s="108"/>
      <c r="R19770" s="31"/>
      <c r="S19770" s="112"/>
    </row>
    <row r="19771">
      <c r="A19771" s="105"/>
      <c r="C19771" s="88"/>
      <c r="D19771" s="86"/>
      <c r="E19771" s="32"/>
      <c r="H19771" s="105"/>
      <c r="J19771" s="102"/>
      <c r="K19771" s="102"/>
      <c r="L19771" s="108"/>
      <c r="R19771" s="31"/>
      <c r="S19771" s="112"/>
    </row>
    <row r="19772">
      <c r="A19772" s="105"/>
      <c r="C19772" s="88"/>
      <c r="D19772" s="86"/>
      <c r="E19772" s="32"/>
      <c r="H19772" s="105"/>
      <c r="J19772" s="102"/>
      <c r="K19772" s="102"/>
      <c r="L19772" s="108"/>
      <c r="R19772" s="31"/>
      <c r="S19772" s="112"/>
    </row>
    <row r="19773">
      <c r="A19773" s="105"/>
      <c r="C19773" s="88"/>
      <c r="D19773" s="86"/>
      <c r="E19773" s="32"/>
      <c r="H19773" s="105"/>
      <c r="J19773" s="102"/>
      <c r="K19773" s="102"/>
      <c r="L19773" s="108"/>
      <c r="R19773" s="31"/>
      <c r="S19773" s="112"/>
    </row>
    <row r="19774">
      <c r="A19774" s="105"/>
      <c r="C19774" s="88"/>
      <c r="D19774" s="86"/>
      <c r="E19774" s="32"/>
      <c r="H19774" s="105"/>
      <c r="J19774" s="102"/>
      <c r="K19774" s="102"/>
      <c r="L19774" s="108"/>
      <c r="R19774" s="31"/>
      <c r="S19774" s="112"/>
    </row>
    <row r="19775">
      <c r="A19775" s="105"/>
      <c r="C19775" s="88"/>
      <c r="D19775" s="86"/>
      <c r="E19775" s="32"/>
      <c r="H19775" s="105"/>
      <c r="J19775" s="102"/>
      <c r="K19775" s="102"/>
      <c r="L19775" s="108"/>
      <c r="R19775" s="31"/>
      <c r="S19775" s="112"/>
    </row>
    <row r="19776">
      <c r="A19776" s="105"/>
      <c r="C19776" s="88"/>
      <c r="D19776" s="86"/>
      <c r="E19776" s="32"/>
      <c r="H19776" s="105"/>
      <c r="J19776" s="102"/>
      <c r="K19776" s="102"/>
      <c r="L19776" s="108"/>
      <c r="R19776" s="31"/>
      <c r="S19776" s="112"/>
    </row>
    <row r="19777">
      <c r="A19777" s="105"/>
      <c r="C19777" s="88"/>
      <c r="D19777" s="86"/>
      <c r="E19777" s="32"/>
      <c r="H19777" s="105"/>
      <c r="J19777" s="102"/>
      <c r="K19777" s="102"/>
      <c r="L19777" s="108"/>
      <c r="R19777" s="31"/>
      <c r="S19777" s="112"/>
    </row>
    <row r="19778">
      <c r="A19778" s="105"/>
      <c r="C19778" s="88"/>
      <c r="D19778" s="86"/>
      <c r="E19778" s="32"/>
      <c r="H19778" s="105"/>
      <c r="J19778" s="102"/>
      <c r="K19778" s="102"/>
      <c r="L19778" s="108"/>
      <c r="R19778" s="31"/>
      <c r="S19778" s="112"/>
    </row>
    <row r="19779">
      <c r="A19779" s="105"/>
      <c r="C19779" s="88"/>
      <c r="D19779" s="86"/>
      <c r="E19779" s="32"/>
      <c r="H19779" s="105"/>
      <c r="J19779" s="102"/>
      <c r="K19779" s="102"/>
      <c r="L19779" s="108"/>
      <c r="R19779" s="31"/>
      <c r="S19779" s="112"/>
    </row>
    <row r="19780">
      <c r="A19780" s="105"/>
      <c r="C19780" s="88"/>
      <c r="D19780" s="86"/>
      <c r="E19780" s="32"/>
      <c r="H19780" s="105"/>
      <c r="J19780" s="102"/>
      <c r="K19780" s="102"/>
      <c r="L19780" s="108"/>
      <c r="R19780" s="31"/>
      <c r="S19780" s="112"/>
    </row>
    <row r="19781">
      <c r="A19781" s="105"/>
      <c r="C19781" s="88"/>
      <c r="D19781" s="86"/>
      <c r="E19781" s="32"/>
      <c r="H19781" s="105"/>
      <c r="J19781" s="102"/>
      <c r="K19781" s="102"/>
      <c r="L19781" s="108"/>
      <c r="R19781" s="31"/>
      <c r="S19781" s="112"/>
    </row>
    <row r="19782">
      <c r="A19782" s="105"/>
      <c r="C19782" s="88"/>
      <c r="D19782" s="86"/>
      <c r="E19782" s="32"/>
      <c r="H19782" s="105"/>
      <c r="J19782" s="102"/>
      <c r="K19782" s="102"/>
      <c r="L19782" s="108"/>
      <c r="R19782" s="31"/>
      <c r="S19782" s="112"/>
    </row>
    <row r="19783">
      <c r="A19783" s="105"/>
      <c r="C19783" s="88"/>
      <c r="D19783" s="86"/>
      <c r="E19783" s="32"/>
      <c r="H19783" s="105"/>
      <c r="J19783" s="102"/>
      <c r="K19783" s="102"/>
      <c r="L19783" s="108"/>
      <c r="R19783" s="31"/>
      <c r="S19783" s="112"/>
    </row>
    <row r="19784">
      <c r="A19784" s="105"/>
      <c r="C19784" s="88"/>
      <c r="D19784" s="86"/>
      <c r="E19784" s="32"/>
      <c r="H19784" s="105"/>
      <c r="J19784" s="102"/>
      <c r="K19784" s="102"/>
      <c r="L19784" s="108"/>
      <c r="R19784" s="31"/>
      <c r="S19784" s="112"/>
    </row>
    <row r="19785">
      <c r="A19785" s="105"/>
      <c r="C19785" s="88"/>
      <c r="D19785" s="86"/>
      <c r="E19785" s="32"/>
      <c r="H19785" s="105"/>
      <c r="J19785" s="102"/>
      <c r="K19785" s="102"/>
      <c r="L19785" s="108"/>
      <c r="R19785" s="31"/>
      <c r="S19785" s="112"/>
    </row>
    <row r="19786">
      <c r="A19786" s="105"/>
      <c r="C19786" s="88"/>
      <c r="D19786" s="86"/>
      <c r="E19786" s="32"/>
      <c r="H19786" s="105"/>
      <c r="J19786" s="102"/>
      <c r="K19786" s="102"/>
      <c r="L19786" s="108"/>
      <c r="R19786" s="31"/>
      <c r="S19786" s="112"/>
    </row>
    <row r="19787">
      <c r="A19787" s="105"/>
      <c r="C19787" s="88"/>
      <c r="D19787" s="86"/>
      <c r="E19787" s="32"/>
      <c r="H19787" s="105"/>
      <c r="J19787" s="102"/>
      <c r="K19787" s="102"/>
      <c r="L19787" s="108"/>
      <c r="R19787" s="31"/>
      <c r="S19787" s="112"/>
    </row>
    <row r="19788">
      <c r="A19788" s="105"/>
      <c r="C19788" s="88"/>
      <c r="D19788" s="86"/>
      <c r="E19788" s="32"/>
      <c r="H19788" s="105"/>
      <c r="J19788" s="102"/>
      <c r="K19788" s="102"/>
      <c r="L19788" s="108"/>
      <c r="R19788" s="31"/>
      <c r="S19788" s="112"/>
    </row>
    <row r="19789">
      <c r="A19789" s="105"/>
      <c r="C19789" s="88"/>
      <c r="D19789" s="86"/>
      <c r="E19789" s="32"/>
      <c r="H19789" s="105"/>
      <c r="J19789" s="102"/>
      <c r="K19789" s="102"/>
      <c r="L19789" s="108"/>
      <c r="R19789" s="31"/>
      <c r="S19789" s="112"/>
    </row>
    <row r="19790">
      <c r="A19790" s="105"/>
      <c r="C19790" s="88"/>
      <c r="D19790" s="86"/>
      <c r="E19790" s="32"/>
      <c r="H19790" s="105"/>
      <c r="J19790" s="102"/>
      <c r="K19790" s="102"/>
      <c r="L19790" s="108"/>
      <c r="R19790" s="31"/>
      <c r="S19790" s="112"/>
    </row>
    <row r="19791">
      <c r="A19791" s="105"/>
      <c r="C19791" s="88"/>
      <c r="D19791" s="86"/>
      <c r="E19791" s="32"/>
      <c r="H19791" s="105"/>
      <c r="J19791" s="102"/>
      <c r="K19791" s="102"/>
      <c r="L19791" s="108"/>
      <c r="R19791" s="31"/>
      <c r="S19791" s="112"/>
    </row>
    <row r="19792">
      <c r="A19792" s="105"/>
      <c r="C19792" s="88"/>
      <c r="D19792" s="86"/>
      <c r="E19792" s="32"/>
      <c r="H19792" s="105"/>
      <c r="J19792" s="102"/>
      <c r="K19792" s="102"/>
      <c r="L19792" s="108"/>
      <c r="R19792" s="31"/>
      <c r="S19792" s="112"/>
    </row>
    <row r="19793">
      <c r="A19793" s="105"/>
      <c r="C19793" s="88"/>
      <c r="D19793" s="86"/>
      <c r="E19793" s="32"/>
      <c r="H19793" s="105"/>
      <c r="J19793" s="102"/>
      <c r="K19793" s="102"/>
      <c r="L19793" s="108"/>
      <c r="R19793" s="31"/>
      <c r="S19793" s="112"/>
    </row>
    <row r="19794">
      <c r="A19794" s="105"/>
      <c r="C19794" s="88"/>
      <c r="D19794" s="86"/>
      <c r="E19794" s="32"/>
      <c r="H19794" s="105"/>
      <c r="J19794" s="102"/>
      <c r="K19794" s="102"/>
      <c r="L19794" s="108"/>
      <c r="R19794" s="31"/>
      <c r="S19794" s="112"/>
    </row>
    <row r="19795">
      <c r="A19795" s="105"/>
      <c r="C19795" s="88"/>
      <c r="D19795" s="86"/>
      <c r="E19795" s="32"/>
      <c r="H19795" s="105"/>
      <c r="J19795" s="102"/>
      <c r="K19795" s="102"/>
      <c r="L19795" s="108"/>
      <c r="R19795" s="31"/>
      <c r="S19795" s="112"/>
    </row>
    <row r="19796">
      <c r="A19796" s="105"/>
      <c r="C19796" s="88"/>
      <c r="D19796" s="86"/>
      <c r="E19796" s="32"/>
      <c r="H19796" s="105"/>
      <c r="J19796" s="102"/>
      <c r="K19796" s="102"/>
      <c r="L19796" s="108"/>
      <c r="R19796" s="31"/>
      <c r="S19796" s="112"/>
    </row>
    <row r="19797">
      <c r="A19797" s="105"/>
      <c r="C19797" s="88"/>
      <c r="D19797" s="86"/>
      <c r="E19797" s="32"/>
      <c r="H19797" s="105"/>
      <c r="J19797" s="102"/>
      <c r="K19797" s="102"/>
      <c r="L19797" s="108"/>
      <c r="R19797" s="31"/>
      <c r="S19797" s="112"/>
    </row>
    <row r="19798">
      <c r="A19798" s="105"/>
      <c r="C19798" s="88"/>
      <c r="D19798" s="86"/>
      <c r="E19798" s="32"/>
      <c r="H19798" s="105"/>
      <c r="J19798" s="102"/>
      <c r="K19798" s="102"/>
      <c r="L19798" s="108"/>
      <c r="R19798" s="31"/>
      <c r="S19798" s="112"/>
    </row>
    <row r="19799">
      <c r="A19799" s="105"/>
      <c r="C19799" s="88"/>
      <c r="D19799" s="86"/>
      <c r="E19799" s="32"/>
      <c r="H19799" s="105"/>
      <c r="J19799" s="102"/>
      <c r="K19799" s="102"/>
      <c r="L19799" s="108"/>
      <c r="R19799" s="31"/>
      <c r="S19799" s="112"/>
    </row>
    <row r="19800">
      <c r="A19800" s="105"/>
      <c r="C19800" s="88"/>
      <c r="D19800" s="86"/>
      <c r="E19800" s="32"/>
      <c r="H19800" s="105"/>
      <c r="J19800" s="102"/>
      <c r="K19800" s="102"/>
      <c r="L19800" s="108"/>
      <c r="R19800" s="31"/>
      <c r="S19800" s="112"/>
    </row>
    <row r="19801">
      <c r="A19801" s="105"/>
      <c r="C19801" s="88"/>
      <c r="D19801" s="86"/>
      <c r="E19801" s="32"/>
      <c r="H19801" s="105"/>
      <c r="J19801" s="102"/>
      <c r="K19801" s="102"/>
      <c r="L19801" s="108"/>
      <c r="R19801" s="31"/>
      <c r="S19801" s="112"/>
    </row>
    <row r="19802">
      <c r="A19802" s="105"/>
      <c r="C19802" s="88"/>
      <c r="D19802" s="86"/>
      <c r="E19802" s="32"/>
      <c r="H19802" s="105"/>
      <c r="J19802" s="102"/>
      <c r="K19802" s="102"/>
      <c r="L19802" s="108"/>
      <c r="R19802" s="31"/>
      <c r="S19802" s="112"/>
    </row>
    <row r="19803">
      <c r="A19803" s="105"/>
      <c r="C19803" s="88"/>
      <c r="D19803" s="86"/>
      <c r="E19803" s="32"/>
      <c r="H19803" s="105"/>
      <c r="J19803" s="102"/>
      <c r="K19803" s="102"/>
      <c r="L19803" s="108"/>
      <c r="R19803" s="31"/>
      <c r="S19803" s="112"/>
    </row>
    <row r="19804">
      <c r="A19804" s="105"/>
      <c r="C19804" s="88"/>
      <c r="D19804" s="86"/>
      <c r="E19804" s="32"/>
      <c r="H19804" s="105"/>
      <c r="J19804" s="102"/>
      <c r="K19804" s="102"/>
      <c r="L19804" s="108"/>
      <c r="R19804" s="31"/>
      <c r="S19804" s="112"/>
    </row>
    <row r="19805">
      <c r="A19805" s="105"/>
      <c r="C19805" s="88"/>
      <c r="D19805" s="86"/>
      <c r="E19805" s="32"/>
      <c r="H19805" s="105"/>
      <c r="J19805" s="102"/>
      <c r="K19805" s="102"/>
      <c r="L19805" s="108"/>
      <c r="R19805" s="31"/>
      <c r="S19805" s="112"/>
    </row>
    <row r="19806">
      <c r="A19806" s="105"/>
      <c r="C19806" s="88"/>
      <c r="D19806" s="86"/>
      <c r="E19806" s="32"/>
      <c r="H19806" s="105"/>
      <c r="J19806" s="102"/>
      <c r="K19806" s="102"/>
      <c r="L19806" s="108"/>
      <c r="R19806" s="31"/>
      <c r="S19806" s="112"/>
    </row>
    <row r="19807">
      <c r="A19807" s="105"/>
      <c r="C19807" s="88"/>
      <c r="D19807" s="86"/>
      <c r="E19807" s="32"/>
      <c r="H19807" s="105"/>
      <c r="J19807" s="102"/>
      <c r="K19807" s="102"/>
      <c r="L19807" s="108"/>
      <c r="R19807" s="31"/>
      <c r="S19807" s="112"/>
    </row>
    <row r="19808">
      <c r="A19808" s="105"/>
      <c r="C19808" s="88"/>
      <c r="D19808" s="86"/>
      <c r="E19808" s="32"/>
      <c r="H19808" s="105"/>
      <c r="J19808" s="102"/>
      <c r="K19808" s="102"/>
      <c r="L19808" s="108"/>
      <c r="R19808" s="31"/>
      <c r="S19808" s="112"/>
    </row>
    <row r="19809">
      <c r="A19809" s="105"/>
      <c r="C19809" s="88"/>
      <c r="D19809" s="86"/>
      <c r="E19809" s="32"/>
      <c r="H19809" s="105"/>
      <c r="J19809" s="102"/>
      <c r="K19809" s="102"/>
      <c r="L19809" s="108"/>
      <c r="R19809" s="31"/>
      <c r="S19809" s="112"/>
    </row>
    <row r="19810">
      <c r="A19810" s="105"/>
      <c r="C19810" s="88"/>
      <c r="D19810" s="86"/>
      <c r="E19810" s="32"/>
      <c r="H19810" s="105"/>
      <c r="J19810" s="102"/>
      <c r="K19810" s="102"/>
      <c r="L19810" s="108"/>
      <c r="R19810" s="31"/>
      <c r="S19810" s="112"/>
    </row>
    <row r="19811">
      <c r="A19811" s="105"/>
      <c r="C19811" s="88"/>
      <c r="D19811" s="86"/>
      <c r="E19811" s="32"/>
      <c r="H19811" s="105"/>
      <c r="J19811" s="102"/>
      <c r="K19811" s="102"/>
      <c r="L19811" s="108"/>
      <c r="R19811" s="31"/>
      <c r="S19811" s="112"/>
    </row>
    <row r="19812">
      <c r="A19812" s="105"/>
      <c r="C19812" s="88"/>
      <c r="D19812" s="86"/>
      <c r="E19812" s="32"/>
      <c r="H19812" s="105"/>
      <c r="J19812" s="102"/>
      <c r="K19812" s="102"/>
      <c r="L19812" s="108"/>
      <c r="R19812" s="31"/>
      <c r="S19812" s="112"/>
    </row>
    <row r="19813">
      <c r="A19813" s="105"/>
      <c r="C19813" s="88"/>
      <c r="D19813" s="86"/>
      <c r="E19813" s="32"/>
      <c r="H19813" s="105"/>
      <c r="J19813" s="102"/>
      <c r="K19813" s="102"/>
      <c r="L19813" s="108"/>
      <c r="R19813" s="31"/>
      <c r="S19813" s="112"/>
    </row>
    <row r="19814">
      <c r="A19814" s="105"/>
      <c r="C19814" s="88"/>
      <c r="D19814" s="86"/>
      <c r="E19814" s="32"/>
      <c r="H19814" s="105"/>
      <c r="J19814" s="102"/>
      <c r="K19814" s="102"/>
      <c r="L19814" s="108"/>
      <c r="R19814" s="31"/>
      <c r="S19814" s="112"/>
    </row>
    <row r="19815">
      <c r="A19815" s="105"/>
      <c r="C19815" s="88"/>
      <c r="D19815" s="86"/>
      <c r="E19815" s="32"/>
      <c r="H19815" s="105"/>
      <c r="J19815" s="102"/>
      <c r="K19815" s="102"/>
      <c r="L19815" s="108"/>
      <c r="R19815" s="31"/>
      <c r="S19815" s="112"/>
    </row>
    <row r="19816">
      <c r="A19816" s="105"/>
      <c r="C19816" s="88"/>
      <c r="D19816" s="86"/>
      <c r="E19816" s="32"/>
      <c r="H19816" s="105"/>
      <c r="J19816" s="102"/>
      <c r="K19816" s="102"/>
      <c r="L19816" s="108"/>
      <c r="R19816" s="31"/>
      <c r="S19816" s="112"/>
    </row>
    <row r="19817">
      <c r="A19817" s="105"/>
      <c r="C19817" s="88"/>
      <c r="D19817" s="86"/>
      <c r="E19817" s="32"/>
      <c r="H19817" s="105"/>
      <c r="J19817" s="102"/>
      <c r="K19817" s="102"/>
      <c r="L19817" s="108"/>
      <c r="R19817" s="31"/>
      <c r="S19817" s="112"/>
    </row>
    <row r="19818">
      <c r="A19818" s="105"/>
      <c r="C19818" s="88"/>
      <c r="D19818" s="86"/>
      <c r="E19818" s="32"/>
      <c r="H19818" s="105"/>
      <c r="J19818" s="102"/>
      <c r="K19818" s="102"/>
      <c r="L19818" s="108"/>
      <c r="R19818" s="31"/>
      <c r="S19818" s="112"/>
    </row>
    <row r="19819">
      <c r="A19819" s="105"/>
      <c r="C19819" s="88"/>
      <c r="D19819" s="86"/>
      <c r="E19819" s="32"/>
      <c r="H19819" s="105"/>
      <c r="J19819" s="102"/>
      <c r="K19819" s="102"/>
      <c r="L19819" s="108"/>
      <c r="R19819" s="31"/>
      <c r="S19819" s="112"/>
    </row>
    <row r="19820">
      <c r="A19820" s="105"/>
      <c r="C19820" s="88"/>
      <c r="D19820" s="86"/>
      <c r="E19820" s="32"/>
      <c r="H19820" s="105"/>
      <c r="J19820" s="102"/>
      <c r="K19820" s="102"/>
      <c r="L19820" s="108"/>
      <c r="R19820" s="31"/>
      <c r="S19820" s="112"/>
    </row>
    <row r="19821">
      <c r="A19821" s="105"/>
      <c r="C19821" s="88"/>
      <c r="D19821" s="86"/>
      <c r="E19821" s="32"/>
      <c r="H19821" s="105"/>
      <c r="J19821" s="102"/>
      <c r="K19821" s="102"/>
      <c r="L19821" s="108"/>
      <c r="R19821" s="31"/>
      <c r="S19821" s="112"/>
    </row>
    <row r="19822">
      <c r="A19822" s="105"/>
      <c r="C19822" s="88"/>
      <c r="D19822" s="86"/>
      <c r="E19822" s="32"/>
      <c r="H19822" s="105"/>
      <c r="J19822" s="102"/>
      <c r="K19822" s="102"/>
      <c r="L19822" s="108"/>
      <c r="R19822" s="31"/>
      <c r="S19822" s="112"/>
    </row>
    <row r="19823">
      <c r="A19823" s="105"/>
      <c r="C19823" s="88"/>
      <c r="D19823" s="86"/>
      <c r="E19823" s="32"/>
      <c r="H19823" s="105"/>
      <c r="J19823" s="102"/>
      <c r="K19823" s="102"/>
      <c r="L19823" s="108"/>
      <c r="R19823" s="31"/>
      <c r="S19823" s="112"/>
    </row>
    <row r="19824">
      <c r="A19824" s="105"/>
      <c r="C19824" s="88"/>
      <c r="D19824" s="86"/>
      <c r="E19824" s="32"/>
      <c r="H19824" s="105"/>
      <c r="J19824" s="102"/>
      <c r="K19824" s="102"/>
      <c r="L19824" s="108"/>
      <c r="R19824" s="31"/>
      <c r="S19824" s="112"/>
    </row>
    <row r="19825">
      <c r="A19825" s="105"/>
      <c r="C19825" s="88"/>
      <c r="D19825" s="86"/>
      <c r="E19825" s="32"/>
      <c r="H19825" s="105"/>
      <c r="J19825" s="102"/>
      <c r="K19825" s="102"/>
      <c r="L19825" s="108"/>
      <c r="R19825" s="31"/>
      <c r="S19825" s="112"/>
    </row>
    <row r="19826">
      <c r="A19826" s="105"/>
      <c r="C19826" s="88"/>
      <c r="D19826" s="86"/>
      <c r="E19826" s="32"/>
      <c r="H19826" s="105"/>
      <c r="J19826" s="102"/>
      <c r="K19826" s="102"/>
      <c r="L19826" s="108"/>
      <c r="R19826" s="31"/>
      <c r="S19826" s="112"/>
    </row>
    <row r="19827">
      <c r="A19827" s="105"/>
      <c r="C19827" s="88"/>
      <c r="D19827" s="86"/>
      <c r="E19827" s="32"/>
      <c r="H19827" s="105"/>
      <c r="J19827" s="102"/>
      <c r="K19827" s="102"/>
      <c r="L19827" s="108"/>
      <c r="R19827" s="31"/>
      <c r="S19827" s="112"/>
    </row>
    <row r="19828">
      <c r="A19828" s="105"/>
      <c r="C19828" s="88"/>
      <c r="D19828" s="86"/>
      <c r="E19828" s="32"/>
      <c r="H19828" s="105"/>
      <c r="J19828" s="102"/>
      <c r="K19828" s="102"/>
      <c r="L19828" s="108"/>
      <c r="R19828" s="31"/>
      <c r="S19828" s="112"/>
    </row>
    <row r="19829">
      <c r="A19829" s="105"/>
      <c r="C19829" s="88"/>
      <c r="D19829" s="86"/>
      <c r="E19829" s="32"/>
      <c r="H19829" s="105"/>
      <c r="J19829" s="102"/>
      <c r="K19829" s="102"/>
      <c r="L19829" s="108"/>
      <c r="R19829" s="31"/>
      <c r="S19829" s="112"/>
    </row>
    <row r="19830">
      <c r="A19830" s="105"/>
      <c r="C19830" s="88"/>
      <c r="D19830" s="86"/>
      <c r="E19830" s="32"/>
      <c r="H19830" s="105"/>
      <c r="J19830" s="102"/>
      <c r="K19830" s="102"/>
      <c r="L19830" s="108"/>
      <c r="R19830" s="31"/>
      <c r="S19830" s="112"/>
    </row>
    <row r="19831">
      <c r="A19831" s="105"/>
      <c r="C19831" s="88"/>
      <c r="D19831" s="86"/>
      <c r="E19831" s="32"/>
      <c r="H19831" s="105"/>
      <c r="J19831" s="102"/>
      <c r="K19831" s="102"/>
      <c r="L19831" s="108"/>
      <c r="R19831" s="31"/>
      <c r="S19831" s="112"/>
    </row>
    <row r="19832">
      <c r="A19832" s="105"/>
      <c r="C19832" s="88"/>
      <c r="D19832" s="86"/>
      <c r="E19832" s="32"/>
      <c r="H19832" s="105"/>
      <c r="J19832" s="102"/>
      <c r="K19832" s="102"/>
      <c r="L19832" s="108"/>
      <c r="R19832" s="31"/>
      <c r="S19832" s="112"/>
    </row>
    <row r="19833">
      <c r="A19833" s="105"/>
      <c r="C19833" s="88"/>
      <c r="D19833" s="86"/>
      <c r="E19833" s="32"/>
      <c r="H19833" s="105"/>
      <c r="J19833" s="102"/>
      <c r="K19833" s="102"/>
      <c r="L19833" s="108"/>
      <c r="R19833" s="31"/>
      <c r="S19833" s="1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4" t="str">
        <f>IFERROR(__xludf.DUMMYFUNCTION("QUERY(TempDataset!A1:L1000,""SELECT A,B,C,E,F "",1)"),"Maturity Date")</f>
        <v>Maturity Date</v>
      </c>
      <c r="B1" s="114" t="str">
        <f>IFERROR(__xludf.DUMMYFUNCTION("""COMPUTED_VALUE"""),"Maturity Amount")</f>
        <v>Maturity Amount</v>
      </c>
      <c r="C1" s="114" t="str">
        <f>IFERROR(__xludf.DUMMYFUNCTION("""COMPUTED_VALUE"""),"Bank")</f>
        <v>Bank</v>
      </c>
      <c r="D1" s="114" t="str">
        <f>IFERROR(__xludf.DUMMYFUNCTION("""COMPUTED_VALUE"""),"Principal")</f>
        <v>Principal</v>
      </c>
      <c r="E1" s="114" t="str">
        <f>IFERROR(__xludf.DUMMYFUNCTION("""COMPUTED_VALUE"""),"ROI")</f>
        <v>ROI</v>
      </c>
    </row>
    <row r="2">
      <c r="A2" s="115">
        <f>IFERROR(__xludf.DUMMYFUNCTION("""COMPUTED_VALUE"""),45385.0)</f>
        <v>45385</v>
      </c>
      <c r="B2" s="116">
        <f>IFERROR(__xludf.DUMMYFUNCTION("""COMPUTED_VALUE"""),30116.0)</f>
        <v>30116</v>
      </c>
      <c r="C2" s="114" t="str">
        <f>IFERROR(__xludf.DUMMYFUNCTION("""COMPUTED_VALUE"""),"Kotak")</f>
        <v>Kotak</v>
      </c>
      <c r="D2" s="116">
        <f>IFERROR(__xludf.DUMMYFUNCTION("""COMPUTED_VALUE"""),25000.0)</f>
        <v>25000</v>
      </c>
      <c r="E2" s="117">
        <f>IFERROR(__xludf.DUMMYFUNCTION("""COMPUTED_VALUE"""),0.0625)</f>
        <v>0.0625</v>
      </c>
    </row>
    <row r="3">
      <c r="A3" s="115">
        <f>IFERROR(__xludf.DUMMYFUNCTION("""COMPUTED_VALUE"""),45397.0)</f>
        <v>45397</v>
      </c>
      <c r="B3" s="116">
        <f>IFERROR(__xludf.DUMMYFUNCTION("""COMPUTED_VALUE"""),53014.0)</f>
        <v>53014</v>
      </c>
      <c r="C3" s="114" t="str">
        <f>IFERROR(__xludf.DUMMYFUNCTION("""COMPUTED_VALUE"""),"SBI")</f>
        <v>SBI</v>
      </c>
      <c r="D3" s="116">
        <f>IFERROR(__xludf.DUMMYFUNCTION("""COMPUTED_VALUE"""),50000.0)</f>
        <v>50000</v>
      </c>
      <c r="E3" s="117">
        <f>IFERROR(__xludf.DUMMYFUNCTION("""COMPUTED_VALUE"""),0.051)</f>
        <v>0.051</v>
      </c>
    </row>
    <row r="4">
      <c r="A4" s="115">
        <f>IFERROR(__xludf.DUMMYFUNCTION("""COMPUTED_VALUE"""),45409.0)</f>
        <v>45409</v>
      </c>
      <c r="B4" s="116">
        <f>IFERROR(__xludf.DUMMYFUNCTION("""COMPUTED_VALUE"""),26432.0)</f>
        <v>26432</v>
      </c>
      <c r="C4" s="114" t="str">
        <f>IFERROR(__xludf.DUMMYFUNCTION("""COMPUTED_VALUE"""),"HSBC")</f>
        <v>HSBC</v>
      </c>
      <c r="D4" s="116">
        <f>IFERROR(__xludf.DUMMYFUNCTION("""COMPUTED_VALUE"""),25000.0)</f>
        <v>25000</v>
      </c>
      <c r="E4" s="117">
        <f>IFERROR(__xludf.DUMMYFUNCTION("""COMPUTED_VALUE"""),0.0625)</f>
        <v>0.0625</v>
      </c>
    </row>
    <row r="5">
      <c r="A5" s="115">
        <f>IFERROR(__xludf.DUMMYFUNCTION("""COMPUTED_VALUE"""),45421.0)</f>
        <v>45421</v>
      </c>
      <c r="B5" s="116">
        <f>IFERROR(__xludf.DUMMYFUNCTION("""COMPUTED_VALUE"""),53054.0)</f>
        <v>53054</v>
      </c>
      <c r="C5" s="114" t="str">
        <f>IFERROR(__xludf.DUMMYFUNCTION("""COMPUTED_VALUE"""),"HSBC")</f>
        <v>HSBC</v>
      </c>
      <c r="D5" s="116">
        <f>IFERROR(__xludf.DUMMYFUNCTION("""COMPUTED_VALUE"""),50000.0)</f>
        <v>50000</v>
      </c>
      <c r="E5" s="117">
        <f>IFERROR(__xludf.DUMMYFUNCTION("""COMPUTED_VALUE"""),0.0625)</f>
        <v>0.0625</v>
      </c>
    </row>
    <row r="6">
      <c r="A6" s="115">
        <f>IFERROR(__xludf.DUMMYFUNCTION("""COMPUTED_VALUE"""),45433.0)</f>
        <v>45433</v>
      </c>
      <c r="B6" s="116">
        <f>IFERROR(__xludf.DUMMYFUNCTION("""COMPUTED_VALUE"""),53074.0)</f>
        <v>53074</v>
      </c>
      <c r="C6" s="114" t="str">
        <f>IFERROR(__xludf.DUMMYFUNCTION("""COMPUTED_VALUE"""),"Kotak")</f>
        <v>Kotak</v>
      </c>
      <c r="D6" s="116">
        <f>IFERROR(__xludf.DUMMYFUNCTION("""COMPUTED_VALUE"""),50000.0)</f>
        <v>50000</v>
      </c>
      <c r="E6" s="117">
        <f>IFERROR(__xludf.DUMMYFUNCTION("""COMPUTED_VALUE"""),0.051)</f>
        <v>0.051</v>
      </c>
    </row>
    <row r="7">
      <c r="A7" s="115">
        <f>IFERROR(__xludf.DUMMYFUNCTION("""COMPUTED_VALUE"""),45445.0)</f>
        <v>45445</v>
      </c>
      <c r="B7" s="116">
        <f>IFERROR(__xludf.DUMMYFUNCTION("""COMPUTED_VALUE"""),52783.0)</f>
        <v>52783</v>
      </c>
      <c r="C7" s="114" t="str">
        <f>IFERROR(__xludf.DUMMYFUNCTION("""COMPUTED_VALUE"""),"Kotak")</f>
        <v>Kotak</v>
      </c>
      <c r="D7" s="116">
        <f>IFERROR(__xludf.DUMMYFUNCTION("""COMPUTED_VALUE"""),50000.0)</f>
        <v>50000</v>
      </c>
      <c r="E7" s="117">
        <f>IFERROR(__xludf.DUMMYFUNCTION("""COMPUTED_VALUE"""),0.041)</f>
        <v>0.041</v>
      </c>
    </row>
    <row r="8">
      <c r="A8" s="115">
        <f>IFERROR(__xludf.DUMMYFUNCTION("""COMPUTED_VALUE"""),45457.0)</f>
        <v>45457</v>
      </c>
      <c r="B8" s="116">
        <f>IFERROR(__xludf.DUMMYFUNCTION("""COMPUTED_VALUE"""),52783.0)</f>
        <v>52783</v>
      </c>
      <c r="C8" s="114" t="str">
        <f>IFERROR(__xludf.DUMMYFUNCTION("""COMPUTED_VALUE"""),"SBI")</f>
        <v>SBI</v>
      </c>
      <c r="D8" s="116">
        <f>IFERROR(__xludf.DUMMYFUNCTION("""COMPUTED_VALUE"""),50000.0)</f>
        <v>50000</v>
      </c>
      <c r="E8" s="117">
        <f>IFERROR(__xludf.DUMMYFUNCTION("""COMPUTED_VALUE"""),0.033)</f>
        <v>0.033</v>
      </c>
    </row>
    <row r="9">
      <c r="A9" s="115">
        <f>IFERROR(__xludf.DUMMYFUNCTION("""COMPUTED_VALUE"""),45469.0)</f>
        <v>45469</v>
      </c>
      <c r="B9" s="116">
        <f>IFERROR(__xludf.DUMMYFUNCTION("""COMPUTED_VALUE"""),30116.0)</f>
        <v>30116</v>
      </c>
      <c r="C9" s="114" t="str">
        <f>IFERROR(__xludf.DUMMYFUNCTION("""COMPUTED_VALUE"""),"Kotak")</f>
        <v>Kotak</v>
      </c>
      <c r="D9" s="116">
        <f>IFERROR(__xludf.DUMMYFUNCTION("""COMPUTED_VALUE"""),25000.0)</f>
        <v>25000</v>
      </c>
      <c r="E9" s="117">
        <f>IFERROR(__xludf.DUMMYFUNCTION("""COMPUTED_VALUE"""),0.076)</f>
        <v>0.076</v>
      </c>
    </row>
    <row r="10">
      <c r="A10" s="115"/>
      <c r="B10" s="116"/>
      <c r="C10" s="114"/>
      <c r="D10" s="116"/>
      <c r="E10" s="117"/>
    </row>
    <row r="11">
      <c r="A11" s="115"/>
      <c r="B11" s="116"/>
      <c r="C11" s="114"/>
      <c r="D11" s="116"/>
      <c r="E11" s="117"/>
    </row>
    <row r="12">
      <c r="A12" s="115"/>
      <c r="B12" s="116"/>
      <c r="C12" s="114"/>
      <c r="D12" s="116"/>
      <c r="E12" s="117"/>
    </row>
    <row r="13">
      <c r="A13" s="115"/>
      <c r="B13" s="116"/>
      <c r="C13" s="114"/>
      <c r="D13" s="116"/>
      <c r="E13" s="117"/>
    </row>
    <row r="14">
      <c r="A14" s="115"/>
      <c r="B14" s="116"/>
      <c r="C14" s="114"/>
      <c r="D14" s="116"/>
      <c r="E14" s="117"/>
    </row>
    <row r="15">
      <c r="A15" s="115"/>
      <c r="B15" s="116"/>
      <c r="C15" s="114"/>
      <c r="D15" s="116"/>
      <c r="E15" s="117"/>
    </row>
    <row r="16">
      <c r="A16" s="115"/>
      <c r="B16" s="116"/>
      <c r="C16" s="114"/>
      <c r="D16" s="116"/>
      <c r="E16" s="117"/>
    </row>
    <row r="17">
      <c r="A17" s="115"/>
      <c r="B17" s="116"/>
      <c r="C17" s="114"/>
      <c r="D17" s="116"/>
      <c r="E17" s="117"/>
    </row>
    <row r="18">
      <c r="A18" s="115"/>
      <c r="B18" s="116"/>
      <c r="C18" s="114"/>
      <c r="D18" s="116"/>
      <c r="E18" s="117"/>
    </row>
    <row r="19">
      <c r="A19" s="115"/>
      <c r="B19" s="116"/>
      <c r="C19" s="114"/>
      <c r="D19" s="116"/>
      <c r="E19" s="117"/>
    </row>
    <row r="20">
      <c r="A20" s="115"/>
      <c r="B20" s="116"/>
      <c r="C20" s="114"/>
      <c r="D20" s="116"/>
      <c r="E20" s="117"/>
    </row>
    <row r="21">
      <c r="A21" s="115"/>
      <c r="B21" s="116"/>
      <c r="C21" s="114"/>
      <c r="D21" s="116"/>
      <c r="E21" s="117"/>
    </row>
    <row r="22">
      <c r="A22" s="115"/>
      <c r="B22" s="116"/>
      <c r="C22" s="114"/>
      <c r="D22" s="116"/>
      <c r="E22" s="117"/>
    </row>
    <row r="23">
      <c r="A23" s="115"/>
      <c r="B23" s="116"/>
      <c r="C23" s="114"/>
      <c r="D23" s="116"/>
      <c r="E23" s="117"/>
    </row>
    <row r="24">
      <c r="A24" s="115"/>
      <c r="B24" s="116"/>
      <c r="C24" s="114"/>
      <c r="D24" s="116"/>
      <c r="E24" s="117"/>
    </row>
    <row r="25">
      <c r="A25" s="115"/>
      <c r="B25" s="116"/>
      <c r="C25" s="114"/>
      <c r="D25" s="116"/>
      <c r="E25" s="117"/>
    </row>
    <row r="26">
      <c r="A26" s="115"/>
      <c r="B26" s="116"/>
      <c r="C26" s="114"/>
      <c r="D26" s="116"/>
      <c r="E26" s="117"/>
    </row>
    <row r="27">
      <c r="A27" s="115"/>
      <c r="B27" s="116"/>
      <c r="C27" s="114"/>
      <c r="D27" s="116"/>
      <c r="E27" s="117"/>
    </row>
    <row r="28">
      <c r="A28" s="115"/>
      <c r="B28" s="116"/>
      <c r="C28" s="114"/>
      <c r="D28" s="116"/>
      <c r="E28" s="117"/>
    </row>
    <row r="29">
      <c r="A29" s="115"/>
      <c r="B29" s="116"/>
      <c r="C29" s="114"/>
      <c r="D29" s="116"/>
      <c r="E29" s="117"/>
    </row>
    <row r="30">
      <c r="A30" s="115"/>
      <c r="B30" s="116"/>
      <c r="C30" s="114"/>
      <c r="D30" s="116"/>
      <c r="E30" s="117"/>
    </row>
    <row r="31">
      <c r="A31" s="115"/>
      <c r="B31" s="116"/>
      <c r="C31" s="114"/>
      <c r="D31" s="116"/>
      <c r="E31" s="117"/>
    </row>
    <row r="32">
      <c r="A32" s="115"/>
      <c r="B32" s="116"/>
      <c r="C32" s="114"/>
      <c r="D32" s="116"/>
      <c r="E32" s="117"/>
    </row>
    <row r="33">
      <c r="A33" s="115"/>
      <c r="B33" s="116"/>
      <c r="C33" s="114"/>
      <c r="D33" s="116"/>
      <c r="E33" s="117"/>
    </row>
    <row r="34">
      <c r="A34" s="115"/>
      <c r="B34" s="116"/>
      <c r="C34" s="114"/>
      <c r="D34" s="116"/>
      <c r="E34" s="117"/>
    </row>
    <row r="35">
      <c r="A35" s="115"/>
      <c r="B35" s="116"/>
      <c r="C35" s="114"/>
      <c r="D35" s="116"/>
      <c r="E35" s="117"/>
    </row>
    <row r="36">
      <c r="A36" s="115"/>
      <c r="B36" s="116"/>
      <c r="C36" s="114"/>
      <c r="D36" s="116"/>
      <c r="E36" s="117"/>
    </row>
    <row r="37">
      <c r="A37" s="115"/>
      <c r="B37" s="116"/>
      <c r="C37" s="114"/>
      <c r="D37" s="116"/>
      <c r="E37" s="117"/>
    </row>
    <row r="38">
      <c r="A38" s="115"/>
      <c r="B38" s="116"/>
      <c r="C38" s="114"/>
      <c r="D38" s="116"/>
      <c r="E38" s="117"/>
    </row>
    <row r="39">
      <c r="A39" s="115"/>
      <c r="B39" s="116"/>
      <c r="C39" s="114"/>
      <c r="D39" s="116"/>
      <c r="E39" s="117"/>
    </row>
    <row r="40">
      <c r="A40" s="115"/>
      <c r="B40" s="116"/>
      <c r="C40" s="114"/>
      <c r="D40" s="116"/>
      <c r="E40" s="117"/>
    </row>
    <row r="41">
      <c r="A41" s="115"/>
      <c r="B41" s="116"/>
      <c r="C41" s="114"/>
      <c r="D41" s="116"/>
      <c r="E41" s="117"/>
    </row>
    <row r="42">
      <c r="A42" s="115"/>
      <c r="B42" s="116"/>
      <c r="C42" s="114"/>
      <c r="D42" s="116"/>
      <c r="E42" s="117"/>
    </row>
    <row r="43">
      <c r="A43" s="115"/>
      <c r="B43" s="116"/>
      <c r="C43" s="114"/>
      <c r="D43" s="116"/>
      <c r="E43" s="117"/>
    </row>
    <row r="44">
      <c r="A44" s="115"/>
      <c r="B44" s="116"/>
      <c r="C44" s="114"/>
      <c r="D44" s="116"/>
      <c r="E44" s="117"/>
    </row>
    <row r="45">
      <c r="A45" s="115"/>
      <c r="B45" s="116"/>
      <c r="C45" s="114"/>
      <c r="D45" s="116"/>
      <c r="E45" s="117"/>
    </row>
    <row r="46">
      <c r="A46" s="115"/>
      <c r="B46" s="116"/>
      <c r="C46" s="114"/>
      <c r="D46" s="116"/>
      <c r="E46" s="117"/>
    </row>
    <row r="47">
      <c r="A47" s="115"/>
      <c r="B47" s="116"/>
      <c r="C47" s="114"/>
      <c r="D47" s="116"/>
      <c r="E47" s="117"/>
    </row>
    <row r="48">
      <c r="A48" s="115"/>
      <c r="B48" s="116"/>
      <c r="C48" s="114"/>
      <c r="D48" s="116"/>
      <c r="E48" s="117"/>
    </row>
    <row r="49">
      <c r="A49" s="115"/>
      <c r="B49" s="116"/>
      <c r="C49" s="114"/>
      <c r="D49" s="116"/>
      <c r="E49" s="117"/>
    </row>
    <row r="50">
      <c r="A50" s="115"/>
      <c r="B50" s="116"/>
      <c r="C50" s="114"/>
      <c r="D50" s="116"/>
      <c r="E50" s="117"/>
    </row>
    <row r="51">
      <c r="A51" s="115"/>
      <c r="B51" s="116"/>
      <c r="C51" s="114"/>
      <c r="D51" s="116"/>
      <c r="E51" s="117"/>
    </row>
    <row r="52">
      <c r="A52" s="115"/>
      <c r="B52" s="116"/>
      <c r="C52" s="114"/>
      <c r="D52" s="116"/>
      <c r="E52" s="117"/>
    </row>
    <row r="53">
      <c r="A53" s="115"/>
      <c r="B53" s="116"/>
      <c r="C53" s="114"/>
      <c r="D53" s="116"/>
      <c r="E53" s="117"/>
    </row>
    <row r="54">
      <c r="A54" s="115"/>
      <c r="B54" s="116"/>
      <c r="C54" s="114"/>
      <c r="D54" s="116"/>
      <c r="E54" s="117"/>
    </row>
    <row r="55">
      <c r="A55" s="115"/>
      <c r="B55" s="116"/>
      <c r="C55" s="114"/>
      <c r="D55" s="116"/>
      <c r="E55" s="117"/>
    </row>
    <row r="56">
      <c r="A56" s="115"/>
      <c r="B56" s="116"/>
      <c r="C56" s="114"/>
      <c r="D56" s="116"/>
      <c r="E56" s="117"/>
    </row>
    <row r="57">
      <c r="A57" s="115"/>
      <c r="B57" s="116"/>
      <c r="C57" s="114"/>
      <c r="D57" s="116"/>
      <c r="E57" s="117"/>
    </row>
    <row r="58">
      <c r="A58" s="115"/>
      <c r="B58" s="116"/>
      <c r="C58" s="114"/>
      <c r="D58" s="116"/>
      <c r="E58" s="117"/>
    </row>
    <row r="59">
      <c r="A59" s="115"/>
      <c r="B59" s="116"/>
      <c r="C59" s="114"/>
      <c r="D59" s="116"/>
      <c r="E59" s="117"/>
    </row>
    <row r="60">
      <c r="A60" s="115"/>
      <c r="B60" s="116"/>
      <c r="C60" s="114"/>
      <c r="D60" s="116"/>
      <c r="E60" s="117"/>
    </row>
    <row r="61">
      <c r="A61" s="115"/>
      <c r="B61" s="116"/>
      <c r="C61" s="114"/>
      <c r="D61" s="116"/>
      <c r="E61" s="117"/>
    </row>
    <row r="62">
      <c r="A62" s="115"/>
      <c r="B62" s="116"/>
      <c r="C62" s="114"/>
      <c r="D62" s="116"/>
      <c r="E62" s="117"/>
    </row>
    <row r="63">
      <c r="A63" s="115"/>
      <c r="B63" s="116"/>
      <c r="C63" s="114"/>
      <c r="D63" s="116"/>
      <c r="E63" s="117"/>
    </row>
    <row r="64">
      <c r="A64" s="115"/>
      <c r="B64" s="116"/>
      <c r="C64" s="114"/>
      <c r="D64" s="116"/>
      <c r="E64" s="117"/>
    </row>
    <row r="65">
      <c r="A65" s="115"/>
      <c r="B65" s="116"/>
      <c r="C65" s="114"/>
      <c r="D65" s="116"/>
      <c r="E65" s="117"/>
    </row>
    <row r="66">
      <c r="A66" s="115"/>
      <c r="B66" s="116"/>
      <c r="C66" s="114"/>
      <c r="D66" s="116"/>
      <c r="E66" s="117"/>
    </row>
    <row r="67">
      <c r="A67" s="115"/>
      <c r="B67" s="116"/>
      <c r="C67" s="114"/>
      <c r="D67" s="116"/>
      <c r="E67" s="117"/>
    </row>
    <row r="68">
      <c r="A68" s="115"/>
      <c r="B68" s="116"/>
      <c r="C68" s="114"/>
      <c r="D68" s="116"/>
      <c r="E68" s="117"/>
    </row>
    <row r="69">
      <c r="A69" s="115"/>
      <c r="B69" s="116"/>
      <c r="C69" s="114"/>
      <c r="D69" s="116"/>
      <c r="E69" s="117"/>
    </row>
    <row r="70">
      <c r="A70" s="115"/>
      <c r="B70" s="116"/>
      <c r="C70" s="114"/>
      <c r="D70" s="116"/>
      <c r="E70" s="117"/>
    </row>
    <row r="71">
      <c r="A71" s="115"/>
      <c r="B71" s="116"/>
      <c r="C71" s="114"/>
      <c r="D71" s="116"/>
      <c r="E71" s="117"/>
    </row>
    <row r="72">
      <c r="A72" s="115"/>
      <c r="B72" s="116"/>
      <c r="C72" s="114"/>
      <c r="D72" s="116"/>
      <c r="E72" s="117"/>
    </row>
    <row r="73">
      <c r="A73" s="115"/>
      <c r="B73" s="116"/>
      <c r="C73" s="114"/>
      <c r="D73" s="116"/>
      <c r="E73" s="117"/>
    </row>
    <row r="74">
      <c r="A74" s="115"/>
      <c r="B74" s="116"/>
      <c r="C74" s="114"/>
      <c r="D74" s="116"/>
      <c r="E74" s="117"/>
    </row>
    <row r="75">
      <c r="A75" s="115"/>
      <c r="B75" s="116"/>
      <c r="C75" s="114"/>
      <c r="D75" s="116"/>
      <c r="E75" s="117"/>
    </row>
    <row r="76">
      <c r="A76" s="115"/>
      <c r="B76" s="116"/>
      <c r="C76" s="114"/>
      <c r="D76" s="116"/>
      <c r="E76" s="117"/>
    </row>
    <row r="77">
      <c r="A77" s="115"/>
      <c r="B77" s="116"/>
      <c r="C77" s="114"/>
      <c r="D77" s="116"/>
      <c r="E77" s="117"/>
    </row>
    <row r="78">
      <c r="A78" s="115"/>
      <c r="B78" s="116"/>
      <c r="C78" s="114"/>
      <c r="D78" s="116"/>
      <c r="E78" s="117"/>
    </row>
    <row r="79">
      <c r="A79" s="115"/>
      <c r="B79" s="116"/>
      <c r="C79" s="114"/>
      <c r="D79" s="116"/>
      <c r="E79" s="117"/>
    </row>
    <row r="80">
      <c r="A80" s="115"/>
      <c r="B80" s="116"/>
      <c r="C80" s="114"/>
      <c r="D80" s="116"/>
      <c r="E80" s="117"/>
    </row>
    <row r="81">
      <c r="A81" s="115"/>
      <c r="B81" s="116"/>
      <c r="C81" s="114"/>
      <c r="D81" s="116"/>
      <c r="E81" s="117"/>
    </row>
    <row r="82">
      <c r="A82" s="115"/>
      <c r="B82" s="116"/>
      <c r="C82" s="114"/>
      <c r="D82" s="116"/>
      <c r="E82" s="117"/>
    </row>
    <row r="83">
      <c r="A83" s="115"/>
      <c r="B83" s="116"/>
      <c r="C83" s="114"/>
      <c r="D83" s="116"/>
      <c r="E83" s="117"/>
    </row>
    <row r="84">
      <c r="A84" s="115"/>
      <c r="B84" s="116"/>
      <c r="C84" s="114"/>
      <c r="D84" s="116"/>
      <c r="E84" s="117"/>
    </row>
    <row r="85">
      <c r="A85" s="115"/>
      <c r="B85" s="116"/>
      <c r="C85" s="114"/>
      <c r="D85" s="116"/>
      <c r="E85" s="117"/>
    </row>
    <row r="86">
      <c r="A86" s="115"/>
      <c r="B86" s="116"/>
      <c r="C86" s="114"/>
      <c r="D86" s="116"/>
      <c r="E86" s="117"/>
    </row>
    <row r="87">
      <c r="A87" s="115"/>
      <c r="B87" s="116"/>
      <c r="C87" s="114"/>
      <c r="D87" s="116"/>
      <c r="E87" s="117"/>
    </row>
    <row r="88">
      <c r="A88" s="115"/>
      <c r="B88" s="116"/>
      <c r="C88" s="114"/>
      <c r="D88" s="116"/>
      <c r="E88" s="117"/>
    </row>
    <row r="89">
      <c r="A89" s="115"/>
      <c r="B89" s="116"/>
      <c r="C89" s="114"/>
      <c r="D89" s="116"/>
      <c r="E89" s="117"/>
    </row>
    <row r="90">
      <c r="A90" s="115"/>
      <c r="B90" s="116"/>
      <c r="C90" s="114"/>
      <c r="D90" s="116"/>
      <c r="E90" s="117"/>
    </row>
    <row r="91">
      <c r="A91" s="115"/>
      <c r="B91" s="116"/>
      <c r="C91" s="114"/>
      <c r="D91" s="116"/>
      <c r="E91" s="117"/>
    </row>
    <row r="92">
      <c r="A92" s="115"/>
      <c r="B92" s="116"/>
      <c r="C92" s="114"/>
      <c r="D92" s="116"/>
      <c r="E92" s="117"/>
    </row>
    <row r="93">
      <c r="A93" s="115"/>
      <c r="B93" s="116"/>
      <c r="C93" s="114"/>
      <c r="D93" s="116"/>
      <c r="E93" s="117"/>
    </row>
    <row r="94">
      <c r="A94" s="115"/>
      <c r="B94" s="116"/>
      <c r="C94" s="114"/>
      <c r="D94" s="116"/>
      <c r="E94" s="117"/>
    </row>
    <row r="95">
      <c r="A95" s="115"/>
      <c r="B95" s="116"/>
      <c r="C95" s="114"/>
      <c r="D95" s="116"/>
      <c r="E95" s="117"/>
    </row>
    <row r="96">
      <c r="A96" s="115"/>
      <c r="B96" s="116"/>
      <c r="C96" s="114"/>
      <c r="D96" s="116"/>
      <c r="E96" s="117"/>
    </row>
    <row r="97">
      <c r="A97" s="115"/>
      <c r="B97" s="116"/>
      <c r="C97" s="114"/>
      <c r="D97" s="116"/>
      <c r="E97" s="117"/>
    </row>
    <row r="98">
      <c r="A98" s="115"/>
      <c r="B98" s="116"/>
      <c r="C98" s="114"/>
      <c r="D98" s="116"/>
      <c r="E98" s="117"/>
    </row>
    <row r="99">
      <c r="A99" s="115"/>
      <c r="B99" s="116"/>
      <c r="C99" s="114"/>
      <c r="D99" s="116"/>
      <c r="E99" s="117"/>
    </row>
    <row r="100">
      <c r="A100" s="115"/>
      <c r="B100" s="116"/>
      <c r="C100" s="114"/>
      <c r="D100" s="116"/>
      <c r="E100" s="117"/>
    </row>
    <row r="101">
      <c r="A101" s="115"/>
      <c r="B101" s="116"/>
      <c r="C101" s="114"/>
      <c r="D101" s="116"/>
      <c r="E101" s="117"/>
    </row>
    <row r="102">
      <c r="A102" s="115"/>
      <c r="B102" s="116"/>
      <c r="C102" s="114"/>
      <c r="D102" s="116"/>
      <c r="E102" s="117"/>
    </row>
    <row r="103">
      <c r="A103" s="115"/>
      <c r="B103" s="116"/>
      <c r="C103" s="114"/>
      <c r="D103" s="116"/>
      <c r="E103" s="117"/>
    </row>
    <row r="104">
      <c r="A104" s="115"/>
      <c r="B104" s="116"/>
      <c r="C104" s="114"/>
      <c r="D104" s="116"/>
      <c r="E104" s="117"/>
    </row>
    <row r="105">
      <c r="A105" s="115"/>
      <c r="B105" s="116"/>
      <c r="C105" s="114"/>
      <c r="D105" s="116"/>
      <c r="E105" s="117"/>
    </row>
    <row r="106">
      <c r="A106" s="115"/>
      <c r="B106" s="116"/>
      <c r="C106" s="114"/>
      <c r="D106" s="116"/>
      <c r="E106" s="117"/>
    </row>
    <row r="107">
      <c r="A107" s="115"/>
      <c r="B107" s="116"/>
      <c r="C107" s="114"/>
      <c r="D107" s="116"/>
      <c r="E107" s="117"/>
    </row>
    <row r="108">
      <c r="A108" s="115"/>
      <c r="B108" s="116"/>
      <c r="C108" s="114"/>
      <c r="D108" s="116"/>
      <c r="E108" s="117"/>
    </row>
    <row r="109">
      <c r="A109" s="115"/>
      <c r="B109" s="116"/>
      <c r="C109" s="114"/>
      <c r="D109" s="116"/>
      <c r="E109" s="117"/>
    </row>
    <row r="110">
      <c r="A110" s="115"/>
      <c r="B110" s="116"/>
      <c r="C110" s="114"/>
      <c r="D110" s="116"/>
      <c r="E110" s="117"/>
    </row>
    <row r="111">
      <c r="A111" s="115"/>
      <c r="B111" s="116"/>
      <c r="C111" s="114"/>
      <c r="D111" s="116"/>
      <c r="E111" s="117"/>
    </row>
    <row r="112">
      <c r="A112" s="115"/>
      <c r="B112" s="116"/>
      <c r="C112" s="114"/>
      <c r="D112" s="116"/>
      <c r="E112" s="117"/>
    </row>
    <row r="113">
      <c r="A113" s="115"/>
      <c r="B113" s="116"/>
      <c r="C113" s="114"/>
      <c r="D113" s="116"/>
      <c r="E113" s="117"/>
    </row>
    <row r="114">
      <c r="A114" s="115"/>
      <c r="B114" s="116"/>
      <c r="C114" s="114"/>
      <c r="D114" s="116"/>
      <c r="E114" s="117"/>
    </row>
    <row r="115">
      <c r="A115" s="115"/>
      <c r="B115" s="116"/>
      <c r="C115" s="114"/>
      <c r="D115" s="116"/>
      <c r="E115" s="117"/>
    </row>
    <row r="116">
      <c r="A116" s="115"/>
      <c r="B116" s="116"/>
      <c r="C116" s="114"/>
      <c r="D116" s="116"/>
      <c r="E116" s="117"/>
    </row>
    <row r="117">
      <c r="A117" s="115"/>
      <c r="B117" s="116"/>
      <c r="C117" s="114"/>
      <c r="D117" s="116"/>
      <c r="E117" s="117"/>
    </row>
    <row r="118">
      <c r="A118" s="115"/>
      <c r="B118" s="116"/>
      <c r="C118" s="114"/>
      <c r="D118" s="116"/>
      <c r="E118" s="117"/>
    </row>
    <row r="119">
      <c r="A119" s="115"/>
      <c r="B119" s="116"/>
      <c r="C119" s="114"/>
      <c r="D119" s="116"/>
      <c r="E119" s="117"/>
    </row>
    <row r="120">
      <c r="A120" s="115"/>
      <c r="B120" s="116"/>
      <c r="C120" s="114"/>
      <c r="D120" s="116"/>
      <c r="E120" s="117"/>
    </row>
    <row r="121">
      <c r="A121" s="115"/>
      <c r="B121" s="116"/>
      <c r="C121" s="114"/>
      <c r="D121" s="116"/>
      <c r="E121" s="117"/>
    </row>
    <row r="122">
      <c r="A122" s="115"/>
      <c r="B122" s="116"/>
      <c r="C122" s="114"/>
      <c r="D122" s="116"/>
      <c r="E122" s="117"/>
    </row>
    <row r="123">
      <c r="A123" s="115"/>
      <c r="B123" s="116"/>
      <c r="C123" s="114"/>
      <c r="D123" s="116"/>
      <c r="E123" s="117"/>
    </row>
    <row r="124">
      <c r="A124" s="115"/>
      <c r="B124" s="116"/>
      <c r="C124" s="114"/>
      <c r="D124" s="116"/>
      <c r="E124" s="117"/>
    </row>
    <row r="125">
      <c r="A125" s="115"/>
      <c r="B125" s="116"/>
      <c r="C125" s="114"/>
      <c r="D125" s="116"/>
      <c r="E125" s="117"/>
    </row>
    <row r="126">
      <c r="A126" s="115"/>
      <c r="B126" s="116"/>
      <c r="C126" s="114"/>
      <c r="D126" s="116"/>
      <c r="E126" s="117"/>
    </row>
    <row r="127">
      <c r="A127" s="115"/>
      <c r="B127" s="116"/>
      <c r="C127" s="114"/>
      <c r="D127" s="116"/>
      <c r="E127" s="117"/>
    </row>
    <row r="128">
      <c r="A128" s="115"/>
      <c r="B128" s="116"/>
      <c r="C128" s="114"/>
      <c r="D128" s="116"/>
      <c r="E128" s="117"/>
    </row>
    <row r="129">
      <c r="A129" s="115"/>
      <c r="B129" s="116"/>
      <c r="C129" s="114"/>
      <c r="D129" s="116"/>
      <c r="E129" s="117"/>
    </row>
    <row r="130">
      <c r="A130" s="115"/>
      <c r="B130" s="116"/>
      <c r="C130" s="114"/>
      <c r="D130" s="116"/>
      <c r="E130" s="117"/>
    </row>
    <row r="131">
      <c r="A131" s="115"/>
      <c r="B131" s="116"/>
      <c r="C131" s="114"/>
      <c r="D131" s="116"/>
      <c r="E131" s="117"/>
    </row>
    <row r="132">
      <c r="A132" s="115"/>
      <c r="B132" s="116"/>
      <c r="C132" s="114"/>
      <c r="D132" s="116"/>
      <c r="E132" s="117"/>
    </row>
    <row r="133">
      <c r="A133" s="115"/>
      <c r="B133" s="116"/>
      <c r="C133" s="114"/>
      <c r="D133" s="116"/>
      <c r="E133" s="117"/>
    </row>
    <row r="134">
      <c r="A134" s="115"/>
      <c r="B134" s="116"/>
      <c r="C134" s="114"/>
      <c r="D134" s="116"/>
      <c r="E134" s="117"/>
    </row>
    <row r="135">
      <c r="A135" s="115"/>
      <c r="B135" s="116"/>
      <c r="C135" s="114"/>
      <c r="D135" s="116"/>
      <c r="E135" s="117"/>
    </row>
    <row r="136">
      <c r="A136" s="115"/>
      <c r="B136" s="116"/>
      <c r="C136" s="114"/>
      <c r="D136" s="116"/>
      <c r="E136" s="117"/>
    </row>
    <row r="137">
      <c r="A137" s="115"/>
      <c r="B137" s="116"/>
      <c r="C137" s="114"/>
      <c r="D137" s="116"/>
      <c r="E137" s="117"/>
    </row>
    <row r="138">
      <c r="A138" s="115"/>
      <c r="B138" s="116"/>
      <c r="C138" s="114"/>
      <c r="D138" s="116"/>
      <c r="E138" s="117"/>
    </row>
    <row r="139">
      <c r="A139" s="115"/>
      <c r="B139" s="116"/>
      <c r="C139" s="114"/>
      <c r="D139" s="116"/>
      <c r="E139" s="117"/>
    </row>
    <row r="140">
      <c r="A140" s="115"/>
      <c r="B140" s="116"/>
      <c r="C140" s="114"/>
      <c r="D140" s="116"/>
      <c r="E140" s="117"/>
    </row>
    <row r="141">
      <c r="A141" s="115"/>
      <c r="B141" s="116"/>
      <c r="C141" s="114"/>
      <c r="D141" s="116"/>
      <c r="E141" s="117"/>
    </row>
    <row r="142">
      <c r="A142" s="115"/>
      <c r="B142" s="116"/>
      <c r="C142" s="114"/>
      <c r="D142" s="116"/>
      <c r="E142" s="117"/>
    </row>
    <row r="143">
      <c r="A143" s="115"/>
      <c r="B143" s="116"/>
      <c r="C143" s="114"/>
      <c r="D143" s="116"/>
      <c r="E143" s="117"/>
    </row>
    <row r="144">
      <c r="A144" s="115"/>
      <c r="B144" s="116"/>
      <c r="C144" s="114"/>
      <c r="D144" s="116"/>
      <c r="E144" s="117"/>
    </row>
    <row r="145">
      <c r="A145" s="115"/>
      <c r="B145" s="116"/>
      <c r="C145" s="114"/>
      <c r="D145" s="116"/>
      <c r="E145" s="117"/>
    </row>
    <row r="146">
      <c r="A146" s="115"/>
      <c r="B146" s="116"/>
      <c r="C146" s="114"/>
      <c r="D146" s="116"/>
      <c r="E146" s="117"/>
    </row>
    <row r="147">
      <c r="A147" s="115"/>
      <c r="B147" s="116"/>
      <c r="C147" s="114"/>
      <c r="D147" s="116"/>
      <c r="E147" s="117"/>
    </row>
    <row r="148">
      <c r="A148" s="115"/>
      <c r="B148" s="116"/>
      <c r="C148" s="114"/>
      <c r="D148" s="116"/>
      <c r="E148" s="117"/>
    </row>
    <row r="149">
      <c r="A149" s="115"/>
      <c r="B149" s="116"/>
      <c r="C149" s="114"/>
      <c r="D149" s="116"/>
      <c r="E149" s="117"/>
    </row>
    <row r="150">
      <c r="A150" s="115"/>
      <c r="B150" s="116"/>
      <c r="C150" s="114"/>
      <c r="D150" s="116"/>
      <c r="E150" s="117"/>
    </row>
    <row r="151">
      <c r="A151" s="115"/>
      <c r="B151" s="116"/>
      <c r="C151" s="114"/>
      <c r="D151" s="116"/>
      <c r="E151" s="117"/>
    </row>
    <row r="152">
      <c r="A152" s="115"/>
      <c r="B152" s="116"/>
      <c r="C152" s="114"/>
      <c r="D152" s="116"/>
      <c r="E152" s="117"/>
    </row>
    <row r="153">
      <c r="A153" s="115"/>
      <c r="B153" s="116"/>
      <c r="C153" s="114"/>
      <c r="D153" s="116"/>
      <c r="E153" s="117"/>
    </row>
    <row r="154">
      <c r="A154" s="115"/>
      <c r="B154" s="116"/>
      <c r="C154" s="114"/>
      <c r="D154" s="116"/>
      <c r="E154" s="117"/>
    </row>
    <row r="155">
      <c r="A155" s="115"/>
      <c r="B155" s="116"/>
      <c r="C155" s="114"/>
      <c r="D155" s="116"/>
      <c r="E155" s="117"/>
    </row>
    <row r="156">
      <c r="A156" s="115"/>
      <c r="B156" s="116"/>
      <c r="C156" s="114"/>
      <c r="D156" s="116"/>
      <c r="E156" s="117"/>
    </row>
    <row r="157">
      <c r="A157" s="115"/>
      <c r="B157" s="116"/>
      <c r="C157" s="114"/>
      <c r="D157" s="116"/>
      <c r="E157" s="117"/>
    </row>
    <row r="158">
      <c r="A158" s="115"/>
      <c r="B158" s="116"/>
      <c r="C158" s="114"/>
      <c r="D158" s="116"/>
      <c r="E158" s="117"/>
    </row>
    <row r="159">
      <c r="A159" s="115"/>
      <c r="B159" s="116"/>
      <c r="C159" s="114"/>
      <c r="D159" s="116"/>
      <c r="E159" s="117"/>
    </row>
    <row r="160">
      <c r="A160" s="115"/>
      <c r="B160" s="116"/>
      <c r="C160" s="114"/>
      <c r="D160" s="116"/>
      <c r="E160" s="117"/>
    </row>
    <row r="161">
      <c r="A161" s="115"/>
      <c r="B161" s="116"/>
      <c r="C161" s="114"/>
      <c r="D161" s="116"/>
      <c r="E161" s="117"/>
    </row>
    <row r="162">
      <c r="A162" s="115"/>
      <c r="B162" s="116"/>
      <c r="C162" s="114"/>
      <c r="D162" s="116"/>
      <c r="E162" s="117"/>
    </row>
    <row r="163">
      <c r="A163" s="115"/>
      <c r="B163" s="116"/>
      <c r="C163" s="114"/>
      <c r="D163" s="116"/>
      <c r="E163" s="117"/>
    </row>
    <row r="164">
      <c r="A164" s="115"/>
      <c r="B164" s="116"/>
      <c r="C164" s="114"/>
      <c r="D164" s="116"/>
      <c r="E164" s="117"/>
    </row>
    <row r="165">
      <c r="A165" s="115"/>
      <c r="B165" s="116"/>
      <c r="C165" s="114"/>
      <c r="D165" s="116"/>
      <c r="E165" s="117"/>
    </row>
    <row r="166">
      <c r="A166" s="115"/>
      <c r="B166" s="116"/>
      <c r="C166" s="114"/>
      <c r="D166" s="116"/>
      <c r="E166" s="117"/>
    </row>
    <row r="167">
      <c r="A167" s="115"/>
      <c r="B167" s="116"/>
      <c r="C167" s="114"/>
      <c r="D167" s="116"/>
      <c r="E167" s="117"/>
    </row>
    <row r="168">
      <c r="A168" s="115"/>
      <c r="B168" s="116"/>
      <c r="C168" s="114"/>
      <c r="D168" s="116"/>
      <c r="E168" s="117"/>
    </row>
    <row r="169">
      <c r="A169" s="115"/>
      <c r="B169" s="116"/>
      <c r="C169" s="114"/>
      <c r="D169" s="116"/>
      <c r="E169" s="117"/>
    </row>
    <row r="170">
      <c r="A170" s="115"/>
      <c r="B170" s="116"/>
      <c r="C170" s="114"/>
      <c r="D170" s="116"/>
      <c r="E170" s="117"/>
    </row>
    <row r="171">
      <c r="A171" s="115"/>
      <c r="B171" s="116"/>
      <c r="C171" s="114"/>
      <c r="D171" s="116"/>
      <c r="E171" s="117"/>
    </row>
    <row r="172">
      <c r="A172" s="115"/>
      <c r="B172" s="116"/>
      <c r="C172" s="114"/>
      <c r="D172" s="116"/>
      <c r="E172" s="117"/>
    </row>
    <row r="173">
      <c r="A173" s="115"/>
      <c r="B173" s="116"/>
      <c r="C173" s="114"/>
      <c r="D173" s="116"/>
      <c r="E173" s="117"/>
    </row>
    <row r="174">
      <c r="A174" s="115"/>
      <c r="B174" s="116"/>
      <c r="C174" s="114"/>
      <c r="D174" s="116"/>
      <c r="E174" s="117"/>
    </row>
    <row r="175">
      <c r="A175" s="115"/>
      <c r="B175" s="116"/>
      <c r="C175" s="114"/>
      <c r="D175" s="116"/>
      <c r="E175" s="117"/>
    </row>
    <row r="176">
      <c r="A176" s="115"/>
      <c r="B176" s="116"/>
      <c r="C176" s="114"/>
      <c r="D176" s="116"/>
      <c r="E176" s="117"/>
    </row>
    <row r="177">
      <c r="A177" s="115"/>
      <c r="B177" s="116"/>
      <c r="C177" s="114"/>
      <c r="D177" s="116"/>
      <c r="E177" s="117"/>
    </row>
    <row r="178">
      <c r="A178" s="115"/>
      <c r="B178" s="116"/>
      <c r="C178" s="114"/>
      <c r="D178" s="116"/>
      <c r="E178" s="117"/>
    </row>
    <row r="179">
      <c r="A179" s="115"/>
      <c r="B179" s="116"/>
      <c r="C179" s="114"/>
      <c r="D179" s="116"/>
      <c r="E179" s="117"/>
    </row>
    <row r="180">
      <c r="A180" s="115"/>
      <c r="B180" s="116"/>
      <c r="C180" s="114"/>
      <c r="D180" s="116"/>
      <c r="E180" s="117"/>
    </row>
    <row r="181">
      <c r="A181" s="115"/>
      <c r="B181" s="116"/>
      <c r="C181" s="114"/>
      <c r="D181" s="116"/>
      <c r="E181" s="117"/>
    </row>
    <row r="182">
      <c r="A182" s="115"/>
      <c r="B182" s="116"/>
      <c r="C182" s="114"/>
      <c r="D182" s="116"/>
      <c r="E182" s="117"/>
    </row>
    <row r="183">
      <c r="A183" s="115"/>
      <c r="B183" s="116"/>
      <c r="C183" s="114"/>
      <c r="D183" s="116"/>
      <c r="E183" s="117"/>
    </row>
    <row r="184">
      <c r="A184" s="115"/>
      <c r="B184" s="116"/>
      <c r="C184" s="114"/>
      <c r="D184" s="116"/>
      <c r="E184" s="117"/>
    </row>
    <row r="185">
      <c r="A185" s="115"/>
      <c r="B185" s="116"/>
      <c r="C185" s="114"/>
      <c r="D185" s="116"/>
      <c r="E185" s="117"/>
    </row>
    <row r="186">
      <c r="A186" s="115"/>
      <c r="B186" s="116"/>
      <c r="C186" s="114"/>
      <c r="D186" s="116"/>
      <c r="E186" s="117"/>
    </row>
    <row r="187">
      <c r="A187" s="115"/>
      <c r="B187" s="116"/>
      <c r="C187" s="114"/>
      <c r="D187" s="116"/>
      <c r="E187" s="117"/>
    </row>
    <row r="188">
      <c r="A188" s="115"/>
      <c r="B188" s="116"/>
      <c r="C188" s="114"/>
      <c r="D188" s="116"/>
      <c r="E188" s="117"/>
    </row>
    <row r="189">
      <c r="A189" s="115"/>
      <c r="B189" s="116"/>
      <c r="C189" s="114"/>
      <c r="D189" s="116"/>
      <c r="E189" s="117"/>
    </row>
    <row r="190">
      <c r="A190" s="115"/>
      <c r="B190" s="116"/>
      <c r="C190" s="114"/>
      <c r="D190" s="116"/>
      <c r="E190" s="117"/>
    </row>
    <row r="191">
      <c r="A191" s="115"/>
      <c r="B191" s="116"/>
      <c r="C191" s="114"/>
      <c r="D191" s="116"/>
      <c r="E191" s="117"/>
    </row>
    <row r="192">
      <c r="A192" s="115"/>
      <c r="B192" s="116"/>
      <c r="C192" s="114"/>
      <c r="D192" s="116"/>
      <c r="E192" s="117"/>
    </row>
    <row r="193">
      <c r="A193" s="115"/>
      <c r="B193" s="116"/>
      <c r="C193" s="114"/>
      <c r="D193" s="116"/>
      <c r="E193" s="117"/>
    </row>
    <row r="194">
      <c r="A194" s="115"/>
      <c r="B194" s="116"/>
      <c r="C194" s="114"/>
      <c r="D194" s="116"/>
      <c r="E194" s="117"/>
    </row>
    <row r="195">
      <c r="A195" s="115"/>
      <c r="B195" s="116"/>
      <c r="C195" s="114"/>
      <c r="D195" s="116"/>
      <c r="E195" s="117"/>
    </row>
    <row r="196">
      <c r="A196" s="115"/>
      <c r="B196" s="116"/>
      <c r="C196" s="114"/>
      <c r="D196" s="116"/>
      <c r="E196" s="117"/>
    </row>
    <row r="197">
      <c r="A197" s="115"/>
      <c r="B197" s="116"/>
      <c r="C197" s="114"/>
      <c r="D197" s="116"/>
      <c r="E197" s="117"/>
    </row>
    <row r="198">
      <c r="A198" s="115"/>
      <c r="B198" s="116"/>
      <c r="C198" s="114"/>
      <c r="D198" s="116"/>
      <c r="E198" s="117"/>
    </row>
    <row r="199">
      <c r="A199" s="115"/>
      <c r="B199" s="116"/>
      <c r="C199" s="114"/>
      <c r="D199" s="116"/>
      <c r="E199" s="117"/>
    </row>
    <row r="200">
      <c r="A200" s="115"/>
      <c r="B200" s="116"/>
      <c r="C200" s="114"/>
      <c r="D200" s="116"/>
      <c r="E200" s="117"/>
    </row>
    <row r="201">
      <c r="A201" s="115"/>
      <c r="B201" s="116"/>
      <c r="C201" s="114"/>
      <c r="D201" s="116"/>
      <c r="E201" s="117"/>
    </row>
    <row r="202">
      <c r="A202" s="115"/>
      <c r="B202" s="116"/>
      <c r="C202" s="114"/>
      <c r="D202" s="116"/>
      <c r="E202" s="117"/>
    </row>
    <row r="203">
      <c r="A203" s="115"/>
      <c r="B203" s="116"/>
      <c r="C203" s="114"/>
      <c r="D203" s="116"/>
      <c r="E203" s="117"/>
    </row>
    <row r="204">
      <c r="A204" s="115"/>
      <c r="B204" s="116"/>
      <c r="C204" s="114"/>
      <c r="D204" s="116"/>
      <c r="E204" s="117"/>
    </row>
    <row r="205">
      <c r="A205" s="115"/>
      <c r="B205" s="116"/>
      <c r="C205" s="114"/>
      <c r="D205" s="116"/>
      <c r="E205" s="117"/>
    </row>
    <row r="206">
      <c r="A206" s="115"/>
      <c r="B206" s="116"/>
      <c r="C206" s="114"/>
      <c r="D206" s="116"/>
      <c r="E206" s="117"/>
    </row>
    <row r="207">
      <c r="A207" s="115"/>
      <c r="B207" s="116"/>
      <c r="C207" s="114"/>
      <c r="D207" s="116"/>
      <c r="E207" s="117"/>
    </row>
    <row r="208">
      <c r="A208" s="115"/>
      <c r="B208" s="116"/>
      <c r="C208" s="114"/>
      <c r="D208" s="116"/>
      <c r="E208" s="117"/>
    </row>
    <row r="209">
      <c r="A209" s="115"/>
      <c r="B209" s="116"/>
      <c r="C209" s="114"/>
      <c r="D209" s="116"/>
      <c r="E209" s="117"/>
    </row>
    <row r="210">
      <c r="A210" s="115"/>
      <c r="B210" s="116"/>
      <c r="C210" s="114"/>
      <c r="D210" s="116"/>
      <c r="E210" s="117"/>
    </row>
    <row r="211">
      <c r="A211" s="115"/>
      <c r="B211" s="116"/>
      <c r="C211" s="114"/>
      <c r="D211" s="116"/>
      <c r="E211" s="117"/>
    </row>
    <row r="212">
      <c r="A212" s="115"/>
      <c r="B212" s="116"/>
      <c r="C212" s="114"/>
      <c r="D212" s="116"/>
      <c r="E212" s="117"/>
    </row>
    <row r="213">
      <c r="A213" s="115"/>
      <c r="B213" s="116"/>
      <c r="C213" s="114"/>
      <c r="D213" s="116"/>
      <c r="E213" s="117"/>
    </row>
    <row r="214">
      <c r="A214" s="115"/>
      <c r="B214" s="116"/>
      <c r="C214" s="114"/>
      <c r="D214" s="116"/>
      <c r="E214" s="117"/>
    </row>
    <row r="215">
      <c r="A215" s="115"/>
      <c r="B215" s="116"/>
      <c r="C215" s="114"/>
      <c r="D215" s="116"/>
      <c r="E215" s="117"/>
    </row>
    <row r="216">
      <c r="A216" s="115"/>
      <c r="B216" s="116"/>
      <c r="C216" s="114"/>
      <c r="D216" s="116"/>
      <c r="E216" s="117"/>
    </row>
    <row r="217">
      <c r="A217" s="115"/>
      <c r="B217" s="116"/>
      <c r="C217" s="114"/>
      <c r="D217" s="116"/>
      <c r="E217" s="117"/>
    </row>
    <row r="218">
      <c r="A218" s="115"/>
      <c r="B218" s="116"/>
      <c r="C218" s="114"/>
      <c r="D218" s="116"/>
      <c r="E218" s="117"/>
    </row>
    <row r="219">
      <c r="A219" s="115"/>
      <c r="B219" s="116"/>
      <c r="C219" s="114"/>
      <c r="D219" s="116"/>
      <c r="E219" s="117"/>
    </row>
    <row r="220">
      <c r="A220" s="115"/>
      <c r="B220" s="116"/>
      <c r="C220" s="114"/>
      <c r="D220" s="116"/>
      <c r="E220" s="117"/>
    </row>
    <row r="221">
      <c r="A221" s="115"/>
      <c r="B221" s="116"/>
      <c r="C221" s="114"/>
      <c r="D221" s="116"/>
      <c r="E221" s="117"/>
    </row>
    <row r="222">
      <c r="A222" s="115"/>
      <c r="B222" s="116"/>
      <c r="C222" s="114"/>
      <c r="D222" s="116"/>
      <c r="E222" s="117"/>
    </row>
    <row r="223">
      <c r="A223" s="115"/>
      <c r="B223" s="116"/>
      <c r="C223" s="114"/>
      <c r="D223" s="116"/>
      <c r="E223" s="117"/>
    </row>
    <row r="224">
      <c r="A224" s="115"/>
      <c r="B224" s="116"/>
      <c r="C224" s="114"/>
      <c r="D224" s="116"/>
      <c r="E224" s="117"/>
    </row>
    <row r="225">
      <c r="A225" s="115"/>
      <c r="B225" s="116"/>
      <c r="C225" s="114"/>
      <c r="D225" s="116"/>
      <c r="E225" s="117"/>
    </row>
    <row r="226">
      <c r="A226" s="115"/>
      <c r="B226" s="116"/>
      <c r="C226" s="114"/>
      <c r="D226" s="116"/>
      <c r="E226" s="117"/>
    </row>
    <row r="227">
      <c r="A227" s="115"/>
      <c r="B227" s="116"/>
      <c r="C227" s="114"/>
      <c r="D227" s="116"/>
      <c r="E227" s="117"/>
    </row>
    <row r="228">
      <c r="A228" s="115"/>
      <c r="B228" s="116"/>
      <c r="C228" s="114"/>
      <c r="D228" s="116"/>
      <c r="E228" s="117"/>
    </row>
    <row r="229">
      <c r="A229" s="115"/>
      <c r="B229" s="116"/>
      <c r="C229" s="114"/>
      <c r="D229" s="116"/>
      <c r="E229" s="117"/>
    </row>
    <row r="230">
      <c r="A230" s="115"/>
      <c r="B230" s="116"/>
      <c r="C230" s="114"/>
      <c r="D230" s="116"/>
      <c r="E230" s="117"/>
    </row>
    <row r="231">
      <c r="A231" s="115"/>
      <c r="B231" s="116"/>
      <c r="C231" s="114"/>
      <c r="D231" s="116"/>
      <c r="E231" s="117"/>
    </row>
    <row r="232">
      <c r="A232" s="115"/>
      <c r="B232" s="116"/>
      <c r="C232" s="114"/>
      <c r="D232" s="116"/>
      <c r="E232" s="117"/>
    </row>
    <row r="233">
      <c r="A233" s="115"/>
      <c r="B233" s="116"/>
      <c r="C233" s="114"/>
      <c r="D233" s="116"/>
      <c r="E233" s="117"/>
    </row>
    <row r="234">
      <c r="A234" s="115"/>
      <c r="B234" s="116"/>
      <c r="C234" s="114"/>
      <c r="D234" s="116"/>
      <c r="E234" s="117"/>
    </row>
    <row r="235">
      <c r="A235" s="115"/>
      <c r="B235" s="116"/>
      <c r="C235" s="114"/>
      <c r="D235" s="116"/>
      <c r="E235" s="117"/>
    </row>
    <row r="236">
      <c r="A236" s="115"/>
      <c r="B236" s="116"/>
      <c r="C236" s="114"/>
      <c r="D236" s="116"/>
      <c r="E236" s="117"/>
    </row>
    <row r="237">
      <c r="A237" s="115"/>
      <c r="B237" s="116"/>
      <c r="C237" s="114"/>
      <c r="D237" s="116"/>
      <c r="E237" s="117"/>
    </row>
    <row r="238">
      <c r="A238" s="115"/>
      <c r="B238" s="116"/>
      <c r="C238" s="114"/>
      <c r="D238" s="116"/>
      <c r="E238" s="117"/>
    </row>
    <row r="239">
      <c r="A239" s="115"/>
      <c r="B239" s="116"/>
      <c r="C239" s="114"/>
      <c r="D239" s="116"/>
      <c r="E239" s="117"/>
    </row>
    <row r="240">
      <c r="A240" s="115"/>
      <c r="B240" s="116"/>
      <c r="C240" s="114"/>
      <c r="D240" s="116"/>
      <c r="E240" s="117"/>
    </row>
    <row r="241">
      <c r="A241" s="115"/>
      <c r="B241" s="116"/>
      <c r="C241" s="114"/>
      <c r="D241" s="116"/>
      <c r="E241" s="117"/>
    </row>
    <row r="242">
      <c r="A242" s="115"/>
      <c r="B242" s="116"/>
      <c r="C242" s="114"/>
      <c r="D242" s="116"/>
      <c r="E242" s="117"/>
    </row>
    <row r="243">
      <c r="A243" s="115"/>
      <c r="B243" s="116"/>
      <c r="C243" s="114"/>
      <c r="D243" s="116"/>
      <c r="E243" s="117"/>
    </row>
    <row r="244">
      <c r="A244" s="115"/>
      <c r="B244" s="116"/>
      <c r="C244" s="114"/>
      <c r="D244" s="116"/>
      <c r="E244" s="117"/>
    </row>
    <row r="245">
      <c r="A245" s="115"/>
      <c r="B245" s="116"/>
      <c r="C245" s="114"/>
      <c r="D245" s="116"/>
      <c r="E245" s="117"/>
    </row>
    <row r="246">
      <c r="A246" s="115"/>
      <c r="B246" s="116"/>
      <c r="C246" s="114"/>
      <c r="D246" s="116"/>
      <c r="E246" s="117"/>
    </row>
    <row r="247">
      <c r="A247" s="115"/>
      <c r="B247" s="116"/>
      <c r="C247" s="114"/>
      <c r="D247" s="116"/>
      <c r="E247" s="117"/>
    </row>
    <row r="248">
      <c r="A248" s="115"/>
      <c r="B248" s="116"/>
      <c r="C248" s="114"/>
      <c r="D248" s="116"/>
      <c r="E248" s="117"/>
    </row>
    <row r="249">
      <c r="A249" s="115"/>
      <c r="B249" s="116"/>
      <c r="C249" s="114"/>
      <c r="D249" s="116"/>
      <c r="E249" s="117"/>
    </row>
    <row r="250">
      <c r="A250" s="115"/>
      <c r="B250" s="116"/>
      <c r="C250" s="114"/>
      <c r="D250" s="116"/>
      <c r="E250" s="117"/>
    </row>
    <row r="251">
      <c r="A251" s="115"/>
      <c r="B251" s="116"/>
      <c r="C251" s="114"/>
      <c r="D251" s="116"/>
      <c r="E251" s="117"/>
    </row>
    <row r="252">
      <c r="A252" s="115"/>
      <c r="B252" s="116"/>
      <c r="C252" s="114"/>
      <c r="D252" s="116"/>
      <c r="E252" s="117"/>
    </row>
    <row r="253">
      <c r="A253" s="115"/>
      <c r="B253" s="116"/>
      <c r="C253" s="114"/>
      <c r="D253" s="116"/>
      <c r="E253" s="117"/>
    </row>
    <row r="254">
      <c r="A254" s="115"/>
      <c r="B254" s="116"/>
      <c r="C254" s="114"/>
      <c r="D254" s="116"/>
      <c r="E254" s="117"/>
    </row>
    <row r="255">
      <c r="A255" s="115"/>
      <c r="B255" s="116"/>
      <c r="C255" s="114"/>
      <c r="D255" s="116"/>
      <c r="E255" s="117"/>
    </row>
    <row r="256">
      <c r="A256" s="115"/>
      <c r="B256" s="116"/>
      <c r="C256" s="114"/>
      <c r="D256" s="116"/>
      <c r="E256" s="117"/>
    </row>
    <row r="257">
      <c r="A257" s="115"/>
      <c r="B257" s="116"/>
      <c r="C257" s="114"/>
      <c r="D257" s="116"/>
      <c r="E257" s="117"/>
    </row>
    <row r="258">
      <c r="A258" s="115"/>
      <c r="B258" s="116"/>
      <c r="C258" s="114"/>
      <c r="D258" s="116"/>
      <c r="E258" s="117"/>
    </row>
    <row r="259">
      <c r="A259" s="115"/>
      <c r="B259" s="116"/>
      <c r="C259" s="114"/>
      <c r="D259" s="116"/>
      <c r="E259" s="117"/>
    </row>
    <row r="260">
      <c r="A260" s="115"/>
      <c r="B260" s="116"/>
      <c r="C260" s="114"/>
      <c r="D260" s="116"/>
      <c r="E260" s="117"/>
    </row>
    <row r="261">
      <c r="A261" s="115"/>
      <c r="B261" s="116"/>
      <c r="C261" s="114"/>
      <c r="D261" s="116"/>
      <c r="E261" s="117"/>
    </row>
    <row r="262">
      <c r="A262" s="115"/>
      <c r="B262" s="116"/>
      <c r="C262" s="114"/>
      <c r="D262" s="116"/>
      <c r="E262" s="117"/>
    </row>
    <row r="263">
      <c r="A263" s="115"/>
      <c r="B263" s="116"/>
      <c r="C263" s="114"/>
      <c r="D263" s="116"/>
      <c r="E263" s="117"/>
    </row>
    <row r="264">
      <c r="A264" s="115"/>
      <c r="B264" s="116"/>
      <c r="C264" s="114"/>
      <c r="D264" s="116"/>
      <c r="E264" s="117"/>
    </row>
    <row r="265">
      <c r="A265" s="115"/>
      <c r="B265" s="116"/>
      <c r="C265" s="114"/>
      <c r="D265" s="116"/>
      <c r="E265" s="117"/>
    </row>
    <row r="266">
      <c r="A266" s="115"/>
      <c r="B266" s="116"/>
      <c r="C266" s="114"/>
      <c r="D266" s="116"/>
      <c r="E266" s="117"/>
    </row>
    <row r="267">
      <c r="A267" s="115"/>
      <c r="B267" s="116"/>
      <c r="C267" s="114"/>
      <c r="D267" s="116"/>
      <c r="E267" s="117"/>
    </row>
    <row r="268">
      <c r="A268" s="115"/>
      <c r="B268" s="116"/>
      <c r="C268" s="114"/>
      <c r="D268" s="116"/>
      <c r="E268" s="117"/>
    </row>
    <row r="269">
      <c r="A269" s="115"/>
      <c r="B269" s="116"/>
      <c r="C269" s="114"/>
      <c r="D269" s="116"/>
      <c r="E269" s="117"/>
    </row>
    <row r="270">
      <c r="A270" s="115"/>
      <c r="B270" s="116"/>
      <c r="C270" s="114"/>
      <c r="D270" s="116"/>
      <c r="E270" s="117"/>
    </row>
    <row r="271">
      <c r="A271" s="115"/>
      <c r="B271" s="116"/>
      <c r="C271" s="114"/>
      <c r="D271" s="116"/>
      <c r="E271" s="117"/>
    </row>
    <row r="272">
      <c r="A272" s="115"/>
      <c r="B272" s="116"/>
      <c r="C272" s="114"/>
      <c r="D272" s="116"/>
      <c r="E272" s="117"/>
    </row>
    <row r="273">
      <c r="A273" s="115"/>
      <c r="B273" s="116"/>
      <c r="C273" s="114"/>
      <c r="D273" s="116"/>
      <c r="E273" s="117"/>
    </row>
    <row r="274">
      <c r="A274" s="115"/>
      <c r="B274" s="116"/>
      <c r="C274" s="114"/>
      <c r="D274" s="116"/>
      <c r="E274" s="117"/>
    </row>
    <row r="275">
      <c r="A275" s="115"/>
      <c r="B275" s="116"/>
      <c r="C275" s="114"/>
      <c r="D275" s="116"/>
      <c r="E275" s="117"/>
    </row>
    <row r="276">
      <c r="A276" s="115"/>
      <c r="B276" s="116"/>
      <c r="C276" s="114"/>
      <c r="D276" s="116"/>
      <c r="E276" s="117"/>
    </row>
    <row r="277">
      <c r="A277" s="115"/>
      <c r="B277" s="116"/>
      <c r="C277" s="114"/>
      <c r="D277" s="116"/>
      <c r="E277" s="117"/>
    </row>
    <row r="278">
      <c r="A278" s="115"/>
      <c r="B278" s="116"/>
      <c r="C278" s="114"/>
      <c r="D278" s="116"/>
      <c r="E278" s="117"/>
    </row>
    <row r="279">
      <c r="A279" s="115"/>
      <c r="B279" s="116"/>
      <c r="C279" s="114"/>
      <c r="D279" s="116"/>
      <c r="E279" s="117"/>
    </row>
    <row r="280">
      <c r="A280" s="115"/>
      <c r="B280" s="116"/>
      <c r="C280" s="114"/>
      <c r="D280" s="116"/>
      <c r="E280" s="117"/>
    </row>
    <row r="281">
      <c r="A281" s="115"/>
      <c r="B281" s="116"/>
      <c r="C281" s="114"/>
      <c r="D281" s="116"/>
      <c r="E281" s="117"/>
    </row>
    <row r="282">
      <c r="A282" s="115"/>
      <c r="B282" s="116"/>
      <c r="C282" s="114"/>
      <c r="D282" s="116"/>
      <c r="E282" s="117"/>
    </row>
    <row r="283">
      <c r="A283" s="115"/>
      <c r="B283" s="116"/>
      <c r="C283" s="114"/>
      <c r="D283" s="116"/>
      <c r="E283" s="117"/>
    </row>
    <row r="284">
      <c r="A284" s="115"/>
      <c r="B284" s="116"/>
      <c r="C284" s="114"/>
      <c r="D284" s="116"/>
      <c r="E284" s="117"/>
    </row>
    <row r="285">
      <c r="A285" s="115"/>
      <c r="B285" s="116"/>
      <c r="C285" s="114"/>
      <c r="D285" s="116"/>
      <c r="E285" s="117"/>
    </row>
    <row r="286">
      <c r="A286" s="115"/>
      <c r="B286" s="116"/>
      <c r="C286" s="114"/>
      <c r="D286" s="116"/>
      <c r="E286" s="117"/>
    </row>
    <row r="287">
      <c r="A287" s="115"/>
      <c r="B287" s="116"/>
      <c r="C287" s="114"/>
      <c r="D287" s="116"/>
      <c r="E287" s="117"/>
    </row>
    <row r="288">
      <c r="A288" s="115"/>
      <c r="B288" s="116"/>
      <c r="C288" s="114"/>
      <c r="D288" s="116"/>
      <c r="E288" s="117"/>
    </row>
    <row r="289">
      <c r="A289" s="115"/>
      <c r="B289" s="116"/>
      <c r="C289" s="114"/>
      <c r="D289" s="116"/>
      <c r="E289" s="117"/>
    </row>
    <row r="290">
      <c r="A290" s="115"/>
      <c r="B290" s="116"/>
      <c r="C290" s="114"/>
      <c r="D290" s="116"/>
      <c r="E290" s="117"/>
    </row>
    <row r="291">
      <c r="A291" s="115"/>
      <c r="B291" s="116"/>
      <c r="C291" s="114"/>
      <c r="D291" s="116"/>
      <c r="E291" s="117"/>
    </row>
    <row r="292">
      <c r="A292" s="115"/>
      <c r="B292" s="116"/>
      <c r="C292" s="114"/>
      <c r="D292" s="116"/>
      <c r="E292" s="117"/>
    </row>
    <row r="293">
      <c r="A293" s="115"/>
      <c r="B293" s="116"/>
      <c r="C293" s="114"/>
      <c r="D293" s="116"/>
      <c r="E293" s="117"/>
    </row>
    <row r="294">
      <c r="A294" s="115"/>
      <c r="B294" s="116"/>
      <c r="C294" s="114"/>
      <c r="D294" s="116"/>
      <c r="E294" s="117"/>
    </row>
    <row r="295">
      <c r="A295" s="115"/>
      <c r="B295" s="116"/>
      <c r="C295" s="114"/>
      <c r="D295" s="116"/>
      <c r="E295" s="117"/>
    </row>
    <row r="296">
      <c r="A296" s="115"/>
      <c r="B296" s="116"/>
      <c r="C296" s="114"/>
      <c r="D296" s="116"/>
      <c r="E296" s="117"/>
    </row>
    <row r="297">
      <c r="A297" s="115"/>
      <c r="B297" s="116"/>
      <c r="C297" s="114"/>
      <c r="D297" s="116"/>
      <c r="E297" s="117"/>
    </row>
    <row r="298">
      <c r="A298" s="115"/>
      <c r="B298" s="116"/>
      <c r="C298" s="114"/>
      <c r="D298" s="116"/>
      <c r="E298" s="117"/>
    </row>
    <row r="299">
      <c r="A299" s="115"/>
      <c r="B299" s="116"/>
      <c r="C299" s="114"/>
      <c r="D299" s="116"/>
      <c r="E299" s="117"/>
    </row>
    <row r="300">
      <c r="A300" s="115"/>
      <c r="B300" s="116"/>
      <c r="C300" s="114"/>
      <c r="D300" s="116"/>
      <c r="E300" s="117"/>
    </row>
    <row r="301">
      <c r="A301" s="115"/>
      <c r="B301" s="116"/>
      <c r="C301" s="114"/>
      <c r="D301" s="116"/>
      <c r="E301" s="117"/>
    </row>
    <row r="302">
      <c r="A302" s="115"/>
      <c r="B302" s="116"/>
      <c r="C302" s="114"/>
      <c r="D302" s="116"/>
      <c r="E302" s="117"/>
    </row>
    <row r="303">
      <c r="A303" s="115"/>
      <c r="B303" s="116"/>
      <c r="C303" s="114"/>
      <c r="D303" s="116"/>
      <c r="E303" s="117"/>
    </row>
    <row r="304">
      <c r="A304" s="115"/>
      <c r="B304" s="116"/>
      <c r="C304" s="114"/>
      <c r="D304" s="116"/>
      <c r="E304" s="117"/>
    </row>
    <row r="305">
      <c r="A305" s="115"/>
      <c r="B305" s="116"/>
      <c r="C305" s="114"/>
      <c r="D305" s="116"/>
      <c r="E305" s="117"/>
    </row>
    <row r="306">
      <c r="A306" s="115"/>
      <c r="B306" s="116"/>
      <c r="C306" s="114"/>
      <c r="D306" s="116"/>
      <c r="E306" s="117"/>
    </row>
    <row r="307">
      <c r="A307" s="115"/>
      <c r="B307" s="116"/>
      <c r="C307" s="114"/>
      <c r="D307" s="116"/>
      <c r="E307" s="117"/>
    </row>
    <row r="308">
      <c r="A308" s="115"/>
      <c r="B308" s="116"/>
      <c r="C308" s="114"/>
      <c r="D308" s="116"/>
      <c r="E308" s="117"/>
    </row>
    <row r="309">
      <c r="A309" s="115"/>
      <c r="B309" s="116"/>
      <c r="C309" s="114"/>
      <c r="D309" s="116"/>
      <c r="E309" s="117"/>
    </row>
    <row r="310">
      <c r="A310" s="115"/>
      <c r="B310" s="116"/>
      <c r="C310" s="114"/>
      <c r="D310" s="116"/>
      <c r="E310" s="117"/>
    </row>
    <row r="311">
      <c r="A311" s="115"/>
      <c r="B311" s="116"/>
      <c r="C311" s="114"/>
      <c r="D311" s="116"/>
      <c r="E311" s="117"/>
    </row>
    <row r="312">
      <c r="A312" s="115"/>
      <c r="B312" s="116"/>
      <c r="C312" s="114"/>
      <c r="D312" s="116"/>
      <c r="E312" s="117"/>
    </row>
    <row r="313">
      <c r="A313" s="115"/>
      <c r="B313" s="116"/>
      <c r="C313" s="114"/>
      <c r="D313" s="116"/>
      <c r="E313" s="117"/>
    </row>
    <row r="314">
      <c r="A314" s="115"/>
      <c r="B314" s="116"/>
      <c r="C314" s="114"/>
      <c r="D314" s="116"/>
      <c r="E314" s="117"/>
    </row>
    <row r="315">
      <c r="A315" s="115"/>
      <c r="B315" s="116"/>
      <c r="C315" s="114"/>
      <c r="D315" s="116"/>
      <c r="E315" s="117"/>
    </row>
    <row r="316">
      <c r="A316" s="115"/>
      <c r="B316" s="116"/>
      <c r="C316" s="114"/>
      <c r="D316" s="116"/>
      <c r="E316" s="117"/>
    </row>
    <row r="317">
      <c r="A317" s="115"/>
      <c r="B317" s="116"/>
      <c r="C317" s="114"/>
      <c r="D317" s="116"/>
      <c r="E317" s="117"/>
    </row>
    <row r="318">
      <c r="A318" s="115"/>
      <c r="B318" s="116"/>
      <c r="C318" s="114"/>
      <c r="D318" s="116"/>
      <c r="E318" s="117"/>
    </row>
    <row r="319">
      <c r="A319" s="115"/>
      <c r="B319" s="116"/>
      <c r="C319" s="114"/>
      <c r="D319" s="116"/>
      <c r="E319" s="117"/>
    </row>
    <row r="320">
      <c r="A320" s="115"/>
      <c r="B320" s="116"/>
      <c r="C320" s="114"/>
      <c r="D320" s="116"/>
      <c r="E320" s="117"/>
    </row>
    <row r="321">
      <c r="A321" s="115"/>
      <c r="B321" s="116"/>
      <c r="C321" s="114"/>
      <c r="D321" s="116"/>
      <c r="E321" s="117"/>
    </row>
    <row r="322">
      <c r="A322" s="115"/>
      <c r="B322" s="116"/>
      <c r="C322" s="114"/>
      <c r="D322" s="116"/>
      <c r="E322" s="117"/>
    </row>
    <row r="323">
      <c r="A323" s="115"/>
      <c r="B323" s="116"/>
      <c r="C323" s="114"/>
      <c r="D323" s="116"/>
      <c r="E323" s="117"/>
    </row>
    <row r="324">
      <c r="A324" s="115"/>
      <c r="B324" s="116"/>
      <c r="C324" s="114"/>
      <c r="D324" s="116"/>
      <c r="E324" s="117"/>
    </row>
    <row r="325">
      <c r="A325" s="115"/>
      <c r="B325" s="116"/>
      <c r="C325" s="114"/>
      <c r="D325" s="116"/>
      <c r="E325" s="117"/>
    </row>
    <row r="326">
      <c r="A326" s="115"/>
      <c r="B326" s="116"/>
      <c r="C326" s="114"/>
      <c r="D326" s="116"/>
      <c r="E326" s="117"/>
    </row>
    <row r="327">
      <c r="A327" s="115"/>
      <c r="B327" s="116"/>
      <c r="C327" s="114"/>
      <c r="D327" s="116"/>
      <c r="E327" s="117"/>
    </row>
    <row r="328">
      <c r="A328" s="115"/>
      <c r="B328" s="116"/>
      <c r="C328" s="114"/>
      <c r="D328" s="116"/>
      <c r="E328" s="117"/>
    </row>
    <row r="329">
      <c r="A329" s="115"/>
      <c r="B329" s="116"/>
      <c r="C329" s="114"/>
      <c r="D329" s="116"/>
      <c r="E329" s="117"/>
    </row>
    <row r="330">
      <c r="A330" s="115"/>
      <c r="B330" s="116"/>
      <c r="C330" s="114"/>
      <c r="D330" s="116"/>
      <c r="E330" s="117"/>
    </row>
    <row r="331">
      <c r="A331" s="115"/>
      <c r="B331" s="116"/>
      <c r="C331" s="114"/>
      <c r="D331" s="116"/>
      <c r="E331" s="117"/>
    </row>
    <row r="332">
      <c r="A332" s="115"/>
      <c r="B332" s="116"/>
      <c r="C332" s="114"/>
      <c r="D332" s="116"/>
      <c r="E332" s="117"/>
    </row>
    <row r="333">
      <c r="A333" s="115"/>
      <c r="B333" s="116"/>
      <c r="C333" s="114"/>
      <c r="D333" s="116"/>
      <c r="E333" s="117"/>
    </row>
    <row r="334">
      <c r="A334" s="115"/>
      <c r="B334" s="116"/>
      <c r="C334" s="114"/>
      <c r="D334" s="116"/>
      <c r="E334" s="117"/>
    </row>
    <row r="335">
      <c r="A335" s="115"/>
      <c r="B335" s="116"/>
      <c r="C335" s="114"/>
      <c r="D335" s="116"/>
      <c r="E335" s="117"/>
    </row>
    <row r="336">
      <c r="A336" s="115"/>
      <c r="B336" s="116"/>
      <c r="C336" s="114"/>
      <c r="D336" s="116"/>
      <c r="E336" s="117"/>
    </row>
    <row r="337">
      <c r="A337" s="115"/>
      <c r="B337" s="116"/>
      <c r="C337" s="114"/>
      <c r="D337" s="116"/>
      <c r="E337" s="117"/>
    </row>
    <row r="338">
      <c r="A338" s="115"/>
      <c r="B338" s="116"/>
      <c r="C338" s="114"/>
      <c r="D338" s="116"/>
      <c r="E338" s="117"/>
    </row>
    <row r="339">
      <c r="A339" s="115"/>
      <c r="B339" s="116"/>
      <c r="C339" s="114"/>
      <c r="D339" s="116"/>
      <c r="E339" s="117"/>
    </row>
    <row r="340">
      <c r="A340" s="115"/>
      <c r="B340" s="116"/>
      <c r="C340" s="114"/>
      <c r="D340" s="116"/>
      <c r="E340" s="117"/>
    </row>
    <row r="341">
      <c r="A341" s="115"/>
      <c r="B341" s="116"/>
      <c r="C341" s="114"/>
      <c r="D341" s="116"/>
      <c r="E341" s="117"/>
    </row>
    <row r="342">
      <c r="A342" s="115"/>
      <c r="B342" s="116"/>
      <c r="C342" s="114"/>
      <c r="D342" s="116"/>
      <c r="E342" s="117"/>
    </row>
    <row r="343">
      <c r="A343" s="115"/>
      <c r="B343" s="116"/>
      <c r="C343" s="114"/>
      <c r="D343" s="116"/>
      <c r="E343" s="117"/>
    </row>
    <row r="344">
      <c r="A344" s="115"/>
      <c r="B344" s="116"/>
      <c r="C344" s="114"/>
      <c r="D344" s="116"/>
      <c r="E344" s="117"/>
    </row>
    <row r="345">
      <c r="A345" s="115"/>
      <c r="B345" s="116"/>
      <c r="C345" s="114"/>
      <c r="D345" s="116"/>
      <c r="E345" s="117"/>
    </row>
    <row r="346">
      <c r="A346" s="115"/>
      <c r="B346" s="116"/>
      <c r="C346" s="114"/>
      <c r="D346" s="116"/>
      <c r="E346" s="117"/>
    </row>
    <row r="347">
      <c r="A347" s="115"/>
      <c r="B347" s="116"/>
      <c r="C347" s="114"/>
      <c r="D347" s="116"/>
      <c r="E347" s="117"/>
    </row>
    <row r="348">
      <c r="A348" s="115"/>
      <c r="B348" s="116"/>
      <c r="C348" s="114"/>
      <c r="D348" s="116"/>
      <c r="E348" s="117"/>
    </row>
    <row r="349">
      <c r="A349" s="115"/>
      <c r="B349" s="116"/>
      <c r="C349" s="114"/>
      <c r="D349" s="116"/>
      <c r="E349" s="117"/>
    </row>
    <row r="350">
      <c r="A350" s="115"/>
      <c r="B350" s="116"/>
      <c r="C350" s="114"/>
      <c r="D350" s="116"/>
      <c r="E350" s="117"/>
    </row>
    <row r="351">
      <c r="A351" s="115"/>
      <c r="B351" s="116"/>
      <c r="C351" s="114"/>
      <c r="D351" s="116"/>
      <c r="E351" s="117"/>
    </row>
    <row r="352">
      <c r="A352" s="115"/>
      <c r="B352" s="116"/>
      <c r="C352" s="114"/>
      <c r="D352" s="116"/>
      <c r="E352" s="117"/>
    </row>
    <row r="353">
      <c r="A353" s="115"/>
      <c r="B353" s="116"/>
      <c r="C353" s="114"/>
      <c r="D353" s="116"/>
      <c r="E353" s="117"/>
    </row>
    <row r="354">
      <c r="A354" s="115"/>
      <c r="B354" s="116"/>
      <c r="C354" s="114"/>
      <c r="D354" s="116"/>
      <c r="E354" s="117"/>
    </row>
    <row r="355">
      <c r="A355" s="115"/>
      <c r="B355" s="116"/>
      <c r="C355" s="114"/>
      <c r="D355" s="116"/>
      <c r="E355" s="117"/>
    </row>
    <row r="356">
      <c r="A356" s="115"/>
      <c r="B356" s="116"/>
      <c r="C356" s="114"/>
      <c r="D356" s="116"/>
      <c r="E356" s="117"/>
    </row>
    <row r="357">
      <c r="A357" s="115"/>
      <c r="B357" s="116"/>
      <c r="C357" s="114"/>
      <c r="D357" s="116"/>
      <c r="E357" s="117"/>
    </row>
    <row r="358">
      <c r="A358" s="115"/>
      <c r="B358" s="116"/>
      <c r="C358" s="114"/>
      <c r="D358" s="116"/>
      <c r="E358" s="117"/>
    </row>
    <row r="359">
      <c r="A359" s="115"/>
      <c r="B359" s="116"/>
      <c r="C359" s="114"/>
      <c r="D359" s="116"/>
      <c r="E359" s="117"/>
    </row>
    <row r="360">
      <c r="A360" s="115"/>
      <c r="B360" s="116"/>
      <c r="C360" s="114"/>
      <c r="D360" s="116"/>
      <c r="E360" s="117"/>
    </row>
    <row r="361">
      <c r="A361" s="115"/>
      <c r="B361" s="116"/>
      <c r="C361" s="114"/>
      <c r="D361" s="116"/>
      <c r="E361" s="117"/>
    </row>
    <row r="362">
      <c r="A362" s="115"/>
      <c r="B362" s="116"/>
      <c r="C362" s="114"/>
      <c r="D362" s="116"/>
      <c r="E362" s="117"/>
    </row>
    <row r="363">
      <c r="A363" s="115"/>
      <c r="B363" s="116"/>
      <c r="C363" s="114"/>
      <c r="D363" s="116"/>
      <c r="E363" s="117"/>
    </row>
    <row r="364">
      <c r="A364" s="115"/>
      <c r="B364" s="116"/>
      <c r="C364" s="114"/>
      <c r="D364" s="116"/>
      <c r="E364" s="117"/>
    </row>
    <row r="365">
      <c r="A365" s="115"/>
      <c r="B365" s="116"/>
      <c r="C365" s="114"/>
      <c r="D365" s="116"/>
      <c r="E365" s="117"/>
    </row>
    <row r="366">
      <c r="A366" s="115"/>
      <c r="B366" s="116"/>
      <c r="C366" s="114"/>
      <c r="D366" s="116"/>
      <c r="E366" s="117"/>
    </row>
    <row r="367">
      <c r="A367" s="115"/>
      <c r="B367" s="116"/>
      <c r="C367" s="114"/>
      <c r="D367" s="116"/>
      <c r="E367" s="117"/>
    </row>
    <row r="368">
      <c r="A368" s="115"/>
      <c r="B368" s="116"/>
      <c r="C368" s="114"/>
      <c r="D368" s="116"/>
      <c r="E368" s="117"/>
    </row>
    <row r="369">
      <c r="A369" s="115"/>
      <c r="B369" s="116"/>
      <c r="C369" s="114"/>
      <c r="D369" s="116"/>
      <c r="E369" s="117"/>
    </row>
    <row r="370">
      <c r="A370" s="115"/>
      <c r="B370" s="116"/>
      <c r="C370" s="114"/>
      <c r="D370" s="116"/>
      <c r="E370" s="117"/>
    </row>
    <row r="371">
      <c r="A371" s="115"/>
      <c r="B371" s="116"/>
      <c r="C371" s="114"/>
      <c r="D371" s="116"/>
      <c r="E371" s="117"/>
    </row>
    <row r="372">
      <c r="A372" s="115"/>
      <c r="B372" s="116"/>
      <c r="C372" s="114"/>
      <c r="D372" s="116"/>
      <c r="E372" s="117"/>
    </row>
    <row r="373">
      <c r="A373" s="115"/>
      <c r="B373" s="116"/>
      <c r="C373" s="114"/>
      <c r="D373" s="116"/>
      <c r="E373" s="117"/>
    </row>
    <row r="374">
      <c r="A374" s="115"/>
      <c r="B374" s="116"/>
      <c r="C374" s="114"/>
      <c r="D374" s="116"/>
      <c r="E374" s="117"/>
    </row>
    <row r="375">
      <c r="A375" s="115"/>
      <c r="B375" s="116"/>
      <c r="C375" s="114"/>
      <c r="D375" s="116"/>
      <c r="E375" s="117"/>
    </row>
    <row r="376">
      <c r="A376" s="115"/>
      <c r="B376" s="116"/>
      <c r="C376" s="114"/>
      <c r="D376" s="116"/>
      <c r="E376" s="117"/>
    </row>
    <row r="377">
      <c r="A377" s="115"/>
      <c r="B377" s="116"/>
      <c r="C377" s="114"/>
      <c r="D377" s="116"/>
      <c r="E377" s="117"/>
    </row>
    <row r="378">
      <c r="A378" s="115"/>
      <c r="B378" s="116"/>
      <c r="C378" s="114"/>
      <c r="D378" s="116"/>
      <c r="E378" s="117"/>
    </row>
    <row r="379">
      <c r="A379" s="115"/>
      <c r="B379" s="116"/>
      <c r="C379" s="114"/>
      <c r="D379" s="116"/>
      <c r="E379" s="117"/>
    </row>
    <row r="380">
      <c r="A380" s="115"/>
      <c r="B380" s="116"/>
      <c r="C380" s="114"/>
      <c r="D380" s="116"/>
      <c r="E380" s="117"/>
    </row>
    <row r="381">
      <c r="A381" s="115"/>
      <c r="B381" s="116"/>
      <c r="C381" s="114"/>
      <c r="D381" s="116"/>
      <c r="E381" s="117"/>
    </row>
    <row r="382">
      <c r="A382" s="115"/>
      <c r="B382" s="116"/>
      <c r="C382" s="114"/>
      <c r="D382" s="116"/>
      <c r="E382" s="117"/>
    </row>
    <row r="383">
      <c r="A383" s="115"/>
      <c r="B383" s="116"/>
      <c r="C383" s="114"/>
      <c r="D383" s="116"/>
      <c r="E383" s="117"/>
    </row>
    <row r="384">
      <c r="A384" s="115"/>
      <c r="B384" s="116"/>
      <c r="C384" s="114"/>
      <c r="D384" s="116"/>
      <c r="E384" s="117"/>
    </row>
    <row r="385">
      <c r="A385" s="115"/>
      <c r="B385" s="116"/>
      <c r="C385" s="114"/>
      <c r="D385" s="116"/>
      <c r="E385" s="117"/>
    </row>
    <row r="386">
      <c r="A386" s="115"/>
      <c r="B386" s="116"/>
      <c r="C386" s="114"/>
      <c r="D386" s="116"/>
      <c r="E386" s="117"/>
    </row>
    <row r="387">
      <c r="A387" s="115"/>
      <c r="B387" s="116"/>
      <c r="C387" s="114"/>
      <c r="D387" s="116"/>
      <c r="E387" s="117"/>
    </row>
    <row r="388">
      <c r="A388" s="115"/>
      <c r="B388" s="116"/>
      <c r="C388" s="114"/>
      <c r="D388" s="116"/>
      <c r="E388" s="117"/>
    </row>
    <row r="389">
      <c r="A389" s="115"/>
      <c r="B389" s="116"/>
      <c r="C389" s="114"/>
      <c r="D389" s="116"/>
      <c r="E389" s="117"/>
    </row>
    <row r="390">
      <c r="A390" s="115"/>
      <c r="B390" s="116"/>
      <c r="C390" s="114"/>
      <c r="D390" s="116"/>
      <c r="E390" s="117"/>
    </row>
    <row r="391">
      <c r="A391" s="115"/>
      <c r="B391" s="116"/>
      <c r="C391" s="114"/>
      <c r="D391" s="116"/>
      <c r="E391" s="117"/>
    </row>
    <row r="392">
      <c r="A392" s="115"/>
      <c r="B392" s="116"/>
      <c r="C392" s="114"/>
      <c r="D392" s="116"/>
      <c r="E392" s="117"/>
    </row>
    <row r="393">
      <c r="A393" s="115"/>
      <c r="B393" s="116"/>
      <c r="C393" s="114"/>
      <c r="D393" s="116"/>
      <c r="E393" s="117"/>
    </row>
    <row r="394">
      <c r="A394" s="115"/>
      <c r="B394" s="116"/>
      <c r="C394" s="114"/>
      <c r="D394" s="116"/>
      <c r="E394" s="117"/>
    </row>
    <row r="395">
      <c r="A395" s="115"/>
      <c r="B395" s="116"/>
      <c r="C395" s="114"/>
      <c r="D395" s="116"/>
      <c r="E395" s="117"/>
    </row>
    <row r="396">
      <c r="A396" s="115"/>
      <c r="B396" s="116"/>
      <c r="C396" s="114"/>
      <c r="D396" s="116"/>
      <c r="E396" s="117"/>
    </row>
    <row r="397">
      <c r="A397" s="115"/>
      <c r="B397" s="116"/>
      <c r="C397" s="114"/>
      <c r="D397" s="116"/>
      <c r="E397" s="117"/>
    </row>
    <row r="398">
      <c r="A398" s="115"/>
      <c r="B398" s="116"/>
      <c r="C398" s="114"/>
      <c r="D398" s="116"/>
      <c r="E398" s="117"/>
    </row>
    <row r="399">
      <c r="A399" s="115"/>
      <c r="B399" s="116"/>
      <c r="C399" s="114"/>
      <c r="D399" s="116"/>
      <c r="E399" s="117"/>
    </row>
    <row r="400">
      <c r="A400" s="115"/>
      <c r="B400" s="116"/>
      <c r="C400" s="114"/>
      <c r="D400" s="116"/>
      <c r="E400" s="117"/>
    </row>
    <row r="401">
      <c r="A401" s="115"/>
      <c r="B401" s="116"/>
      <c r="C401" s="114"/>
      <c r="D401" s="116"/>
      <c r="E401" s="117"/>
    </row>
    <row r="402">
      <c r="A402" s="115"/>
      <c r="B402" s="116"/>
      <c r="C402" s="114"/>
      <c r="D402" s="116"/>
      <c r="E402" s="117"/>
    </row>
    <row r="403">
      <c r="A403" s="115"/>
      <c r="B403" s="116"/>
      <c r="C403" s="114"/>
      <c r="D403" s="116"/>
      <c r="E403" s="117"/>
    </row>
    <row r="404">
      <c r="A404" s="115"/>
      <c r="B404" s="116"/>
      <c r="C404" s="114"/>
      <c r="D404" s="116"/>
      <c r="E404" s="117"/>
    </row>
    <row r="405">
      <c r="A405" s="115"/>
      <c r="B405" s="116"/>
      <c r="C405" s="114"/>
      <c r="D405" s="116"/>
      <c r="E405" s="117"/>
    </row>
    <row r="406">
      <c r="A406" s="115"/>
      <c r="B406" s="116"/>
      <c r="C406" s="114"/>
      <c r="D406" s="116"/>
      <c r="E406" s="117"/>
    </row>
    <row r="407">
      <c r="A407" s="115"/>
      <c r="B407" s="116"/>
      <c r="C407" s="114"/>
      <c r="D407" s="116"/>
      <c r="E407" s="117"/>
    </row>
    <row r="408">
      <c r="A408" s="115"/>
      <c r="B408" s="116"/>
      <c r="C408" s="114"/>
      <c r="D408" s="116"/>
      <c r="E408" s="117"/>
    </row>
    <row r="409">
      <c r="A409" s="115"/>
      <c r="B409" s="116"/>
      <c r="C409" s="114"/>
      <c r="D409" s="116"/>
      <c r="E409" s="117"/>
    </row>
    <row r="410">
      <c r="A410" s="115"/>
      <c r="B410" s="116"/>
      <c r="C410" s="114"/>
      <c r="D410" s="116"/>
      <c r="E410" s="117"/>
    </row>
    <row r="411">
      <c r="A411" s="115"/>
      <c r="B411" s="116"/>
      <c r="C411" s="114"/>
      <c r="D411" s="116"/>
      <c r="E411" s="117"/>
    </row>
    <row r="412">
      <c r="A412" s="115"/>
      <c r="B412" s="116"/>
      <c r="C412" s="114"/>
      <c r="D412" s="116"/>
      <c r="E412" s="117"/>
    </row>
    <row r="413">
      <c r="A413" s="115"/>
      <c r="B413" s="116"/>
      <c r="C413" s="114"/>
      <c r="D413" s="116"/>
      <c r="E413" s="117"/>
    </row>
    <row r="414">
      <c r="A414" s="115"/>
      <c r="B414" s="116"/>
      <c r="C414" s="114"/>
      <c r="D414" s="116"/>
      <c r="E414" s="117"/>
    </row>
    <row r="415">
      <c r="A415" s="115"/>
      <c r="B415" s="116"/>
      <c r="C415" s="114"/>
      <c r="D415" s="116"/>
      <c r="E415" s="117"/>
    </row>
    <row r="416">
      <c r="A416" s="115"/>
      <c r="B416" s="116"/>
      <c r="C416" s="114"/>
      <c r="D416" s="116"/>
      <c r="E416" s="117"/>
    </row>
    <row r="417">
      <c r="A417" s="115"/>
      <c r="B417" s="116"/>
      <c r="C417" s="114"/>
      <c r="D417" s="116"/>
      <c r="E417" s="117"/>
    </row>
    <row r="418">
      <c r="A418" s="115"/>
      <c r="B418" s="116"/>
      <c r="C418" s="114"/>
      <c r="D418" s="116"/>
      <c r="E418" s="117"/>
    </row>
    <row r="419">
      <c r="A419" s="115"/>
      <c r="B419" s="116"/>
      <c r="C419" s="114"/>
      <c r="D419" s="116"/>
      <c r="E419" s="117"/>
    </row>
    <row r="420">
      <c r="A420" s="115"/>
      <c r="B420" s="116"/>
      <c r="C420" s="114"/>
      <c r="D420" s="116"/>
      <c r="E420" s="117"/>
    </row>
    <row r="421">
      <c r="A421" s="115"/>
      <c r="B421" s="116"/>
      <c r="C421" s="114"/>
      <c r="D421" s="116"/>
      <c r="E421" s="117"/>
    </row>
    <row r="422">
      <c r="A422" s="115"/>
      <c r="B422" s="116"/>
      <c r="C422" s="114"/>
      <c r="D422" s="116"/>
      <c r="E422" s="117"/>
    </row>
    <row r="423">
      <c r="A423" s="115"/>
      <c r="B423" s="116"/>
      <c r="C423" s="114"/>
      <c r="D423" s="116"/>
      <c r="E423" s="117"/>
    </row>
    <row r="424">
      <c r="A424" s="115"/>
      <c r="B424" s="116"/>
      <c r="C424" s="114"/>
      <c r="D424" s="116"/>
      <c r="E424" s="117"/>
    </row>
    <row r="425">
      <c r="A425" s="115"/>
      <c r="B425" s="116"/>
      <c r="C425" s="114"/>
      <c r="D425" s="116"/>
      <c r="E425" s="117"/>
    </row>
    <row r="426">
      <c r="A426" s="115"/>
      <c r="B426" s="116"/>
      <c r="C426" s="114"/>
      <c r="D426" s="116"/>
      <c r="E426" s="117"/>
    </row>
    <row r="427">
      <c r="A427" s="115"/>
      <c r="B427" s="116"/>
      <c r="C427" s="114"/>
      <c r="D427" s="116"/>
      <c r="E427" s="117"/>
    </row>
    <row r="428">
      <c r="A428" s="115"/>
      <c r="B428" s="116"/>
      <c r="C428" s="114"/>
      <c r="D428" s="116"/>
      <c r="E428" s="117"/>
    </row>
    <row r="429">
      <c r="A429" s="115"/>
      <c r="B429" s="116"/>
      <c r="C429" s="114"/>
      <c r="D429" s="116"/>
      <c r="E429" s="117"/>
    </row>
    <row r="430">
      <c r="A430" s="115"/>
      <c r="B430" s="116"/>
      <c r="C430" s="114"/>
      <c r="D430" s="116"/>
      <c r="E430" s="117"/>
    </row>
    <row r="431">
      <c r="A431" s="115"/>
      <c r="B431" s="116"/>
      <c r="C431" s="114"/>
      <c r="D431" s="116"/>
      <c r="E431" s="117"/>
    </row>
    <row r="432">
      <c r="A432" s="115"/>
      <c r="B432" s="116"/>
      <c r="C432" s="114"/>
      <c r="D432" s="116"/>
      <c r="E432" s="117"/>
    </row>
    <row r="433">
      <c r="A433" s="115"/>
      <c r="B433" s="116"/>
      <c r="C433" s="114"/>
      <c r="D433" s="116"/>
      <c r="E433" s="117"/>
    </row>
    <row r="434">
      <c r="A434" s="115"/>
      <c r="B434" s="116"/>
      <c r="C434" s="114"/>
      <c r="D434" s="116"/>
      <c r="E434" s="117"/>
    </row>
    <row r="435">
      <c r="A435" s="115"/>
      <c r="B435" s="116"/>
      <c r="C435" s="114"/>
      <c r="D435" s="116"/>
      <c r="E435" s="117"/>
    </row>
    <row r="436">
      <c r="A436" s="115"/>
      <c r="B436" s="116"/>
      <c r="C436" s="114"/>
      <c r="D436" s="116"/>
      <c r="E436" s="117"/>
    </row>
    <row r="437">
      <c r="A437" s="115"/>
      <c r="B437" s="116"/>
      <c r="C437" s="114"/>
      <c r="D437" s="116"/>
      <c r="E437" s="117"/>
    </row>
    <row r="438">
      <c r="A438" s="115"/>
      <c r="B438" s="116"/>
      <c r="C438" s="114"/>
      <c r="D438" s="116"/>
      <c r="E438" s="117"/>
    </row>
    <row r="439">
      <c r="A439" s="115"/>
      <c r="B439" s="116"/>
      <c r="C439" s="114"/>
      <c r="D439" s="116"/>
      <c r="E439" s="117"/>
    </row>
    <row r="440">
      <c r="A440" s="115"/>
      <c r="B440" s="116"/>
      <c r="C440" s="114"/>
      <c r="D440" s="116"/>
      <c r="E440" s="117"/>
    </row>
    <row r="441">
      <c r="A441" s="115"/>
      <c r="B441" s="116"/>
      <c r="C441" s="114"/>
      <c r="D441" s="116"/>
      <c r="E441" s="117"/>
    </row>
    <row r="442">
      <c r="A442" s="115"/>
      <c r="B442" s="116"/>
      <c r="C442" s="114"/>
      <c r="D442" s="116"/>
      <c r="E442" s="117"/>
    </row>
    <row r="443">
      <c r="A443" s="115"/>
      <c r="B443" s="116"/>
      <c r="C443" s="114"/>
      <c r="D443" s="116"/>
      <c r="E443" s="117"/>
    </row>
    <row r="444">
      <c r="A444" s="115"/>
      <c r="B444" s="116"/>
      <c r="C444" s="114"/>
      <c r="D444" s="116"/>
      <c r="E444" s="117"/>
    </row>
    <row r="445">
      <c r="A445" s="115"/>
      <c r="B445" s="116"/>
      <c r="C445" s="114"/>
      <c r="D445" s="116"/>
      <c r="E445" s="117"/>
    </row>
    <row r="446">
      <c r="A446" s="115"/>
      <c r="B446" s="116"/>
      <c r="C446" s="114"/>
      <c r="D446" s="116"/>
      <c r="E446" s="117"/>
    </row>
    <row r="447">
      <c r="A447" s="115"/>
      <c r="B447" s="116"/>
      <c r="C447" s="114"/>
      <c r="D447" s="116"/>
      <c r="E447" s="117"/>
    </row>
    <row r="448">
      <c r="A448" s="115"/>
      <c r="B448" s="116"/>
      <c r="C448" s="114"/>
      <c r="D448" s="116"/>
      <c r="E448" s="117"/>
    </row>
    <row r="449">
      <c r="A449" s="115"/>
      <c r="B449" s="116"/>
      <c r="C449" s="114"/>
      <c r="D449" s="116"/>
      <c r="E449" s="117"/>
    </row>
    <row r="450">
      <c r="A450" s="115"/>
      <c r="B450" s="116"/>
      <c r="C450" s="114"/>
      <c r="D450" s="116"/>
      <c r="E450" s="117"/>
    </row>
    <row r="451">
      <c r="A451" s="115"/>
      <c r="B451" s="116"/>
      <c r="C451" s="114"/>
      <c r="D451" s="116"/>
      <c r="E451" s="117"/>
    </row>
    <row r="452">
      <c r="A452" s="115"/>
      <c r="B452" s="116"/>
      <c r="C452" s="114"/>
      <c r="D452" s="116"/>
      <c r="E452" s="117"/>
    </row>
    <row r="453">
      <c r="A453" s="115"/>
      <c r="B453" s="116"/>
      <c r="C453" s="114"/>
      <c r="D453" s="116"/>
      <c r="E453" s="117"/>
    </row>
    <row r="454">
      <c r="A454" s="115"/>
      <c r="B454" s="116"/>
      <c r="C454" s="114"/>
      <c r="D454" s="116"/>
      <c r="E454" s="117"/>
    </row>
    <row r="455">
      <c r="A455" s="115"/>
      <c r="B455" s="116"/>
      <c r="C455" s="114"/>
      <c r="D455" s="116"/>
      <c r="E455" s="117"/>
    </row>
    <row r="456">
      <c r="A456" s="115"/>
      <c r="B456" s="116"/>
      <c r="C456" s="114"/>
      <c r="D456" s="116"/>
      <c r="E456" s="117"/>
    </row>
    <row r="457">
      <c r="A457" s="115"/>
      <c r="B457" s="116"/>
      <c r="C457" s="114"/>
      <c r="D457" s="116"/>
      <c r="E457" s="117"/>
    </row>
    <row r="458">
      <c r="A458" s="115"/>
      <c r="B458" s="116"/>
      <c r="C458" s="114"/>
      <c r="D458" s="116"/>
      <c r="E458" s="117"/>
    </row>
    <row r="459">
      <c r="A459" s="115"/>
      <c r="B459" s="116"/>
      <c r="C459" s="114"/>
      <c r="D459" s="116"/>
      <c r="E459" s="117"/>
    </row>
    <row r="460">
      <c r="A460" s="115"/>
      <c r="B460" s="116"/>
      <c r="C460" s="114"/>
      <c r="D460" s="116"/>
      <c r="E460" s="117"/>
    </row>
    <row r="461">
      <c r="A461" s="115"/>
      <c r="B461" s="116"/>
      <c r="C461" s="114"/>
      <c r="D461" s="116"/>
      <c r="E461" s="117"/>
    </row>
    <row r="462">
      <c r="A462" s="115"/>
      <c r="B462" s="116"/>
      <c r="C462" s="114"/>
      <c r="D462" s="116"/>
      <c r="E462" s="117"/>
    </row>
    <row r="463">
      <c r="A463" s="115"/>
      <c r="B463" s="116"/>
      <c r="C463" s="114"/>
      <c r="D463" s="116"/>
      <c r="E463" s="117"/>
    </row>
    <row r="464">
      <c r="A464" s="115"/>
      <c r="B464" s="116"/>
      <c r="C464" s="114"/>
      <c r="D464" s="116"/>
      <c r="E464" s="117"/>
    </row>
    <row r="465">
      <c r="A465" s="115"/>
      <c r="B465" s="116"/>
      <c r="C465" s="114"/>
      <c r="D465" s="116"/>
      <c r="E465" s="117"/>
    </row>
    <row r="466">
      <c r="A466" s="115"/>
      <c r="B466" s="116"/>
      <c r="C466" s="114"/>
      <c r="D466" s="116"/>
      <c r="E466" s="117"/>
    </row>
    <row r="467">
      <c r="A467" s="115"/>
      <c r="B467" s="116"/>
      <c r="C467" s="114"/>
      <c r="D467" s="116"/>
      <c r="E467" s="117"/>
    </row>
    <row r="468">
      <c r="A468" s="115"/>
      <c r="B468" s="116"/>
      <c r="C468" s="114"/>
      <c r="D468" s="116"/>
      <c r="E468" s="117"/>
    </row>
    <row r="469">
      <c r="A469" s="115"/>
      <c r="B469" s="116"/>
      <c r="C469" s="114"/>
      <c r="D469" s="116"/>
      <c r="E469" s="117"/>
    </row>
    <row r="470">
      <c r="A470" s="115"/>
      <c r="B470" s="116"/>
      <c r="C470" s="114"/>
      <c r="D470" s="116"/>
      <c r="E470" s="117"/>
    </row>
    <row r="471">
      <c r="A471" s="115"/>
      <c r="B471" s="116"/>
      <c r="C471" s="114"/>
      <c r="D471" s="116"/>
      <c r="E471" s="117"/>
    </row>
    <row r="472">
      <c r="A472" s="115"/>
      <c r="B472" s="116"/>
      <c r="C472" s="114"/>
      <c r="D472" s="116"/>
      <c r="E472" s="117"/>
    </row>
    <row r="473">
      <c r="A473" s="115"/>
      <c r="B473" s="116"/>
      <c r="C473" s="114"/>
      <c r="D473" s="116"/>
      <c r="E473" s="117"/>
    </row>
    <row r="474">
      <c r="A474" s="115"/>
      <c r="B474" s="116"/>
      <c r="C474" s="114"/>
      <c r="D474" s="116"/>
      <c r="E474" s="117"/>
    </row>
    <row r="475">
      <c r="A475" s="115"/>
      <c r="B475" s="116"/>
      <c r="C475" s="114"/>
      <c r="D475" s="116"/>
      <c r="E475" s="117"/>
    </row>
    <row r="476">
      <c r="A476" s="115"/>
      <c r="B476" s="116"/>
      <c r="C476" s="114"/>
      <c r="D476" s="116"/>
      <c r="E476" s="117"/>
    </row>
    <row r="477">
      <c r="A477" s="115"/>
      <c r="B477" s="116"/>
      <c r="C477" s="114"/>
      <c r="D477" s="116"/>
      <c r="E477" s="117"/>
    </row>
    <row r="478">
      <c r="A478" s="115"/>
      <c r="B478" s="116"/>
      <c r="C478" s="114"/>
      <c r="D478" s="116"/>
      <c r="E478" s="117"/>
    </row>
    <row r="479">
      <c r="A479" s="115"/>
      <c r="B479" s="116"/>
      <c r="C479" s="114"/>
      <c r="D479" s="116"/>
      <c r="E479" s="117"/>
    </row>
    <row r="480">
      <c r="A480" s="115"/>
      <c r="B480" s="116"/>
      <c r="C480" s="114"/>
      <c r="D480" s="116"/>
      <c r="E480" s="117"/>
    </row>
    <row r="481">
      <c r="A481" s="115"/>
      <c r="B481" s="116"/>
      <c r="C481" s="114"/>
      <c r="D481" s="116"/>
      <c r="E481" s="117"/>
    </row>
    <row r="482">
      <c r="A482" s="115"/>
      <c r="B482" s="116"/>
      <c r="C482" s="114"/>
      <c r="D482" s="116"/>
      <c r="E482" s="117"/>
    </row>
    <row r="483">
      <c r="A483" s="115"/>
      <c r="B483" s="116"/>
      <c r="C483" s="114"/>
      <c r="D483" s="116"/>
      <c r="E483" s="117"/>
    </row>
    <row r="484">
      <c r="A484" s="115"/>
      <c r="B484" s="116"/>
      <c r="C484" s="114"/>
      <c r="D484" s="116"/>
      <c r="E484" s="117"/>
    </row>
    <row r="485">
      <c r="A485" s="115"/>
      <c r="B485" s="116"/>
      <c r="C485" s="114"/>
      <c r="D485" s="116"/>
      <c r="E485" s="117"/>
    </row>
    <row r="486">
      <c r="A486" s="115"/>
      <c r="B486" s="116"/>
      <c r="C486" s="114"/>
      <c r="D486" s="116"/>
      <c r="E486" s="117"/>
    </row>
    <row r="487">
      <c r="A487" s="115"/>
      <c r="B487" s="116"/>
      <c r="C487" s="114"/>
      <c r="D487" s="116"/>
      <c r="E487" s="117"/>
    </row>
    <row r="488">
      <c r="A488" s="115"/>
      <c r="B488" s="116"/>
      <c r="C488" s="114"/>
      <c r="D488" s="116"/>
      <c r="E488" s="117"/>
    </row>
    <row r="489">
      <c r="A489" s="115"/>
      <c r="B489" s="116"/>
      <c r="C489" s="114"/>
      <c r="D489" s="116"/>
      <c r="E489" s="117"/>
    </row>
    <row r="490">
      <c r="A490" s="115"/>
      <c r="B490" s="116"/>
      <c r="C490" s="114"/>
      <c r="D490" s="116"/>
      <c r="E490" s="117"/>
    </row>
    <row r="491">
      <c r="A491" s="115"/>
      <c r="B491" s="116"/>
      <c r="C491" s="114"/>
      <c r="D491" s="116"/>
      <c r="E491" s="117"/>
    </row>
    <row r="492">
      <c r="A492" s="115"/>
      <c r="B492" s="116"/>
      <c r="C492" s="114"/>
      <c r="D492" s="116"/>
      <c r="E492" s="117"/>
    </row>
    <row r="493">
      <c r="A493" s="115"/>
      <c r="B493" s="116"/>
      <c r="C493" s="114"/>
      <c r="D493" s="116"/>
      <c r="E493" s="117"/>
    </row>
    <row r="494">
      <c r="A494" s="115"/>
      <c r="B494" s="116"/>
      <c r="C494" s="114"/>
      <c r="D494" s="116"/>
      <c r="E494" s="117"/>
    </row>
    <row r="495">
      <c r="A495" s="115"/>
      <c r="B495" s="116"/>
      <c r="C495" s="114"/>
      <c r="D495" s="116"/>
      <c r="E495" s="117"/>
    </row>
    <row r="496">
      <c r="A496" s="115"/>
      <c r="B496" s="116"/>
      <c r="C496" s="114"/>
      <c r="D496" s="116"/>
      <c r="E496" s="117"/>
    </row>
    <row r="497">
      <c r="A497" s="115"/>
      <c r="B497" s="116"/>
      <c r="C497" s="114"/>
      <c r="D497" s="116"/>
      <c r="E497" s="117"/>
    </row>
    <row r="498">
      <c r="A498" s="115"/>
      <c r="B498" s="116"/>
      <c r="C498" s="114"/>
      <c r="D498" s="116"/>
      <c r="E498" s="117"/>
    </row>
    <row r="499">
      <c r="A499" s="115"/>
      <c r="B499" s="116"/>
      <c r="C499" s="114"/>
      <c r="D499" s="116"/>
      <c r="E499" s="117"/>
    </row>
    <row r="500">
      <c r="A500" s="115"/>
      <c r="B500" s="116"/>
      <c r="C500" s="114"/>
      <c r="D500" s="116"/>
      <c r="E500" s="117"/>
    </row>
    <row r="501">
      <c r="A501" s="115"/>
      <c r="B501" s="116"/>
      <c r="C501" s="114"/>
      <c r="D501" s="116"/>
      <c r="E501" s="117"/>
    </row>
    <row r="502">
      <c r="A502" s="115"/>
      <c r="B502" s="116"/>
      <c r="C502" s="114"/>
      <c r="D502" s="116"/>
      <c r="E502" s="117"/>
    </row>
    <row r="503">
      <c r="A503" s="115"/>
      <c r="B503" s="116"/>
      <c r="C503" s="114"/>
      <c r="D503" s="116"/>
      <c r="E503" s="117"/>
    </row>
    <row r="504">
      <c r="A504" s="115"/>
      <c r="B504" s="116"/>
      <c r="C504" s="114"/>
      <c r="D504" s="116"/>
      <c r="E504" s="117"/>
    </row>
    <row r="505">
      <c r="A505" s="115"/>
      <c r="B505" s="116"/>
      <c r="C505" s="114"/>
      <c r="D505" s="116"/>
      <c r="E505" s="117"/>
    </row>
    <row r="506">
      <c r="A506" s="115"/>
      <c r="B506" s="116"/>
      <c r="C506" s="114"/>
      <c r="D506" s="116"/>
      <c r="E506" s="117"/>
    </row>
    <row r="507">
      <c r="A507" s="115"/>
      <c r="B507" s="116"/>
      <c r="C507" s="114"/>
      <c r="D507" s="116"/>
      <c r="E507" s="117"/>
    </row>
    <row r="508">
      <c r="A508" s="115"/>
      <c r="B508" s="116"/>
      <c r="C508" s="114"/>
      <c r="D508" s="116"/>
      <c r="E508" s="117"/>
    </row>
    <row r="509">
      <c r="A509" s="115"/>
      <c r="B509" s="116"/>
      <c r="C509" s="114"/>
      <c r="D509" s="116"/>
      <c r="E509" s="117"/>
    </row>
    <row r="510">
      <c r="A510" s="115"/>
      <c r="B510" s="116"/>
      <c r="C510" s="114"/>
      <c r="D510" s="116"/>
      <c r="E510" s="117"/>
    </row>
    <row r="511">
      <c r="A511" s="115"/>
      <c r="B511" s="116"/>
      <c r="C511" s="114"/>
      <c r="D511" s="116"/>
      <c r="E511" s="117"/>
    </row>
    <row r="512">
      <c r="A512" s="115"/>
      <c r="B512" s="116"/>
      <c r="C512" s="114"/>
      <c r="D512" s="116"/>
      <c r="E512" s="117"/>
    </row>
    <row r="513">
      <c r="A513" s="115"/>
      <c r="B513" s="116"/>
      <c r="C513" s="114"/>
      <c r="D513" s="116"/>
      <c r="E513" s="117"/>
    </row>
    <row r="514">
      <c r="A514" s="115"/>
      <c r="B514" s="116"/>
      <c r="C514" s="114"/>
      <c r="D514" s="116"/>
      <c r="E514" s="117"/>
    </row>
    <row r="515">
      <c r="A515" s="115"/>
      <c r="B515" s="116"/>
      <c r="C515" s="114"/>
      <c r="D515" s="116"/>
      <c r="E515" s="117"/>
    </row>
    <row r="516">
      <c r="A516" s="115"/>
      <c r="B516" s="116"/>
      <c r="C516" s="114"/>
      <c r="D516" s="116"/>
      <c r="E516" s="117"/>
    </row>
    <row r="517">
      <c r="A517" s="115"/>
      <c r="B517" s="116"/>
      <c r="C517" s="114"/>
      <c r="D517" s="116"/>
      <c r="E517" s="117"/>
    </row>
    <row r="518">
      <c r="A518" s="115"/>
      <c r="B518" s="116"/>
      <c r="C518" s="114"/>
      <c r="D518" s="116"/>
      <c r="E518" s="117"/>
    </row>
    <row r="519">
      <c r="A519" s="115"/>
      <c r="B519" s="116"/>
      <c r="C519" s="114"/>
      <c r="D519" s="116"/>
      <c r="E519" s="117"/>
    </row>
    <row r="520">
      <c r="A520" s="115"/>
      <c r="B520" s="116"/>
      <c r="C520" s="114"/>
      <c r="D520" s="116"/>
      <c r="E520" s="117"/>
    </row>
    <row r="521">
      <c r="A521" s="115"/>
      <c r="B521" s="116"/>
      <c r="C521" s="114"/>
      <c r="D521" s="116"/>
      <c r="E521" s="117"/>
    </row>
    <row r="522">
      <c r="A522" s="115"/>
      <c r="B522" s="116"/>
      <c r="C522" s="114"/>
      <c r="D522" s="116"/>
      <c r="E522" s="117"/>
    </row>
    <row r="523">
      <c r="A523" s="115"/>
      <c r="B523" s="116"/>
      <c r="C523" s="114"/>
      <c r="D523" s="116"/>
      <c r="E523" s="117"/>
    </row>
    <row r="524">
      <c r="A524" s="115"/>
      <c r="B524" s="116"/>
      <c r="C524" s="114"/>
      <c r="D524" s="116"/>
      <c r="E524" s="117"/>
    </row>
    <row r="525">
      <c r="A525" s="115"/>
      <c r="B525" s="116"/>
      <c r="C525" s="114"/>
      <c r="D525" s="116"/>
      <c r="E525" s="117"/>
    </row>
    <row r="526">
      <c r="A526" s="115"/>
      <c r="B526" s="116"/>
      <c r="C526" s="114"/>
      <c r="D526" s="116"/>
      <c r="E526" s="117"/>
    </row>
    <row r="527">
      <c r="A527" s="115"/>
      <c r="B527" s="116"/>
      <c r="C527" s="114"/>
      <c r="D527" s="116"/>
      <c r="E527" s="117"/>
    </row>
    <row r="528">
      <c r="A528" s="115"/>
      <c r="B528" s="116"/>
      <c r="C528" s="114"/>
      <c r="D528" s="116"/>
      <c r="E528" s="117"/>
    </row>
    <row r="529">
      <c r="A529" s="115"/>
      <c r="B529" s="116"/>
      <c r="C529" s="114"/>
      <c r="D529" s="116"/>
      <c r="E529" s="117"/>
    </row>
    <row r="530">
      <c r="A530" s="115"/>
      <c r="B530" s="116"/>
      <c r="C530" s="114"/>
      <c r="D530" s="116"/>
      <c r="E530" s="117"/>
    </row>
    <row r="531">
      <c r="A531" s="115"/>
      <c r="B531" s="116"/>
      <c r="C531" s="114"/>
      <c r="D531" s="116"/>
      <c r="E531" s="117"/>
    </row>
    <row r="532">
      <c r="A532" s="115"/>
      <c r="B532" s="116"/>
      <c r="C532" s="114"/>
      <c r="D532" s="116"/>
      <c r="E532" s="117"/>
    </row>
    <row r="533">
      <c r="A533" s="115"/>
      <c r="B533" s="116"/>
      <c r="C533" s="114"/>
      <c r="D533" s="116"/>
      <c r="E533" s="117"/>
    </row>
    <row r="534">
      <c r="A534" s="115"/>
      <c r="B534" s="116"/>
      <c r="C534" s="114"/>
      <c r="D534" s="116"/>
      <c r="E534" s="117"/>
    </row>
    <row r="535">
      <c r="A535" s="115"/>
      <c r="B535" s="116"/>
      <c r="C535" s="114"/>
      <c r="D535" s="116"/>
      <c r="E535" s="117"/>
    </row>
    <row r="536">
      <c r="A536" s="115"/>
      <c r="B536" s="116"/>
      <c r="C536" s="114"/>
      <c r="D536" s="116"/>
      <c r="E536" s="117"/>
    </row>
    <row r="537">
      <c r="A537" s="115"/>
      <c r="B537" s="116"/>
      <c r="C537" s="114"/>
      <c r="D537" s="116"/>
      <c r="E537" s="117"/>
    </row>
    <row r="538">
      <c r="A538" s="115"/>
      <c r="B538" s="116"/>
      <c r="C538" s="114"/>
      <c r="D538" s="116"/>
      <c r="E538" s="117"/>
    </row>
    <row r="539">
      <c r="A539" s="115"/>
      <c r="B539" s="116"/>
      <c r="C539" s="114"/>
      <c r="D539" s="116"/>
      <c r="E539" s="117"/>
    </row>
    <row r="540">
      <c r="A540" s="115"/>
      <c r="B540" s="116"/>
      <c r="C540" s="114"/>
      <c r="D540" s="116"/>
      <c r="E540" s="117"/>
    </row>
    <row r="541">
      <c r="A541" s="115"/>
      <c r="B541" s="116"/>
      <c r="C541" s="114"/>
      <c r="D541" s="116"/>
      <c r="E541" s="117"/>
    </row>
    <row r="542">
      <c r="A542" s="115"/>
      <c r="B542" s="116"/>
      <c r="C542" s="114"/>
      <c r="D542" s="116"/>
      <c r="E542" s="117"/>
    </row>
    <row r="543">
      <c r="A543" s="115"/>
      <c r="B543" s="116"/>
      <c r="C543" s="114"/>
      <c r="D543" s="116"/>
      <c r="E543" s="117"/>
    </row>
    <row r="544">
      <c r="A544" s="115"/>
      <c r="B544" s="116"/>
      <c r="C544" s="114"/>
      <c r="D544" s="116"/>
      <c r="E544" s="117"/>
    </row>
    <row r="545">
      <c r="A545" s="115"/>
      <c r="B545" s="116"/>
      <c r="C545" s="114"/>
      <c r="D545" s="116"/>
      <c r="E545" s="117"/>
    </row>
    <row r="546">
      <c r="A546" s="115"/>
      <c r="B546" s="116"/>
      <c r="C546" s="114"/>
      <c r="D546" s="116"/>
      <c r="E546" s="117"/>
    </row>
    <row r="547">
      <c r="A547" s="115"/>
      <c r="B547" s="116"/>
      <c r="C547" s="114"/>
      <c r="D547" s="116"/>
      <c r="E547" s="117"/>
    </row>
    <row r="548">
      <c r="A548" s="115"/>
      <c r="B548" s="116"/>
      <c r="C548" s="114"/>
      <c r="D548" s="116"/>
      <c r="E548" s="117"/>
    </row>
    <row r="549">
      <c r="A549" s="115"/>
      <c r="B549" s="116"/>
      <c r="C549" s="114"/>
      <c r="D549" s="116"/>
      <c r="E549" s="117"/>
    </row>
    <row r="550">
      <c r="A550" s="115"/>
      <c r="B550" s="116"/>
      <c r="C550" s="114"/>
      <c r="D550" s="116"/>
      <c r="E550" s="117"/>
    </row>
    <row r="551">
      <c r="A551" s="115"/>
      <c r="B551" s="116"/>
      <c r="C551" s="114"/>
      <c r="D551" s="116"/>
      <c r="E551" s="117"/>
    </row>
    <row r="552">
      <c r="A552" s="115"/>
      <c r="B552" s="116"/>
      <c r="C552" s="114"/>
      <c r="D552" s="116"/>
      <c r="E552" s="117"/>
    </row>
    <row r="553">
      <c r="A553" s="115"/>
      <c r="B553" s="116"/>
      <c r="C553" s="114"/>
      <c r="D553" s="116"/>
      <c r="E553" s="117"/>
    </row>
    <row r="554">
      <c r="A554" s="115"/>
      <c r="B554" s="116"/>
      <c r="C554" s="114"/>
      <c r="D554" s="116"/>
      <c r="E554" s="117"/>
    </row>
    <row r="555">
      <c r="A555" s="115"/>
      <c r="B555" s="116"/>
      <c r="C555" s="114"/>
      <c r="D555" s="116"/>
      <c r="E555" s="117"/>
    </row>
    <row r="556">
      <c r="A556" s="115"/>
      <c r="B556" s="116"/>
      <c r="C556" s="114"/>
      <c r="D556" s="116"/>
      <c r="E556" s="117"/>
    </row>
    <row r="557">
      <c r="A557" s="115"/>
      <c r="B557" s="116"/>
      <c r="C557" s="114"/>
      <c r="D557" s="116"/>
      <c r="E557" s="117"/>
    </row>
    <row r="558">
      <c r="A558" s="115"/>
      <c r="B558" s="116"/>
      <c r="C558" s="114"/>
      <c r="D558" s="116"/>
      <c r="E558" s="117"/>
    </row>
    <row r="559">
      <c r="A559" s="115"/>
      <c r="B559" s="116"/>
      <c r="C559" s="114"/>
      <c r="D559" s="116"/>
      <c r="E559" s="117"/>
    </row>
    <row r="560">
      <c r="A560" s="115"/>
      <c r="B560" s="116"/>
      <c r="C560" s="114"/>
      <c r="D560" s="116"/>
      <c r="E560" s="117"/>
    </row>
    <row r="561">
      <c r="A561" s="115"/>
      <c r="B561" s="116"/>
      <c r="C561" s="114"/>
      <c r="D561" s="116"/>
      <c r="E561" s="117"/>
    </row>
    <row r="562">
      <c r="A562" s="115"/>
      <c r="B562" s="116"/>
      <c r="C562" s="114"/>
      <c r="D562" s="116"/>
      <c r="E562" s="117"/>
    </row>
    <row r="563">
      <c r="A563" s="115"/>
      <c r="B563" s="116"/>
      <c r="C563" s="114"/>
      <c r="D563" s="116"/>
      <c r="E563" s="117"/>
    </row>
    <row r="564">
      <c r="A564" s="115"/>
      <c r="B564" s="116"/>
      <c r="C564" s="114"/>
      <c r="D564" s="116"/>
      <c r="E564" s="117"/>
    </row>
    <row r="565">
      <c r="A565" s="115"/>
      <c r="B565" s="116"/>
      <c r="C565" s="114"/>
      <c r="D565" s="116"/>
      <c r="E565" s="117"/>
    </row>
    <row r="566">
      <c r="A566" s="115"/>
      <c r="B566" s="116"/>
      <c r="C566" s="114"/>
      <c r="D566" s="116"/>
      <c r="E566" s="117"/>
    </row>
    <row r="567">
      <c r="A567" s="115"/>
      <c r="B567" s="116"/>
      <c r="C567" s="114"/>
      <c r="D567" s="116"/>
      <c r="E567" s="117"/>
    </row>
    <row r="568">
      <c r="A568" s="115"/>
      <c r="B568" s="116"/>
      <c r="C568" s="114"/>
      <c r="D568" s="116"/>
      <c r="E568" s="117"/>
    </row>
    <row r="569">
      <c r="A569" s="115"/>
      <c r="B569" s="116"/>
      <c r="C569" s="114"/>
      <c r="D569" s="116"/>
      <c r="E569" s="117"/>
    </row>
    <row r="570">
      <c r="A570" s="115"/>
      <c r="B570" s="116"/>
      <c r="C570" s="114"/>
      <c r="D570" s="116"/>
      <c r="E570" s="117"/>
    </row>
    <row r="571">
      <c r="A571" s="115"/>
      <c r="B571" s="116"/>
      <c r="C571" s="114"/>
      <c r="D571" s="116"/>
      <c r="E571" s="117"/>
    </row>
    <row r="572">
      <c r="A572" s="115"/>
      <c r="B572" s="116"/>
      <c r="C572" s="114"/>
      <c r="D572" s="116"/>
      <c r="E572" s="117"/>
    </row>
    <row r="573">
      <c r="A573" s="115"/>
      <c r="B573" s="116"/>
      <c r="C573" s="114"/>
      <c r="D573" s="116"/>
      <c r="E573" s="117"/>
    </row>
    <row r="574">
      <c r="A574" s="115"/>
      <c r="B574" s="116"/>
      <c r="C574" s="114"/>
      <c r="D574" s="116"/>
      <c r="E574" s="117"/>
    </row>
    <row r="575">
      <c r="A575" s="115"/>
      <c r="B575" s="116"/>
      <c r="C575" s="114"/>
      <c r="D575" s="116"/>
      <c r="E575" s="117"/>
    </row>
    <row r="576">
      <c r="A576" s="115"/>
      <c r="B576" s="116"/>
      <c r="C576" s="114"/>
      <c r="D576" s="116"/>
      <c r="E576" s="117"/>
    </row>
    <row r="577">
      <c r="A577" s="115"/>
      <c r="B577" s="116"/>
      <c r="C577" s="114"/>
      <c r="D577" s="116"/>
      <c r="E577" s="117"/>
    </row>
    <row r="578">
      <c r="A578" s="115"/>
      <c r="B578" s="116"/>
      <c r="C578" s="114"/>
      <c r="D578" s="116"/>
      <c r="E578" s="117"/>
    </row>
    <row r="579">
      <c r="A579" s="115"/>
      <c r="B579" s="116"/>
      <c r="C579" s="114"/>
      <c r="D579" s="116"/>
      <c r="E579" s="117"/>
    </row>
    <row r="580">
      <c r="A580" s="115"/>
      <c r="B580" s="116"/>
      <c r="C580" s="114"/>
      <c r="D580" s="116"/>
      <c r="E580" s="117"/>
    </row>
    <row r="581">
      <c r="A581" s="115"/>
      <c r="B581" s="116"/>
      <c r="C581" s="114"/>
      <c r="D581" s="116"/>
      <c r="E581" s="117"/>
    </row>
    <row r="582">
      <c r="A582" s="115"/>
      <c r="B582" s="116"/>
      <c r="C582" s="114"/>
      <c r="D582" s="116"/>
      <c r="E582" s="117"/>
    </row>
    <row r="583">
      <c r="A583" s="115"/>
      <c r="B583" s="116"/>
      <c r="C583" s="114"/>
      <c r="D583" s="116"/>
      <c r="E583" s="117"/>
    </row>
    <row r="584">
      <c r="A584" s="115"/>
      <c r="B584" s="116"/>
      <c r="C584" s="114"/>
      <c r="D584" s="116"/>
      <c r="E584" s="117"/>
    </row>
    <row r="585">
      <c r="A585" s="115"/>
      <c r="B585" s="116"/>
      <c r="C585" s="114"/>
      <c r="D585" s="116"/>
      <c r="E585" s="117"/>
    </row>
    <row r="586">
      <c r="A586" s="115"/>
      <c r="B586" s="116"/>
      <c r="C586" s="114"/>
      <c r="D586" s="116"/>
      <c r="E586" s="117"/>
    </row>
    <row r="587">
      <c r="A587" s="115"/>
      <c r="B587" s="116"/>
      <c r="C587" s="114"/>
      <c r="D587" s="116"/>
      <c r="E587" s="117"/>
    </row>
    <row r="588">
      <c r="A588" s="115"/>
      <c r="B588" s="116"/>
      <c r="C588" s="114"/>
      <c r="D588" s="116"/>
      <c r="E588" s="117"/>
    </row>
    <row r="589">
      <c r="A589" s="115"/>
      <c r="B589" s="116"/>
      <c r="C589" s="114"/>
      <c r="D589" s="116"/>
      <c r="E589" s="117"/>
    </row>
    <row r="590">
      <c r="A590" s="115"/>
      <c r="B590" s="116"/>
      <c r="C590" s="114"/>
      <c r="D590" s="116"/>
      <c r="E590" s="117"/>
    </row>
    <row r="591">
      <c r="A591" s="115"/>
      <c r="B591" s="116"/>
      <c r="C591" s="114"/>
      <c r="D591" s="116"/>
      <c r="E591" s="117"/>
    </row>
    <row r="592">
      <c r="A592" s="115"/>
      <c r="B592" s="116"/>
      <c r="C592" s="114"/>
      <c r="D592" s="116"/>
      <c r="E592" s="117"/>
    </row>
    <row r="593">
      <c r="A593" s="115"/>
      <c r="B593" s="116"/>
      <c r="C593" s="114"/>
      <c r="D593" s="116"/>
      <c r="E593" s="117"/>
    </row>
    <row r="594">
      <c r="A594" s="115"/>
      <c r="B594" s="116"/>
      <c r="C594" s="114"/>
      <c r="D594" s="116"/>
      <c r="E594" s="117"/>
    </row>
    <row r="595">
      <c r="A595" s="115"/>
      <c r="B595" s="116"/>
      <c r="C595" s="114"/>
      <c r="D595" s="116"/>
      <c r="E595" s="117"/>
    </row>
    <row r="596">
      <c r="A596" s="115"/>
      <c r="B596" s="116"/>
      <c r="C596" s="114"/>
      <c r="D596" s="116"/>
      <c r="E596" s="117"/>
    </row>
    <row r="597">
      <c r="A597" s="115"/>
      <c r="B597" s="116"/>
      <c r="C597" s="114"/>
      <c r="D597" s="116"/>
      <c r="E597" s="117"/>
    </row>
    <row r="598">
      <c r="A598" s="115"/>
      <c r="B598" s="116"/>
      <c r="C598" s="114"/>
      <c r="D598" s="116"/>
      <c r="E598" s="117"/>
    </row>
    <row r="599">
      <c r="A599" s="115"/>
      <c r="B599" s="116"/>
      <c r="C599" s="114"/>
      <c r="D599" s="116"/>
      <c r="E599" s="117"/>
    </row>
    <row r="600">
      <c r="A600" s="115"/>
      <c r="B600" s="116"/>
      <c r="C600" s="114"/>
      <c r="D600" s="116"/>
      <c r="E600" s="117"/>
    </row>
    <row r="601">
      <c r="A601" s="115"/>
      <c r="B601" s="116"/>
      <c r="C601" s="114"/>
      <c r="D601" s="116"/>
      <c r="E601" s="117"/>
    </row>
    <row r="602">
      <c r="A602" s="115"/>
      <c r="B602" s="116"/>
      <c r="C602" s="114"/>
      <c r="D602" s="116"/>
      <c r="E602" s="117"/>
    </row>
    <row r="603">
      <c r="A603" s="115"/>
      <c r="B603" s="116"/>
      <c r="C603" s="114"/>
      <c r="D603" s="116"/>
      <c r="E603" s="117"/>
    </row>
    <row r="604">
      <c r="A604" s="115"/>
      <c r="B604" s="116"/>
      <c r="C604" s="114"/>
      <c r="D604" s="116"/>
      <c r="E604" s="117"/>
    </row>
    <row r="605">
      <c r="A605" s="115"/>
      <c r="B605" s="116"/>
      <c r="C605" s="114"/>
      <c r="D605" s="116"/>
      <c r="E605" s="117"/>
    </row>
    <row r="606">
      <c r="A606" s="115"/>
      <c r="B606" s="116"/>
      <c r="C606" s="114"/>
      <c r="D606" s="116"/>
      <c r="E606" s="117"/>
    </row>
    <row r="607">
      <c r="A607" s="115"/>
      <c r="B607" s="116"/>
      <c r="C607" s="114"/>
      <c r="D607" s="116"/>
      <c r="E607" s="117"/>
    </row>
    <row r="608">
      <c r="A608" s="115"/>
      <c r="B608" s="116"/>
      <c r="C608" s="114"/>
      <c r="D608" s="116"/>
      <c r="E608" s="117"/>
    </row>
    <row r="609">
      <c r="A609" s="115"/>
      <c r="B609" s="116"/>
      <c r="C609" s="114"/>
      <c r="D609" s="116"/>
      <c r="E609" s="117"/>
    </row>
    <row r="610">
      <c r="A610" s="115"/>
      <c r="B610" s="116"/>
      <c r="C610" s="114"/>
      <c r="D610" s="116"/>
      <c r="E610" s="117"/>
    </row>
    <row r="611">
      <c r="A611" s="115"/>
      <c r="B611" s="116"/>
      <c r="C611" s="114"/>
      <c r="D611" s="116"/>
      <c r="E611" s="117"/>
    </row>
    <row r="612">
      <c r="A612" s="115"/>
      <c r="B612" s="116"/>
      <c r="C612" s="114"/>
      <c r="D612" s="116"/>
      <c r="E612" s="117"/>
    </row>
    <row r="613">
      <c r="A613" s="115"/>
      <c r="B613" s="116"/>
      <c r="C613" s="114"/>
      <c r="D613" s="116"/>
      <c r="E613" s="117"/>
    </row>
    <row r="614">
      <c r="A614" s="115"/>
      <c r="B614" s="116"/>
      <c r="C614" s="114"/>
      <c r="D614" s="116"/>
      <c r="E614" s="117"/>
    </row>
    <row r="615">
      <c r="A615" s="115"/>
      <c r="B615" s="116"/>
      <c r="C615" s="114"/>
      <c r="D615" s="116"/>
      <c r="E615" s="117"/>
    </row>
    <row r="616">
      <c r="A616" s="115"/>
      <c r="B616" s="116"/>
      <c r="C616" s="114"/>
      <c r="D616" s="116"/>
      <c r="E616" s="117"/>
    </row>
    <row r="617">
      <c r="A617" s="115"/>
      <c r="B617" s="116"/>
      <c r="C617" s="114"/>
      <c r="D617" s="116"/>
      <c r="E617" s="117"/>
    </row>
    <row r="618">
      <c r="A618" s="115"/>
      <c r="B618" s="116"/>
      <c r="C618" s="114"/>
      <c r="D618" s="116"/>
      <c r="E618" s="117"/>
    </row>
    <row r="619">
      <c r="A619" s="115"/>
      <c r="B619" s="116"/>
      <c r="C619" s="114"/>
      <c r="D619" s="116"/>
      <c r="E619" s="117"/>
    </row>
    <row r="620">
      <c r="A620" s="115"/>
      <c r="B620" s="116"/>
      <c r="C620" s="114"/>
      <c r="D620" s="116"/>
      <c r="E620" s="117"/>
    </row>
    <row r="621">
      <c r="A621" s="115"/>
      <c r="B621" s="116"/>
      <c r="C621" s="114"/>
      <c r="D621" s="116"/>
      <c r="E621" s="117"/>
    </row>
    <row r="622">
      <c r="A622" s="115"/>
      <c r="B622" s="116"/>
      <c r="C622" s="114"/>
      <c r="D622" s="116"/>
      <c r="E622" s="117"/>
    </row>
    <row r="623">
      <c r="A623" s="115"/>
      <c r="B623" s="116"/>
      <c r="C623" s="114"/>
      <c r="D623" s="116"/>
      <c r="E623" s="117"/>
    </row>
    <row r="624">
      <c r="A624" s="115"/>
      <c r="B624" s="116"/>
      <c r="C624" s="114"/>
      <c r="D624" s="116"/>
      <c r="E624" s="117"/>
    </row>
    <row r="625">
      <c r="A625" s="115"/>
      <c r="B625" s="116"/>
      <c r="C625" s="114"/>
      <c r="D625" s="116"/>
      <c r="E625" s="117"/>
    </row>
    <row r="626">
      <c r="A626" s="115"/>
      <c r="B626" s="116"/>
      <c r="C626" s="114"/>
      <c r="D626" s="116"/>
      <c r="E626" s="117"/>
    </row>
    <row r="627">
      <c r="A627" s="115"/>
      <c r="B627" s="116"/>
      <c r="C627" s="114"/>
      <c r="D627" s="116"/>
      <c r="E627" s="117"/>
    </row>
    <row r="628">
      <c r="A628" s="115"/>
      <c r="B628" s="116"/>
      <c r="C628" s="114"/>
      <c r="D628" s="116"/>
      <c r="E628" s="117"/>
    </row>
    <row r="629">
      <c r="A629" s="115"/>
      <c r="B629" s="116"/>
      <c r="C629" s="114"/>
      <c r="D629" s="116"/>
      <c r="E629" s="117"/>
    </row>
    <row r="630">
      <c r="A630" s="115"/>
      <c r="B630" s="116"/>
      <c r="C630" s="114"/>
      <c r="D630" s="116"/>
      <c r="E630" s="117"/>
    </row>
    <row r="631">
      <c r="A631" s="115"/>
      <c r="B631" s="116"/>
      <c r="C631" s="114"/>
      <c r="D631" s="116"/>
      <c r="E631" s="117"/>
    </row>
    <row r="632">
      <c r="A632" s="115"/>
      <c r="B632" s="116"/>
      <c r="C632" s="114"/>
      <c r="D632" s="116"/>
      <c r="E632" s="117"/>
    </row>
    <row r="633">
      <c r="A633" s="115"/>
      <c r="B633" s="116"/>
      <c r="C633" s="114"/>
      <c r="D633" s="116"/>
      <c r="E633" s="117"/>
    </row>
    <row r="634">
      <c r="A634" s="115"/>
      <c r="B634" s="116"/>
      <c r="C634" s="114"/>
      <c r="D634" s="116"/>
      <c r="E634" s="117"/>
    </row>
    <row r="635">
      <c r="A635" s="115"/>
      <c r="B635" s="116"/>
      <c r="C635" s="114"/>
      <c r="D635" s="116"/>
      <c r="E635" s="117"/>
    </row>
    <row r="636">
      <c r="A636" s="115"/>
      <c r="B636" s="116"/>
      <c r="C636" s="114"/>
      <c r="D636" s="116"/>
      <c r="E636" s="117"/>
    </row>
    <row r="637">
      <c r="A637" s="115"/>
      <c r="B637" s="116"/>
      <c r="C637" s="114"/>
      <c r="D637" s="116"/>
      <c r="E637" s="117"/>
    </row>
    <row r="638">
      <c r="A638" s="115"/>
      <c r="B638" s="116"/>
      <c r="C638" s="114"/>
      <c r="D638" s="116"/>
      <c r="E638" s="117"/>
    </row>
    <row r="639">
      <c r="A639" s="115"/>
      <c r="B639" s="116"/>
      <c r="C639" s="114"/>
      <c r="D639" s="116"/>
      <c r="E639" s="117"/>
    </row>
    <row r="640">
      <c r="A640" s="115"/>
      <c r="B640" s="116"/>
      <c r="C640" s="114"/>
      <c r="D640" s="116"/>
      <c r="E640" s="117"/>
    </row>
    <row r="641">
      <c r="A641" s="115"/>
      <c r="B641" s="116"/>
      <c r="C641" s="114"/>
      <c r="D641" s="116"/>
      <c r="E641" s="117"/>
    </row>
    <row r="642">
      <c r="A642" s="115"/>
      <c r="B642" s="116"/>
      <c r="C642" s="114"/>
      <c r="D642" s="116"/>
      <c r="E642" s="117"/>
    </row>
    <row r="643">
      <c r="A643" s="115"/>
      <c r="B643" s="116"/>
      <c r="C643" s="114"/>
      <c r="D643" s="116"/>
      <c r="E643" s="117"/>
    </row>
    <row r="644">
      <c r="A644" s="115"/>
      <c r="B644" s="116"/>
      <c r="C644" s="114"/>
      <c r="D644" s="116"/>
      <c r="E644" s="117"/>
    </row>
    <row r="645">
      <c r="A645" s="115"/>
      <c r="B645" s="116"/>
      <c r="C645" s="114"/>
      <c r="D645" s="116"/>
      <c r="E645" s="117"/>
    </row>
    <row r="646">
      <c r="A646" s="115"/>
      <c r="B646" s="116"/>
      <c r="C646" s="114"/>
      <c r="D646" s="116"/>
      <c r="E646" s="117"/>
    </row>
    <row r="647">
      <c r="A647" s="115"/>
      <c r="B647" s="116"/>
      <c r="C647" s="114"/>
      <c r="D647" s="116"/>
      <c r="E647" s="117"/>
    </row>
    <row r="648">
      <c r="A648" s="115"/>
      <c r="B648" s="116"/>
      <c r="C648" s="114"/>
      <c r="D648" s="116"/>
      <c r="E648" s="117"/>
    </row>
    <row r="649">
      <c r="A649" s="115"/>
      <c r="B649" s="116"/>
      <c r="C649" s="114"/>
      <c r="D649" s="116"/>
      <c r="E649" s="117"/>
    </row>
    <row r="650">
      <c r="A650" s="115"/>
      <c r="B650" s="116"/>
      <c r="C650" s="114"/>
      <c r="D650" s="116"/>
      <c r="E650" s="117"/>
    </row>
    <row r="651">
      <c r="A651" s="115"/>
      <c r="B651" s="116"/>
      <c r="C651" s="114"/>
      <c r="D651" s="116"/>
      <c r="E651" s="117"/>
    </row>
    <row r="652">
      <c r="A652" s="115"/>
      <c r="B652" s="116"/>
      <c r="C652" s="114"/>
      <c r="D652" s="116"/>
      <c r="E652" s="117"/>
    </row>
    <row r="653">
      <c r="A653" s="115"/>
      <c r="B653" s="116"/>
      <c r="C653" s="114"/>
      <c r="D653" s="116"/>
      <c r="E653" s="117"/>
    </row>
    <row r="654">
      <c r="A654" s="115"/>
      <c r="B654" s="116"/>
      <c r="C654" s="114"/>
      <c r="D654" s="116"/>
      <c r="E654" s="117"/>
    </row>
    <row r="655">
      <c r="A655" s="115"/>
      <c r="B655" s="116"/>
      <c r="C655" s="114"/>
      <c r="D655" s="116"/>
      <c r="E655" s="117"/>
    </row>
    <row r="656">
      <c r="A656" s="115"/>
      <c r="B656" s="116"/>
      <c r="C656" s="114"/>
      <c r="D656" s="116"/>
      <c r="E656" s="117"/>
    </row>
    <row r="657">
      <c r="A657" s="115"/>
      <c r="B657" s="116"/>
      <c r="C657" s="114"/>
      <c r="D657" s="116"/>
      <c r="E657" s="117"/>
    </row>
    <row r="658">
      <c r="A658" s="115"/>
      <c r="B658" s="116"/>
      <c r="C658" s="114"/>
      <c r="D658" s="116"/>
      <c r="E658" s="117"/>
    </row>
    <row r="659">
      <c r="A659" s="115"/>
      <c r="B659" s="116"/>
      <c r="C659" s="114"/>
      <c r="D659" s="116"/>
      <c r="E659" s="117"/>
    </row>
    <row r="660">
      <c r="A660" s="115"/>
      <c r="B660" s="116"/>
      <c r="C660" s="114"/>
      <c r="D660" s="116"/>
      <c r="E660" s="117"/>
    </row>
    <row r="661">
      <c r="A661" s="115"/>
      <c r="B661" s="116"/>
      <c r="C661" s="114"/>
      <c r="D661" s="116"/>
      <c r="E661" s="117"/>
    </row>
    <row r="662">
      <c r="A662" s="115"/>
      <c r="B662" s="116"/>
      <c r="C662" s="114"/>
      <c r="D662" s="116"/>
      <c r="E662" s="117"/>
    </row>
    <row r="663">
      <c r="A663" s="115"/>
      <c r="B663" s="116"/>
      <c r="C663" s="114"/>
      <c r="D663" s="116"/>
      <c r="E663" s="117"/>
    </row>
    <row r="664">
      <c r="A664" s="115"/>
      <c r="B664" s="116"/>
      <c r="C664" s="114"/>
      <c r="D664" s="116"/>
      <c r="E664" s="117"/>
    </row>
    <row r="665">
      <c r="A665" s="115"/>
      <c r="B665" s="116"/>
      <c r="C665" s="114"/>
      <c r="D665" s="116"/>
      <c r="E665" s="117"/>
    </row>
    <row r="666">
      <c r="A666" s="115"/>
      <c r="B666" s="116"/>
      <c r="C666" s="114"/>
      <c r="D666" s="116"/>
      <c r="E666" s="117"/>
    </row>
    <row r="667">
      <c r="A667" s="115"/>
      <c r="B667" s="116"/>
      <c r="C667" s="114"/>
      <c r="D667" s="116"/>
      <c r="E667" s="117"/>
    </row>
    <row r="668">
      <c r="A668" s="115"/>
      <c r="B668" s="116"/>
      <c r="C668" s="114"/>
      <c r="D668" s="116"/>
      <c r="E668" s="117"/>
    </row>
    <row r="669">
      <c r="A669" s="115"/>
      <c r="B669" s="116"/>
      <c r="C669" s="114"/>
      <c r="D669" s="116"/>
      <c r="E669" s="117"/>
    </row>
    <row r="670">
      <c r="A670" s="115"/>
      <c r="B670" s="116"/>
      <c r="C670" s="114"/>
      <c r="D670" s="116"/>
      <c r="E670" s="117"/>
    </row>
    <row r="671">
      <c r="A671" s="115"/>
      <c r="B671" s="116"/>
      <c r="C671" s="114"/>
      <c r="D671" s="116"/>
      <c r="E671" s="117"/>
    </row>
    <row r="672">
      <c r="A672" s="115"/>
      <c r="B672" s="116"/>
      <c r="C672" s="114"/>
      <c r="D672" s="116"/>
      <c r="E672" s="117"/>
    </row>
    <row r="673">
      <c r="A673" s="115"/>
      <c r="B673" s="116"/>
      <c r="C673" s="114"/>
      <c r="D673" s="116"/>
      <c r="E673" s="117"/>
    </row>
    <row r="674">
      <c r="A674" s="115"/>
      <c r="B674" s="116"/>
      <c r="C674" s="114"/>
      <c r="D674" s="116"/>
      <c r="E674" s="117"/>
    </row>
    <row r="675">
      <c r="A675" s="115"/>
      <c r="B675" s="116"/>
      <c r="C675" s="114"/>
      <c r="D675" s="116"/>
      <c r="E675" s="117"/>
    </row>
    <row r="676">
      <c r="A676" s="115"/>
      <c r="B676" s="116"/>
      <c r="C676" s="114"/>
      <c r="D676" s="116"/>
      <c r="E676" s="117"/>
    </row>
    <row r="677">
      <c r="A677" s="115"/>
      <c r="B677" s="116"/>
      <c r="C677" s="114"/>
      <c r="D677" s="116"/>
      <c r="E677" s="117"/>
    </row>
    <row r="678">
      <c r="A678" s="115"/>
      <c r="B678" s="116"/>
      <c r="C678" s="114"/>
      <c r="D678" s="116"/>
      <c r="E678" s="117"/>
    </row>
    <row r="679">
      <c r="A679" s="115"/>
      <c r="B679" s="116"/>
      <c r="C679" s="114"/>
      <c r="D679" s="116"/>
      <c r="E679" s="117"/>
    </row>
    <row r="680">
      <c r="A680" s="115"/>
      <c r="B680" s="116"/>
      <c r="C680" s="114"/>
      <c r="D680" s="116"/>
      <c r="E680" s="117"/>
    </row>
    <row r="681">
      <c r="A681" s="115"/>
      <c r="B681" s="116"/>
      <c r="C681" s="114"/>
      <c r="D681" s="116"/>
      <c r="E681" s="117"/>
    </row>
    <row r="682">
      <c r="A682" s="115"/>
      <c r="B682" s="116"/>
      <c r="C682" s="114"/>
      <c r="D682" s="116"/>
      <c r="E682" s="117"/>
    </row>
    <row r="683">
      <c r="A683" s="115"/>
      <c r="B683" s="116"/>
      <c r="C683" s="114"/>
      <c r="D683" s="116"/>
      <c r="E683" s="117"/>
    </row>
    <row r="684">
      <c r="A684" s="115"/>
      <c r="B684" s="116"/>
      <c r="C684" s="114"/>
      <c r="D684" s="116"/>
      <c r="E684" s="117"/>
    </row>
    <row r="685">
      <c r="A685" s="115"/>
      <c r="B685" s="116"/>
      <c r="C685" s="114"/>
      <c r="D685" s="116"/>
      <c r="E685" s="117"/>
    </row>
    <row r="686">
      <c r="A686" s="115"/>
      <c r="B686" s="116"/>
      <c r="C686" s="114"/>
      <c r="D686" s="116"/>
      <c r="E686" s="117"/>
    </row>
    <row r="687">
      <c r="A687" s="115"/>
      <c r="B687" s="116"/>
      <c r="C687" s="114"/>
      <c r="D687" s="116"/>
      <c r="E687" s="117"/>
    </row>
    <row r="688">
      <c r="A688" s="115"/>
      <c r="B688" s="116"/>
      <c r="C688" s="114"/>
      <c r="D688" s="116"/>
      <c r="E688" s="117"/>
    </row>
    <row r="689">
      <c r="A689" s="115"/>
      <c r="B689" s="116"/>
      <c r="C689" s="114"/>
      <c r="D689" s="116"/>
      <c r="E689" s="117"/>
    </row>
    <row r="690">
      <c r="A690" s="115"/>
      <c r="B690" s="116"/>
      <c r="C690" s="114"/>
      <c r="D690" s="116"/>
      <c r="E690" s="117"/>
    </row>
    <row r="691">
      <c r="A691" s="115"/>
      <c r="B691" s="116"/>
      <c r="C691" s="114"/>
      <c r="D691" s="116"/>
      <c r="E691" s="117"/>
    </row>
    <row r="692">
      <c r="A692" s="115"/>
      <c r="B692" s="116"/>
      <c r="C692" s="114"/>
      <c r="D692" s="116"/>
      <c r="E692" s="117"/>
    </row>
    <row r="693">
      <c r="A693" s="115"/>
      <c r="B693" s="116"/>
      <c r="C693" s="114"/>
      <c r="D693" s="116"/>
      <c r="E693" s="117"/>
    </row>
    <row r="694">
      <c r="A694" s="115"/>
      <c r="B694" s="116"/>
      <c r="C694" s="114"/>
      <c r="D694" s="116"/>
      <c r="E694" s="117"/>
    </row>
    <row r="695">
      <c r="A695" s="115"/>
      <c r="B695" s="116"/>
      <c r="C695" s="114"/>
      <c r="D695" s="116"/>
      <c r="E695" s="117"/>
    </row>
    <row r="696">
      <c r="A696" s="115"/>
      <c r="B696" s="116"/>
      <c r="C696" s="114"/>
      <c r="D696" s="116"/>
      <c r="E696" s="117"/>
    </row>
    <row r="697">
      <c r="A697" s="115"/>
      <c r="B697" s="116"/>
      <c r="C697" s="114"/>
      <c r="D697" s="116"/>
      <c r="E697" s="117"/>
    </row>
    <row r="698">
      <c r="A698" s="115"/>
      <c r="B698" s="116"/>
      <c r="C698" s="114"/>
      <c r="D698" s="116"/>
      <c r="E698" s="117"/>
    </row>
    <row r="699">
      <c r="A699" s="115"/>
      <c r="B699" s="116"/>
      <c r="C699" s="114"/>
      <c r="D699" s="116"/>
      <c r="E699" s="117"/>
    </row>
    <row r="700">
      <c r="A700" s="115"/>
      <c r="B700" s="116"/>
      <c r="C700" s="114"/>
      <c r="D700" s="116"/>
      <c r="E700" s="117"/>
    </row>
    <row r="701">
      <c r="A701" s="115"/>
      <c r="B701" s="116"/>
      <c r="C701" s="114"/>
      <c r="D701" s="116"/>
      <c r="E701" s="117"/>
    </row>
    <row r="702">
      <c r="A702" s="115"/>
      <c r="B702" s="116"/>
      <c r="C702" s="114"/>
      <c r="D702" s="116"/>
      <c r="E702" s="117"/>
    </row>
    <row r="703">
      <c r="A703" s="115"/>
      <c r="B703" s="116"/>
      <c r="C703" s="114"/>
      <c r="D703" s="116"/>
      <c r="E703" s="117"/>
    </row>
    <row r="704">
      <c r="A704" s="115"/>
      <c r="B704" s="116"/>
      <c r="C704" s="114"/>
      <c r="D704" s="116"/>
      <c r="E704" s="117"/>
    </row>
    <row r="705">
      <c r="A705" s="115"/>
      <c r="B705" s="116"/>
      <c r="C705" s="114"/>
      <c r="D705" s="116"/>
      <c r="E705" s="117"/>
    </row>
    <row r="706">
      <c r="A706" s="115"/>
      <c r="B706" s="116"/>
      <c r="C706" s="114"/>
      <c r="D706" s="116"/>
      <c r="E706" s="117"/>
    </row>
    <row r="707">
      <c r="A707" s="115"/>
      <c r="B707" s="116"/>
      <c r="C707" s="114"/>
      <c r="D707" s="116"/>
      <c r="E707" s="117"/>
    </row>
    <row r="708">
      <c r="A708" s="115"/>
      <c r="B708" s="116"/>
      <c r="C708" s="114"/>
      <c r="D708" s="116"/>
      <c r="E708" s="117"/>
    </row>
    <row r="709">
      <c r="A709" s="115"/>
      <c r="B709" s="116"/>
      <c r="C709" s="114"/>
      <c r="D709" s="116"/>
      <c r="E709" s="117"/>
    </row>
    <row r="710">
      <c r="A710" s="115"/>
      <c r="B710" s="116"/>
      <c r="C710" s="114"/>
      <c r="D710" s="116"/>
      <c r="E710" s="117"/>
    </row>
    <row r="711">
      <c r="A711" s="115"/>
      <c r="B711" s="116"/>
      <c r="C711" s="114"/>
      <c r="D711" s="116"/>
      <c r="E711" s="117"/>
    </row>
    <row r="712">
      <c r="A712" s="115"/>
      <c r="B712" s="116"/>
      <c r="C712" s="114"/>
      <c r="D712" s="116"/>
      <c r="E712" s="117"/>
    </row>
    <row r="713">
      <c r="A713" s="115"/>
      <c r="B713" s="116"/>
      <c r="C713" s="114"/>
      <c r="D713" s="116"/>
      <c r="E713" s="117"/>
    </row>
    <row r="714">
      <c r="A714" s="115"/>
      <c r="B714" s="116"/>
      <c r="C714" s="114"/>
      <c r="D714" s="116"/>
      <c r="E714" s="117"/>
    </row>
    <row r="715">
      <c r="A715" s="115"/>
      <c r="B715" s="116"/>
      <c r="C715" s="114"/>
      <c r="D715" s="116"/>
      <c r="E715" s="117"/>
    </row>
    <row r="716">
      <c r="A716" s="115"/>
      <c r="B716" s="116"/>
      <c r="C716" s="114"/>
      <c r="D716" s="116"/>
      <c r="E716" s="117"/>
    </row>
    <row r="717">
      <c r="A717" s="115"/>
      <c r="B717" s="116"/>
      <c r="C717" s="114"/>
      <c r="D717" s="116"/>
      <c r="E717" s="117"/>
    </row>
    <row r="718">
      <c r="A718" s="115"/>
      <c r="B718" s="116"/>
      <c r="C718" s="114"/>
      <c r="D718" s="116"/>
      <c r="E718" s="117"/>
    </row>
    <row r="719">
      <c r="A719" s="115"/>
      <c r="B719" s="116"/>
      <c r="C719" s="114"/>
      <c r="D719" s="116"/>
      <c r="E719" s="117"/>
    </row>
    <row r="720">
      <c r="A720" s="115"/>
      <c r="B720" s="116"/>
      <c r="C720" s="114"/>
      <c r="D720" s="116"/>
      <c r="E720" s="117"/>
    </row>
    <row r="721">
      <c r="A721" s="115"/>
      <c r="B721" s="116"/>
      <c r="C721" s="114"/>
      <c r="D721" s="116"/>
      <c r="E721" s="117"/>
    </row>
    <row r="722">
      <c r="A722" s="115"/>
      <c r="B722" s="116"/>
      <c r="C722" s="114"/>
      <c r="D722" s="116"/>
      <c r="E722" s="117"/>
    </row>
    <row r="723">
      <c r="A723" s="115"/>
      <c r="B723" s="116"/>
      <c r="C723" s="114"/>
      <c r="D723" s="116"/>
      <c r="E723" s="117"/>
    </row>
    <row r="724">
      <c r="A724" s="115"/>
      <c r="B724" s="116"/>
      <c r="C724" s="114"/>
      <c r="D724" s="116"/>
      <c r="E724" s="117"/>
    </row>
    <row r="725">
      <c r="A725" s="115"/>
      <c r="B725" s="116"/>
      <c r="C725" s="114"/>
      <c r="D725" s="116"/>
      <c r="E725" s="117"/>
    </row>
    <row r="726">
      <c r="A726" s="115"/>
      <c r="B726" s="116"/>
      <c r="C726" s="114"/>
      <c r="D726" s="116"/>
      <c r="E726" s="117"/>
    </row>
    <row r="727">
      <c r="A727" s="115"/>
      <c r="B727" s="116"/>
      <c r="C727" s="114"/>
      <c r="D727" s="116"/>
      <c r="E727" s="117"/>
    </row>
    <row r="728">
      <c r="A728" s="115"/>
      <c r="B728" s="116"/>
      <c r="C728" s="114"/>
      <c r="D728" s="116"/>
      <c r="E728" s="117"/>
    </row>
    <row r="729">
      <c r="A729" s="115"/>
      <c r="B729" s="116"/>
      <c r="C729" s="114"/>
      <c r="D729" s="116"/>
      <c r="E729" s="117"/>
    </row>
    <row r="730">
      <c r="A730" s="115"/>
      <c r="B730" s="116"/>
      <c r="C730" s="114"/>
      <c r="D730" s="116"/>
      <c r="E730" s="117"/>
    </row>
    <row r="731">
      <c r="A731" s="115"/>
      <c r="B731" s="116"/>
      <c r="C731" s="114"/>
      <c r="D731" s="116"/>
      <c r="E731" s="117"/>
    </row>
    <row r="732">
      <c r="A732" s="115"/>
      <c r="B732" s="116"/>
      <c r="C732" s="114"/>
      <c r="D732" s="116"/>
      <c r="E732" s="117"/>
    </row>
    <row r="733">
      <c r="A733" s="115"/>
      <c r="B733" s="116"/>
      <c r="C733" s="114"/>
      <c r="D733" s="116"/>
      <c r="E733" s="117"/>
    </row>
    <row r="734">
      <c r="A734" s="115"/>
      <c r="B734" s="116"/>
      <c r="C734" s="114"/>
      <c r="D734" s="116"/>
      <c r="E734" s="117"/>
    </row>
    <row r="735">
      <c r="A735" s="115"/>
      <c r="B735" s="116"/>
      <c r="C735" s="114"/>
      <c r="D735" s="116"/>
      <c r="E735" s="117"/>
    </row>
    <row r="736">
      <c r="A736" s="115"/>
      <c r="B736" s="116"/>
      <c r="C736" s="114"/>
      <c r="D736" s="116"/>
      <c r="E736" s="117"/>
    </row>
    <row r="737">
      <c r="A737" s="115"/>
      <c r="B737" s="116"/>
      <c r="C737" s="114"/>
      <c r="D737" s="116"/>
      <c r="E737" s="117"/>
    </row>
    <row r="738">
      <c r="A738" s="115"/>
      <c r="B738" s="116"/>
      <c r="C738" s="114"/>
      <c r="D738" s="116"/>
      <c r="E738" s="117"/>
    </row>
    <row r="739">
      <c r="A739" s="115"/>
      <c r="B739" s="116"/>
      <c r="C739" s="114"/>
      <c r="D739" s="116"/>
      <c r="E739" s="117"/>
    </row>
    <row r="740">
      <c r="A740" s="115"/>
      <c r="B740" s="116"/>
      <c r="C740" s="114"/>
      <c r="D740" s="116"/>
      <c r="E740" s="117"/>
    </row>
    <row r="741">
      <c r="A741" s="115"/>
      <c r="B741" s="116"/>
      <c r="C741" s="114"/>
      <c r="D741" s="116"/>
      <c r="E741" s="117"/>
    </row>
    <row r="742">
      <c r="A742" s="115"/>
      <c r="B742" s="116"/>
      <c r="C742" s="114"/>
      <c r="D742" s="116"/>
      <c r="E742" s="117"/>
    </row>
    <row r="743">
      <c r="A743" s="115"/>
      <c r="B743" s="116"/>
      <c r="C743" s="114"/>
      <c r="D743" s="116"/>
      <c r="E743" s="117"/>
    </row>
    <row r="744">
      <c r="A744" s="115"/>
      <c r="B744" s="116"/>
      <c r="C744" s="114"/>
      <c r="D744" s="116"/>
      <c r="E744" s="117"/>
    </row>
    <row r="745">
      <c r="A745" s="115"/>
      <c r="B745" s="116"/>
      <c r="C745" s="114"/>
      <c r="D745" s="116"/>
      <c r="E745" s="117"/>
    </row>
    <row r="746">
      <c r="A746" s="115"/>
      <c r="B746" s="116"/>
      <c r="C746" s="114"/>
      <c r="D746" s="116"/>
      <c r="E746" s="117"/>
    </row>
    <row r="747">
      <c r="A747" s="115"/>
      <c r="B747" s="116"/>
      <c r="C747" s="114"/>
      <c r="D747" s="116"/>
      <c r="E747" s="117"/>
    </row>
    <row r="748">
      <c r="A748" s="115"/>
      <c r="B748" s="116"/>
      <c r="C748" s="114"/>
      <c r="D748" s="116"/>
      <c r="E748" s="117"/>
    </row>
    <row r="749">
      <c r="A749" s="115"/>
      <c r="B749" s="116"/>
      <c r="C749" s="114"/>
      <c r="D749" s="116"/>
      <c r="E749" s="117"/>
    </row>
    <row r="750">
      <c r="A750" s="115"/>
      <c r="B750" s="116"/>
      <c r="C750" s="114"/>
      <c r="D750" s="116"/>
      <c r="E750" s="117"/>
    </row>
    <row r="751">
      <c r="A751" s="115"/>
      <c r="B751" s="116"/>
      <c r="C751" s="114"/>
      <c r="D751" s="116"/>
      <c r="E751" s="117"/>
    </row>
    <row r="752">
      <c r="A752" s="115"/>
      <c r="B752" s="116"/>
      <c r="C752" s="114"/>
      <c r="D752" s="116"/>
      <c r="E752" s="117"/>
    </row>
    <row r="753">
      <c r="A753" s="115"/>
      <c r="B753" s="116"/>
      <c r="C753" s="114"/>
      <c r="D753" s="116"/>
      <c r="E753" s="117"/>
    </row>
    <row r="754">
      <c r="A754" s="115"/>
      <c r="B754" s="116"/>
      <c r="C754" s="114"/>
      <c r="D754" s="116"/>
      <c r="E754" s="117"/>
    </row>
    <row r="755">
      <c r="A755" s="115"/>
      <c r="B755" s="116"/>
      <c r="C755" s="114"/>
      <c r="D755" s="116"/>
      <c r="E755" s="117"/>
    </row>
    <row r="756">
      <c r="A756" s="115"/>
      <c r="B756" s="116"/>
      <c r="C756" s="114"/>
      <c r="D756" s="116"/>
      <c r="E756" s="117"/>
    </row>
    <row r="757">
      <c r="A757" s="115"/>
      <c r="B757" s="116"/>
      <c r="C757" s="114"/>
      <c r="D757" s="116"/>
      <c r="E757" s="117"/>
    </row>
    <row r="758">
      <c r="A758" s="115"/>
      <c r="B758" s="116"/>
      <c r="C758" s="114"/>
      <c r="D758" s="116"/>
      <c r="E758" s="117"/>
    </row>
    <row r="759">
      <c r="A759" s="115"/>
      <c r="B759" s="116"/>
      <c r="C759" s="114"/>
      <c r="D759" s="116"/>
      <c r="E759" s="117"/>
    </row>
    <row r="760">
      <c r="A760" s="115"/>
      <c r="B760" s="116"/>
      <c r="C760" s="114"/>
      <c r="D760" s="116"/>
      <c r="E760" s="117"/>
    </row>
    <row r="761">
      <c r="A761" s="115"/>
      <c r="B761" s="116"/>
      <c r="C761" s="114"/>
      <c r="D761" s="116"/>
      <c r="E761" s="117"/>
    </row>
    <row r="762">
      <c r="A762" s="115"/>
      <c r="B762" s="116"/>
      <c r="C762" s="114"/>
      <c r="D762" s="116"/>
      <c r="E762" s="117"/>
    </row>
    <row r="763">
      <c r="A763" s="115"/>
      <c r="B763" s="116"/>
      <c r="C763" s="114"/>
      <c r="D763" s="116"/>
      <c r="E763" s="117"/>
    </row>
    <row r="764">
      <c r="A764" s="115"/>
      <c r="B764" s="116"/>
      <c r="C764" s="114"/>
      <c r="D764" s="116"/>
      <c r="E764" s="117"/>
    </row>
    <row r="765">
      <c r="A765" s="115"/>
      <c r="B765" s="116"/>
      <c r="C765" s="114"/>
      <c r="D765" s="116"/>
      <c r="E765" s="117"/>
    </row>
    <row r="766">
      <c r="A766" s="115"/>
      <c r="B766" s="116"/>
      <c r="C766" s="114"/>
      <c r="D766" s="116"/>
      <c r="E766" s="117"/>
    </row>
    <row r="767">
      <c r="A767" s="115"/>
      <c r="B767" s="116"/>
      <c r="C767" s="114"/>
      <c r="D767" s="116"/>
      <c r="E767" s="117"/>
    </row>
    <row r="768">
      <c r="A768" s="115"/>
      <c r="B768" s="116"/>
      <c r="C768" s="114"/>
      <c r="D768" s="116"/>
      <c r="E768" s="117"/>
    </row>
    <row r="769">
      <c r="A769" s="115"/>
      <c r="B769" s="116"/>
      <c r="C769" s="114"/>
      <c r="D769" s="116"/>
      <c r="E769" s="117"/>
    </row>
    <row r="770">
      <c r="A770" s="115"/>
      <c r="B770" s="116"/>
      <c r="C770" s="114"/>
      <c r="D770" s="116"/>
      <c r="E770" s="117"/>
    </row>
    <row r="771">
      <c r="A771" s="115"/>
      <c r="B771" s="116"/>
      <c r="C771" s="114"/>
      <c r="D771" s="116"/>
      <c r="E771" s="117"/>
    </row>
    <row r="772">
      <c r="A772" s="115"/>
      <c r="B772" s="116"/>
      <c r="C772" s="114"/>
      <c r="D772" s="116"/>
      <c r="E772" s="117"/>
    </row>
    <row r="773">
      <c r="A773" s="115"/>
      <c r="B773" s="116"/>
      <c r="C773" s="114"/>
      <c r="D773" s="116"/>
      <c r="E773" s="117"/>
    </row>
    <row r="774">
      <c r="A774" s="115"/>
      <c r="B774" s="116"/>
      <c r="C774" s="114"/>
      <c r="D774" s="116"/>
      <c r="E774" s="117"/>
    </row>
    <row r="775">
      <c r="A775" s="115"/>
      <c r="B775" s="116"/>
      <c r="C775" s="114"/>
      <c r="D775" s="116"/>
      <c r="E775" s="117"/>
    </row>
    <row r="776">
      <c r="A776" s="115"/>
      <c r="B776" s="116"/>
      <c r="C776" s="114"/>
      <c r="D776" s="116"/>
      <c r="E776" s="117"/>
    </row>
    <row r="777">
      <c r="A777" s="115"/>
      <c r="B777" s="116"/>
      <c r="C777" s="114"/>
      <c r="D777" s="116"/>
      <c r="E777" s="117"/>
    </row>
    <row r="778">
      <c r="A778" s="115"/>
      <c r="B778" s="116"/>
      <c r="C778" s="114"/>
      <c r="D778" s="116"/>
      <c r="E778" s="117"/>
    </row>
    <row r="779">
      <c r="A779" s="115"/>
      <c r="B779" s="116"/>
      <c r="C779" s="114"/>
      <c r="D779" s="116"/>
      <c r="E779" s="117"/>
    </row>
    <row r="780">
      <c r="A780" s="115"/>
      <c r="B780" s="116"/>
      <c r="C780" s="114"/>
      <c r="D780" s="116"/>
      <c r="E780" s="117"/>
    </row>
    <row r="781">
      <c r="A781" s="115"/>
      <c r="B781" s="116"/>
      <c r="C781" s="114"/>
      <c r="D781" s="116"/>
      <c r="E781" s="117"/>
    </row>
    <row r="782">
      <c r="A782" s="115"/>
      <c r="B782" s="116"/>
      <c r="C782" s="114"/>
      <c r="D782" s="116"/>
      <c r="E782" s="117"/>
    </row>
    <row r="783">
      <c r="A783" s="115"/>
      <c r="B783" s="116"/>
      <c r="C783" s="114"/>
      <c r="D783" s="116"/>
      <c r="E783" s="117"/>
    </row>
    <row r="784">
      <c r="A784" s="115"/>
      <c r="B784" s="116"/>
      <c r="C784" s="114"/>
      <c r="D784" s="116"/>
      <c r="E784" s="117"/>
    </row>
    <row r="785">
      <c r="A785" s="115"/>
      <c r="B785" s="116"/>
      <c r="C785" s="114"/>
      <c r="D785" s="116"/>
      <c r="E785" s="117"/>
    </row>
    <row r="786">
      <c r="A786" s="115"/>
      <c r="B786" s="116"/>
      <c r="C786" s="114"/>
      <c r="D786" s="116"/>
      <c r="E786" s="117"/>
    </row>
    <row r="787">
      <c r="A787" s="115"/>
      <c r="B787" s="116"/>
      <c r="C787" s="114"/>
      <c r="D787" s="116"/>
      <c r="E787" s="117"/>
    </row>
    <row r="788">
      <c r="A788" s="115"/>
      <c r="B788" s="116"/>
      <c r="C788" s="114"/>
      <c r="D788" s="116"/>
      <c r="E788" s="117"/>
    </row>
    <row r="789">
      <c r="A789" s="115"/>
      <c r="B789" s="116"/>
      <c r="C789" s="114"/>
      <c r="D789" s="116"/>
      <c r="E789" s="117"/>
    </row>
    <row r="790">
      <c r="A790" s="115"/>
      <c r="B790" s="116"/>
      <c r="C790" s="114"/>
      <c r="D790" s="116"/>
      <c r="E790" s="117"/>
    </row>
    <row r="791">
      <c r="A791" s="115"/>
      <c r="B791" s="116"/>
      <c r="C791" s="114"/>
      <c r="D791" s="116"/>
      <c r="E791" s="117"/>
    </row>
    <row r="792">
      <c r="A792" s="115"/>
      <c r="B792" s="116"/>
      <c r="C792" s="114"/>
      <c r="D792" s="116"/>
      <c r="E792" s="117"/>
    </row>
    <row r="793">
      <c r="A793" s="115"/>
      <c r="B793" s="116"/>
      <c r="C793" s="114"/>
      <c r="D793" s="116"/>
      <c r="E793" s="117"/>
    </row>
    <row r="794">
      <c r="A794" s="115"/>
      <c r="B794" s="116"/>
      <c r="C794" s="114"/>
      <c r="D794" s="116"/>
      <c r="E794" s="117"/>
    </row>
    <row r="795">
      <c r="A795" s="115"/>
      <c r="B795" s="116"/>
      <c r="C795" s="114"/>
      <c r="D795" s="116"/>
      <c r="E795" s="117"/>
    </row>
    <row r="796">
      <c r="A796" s="115"/>
      <c r="B796" s="116"/>
      <c r="C796" s="114"/>
      <c r="D796" s="116"/>
      <c r="E796" s="117"/>
    </row>
    <row r="797">
      <c r="A797" s="115"/>
      <c r="B797" s="116"/>
      <c r="C797" s="114"/>
      <c r="D797" s="116"/>
      <c r="E797" s="117"/>
    </row>
    <row r="798">
      <c r="A798" s="115"/>
      <c r="B798" s="116"/>
      <c r="C798" s="114"/>
      <c r="D798" s="116"/>
      <c r="E798" s="117"/>
    </row>
    <row r="799">
      <c r="A799" s="115"/>
      <c r="B799" s="116"/>
      <c r="C799" s="114"/>
      <c r="D799" s="116"/>
      <c r="E799" s="117"/>
    </row>
    <row r="800">
      <c r="A800" s="115"/>
      <c r="B800" s="116"/>
      <c r="C800" s="114"/>
      <c r="D800" s="116"/>
      <c r="E800" s="117"/>
    </row>
    <row r="801">
      <c r="A801" s="115"/>
      <c r="B801" s="116"/>
      <c r="C801" s="114"/>
      <c r="D801" s="116"/>
      <c r="E801" s="117"/>
    </row>
    <row r="802">
      <c r="A802" s="115"/>
      <c r="B802" s="116"/>
      <c r="C802" s="114"/>
      <c r="D802" s="116"/>
      <c r="E802" s="117"/>
    </row>
    <row r="803">
      <c r="A803" s="115"/>
      <c r="B803" s="116"/>
      <c r="C803" s="114"/>
      <c r="D803" s="116"/>
      <c r="E803" s="117"/>
    </row>
    <row r="804">
      <c r="A804" s="115"/>
      <c r="B804" s="116"/>
      <c r="C804" s="114"/>
      <c r="D804" s="116"/>
      <c r="E804" s="117"/>
    </row>
    <row r="805">
      <c r="A805" s="115"/>
      <c r="B805" s="116"/>
      <c r="C805" s="114"/>
      <c r="D805" s="116"/>
      <c r="E805" s="117"/>
    </row>
    <row r="806">
      <c r="A806" s="115"/>
      <c r="B806" s="116"/>
      <c r="C806" s="114"/>
      <c r="D806" s="116"/>
      <c r="E806" s="117"/>
    </row>
    <row r="807">
      <c r="A807" s="115"/>
      <c r="B807" s="116"/>
      <c r="C807" s="114"/>
      <c r="D807" s="116"/>
      <c r="E807" s="117"/>
    </row>
    <row r="808">
      <c r="A808" s="115"/>
      <c r="B808" s="116"/>
      <c r="C808" s="114"/>
      <c r="D808" s="116"/>
      <c r="E808" s="117"/>
    </row>
    <row r="809">
      <c r="A809" s="115"/>
      <c r="B809" s="116"/>
      <c r="C809" s="114"/>
      <c r="D809" s="116"/>
      <c r="E809" s="117"/>
    </row>
    <row r="810">
      <c r="A810" s="115"/>
      <c r="B810" s="116"/>
      <c r="C810" s="114"/>
      <c r="D810" s="116"/>
      <c r="E810" s="117"/>
    </row>
    <row r="811">
      <c r="A811" s="115"/>
      <c r="B811" s="116"/>
      <c r="C811" s="114"/>
      <c r="D811" s="116"/>
      <c r="E811" s="117"/>
    </row>
    <row r="812">
      <c r="A812" s="115"/>
      <c r="B812" s="116"/>
      <c r="C812" s="114"/>
      <c r="D812" s="116"/>
      <c r="E812" s="117"/>
    </row>
    <row r="813">
      <c r="A813" s="115"/>
      <c r="B813" s="116"/>
      <c r="C813" s="114"/>
      <c r="D813" s="116"/>
      <c r="E813" s="117"/>
    </row>
    <row r="814">
      <c r="A814" s="115"/>
      <c r="B814" s="116"/>
      <c r="C814" s="114"/>
      <c r="D814" s="116"/>
      <c r="E814" s="117"/>
    </row>
    <row r="815">
      <c r="A815" s="115"/>
      <c r="B815" s="116"/>
      <c r="C815" s="114"/>
      <c r="D815" s="116"/>
      <c r="E815" s="117"/>
    </row>
    <row r="816">
      <c r="A816" s="115"/>
      <c r="B816" s="116"/>
      <c r="C816" s="114"/>
      <c r="D816" s="116"/>
      <c r="E816" s="117"/>
    </row>
    <row r="817">
      <c r="A817" s="115"/>
      <c r="B817" s="116"/>
      <c r="C817" s="114"/>
      <c r="D817" s="116"/>
      <c r="E817" s="117"/>
    </row>
    <row r="818">
      <c r="A818" s="115"/>
      <c r="B818" s="116"/>
      <c r="C818" s="114"/>
      <c r="D818" s="116"/>
      <c r="E818" s="117"/>
    </row>
    <row r="819">
      <c r="A819" s="115"/>
      <c r="B819" s="116"/>
      <c r="C819" s="114"/>
      <c r="D819" s="116"/>
      <c r="E819" s="117"/>
    </row>
    <row r="820">
      <c r="A820" s="115"/>
      <c r="B820" s="116"/>
      <c r="C820" s="114"/>
      <c r="D820" s="116"/>
      <c r="E820" s="117"/>
    </row>
    <row r="821">
      <c r="A821" s="115"/>
      <c r="B821" s="116"/>
      <c r="C821" s="114"/>
      <c r="D821" s="116"/>
      <c r="E821" s="117"/>
    </row>
    <row r="822">
      <c r="A822" s="115"/>
      <c r="B822" s="116"/>
      <c r="C822" s="114"/>
      <c r="D822" s="116"/>
      <c r="E822" s="117"/>
    </row>
    <row r="823">
      <c r="A823" s="115"/>
      <c r="B823" s="116"/>
      <c r="C823" s="114"/>
      <c r="D823" s="116"/>
      <c r="E823" s="117"/>
    </row>
    <row r="824">
      <c r="A824" s="115"/>
      <c r="B824" s="116"/>
      <c r="C824" s="114"/>
      <c r="D824" s="116"/>
      <c r="E824" s="117"/>
    </row>
    <row r="825">
      <c r="A825" s="115"/>
      <c r="B825" s="116"/>
      <c r="C825" s="114"/>
      <c r="D825" s="116"/>
      <c r="E825" s="117"/>
    </row>
    <row r="826">
      <c r="A826" s="115"/>
      <c r="B826" s="116"/>
      <c r="C826" s="114"/>
      <c r="D826" s="116"/>
      <c r="E826" s="117"/>
    </row>
    <row r="827">
      <c r="A827" s="115"/>
      <c r="B827" s="116"/>
      <c r="C827" s="114"/>
      <c r="D827" s="116"/>
      <c r="E827" s="117"/>
    </row>
    <row r="828">
      <c r="A828" s="115"/>
      <c r="B828" s="116"/>
      <c r="C828" s="114"/>
      <c r="D828" s="116"/>
      <c r="E828" s="117"/>
    </row>
    <row r="829">
      <c r="A829" s="115"/>
      <c r="B829" s="116"/>
      <c r="C829" s="114"/>
      <c r="D829" s="116"/>
      <c r="E829" s="117"/>
    </row>
    <row r="830">
      <c r="A830" s="115"/>
      <c r="B830" s="116"/>
      <c r="C830" s="114"/>
      <c r="D830" s="116"/>
      <c r="E830" s="117"/>
    </row>
    <row r="831">
      <c r="A831" s="115"/>
      <c r="B831" s="116"/>
      <c r="C831" s="114"/>
      <c r="D831" s="116"/>
      <c r="E831" s="117"/>
    </row>
    <row r="832">
      <c r="A832" s="115"/>
      <c r="B832" s="116"/>
      <c r="C832" s="114"/>
      <c r="D832" s="116"/>
      <c r="E832" s="117"/>
    </row>
    <row r="833">
      <c r="A833" s="115"/>
      <c r="B833" s="116"/>
      <c r="C833" s="114"/>
      <c r="D833" s="116"/>
      <c r="E833" s="117"/>
    </row>
    <row r="834">
      <c r="A834" s="115"/>
      <c r="B834" s="116"/>
      <c r="C834" s="114"/>
      <c r="D834" s="116"/>
      <c r="E834" s="117"/>
    </row>
    <row r="835">
      <c r="A835" s="115"/>
      <c r="B835" s="116"/>
      <c r="C835" s="114"/>
      <c r="D835" s="116"/>
      <c r="E835" s="117"/>
    </row>
    <row r="836">
      <c r="A836" s="115"/>
      <c r="B836" s="116"/>
      <c r="C836" s="114"/>
      <c r="D836" s="116"/>
      <c r="E836" s="117"/>
    </row>
    <row r="837">
      <c r="A837" s="115"/>
      <c r="B837" s="116"/>
      <c r="C837" s="114"/>
      <c r="D837" s="116"/>
      <c r="E837" s="117"/>
    </row>
    <row r="838">
      <c r="A838" s="115"/>
      <c r="B838" s="116"/>
      <c r="C838" s="114"/>
      <c r="D838" s="116"/>
      <c r="E838" s="117"/>
    </row>
    <row r="839">
      <c r="A839" s="115"/>
      <c r="B839" s="116"/>
      <c r="C839" s="114"/>
      <c r="D839" s="116"/>
      <c r="E839" s="117"/>
    </row>
    <row r="840">
      <c r="A840" s="115"/>
      <c r="B840" s="116"/>
      <c r="C840" s="114"/>
      <c r="D840" s="116"/>
      <c r="E840" s="117"/>
    </row>
    <row r="841">
      <c r="A841" s="115"/>
      <c r="B841" s="116"/>
      <c r="C841" s="114"/>
      <c r="D841" s="116"/>
      <c r="E841" s="117"/>
    </row>
    <row r="842">
      <c r="A842" s="115"/>
      <c r="B842" s="116"/>
      <c r="C842" s="114"/>
      <c r="D842" s="116"/>
      <c r="E842" s="117"/>
    </row>
    <row r="843">
      <c r="A843" s="115"/>
      <c r="B843" s="116"/>
      <c r="C843" s="114"/>
      <c r="D843" s="116"/>
      <c r="E843" s="117"/>
    </row>
    <row r="844">
      <c r="A844" s="115"/>
      <c r="B844" s="116"/>
      <c r="C844" s="114"/>
      <c r="D844" s="116"/>
      <c r="E844" s="117"/>
    </row>
    <row r="845">
      <c r="A845" s="115"/>
      <c r="B845" s="116"/>
      <c r="C845" s="114"/>
      <c r="D845" s="116"/>
      <c r="E845" s="117"/>
    </row>
    <row r="846">
      <c r="A846" s="115"/>
      <c r="B846" s="116"/>
      <c r="C846" s="114"/>
      <c r="D846" s="116"/>
      <c r="E846" s="117"/>
    </row>
    <row r="847">
      <c r="A847" s="115"/>
      <c r="B847" s="116"/>
      <c r="C847" s="114"/>
      <c r="D847" s="116"/>
      <c r="E847" s="117"/>
    </row>
    <row r="848">
      <c r="A848" s="115"/>
      <c r="B848" s="116"/>
      <c r="C848" s="114"/>
      <c r="D848" s="116"/>
      <c r="E848" s="117"/>
    </row>
    <row r="849">
      <c r="A849" s="115"/>
      <c r="B849" s="116"/>
      <c r="C849" s="114"/>
      <c r="D849" s="116"/>
      <c r="E849" s="117"/>
    </row>
    <row r="850">
      <c r="A850" s="115"/>
      <c r="B850" s="116"/>
      <c r="C850" s="114"/>
      <c r="D850" s="116"/>
      <c r="E850" s="117"/>
    </row>
    <row r="851">
      <c r="A851" s="115"/>
      <c r="B851" s="116"/>
      <c r="C851" s="114"/>
      <c r="D851" s="116"/>
      <c r="E851" s="117"/>
    </row>
    <row r="852">
      <c r="A852" s="115"/>
      <c r="B852" s="116"/>
      <c r="C852" s="114"/>
      <c r="D852" s="116"/>
      <c r="E852" s="117"/>
    </row>
    <row r="853">
      <c r="A853" s="115"/>
      <c r="B853" s="116"/>
      <c r="C853" s="114"/>
      <c r="D853" s="116"/>
      <c r="E853" s="117"/>
    </row>
    <row r="854">
      <c r="A854" s="115"/>
      <c r="B854" s="116"/>
      <c r="C854" s="114"/>
      <c r="D854" s="116"/>
      <c r="E854" s="117"/>
    </row>
    <row r="855">
      <c r="A855" s="115"/>
      <c r="B855" s="116"/>
      <c r="C855" s="114"/>
      <c r="D855" s="116"/>
      <c r="E855" s="117"/>
    </row>
    <row r="856">
      <c r="A856" s="115"/>
      <c r="B856" s="116"/>
      <c r="C856" s="114"/>
      <c r="D856" s="116"/>
      <c r="E856" s="117"/>
    </row>
    <row r="857">
      <c r="A857" s="115"/>
      <c r="B857" s="116"/>
      <c r="C857" s="114"/>
      <c r="D857" s="116"/>
      <c r="E857" s="117"/>
    </row>
    <row r="858">
      <c r="A858" s="115"/>
      <c r="B858" s="116"/>
      <c r="C858" s="114"/>
      <c r="D858" s="116"/>
      <c r="E858" s="117"/>
    </row>
    <row r="859">
      <c r="A859" s="115"/>
      <c r="B859" s="116"/>
      <c r="C859" s="114"/>
      <c r="D859" s="116"/>
      <c r="E859" s="117"/>
    </row>
    <row r="860">
      <c r="A860" s="115"/>
      <c r="B860" s="116"/>
      <c r="C860" s="114"/>
      <c r="D860" s="116"/>
      <c r="E860" s="117"/>
    </row>
    <row r="861">
      <c r="A861" s="115"/>
      <c r="B861" s="116"/>
      <c r="C861" s="114"/>
      <c r="D861" s="116"/>
      <c r="E861" s="117"/>
    </row>
    <row r="862">
      <c r="A862" s="115"/>
      <c r="B862" s="116"/>
      <c r="C862" s="114"/>
      <c r="D862" s="116"/>
      <c r="E862" s="117"/>
    </row>
    <row r="863">
      <c r="A863" s="115"/>
      <c r="B863" s="116"/>
      <c r="C863" s="114"/>
      <c r="D863" s="116"/>
      <c r="E863" s="117"/>
    </row>
    <row r="864">
      <c r="A864" s="115"/>
      <c r="B864" s="116"/>
      <c r="C864" s="114"/>
      <c r="D864" s="116"/>
      <c r="E864" s="117"/>
    </row>
    <row r="865">
      <c r="A865" s="115"/>
      <c r="B865" s="116"/>
      <c r="C865" s="114"/>
      <c r="D865" s="116"/>
      <c r="E865" s="117"/>
    </row>
    <row r="866">
      <c r="A866" s="115"/>
      <c r="B866" s="116"/>
      <c r="C866" s="114"/>
      <c r="D866" s="116"/>
      <c r="E866" s="117"/>
    </row>
    <row r="867">
      <c r="A867" s="115"/>
      <c r="B867" s="116"/>
      <c r="C867" s="114"/>
      <c r="D867" s="116"/>
      <c r="E867" s="117"/>
    </row>
    <row r="868">
      <c r="A868" s="115"/>
      <c r="B868" s="116"/>
      <c r="C868" s="114"/>
      <c r="D868" s="116"/>
      <c r="E868" s="117"/>
    </row>
    <row r="869">
      <c r="A869" s="115"/>
      <c r="B869" s="116"/>
      <c r="C869" s="114"/>
      <c r="D869" s="116"/>
      <c r="E869" s="117"/>
    </row>
    <row r="870">
      <c r="A870" s="115"/>
      <c r="B870" s="116"/>
      <c r="C870" s="114"/>
      <c r="D870" s="116"/>
      <c r="E870" s="117"/>
    </row>
    <row r="871">
      <c r="A871" s="115"/>
      <c r="B871" s="116"/>
      <c r="C871" s="114"/>
      <c r="D871" s="116"/>
      <c r="E871" s="117"/>
    </row>
    <row r="872">
      <c r="A872" s="115"/>
      <c r="B872" s="116"/>
      <c r="C872" s="114"/>
      <c r="D872" s="116"/>
      <c r="E872" s="117"/>
    </row>
    <row r="873">
      <c r="A873" s="115"/>
      <c r="B873" s="116"/>
      <c r="C873" s="114"/>
      <c r="D873" s="116"/>
      <c r="E873" s="117"/>
    </row>
    <row r="874">
      <c r="A874" s="115"/>
      <c r="B874" s="116"/>
      <c r="C874" s="114"/>
      <c r="D874" s="116"/>
      <c r="E874" s="117"/>
    </row>
    <row r="875">
      <c r="A875" s="115"/>
      <c r="B875" s="116"/>
      <c r="C875" s="114"/>
      <c r="D875" s="116"/>
      <c r="E875" s="117"/>
    </row>
    <row r="876">
      <c r="A876" s="115"/>
      <c r="B876" s="116"/>
      <c r="C876" s="114"/>
      <c r="D876" s="116"/>
      <c r="E876" s="117"/>
    </row>
    <row r="877">
      <c r="A877" s="115"/>
      <c r="B877" s="116"/>
      <c r="C877" s="114"/>
      <c r="D877" s="116"/>
      <c r="E877" s="117"/>
    </row>
    <row r="878">
      <c r="A878" s="115"/>
      <c r="B878" s="116"/>
      <c r="C878" s="114"/>
      <c r="D878" s="116"/>
      <c r="E878" s="117"/>
    </row>
    <row r="879">
      <c r="A879" s="115"/>
      <c r="B879" s="116"/>
      <c r="C879" s="114"/>
      <c r="D879" s="116"/>
      <c r="E879" s="117"/>
    </row>
    <row r="880">
      <c r="A880" s="115"/>
      <c r="B880" s="116"/>
      <c r="C880" s="114"/>
      <c r="D880" s="116"/>
      <c r="E880" s="117"/>
    </row>
    <row r="881">
      <c r="A881" s="115"/>
      <c r="B881" s="116"/>
      <c r="C881" s="114"/>
      <c r="D881" s="116"/>
      <c r="E881" s="117"/>
    </row>
    <row r="882">
      <c r="A882" s="115"/>
      <c r="B882" s="116"/>
      <c r="C882" s="114"/>
      <c r="D882" s="116"/>
      <c r="E882" s="117"/>
    </row>
    <row r="883">
      <c r="A883" s="115"/>
      <c r="B883" s="116"/>
      <c r="C883" s="114"/>
      <c r="D883" s="116"/>
      <c r="E883" s="117"/>
    </row>
    <row r="884">
      <c r="A884" s="115"/>
      <c r="B884" s="116"/>
      <c r="C884" s="114"/>
      <c r="D884" s="116"/>
      <c r="E884" s="117"/>
    </row>
    <row r="885">
      <c r="A885" s="115"/>
      <c r="B885" s="116"/>
      <c r="C885" s="114"/>
      <c r="D885" s="116"/>
      <c r="E885" s="117"/>
    </row>
    <row r="886">
      <c r="A886" s="115"/>
      <c r="B886" s="116"/>
      <c r="C886" s="114"/>
      <c r="D886" s="116"/>
      <c r="E886" s="117"/>
    </row>
    <row r="887">
      <c r="A887" s="115"/>
      <c r="B887" s="116"/>
      <c r="C887" s="114"/>
      <c r="D887" s="116"/>
      <c r="E887" s="117"/>
    </row>
    <row r="888">
      <c r="A888" s="115"/>
      <c r="B888" s="116"/>
      <c r="C888" s="114"/>
      <c r="D888" s="116"/>
      <c r="E888" s="117"/>
    </row>
    <row r="889">
      <c r="A889" s="115"/>
      <c r="B889" s="116"/>
      <c r="C889" s="114"/>
      <c r="D889" s="116"/>
      <c r="E889" s="117"/>
    </row>
    <row r="890">
      <c r="A890" s="115"/>
      <c r="B890" s="116"/>
      <c r="C890" s="114"/>
      <c r="D890" s="116"/>
      <c r="E890" s="117"/>
    </row>
    <row r="891">
      <c r="A891" s="115"/>
      <c r="B891" s="116"/>
      <c r="C891" s="114"/>
      <c r="D891" s="116"/>
      <c r="E891" s="117"/>
    </row>
    <row r="892">
      <c r="A892" s="115"/>
      <c r="B892" s="116"/>
      <c r="C892" s="114"/>
      <c r="D892" s="116"/>
      <c r="E892" s="117"/>
    </row>
    <row r="893">
      <c r="A893" s="115"/>
      <c r="B893" s="116"/>
      <c r="C893" s="114"/>
      <c r="D893" s="116"/>
      <c r="E893" s="117"/>
    </row>
    <row r="894">
      <c r="A894" s="115"/>
      <c r="B894" s="116"/>
      <c r="C894" s="114"/>
      <c r="D894" s="116"/>
      <c r="E894" s="117"/>
    </row>
    <row r="895">
      <c r="A895" s="115"/>
      <c r="B895" s="116"/>
      <c r="C895" s="114"/>
      <c r="D895" s="116"/>
      <c r="E895" s="117"/>
    </row>
    <row r="896">
      <c r="A896" s="115"/>
      <c r="B896" s="116"/>
      <c r="C896" s="114"/>
      <c r="D896" s="116"/>
      <c r="E896" s="117"/>
    </row>
    <row r="897">
      <c r="A897" s="115"/>
      <c r="B897" s="116"/>
      <c r="C897" s="114"/>
      <c r="D897" s="116"/>
      <c r="E897" s="117"/>
    </row>
    <row r="898">
      <c r="A898" s="115"/>
      <c r="B898" s="116"/>
      <c r="C898" s="114"/>
      <c r="D898" s="116"/>
      <c r="E898" s="117"/>
    </row>
    <row r="899">
      <c r="A899" s="115"/>
      <c r="B899" s="116"/>
      <c r="C899" s="114"/>
      <c r="D899" s="116"/>
      <c r="E899" s="117"/>
    </row>
    <row r="900">
      <c r="A900" s="115"/>
      <c r="B900" s="116"/>
      <c r="C900" s="114"/>
      <c r="D900" s="116"/>
      <c r="E900" s="117"/>
    </row>
    <row r="901">
      <c r="A901" s="115"/>
      <c r="B901" s="116"/>
      <c r="C901" s="114"/>
      <c r="D901" s="116"/>
      <c r="E901" s="117"/>
    </row>
    <row r="902">
      <c r="A902" s="115"/>
      <c r="B902" s="116"/>
      <c r="C902" s="114"/>
      <c r="D902" s="116"/>
      <c r="E902" s="117"/>
    </row>
    <row r="903">
      <c r="A903" s="115"/>
      <c r="B903" s="116"/>
      <c r="C903" s="114"/>
      <c r="D903" s="116"/>
      <c r="E903" s="117"/>
    </row>
    <row r="904">
      <c r="A904" s="115"/>
      <c r="B904" s="116"/>
      <c r="C904" s="114"/>
      <c r="D904" s="116"/>
      <c r="E904" s="117"/>
    </row>
    <row r="905">
      <c r="A905" s="115"/>
      <c r="B905" s="116"/>
      <c r="C905" s="114"/>
      <c r="D905" s="116"/>
      <c r="E905" s="117"/>
    </row>
    <row r="906">
      <c r="A906" s="115"/>
      <c r="B906" s="116"/>
      <c r="C906" s="114"/>
      <c r="D906" s="116"/>
      <c r="E906" s="117"/>
    </row>
    <row r="907">
      <c r="A907" s="115"/>
      <c r="B907" s="116"/>
      <c r="C907" s="114"/>
      <c r="D907" s="116"/>
      <c r="E907" s="117"/>
    </row>
    <row r="908">
      <c r="A908" s="115"/>
      <c r="B908" s="116"/>
      <c r="C908" s="114"/>
      <c r="D908" s="116"/>
      <c r="E908" s="117"/>
    </row>
    <row r="909">
      <c r="A909" s="115"/>
      <c r="B909" s="116"/>
      <c r="C909" s="114"/>
      <c r="D909" s="116"/>
      <c r="E909" s="117"/>
    </row>
    <row r="910">
      <c r="A910" s="115"/>
      <c r="B910" s="116"/>
      <c r="C910" s="114"/>
      <c r="D910" s="116"/>
      <c r="E910" s="117"/>
    </row>
    <row r="911">
      <c r="A911" s="115"/>
      <c r="B911" s="116"/>
      <c r="C911" s="114"/>
      <c r="D911" s="116"/>
      <c r="E911" s="117"/>
    </row>
    <row r="912">
      <c r="A912" s="115"/>
      <c r="B912" s="116"/>
      <c r="C912" s="114"/>
      <c r="D912" s="116"/>
      <c r="E912" s="117"/>
    </row>
    <row r="913">
      <c r="A913" s="115"/>
      <c r="B913" s="116"/>
      <c r="C913" s="114"/>
      <c r="D913" s="116"/>
      <c r="E913" s="117"/>
    </row>
    <row r="914">
      <c r="A914" s="115"/>
      <c r="B914" s="116"/>
      <c r="C914" s="114"/>
      <c r="D914" s="116"/>
      <c r="E914" s="117"/>
    </row>
    <row r="915">
      <c r="A915" s="115"/>
      <c r="B915" s="116"/>
      <c r="C915" s="114"/>
      <c r="D915" s="116"/>
      <c r="E915" s="117"/>
    </row>
    <row r="916">
      <c r="A916" s="115"/>
      <c r="B916" s="116"/>
      <c r="C916" s="114"/>
      <c r="D916" s="116"/>
      <c r="E916" s="117"/>
    </row>
    <row r="917">
      <c r="A917" s="115"/>
      <c r="B917" s="116"/>
      <c r="C917" s="114"/>
      <c r="D917" s="116"/>
      <c r="E917" s="117"/>
    </row>
    <row r="918">
      <c r="A918" s="115"/>
      <c r="B918" s="116"/>
      <c r="C918" s="114"/>
      <c r="D918" s="116"/>
      <c r="E918" s="117"/>
    </row>
    <row r="919">
      <c r="A919" s="115"/>
      <c r="B919" s="116"/>
      <c r="C919" s="114"/>
      <c r="D919" s="116"/>
      <c r="E919" s="117"/>
    </row>
    <row r="920">
      <c r="A920" s="115"/>
      <c r="B920" s="116"/>
      <c r="C920" s="114"/>
      <c r="D920" s="116"/>
      <c r="E920" s="117"/>
    </row>
    <row r="921">
      <c r="A921" s="115"/>
      <c r="B921" s="116"/>
      <c r="C921" s="114"/>
      <c r="D921" s="116"/>
      <c r="E921" s="117"/>
    </row>
    <row r="922">
      <c r="A922" s="115"/>
      <c r="B922" s="116"/>
      <c r="C922" s="114"/>
      <c r="D922" s="116"/>
      <c r="E922" s="117"/>
    </row>
    <row r="923">
      <c r="A923" s="115"/>
      <c r="B923" s="116"/>
      <c r="C923" s="114"/>
      <c r="D923" s="116"/>
      <c r="E923" s="117"/>
    </row>
    <row r="924">
      <c r="A924" s="115"/>
      <c r="B924" s="116"/>
      <c r="C924" s="114"/>
      <c r="D924" s="116"/>
      <c r="E924" s="117"/>
    </row>
    <row r="925">
      <c r="A925" s="115"/>
      <c r="B925" s="116"/>
      <c r="C925" s="114"/>
      <c r="D925" s="116"/>
      <c r="E925" s="117"/>
    </row>
    <row r="926">
      <c r="A926" s="115"/>
      <c r="B926" s="116"/>
      <c r="C926" s="114"/>
      <c r="D926" s="116"/>
      <c r="E926" s="117"/>
    </row>
    <row r="927">
      <c r="A927" s="115"/>
      <c r="B927" s="116"/>
      <c r="C927" s="114"/>
      <c r="D927" s="116"/>
      <c r="E927" s="117"/>
    </row>
    <row r="928">
      <c r="A928" s="115"/>
      <c r="B928" s="116"/>
      <c r="C928" s="114"/>
      <c r="D928" s="116"/>
      <c r="E928" s="117"/>
    </row>
    <row r="929">
      <c r="A929" s="115"/>
      <c r="B929" s="116"/>
      <c r="C929" s="114"/>
      <c r="D929" s="116"/>
      <c r="E929" s="117"/>
    </row>
    <row r="930">
      <c r="A930" s="115"/>
      <c r="B930" s="116"/>
      <c r="C930" s="114"/>
      <c r="D930" s="116"/>
      <c r="E930" s="117"/>
    </row>
    <row r="931">
      <c r="A931" s="115"/>
      <c r="B931" s="116"/>
      <c r="C931" s="114"/>
      <c r="D931" s="116"/>
      <c r="E931" s="117"/>
    </row>
    <row r="932">
      <c r="A932" s="115"/>
      <c r="B932" s="116"/>
      <c r="C932" s="114"/>
      <c r="D932" s="116"/>
      <c r="E932" s="117"/>
    </row>
    <row r="933">
      <c r="A933" s="115"/>
      <c r="B933" s="116"/>
      <c r="C933" s="114"/>
      <c r="D933" s="116"/>
      <c r="E933" s="117"/>
    </row>
    <row r="934">
      <c r="A934" s="115"/>
      <c r="B934" s="116"/>
      <c r="C934" s="114"/>
      <c r="D934" s="116"/>
      <c r="E934" s="117"/>
    </row>
    <row r="935">
      <c r="A935" s="115"/>
      <c r="B935" s="116"/>
      <c r="C935" s="114"/>
      <c r="D935" s="116"/>
      <c r="E935" s="117"/>
    </row>
    <row r="936">
      <c r="A936" s="115"/>
      <c r="B936" s="116"/>
      <c r="C936" s="114"/>
      <c r="D936" s="116"/>
      <c r="E936" s="117"/>
    </row>
    <row r="937">
      <c r="A937" s="115"/>
      <c r="B937" s="116"/>
      <c r="C937" s="114"/>
      <c r="D937" s="116"/>
      <c r="E937" s="117"/>
    </row>
    <row r="938">
      <c r="A938" s="115"/>
      <c r="B938" s="116"/>
      <c r="C938" s="114"/>
      <c r="D938" s="116"/>
      <c r="E938" s="117"/>
    </row>
    <row r="939">
      <c r="A939" s="115"/>
      <c r="B939" s="116"/>
      <c r="C939" s="114"/>
      <c r="D939" s="116"/>
      <c r="E939" s="117"/>
    </row>
    <row r="940">
      <c r="A940" s="115"/>
      <c r="B940" s="116"/>
      <c r="C940" s="114"/>
      <c r="D940" s="116"/>
      <c r="E940" s="117"/>
    </row>
    <row r="941">
      <c r="A941" s="115"/>
      <c r="B941" s="116"/>
      <c r="C941" s="114"/>
      <c r="D941" s="116"/>
      <c r="E941" s="117"/>
    </row>
    <row r="942">
      <c r="A942" s="115"/>
      <c r="B942" s="116"/>
      <c r="C942" s="114"/>
      <c r="D942" s="116"/>
      <c r="E942" s="117"/>
    </row>
    <row r="943">
      <c r="A943" s="115"/>
      <c r="B943" s="116"/>
      <c r="C943" s="114"/>
      <c r="D943" s="116"/>
      <c r="E943" s="117"/>
    </row>
    <row r="944">
      <c r="A944" s="115"/>
      <c r="B944" s="116"/>
      <c r="C944" s="114"/>
      <c r="D944" s="116"/>
      <c r="E944" s="117"/>
    </row>
    <row r="945">
      <c r="A945" s="115"/>
      <c r="B945" s="116"/>
      <c r="C945" s="114"/>
      <c r="D945" s="116"/>
      <c r="E945" s="117"/>
    </row>
    <row r="946">
      <c r="A946" s="115"/>
      <c r="B946" s="116"/>
      <c r="C946" s="114"/>
      <c r="D946" s="116"/>
      <c r="E946" s="117"/>
    </row>
    <row r="947">
      <c r="A947" s="115"/>
      <c r="B947" s="116"/>
      <c r="C947" s="114"/>
      <c r="D947" s="116"/>
      <c r="E947" s="117"/>
    </row>
    <row r="948">
      <c r="A948" s="115"/>
      <c r="B948" s="116"/>
      <c r="C948" s="114"/>
      <c r="D948" s="116"/>
      <c r="E948" s="117"/>
    </row>
    <row r="949">
      <c r="A949" s="115"/>
      <c r="B949" s="116"/>
      <c r="C949" s="114"/>
      <c r="D949" s="116"/>
      <c r="E949" s="117"/>
    </row>
    <row r="950">
      <c r="A950" s="115"/>
      <c r="B950" s="116"/>
      <c r="C950" s="114"/>
      <c r="D950" s="116"/>
      <c r="E950" s="117"/>
    </row>
    <row r="951">
      <c r="A951" s="115"/>
      <c r="B951" s="116"/>
      <c r="C951" s="114"/>
      <c r="D951" s="116"/>
      <c r="E951" s="117"/>
    </row>
    <row r="952">
      <c r="A952" s="115"/>
      <c r="B952" s="116"/>
      <c r="C952" s="114"/>
      <c r="D952" s="116"/>
      <c r="E952" s="117"/>
    </row>
    <row r="953">
      <c r="A953" s="115"/>
      <c r="B953" s="116"/>
      <c r="C953" s="114"/>
      <c r="D953" s="116"/>
      <c r="E953" s="117"/>
    </row>
    <row r="954">
      <c r="A954" s="115"/>
      <c r="B954" s="116"/>
      <c r="C954" s="114"/>
      <c r="D954" s="116"/>
      <c r="E954" s="117"/>
    </row>
    <row r="955">
      <c r="A955" s="115"/>
      <c r="B955" s="116"/>
      <c r="C955" s="114"/>
      <c r="D955" s="116"/>
      <c r="E955" s="117"/>
    </row>
    <row r="956">
      <c r="A956" s="115"/>
      <c r="B956" s="116"/>
      <c r="C956" s="114"/>
      <c r="D956" s="116"/>
      <c r="E956" s="117"/>
    </row>
    <row r="957">
      <c r="A957" s="115"/>
      <c r="B957" s="116"/>
      <c r="C957" s="114"/>
      <c r="D957" s="116"/>
      <c r="E957" s="117"/>
    </row>
    <row r="958">
      <c r="A958" s="115"/>
      <c r="B958" s="116"/>
      <c r="C958" s="114"/>
      <c r="D958" s="116"/>
      <c r="E958" s="117"/>
    </row>
    <row r="959">
      <c r="A959" s="115"/>
      <c r="B959" s="116"/>
      <c r="C959" s="114"/>
      <c r="D959" s="116"/>
      <c r="E959" s="117"/>
    </row>
    <row r="960">
      <c r="A960" s="115"/>
      <c r="B960" s="116"/>
      <c r="C960" s="114"/>
      <c r="D960" s="116"/>
      <c r="E960" s="117"/>
    </row>
    <row r="961">
      <c r="A961" s="115"/>
      <c r="B961" s="116"/>
      <c r="C961" s="114"/>
      <c r="D961" s="116"/>
      <c r="E961" s="117"/>
    </row>
    <row r="962">
      <c r="A962" s="115"/>
      <c r="B962" s="116"/>
      <c r="C962" s="114"/>
      <c r="D962" s="116"/>
      <c r="E962" s="117"/>
    </row>
    <row r="963">
      <c r="A963" s="115"/>
      <c r="B963" s="116"/>
      <c r="C963" s="114"/>
      <c r="D963" s="116"/>
      <c r="E963" s="117"/>
    </row>
    <row r="964">
      <c r="A964" s="115"/>
      <c r="B964" s="116"/>
      <c r="C964" s="114"/>
      <c r="D964" s="116"/>
      <c r="E964" s="117"/>
    </row>
    <row r="965">
      <c r="A965" s="115"/>
      <c r="B965" s="116"/>
      <c r="C965" s="114"/>
      <c r="D965" s="116"/>
      <c r="E965" s="117"/>
    </row>
    <row r="966">
      <c r="A966" s="115"/>
      <c r="B966" s="116"/>
      <c r="C966" s="114"/>
      <c r="D966" s="116"/>
      <c r="E966" s="117"/>
    </row>
    <row r="967">
      <c r="A967" s="115"/>
      <c r="B967" s="116"/>
      <c r="C967" s="114"/>
      <c r="D967" s="116"/>
      <c r="E967" s="117"/>
    </row>
    <row r="968">
      <c r="A968" s="115"/>
      <c r="B968" s="116"/>
      <c r="C968" s="114"/>
      <c r="D968" s="116"/>
      <c r="E968" s="117"/>
    </row>
    <row r="969">
      <c r="A969" s="115"/>
      <c r="B969" s="116"/>
      <c r="C969" s="114"/>
      <c r="D969" s="116"/>
      <c r="E969" s="117"/>
    </row>
    <row r="970">
      <c r="A970" s="115"/>
      <c r="B970" s="116"/>
      <c r="C970" s="114"/>
      <c r="D970" s="116"/>
      <c r="E970" s="117"/>
    </row>
    <row r="971">
      <c r="A971" s="115"/>
      <c r="B971" s="116"/>
      <c r="C971" s="114"/>
      <c r="D971" s="116"/>
      <c r="E971" s="117"/>
    </row>
    <row r="972">
      <c r="A972" s="115"/>
      <c r="B972" s="116"/>
      <c r="C972" s="114"/>
      <c r="D972" s="116"/>
      <c r="E972" s="117"/>
    </row>
    <row r="973">
      <c r="A973" s="115"/>
      <c r="B973" s="116"/>
      <c r="C973" s="114"/>
      <c r="D973" s="116"/>
      <c r="E973" s="117"/>
    </row>
    <row r="974">
      <c r="A974" s="115"/>
      <c r="B974" s="116"/>
      <c r="C974" s="114"/>
      <c r="D974" s="116"/>
      <c r="E974" s="117"/>
    </row>
    <row r="975">
      <c r="A975" s="115"/>
      <c r="B975" s="116"/>
      <c r="C975" s="114"/>
      <c r="D975" s="116"/>
      <c r="E975" s="117"/>
    </row>
    <row r="976">
      <c r="A976" s="115"/>
      <c r="B976" s="116"/>
      <c r="C976" s="114"/>
      <c r="D976" s="116"/>
      <c r="E976" s="117"/>
    </row>
    <row r="977">
      <c r="A977" s="115"/>
      <c r="B977" s="116"/>
      <c r="C977" s="114"/>
      <c r="D977" s="116"/>
      <c r="E977" s="117"/>
    </row>
    <row r="978">
      <c r="A978" s="115"/>
      <c r="B978" s="116"/>
      <c r="C978" s="114"/>
      <c r="D978" s="116"/>
      <c r="E978" s="117"/>
    </row>
    <row r="979">
      <c r="A979" s="115"/>
      <c r="B979" s="116"/>
      <c r="C979" s="114"/>
      <c r="D979" s="116"/>
      <c r="E979" s="117"/>
    </row>
    <row r="980">
      <c r="A980" s="115"/>
      <c r="B980" s="116"/>
      <c r="C980" s="114"/>
      <c r="D980" s="116"/>
      <c r="E980" s="117"/>
    </row>
    <row r="981">
      <c r="A981" s="115"/>
      <c r="B981" s="116"/>
      <c r="C981" s="114"/>
      <c r="D981" s="116"/>
      <c r="E981" s="117"/>
    </row>
    <row r="982">
      <c r="A982" s="115"/>
      <c r="B982" s="116"/>
      <c r="C982" s="114"/>
      <c r="D982" s="116"/>
      <c r="E982" s="117"/>
    </row>
    <row r="983">
      <c r="A983" s="115"/>
      <c r="B983" s="116"/>
      <c r="C983" s="114"/>
      <c r="D983" s="116"/>
      <c r="E983" s="117"/>
    </row>
    <row r="984">
      <c r="A984" s="115"/>
      <c r="B984" s="116"/>
      <c r="C984" s="114"/>
      <c r="D984" s="116"/>
      <c r="E984" s="117"/>
    </row>
    <row r="985">
      <c r="A985" s="115"/>
      <c r="B985" s="116"/>
      <c r="C985" s="114"/>
      <c r="D985" s="116"/>
      <c r="E985" s="117"/>
    </row>
    <row r="986">
      <c r="A986" s="115"/>
      <c r="B986" s="116"/>
      <c r="C986" s="114"/>
      <c r="D986" s="116"/>
      <c r="E986" s="117"/>
    </row>
    <row r="987">
      <c r="A987" s="115"/>
      <c r="B987" s="116"/>
      <c r="C987" s="114"/>
      <c r="D987" s="116"/>
      <c r="E987" s="117"/>
    </row>
    <row r="988">
      <c r="A988" s="115"/>
      <c r="B988" s="116"/>
      <c r="C988" s="114"/>
      <c r="D988" s="116"/>
      <c r="E988" s="117"/>
    </row>
    <row r="989">
      <c r="A989" s="115"/>
      <c r="B989" s="116"/>
      <c r="C989" s="114"/>
      <c r="D989" s="116"/>
      <c r="E989" s="117"/>
    </row>
    <row r="990">
      <c r="A990" s="115"/>
      <c r="B990" s="116"/>
      <c r="C990" s="114"/>
      <c r="D990" s="116"/>
      <c r="E990" s="117"/>
    </row>
    <row r="991">
      <c r="A991" s="115"/>
      <c r="B991" s="116"/>
      <c r="C991" s="114"/>
      <c r="D991" s="116"/>
      <c r="E991" s="117"/>
    </row>
    <row r="992">
      <c r="A992" s="115"/>
      <c r="B992" s="116"/>
      <c r="C992" s="114"/>
      <c r="D992" s="116"/>
      <c r="E992" s="117"/>
    </row>
    <row r="993">
      <c r="A993" s="115"/>
      <c r="B993" s="116"/>
      <c r="C993" s="114"/>
      <c r="D993" s="116"/>
      <c r="E993" s="117"/>
    </row>
    <row r="994">
      <c r="A994" s="115"/>
      <c r="B994" s="116"/>
      <c r="C994" s="114"/>
      <c r="D994" s="116"/>
      <c r="E994" s="117"/>
    </row>
    <row r="995">
      <c r="A995" s="115"/>
      <c r="B995" s="116"/>
      <c r="C995" s="114"/>
      <c r="D995" s="116"/>
      <c r="E995" s="117"/>
    </row>
    <row r="996">
      <c r="A996" s="115"/>
      <c r="B996" s="116"/>
      <c r="C996" s="114"/>
      <c r="D996" s="116"/>
      <c r="E996" s="117"/>
    </row>
    <row r="997">
      <c r="A997" s="115"/>
      <c r="B997" s="116"/>
      <c r="C997" s="114"/>
      <c r="D997" s="116"/>
      <c r="E997" s="117"/>
    </row>
    <row r="998">
      <c r="A998" s="115"/>
      <c r="B998" s="116"/>
      <c r="C998" s="114"/>
      <c r="D998" s="116"/>
      <c r="E998" s="117"/>
    </row>
    <row r="999">
      <c r="A999" s="115"/>
      <c r="B999" s="116"/>
      <c r="C999" s="114"/>
      <c r="D999" s="116"/>
      <c r="E999" s="117"/>
    </row>
    <row r="1000">
      <c r="A1000" s="115"/>
      <c r="B1000" s="116"/>
      <c r="C1000" s="114"/>
      <c r="D1000" s="116"/>
      <c r="E1000" s="117"/>
    </row>
  </sheetData>
  <conditionalFormatting sqref="A1:E1000">
    <cfRule type="colorScale" priority="1">
      <colorScale>
        <cfvo type="min"/>
        <cfvo type="max"/>
        <color rgb="FF57BB8A"/>
        <color rgb="FFFFFFFF"/>
      </colorScale>
    </cfRule>
  </conditionalFormatting>
  <drawing r:id="rId1"/>
  <tableParts count="1">
    <tablePart r:id="rId3"/>
  </tableParts>
</worksheet>
</file>