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23D6\"/>
    </mc:Choice>
  </mc:AlternateContent>
  <bookViews>
    <workbookView xWindow="1275" yWindow="375" windowWidth="0" windowHeight="21075" tabRatio="809" firstSheet="1" activeTab="2"/>
  </bookViews>
  <sheets>
    <sheet name="Entire Set of 100" sheetId="1" r:id="rId1"/>
    <sheet name="ELP Data" sheetId="7" r:id="rId2"/>
    <sheet name="HF Targets" sheetId="8" r:id="rId3"/>
    <sheet name="Pilot 1 Set" sheetId="2" r:id="rId4"/>
    <sheet name="Set of 60 (E3 &amp; E4)" sheetId="3" r:id="rId5"/>
    <sheet name="Set of 40 (E1A &amp; E2)" sheetId="5" r:id="rId6"/>
    <sheet name="Appendix for Dissertation" sheetId="4" r:id="rId7"/>
    <sheet name="Moderate difficulty words" sheetId="6" r:id="rId8"/>
  </sheets>
  <definedNames>
    <definedName name="_xlnm._FilterDatabase" localSheetId="6" hidden="1">'Appendix for Dissertation'!$A$1:$G$61</definedName>
    <definedName name="_xlnm._FilterDatabase" localSheetId="0" hidden="1">'Entire Set of 100'!$B$2:$S$102</definedName>
    <definedName name="_xlnm._FilterDatabase" localSheetId="5" hidden="1">'Set of 40 (E1A &amp; E2)'!$A$1:$J$62</definedName>
    <definedName name="_xlnm._FilterDatabase" localSheetId="4" hidden="1">'Set of 60 (E3 &amp; E4)'!$A$1:$J$61</definedName>
  </definedNames>
  <calcPr calcId="171026" concurrentCalc="0"/>
</workbook>
</file>

<file path=xl/calcChain.xml><?xml version="1.0" encoding="utf-8"?>
<calcChain xmlns="http://schemas.openxmlformats.org/spreadsheetml/2006/main">
  <c r="O66" i="8" l="1"/>
  <c r="N66" i="8"/>
  <c r="M66" i="8"/>
  <c r="L66" i="8"/>
  <c r="K66" i="8"/>
  <c r="J66" i="8"/>
  <c r="I66" i="8"/>
  <c r="H66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6" i="8"/>
  <c r="F66" i="8"/>
  <c r="E66" i="8"/>
  <c r="O65" i="8"/>
  <c r="N65" i="8"/>
  <c r="M65" i="8"/>
  <c r="L65" i="8"/>
  <c r="K65" i="8"/>
  <c r="J65" i="8"/>
  <c r="I65" i="8"/>
  <c r="H65" i="8"/>
  <c r="G65" i="8"/>
  <c r="F65" i="8"/>
  <c r="E65" i="8"/>
  <c r="D66" i="8"/>
  <c r="D65" i="8"/>
  <c r="O64" i="8"/>
  <c r="N64" i="8"/>
  <c r="M64" i="8"/>
  <c r="L64" i="8"/>
  <c r="K64" i="8"/>
  <c r="J64" i="8"/>
  <c r="I64" i="8"/>
  <c r="H64" i="8"/>
  <c r="G64" i="8"/>
  <c r="F64" i="8"/>
  <c r="E64" i="8"/>
  <c r="O63" i="8"/>
  <c r="N63" i="8"/>
  <c r="M63" i="8"/>
  <c r="L63" i="8"/>
  <c r="K63" i="8"/>
  <c r="J63" i="8"/>
  <c r="I63" i="8"/>
  <c r="H63" i="8"/>
  <c r="G63" i="8"/>
  <c r="F63" i="8"/>
  <c r="E63" i="8"/>
  <c r="D64" i="8"/>
  <c r="D63" i="8"/>
  <c r="F113" i="7"/>
  <c r="E113" i="7"/>
  <c r="D113" i="7"/>
  <c r="F111" i="7"/>
  <c r="E111" i="7"/>
  <c r="D111" i="7"/>
  <c r="F109" i="7"/>
  <c r="E109" i="7"/>
  <c r="D109" i="7"/>
  <c r="G14" i="7"/>
  <c r="G94" i="7"/>
  <c r="G69" i="7"/>
  <c r="G45" i="7"/>
  <c r="G12" i="7"/>
  <c r="G22" i="7"/>
  <c r="G26" i="7"/>
  <c r="G25" i="7"/>
  <c r="G86" i="7"/>
  <c r="G96" i="7"/>
  <c r="G67" i="7"/>
  <c r="G39" i="7"/>
  <c r="G37" i="7"/>
  <c r="G38" i="7"/>
  <c r="G82" i="7"/>
  <c r="G47" i="7"/>
  <c r="G61" i="7"/>
  <c r="G75" i="7"/>
  <c r="G53" i="7"/>
  <c r="G88" i="7"/>
  <c r="G76" i="7"/>
  <c r="G20" i="7"/>
  <c r="G51" i="7"/>
  <c r="G10" i="7"/>
  <c r="G7" i="7"/>
  <c r="G70" i="7"/>
  <c r="G19" i="7"/>
  <c r="G15" i="7"/>
  <c r="G27" i="7"/>
  <c r="G23" i="7"/>
  <c r="G31" i="7"/>
  <c r="G59" i="7"/>
  <c r="G36" i="7"/>
  <c r="G6" i="7"/>
  <c r="G72" i="7"/>
  <c r="G74" i="7"/>
  <c r="G4" i="7"/>
  <c r="G68" i="7"/>
  <c r="G30" i="7"/>
  <c r="G24" i="7"/>
  <c r="G55" i="7"/>
  <c r="G83" i="7"/>
  <c r="G40" i="7"/>
  <c r="G64" i="7"/>
  <c r="G29" i="7"/>
  <c r="G13" i="7"/>
  <c r="G81" i="7"/>
  <c r="G101" i="7"/>
  <c r="G41" i="7"/>
  <c r="G16" i="7"/>
  <c r="G42" i="7"/>
  <c r="G80" i="7"/>
  <c r="G71" i="7"/>
  <c r="G28" i="7"/>
  <c r="G99" i="7"/>
  <c r="G89" i="7"/>
  <c r="G92" i="7"/>
  <c r="G84" i="7"/>
  <c r="G56" i="7"/>
  <c r="G62" i="7"/>
  <c r="G35" i="7"/>
  <c r="G66" i="7"/>
  <c r="G98" i="7"/>
  <c r="G97" i="7"/>
  <c r="G91" i="7"/>
  <c r="G85" i="7"/>
  <c r="G79" i="7"/>
  <c r="G32" i="7"/>
  <c r="G33" i="7"/>
  <c r="G58" i="7"/>
  <c r="G60" i="7"/>
  <c r="G34" i="7"/>
  <c r="G52" i="7"/>
  <c r="G100" i="7"/>
  <c r="G21" i="7"/>
  <c r="G46" i="7"/>
  <c r="G44" i="7"/>
  <c r="G48" i="7"/>
  <c r="G93" i="7"/>
  <c r="G2" i="7"/>
  <c r="G54" i="7"/>
  <c r="G95" i="7"/>
  <c r="G65" i="7"/>
  <c r="G11" i="7"/>
  <c r="G17" i="7"/>
  <c r="G5" i="7"/>
  <c r="G9" i="7"/>
  <c r="G50" i="7"/>
  <c r="G57" i="7"/>
  <c r="G3" i="7"/>
  <c r="G90" i="7"/>
  <c r="G78" i="7"/>
  <c r="G73" i="7"/>
  <c r="G63" i="7"/>
  <c r="G77" i="7"/>
  <c r="G8" i="7"/>
  <c r="G18" i="7"/>
  <c r="G49" i="7"/>
  <c r="G43" i="7"/>
  <c r="G87" i="7"/>
  <c r="G107" i="7"/>
  <c r="F107" i="7"/>
  <c r="E107" i="7"/>
  <c r="D107" i="7"/>
  <c r="G106" i="7"/>
  <c r="F106" i="7"/>
  <c r="E106" i="7"/>
  <c r="D106" i="7"/>
  <c r="G105" i="7"/>
  <c r="F105" i="7"/>
  <c r="E105" i="7"/>
  <c r="D105" i="7"/>
  <c r="G104" i="7"/>
  <c r="F104" i="7"/>
  <c r="E104" i="7"/>
  <c r="D104" i="7"/>
  <c r="G103" i="7"/>
  <c r="F103" i="7"/>
  <c r="E103" i="7"/>
  <c r="D103" i="7"/>
  <c r="AB106" i="1"/>
  <c r="AA106" i="1"/>
  <c r="Z106" i="1"/>
  <c r="Y106" i="1"/>
  <c r="AB105" i="1"/>
  <c r="AA105" i="1"/>
  <c r="Z105" i="1"/>
  <c r="Y105" i="1"/>
  <c r="X106" i="1"/>
  <c r="X105" i="1"/>
  <c r="AB104" i="1"/>
  <c r="AA104" i="1"/>
  <c r="Z104" i="1"/>
  <c r="Y104" i="1"/>
  <c r="X104" i="1"/>
  <c r="A32" i="1"/>
  <c r="A47" i="1"/>
  <c r="A100" i="1"/>
  <c r="A99" i="1"/>
  <c r="A98" i="1"/>
  <c r="A97" i="1"/>
  <c r="A64" i="1"/>
  <c r="A96" i="1"/>
  <c r="A62" i="1"/>
  <c r="A61" i="1"/>
  <c r="A46" i="1"/>
  <c r="A45" i="1"/>
  <c r="A29" i="1"/>
  <c r="A44" i="1"/>
  <c r="A93" i="1"/>
  <c r="A60" i="1"/>
  <c r="A43" i="1"/>
  <c r="A28" i="1"/>
  <c r="A41" i="1"/>
  <c r="A27" i="1"/>
  <c r="A40" i="1"/>
  <c r="A91" i="1"/>
  <c r="A89" i="1"/>
  <c r="A26" i="1"/>
  <c r="A25" i="1"/>
  <c r="A58" i="1"/>
  <c r="A57" i="1"/>
  <c r="A39" i="1"/>
  <c r="A21" i="1"/>
  <c r="A84" i="1"/>
  <c r="A38" i="1"/>
  <c r="A56" i="1"/>
  <c r="A18" i="1"/>
  <c r="A83" i="1"/>
  <c r="A55" i="1"/>
  <c r="A16" i="1"/>
  <c r="A82" i="1"/>
  <c r="A15" i="1"/>
  <c r="A54" i="1"/>
  <c r="A80" i="1"/>
  <c r="A36" i="1"/>
  <c r="A79" i="1"/>
  <c r="A78" i="1"/>
  <c r="A11" i="1"/>
  <c r="A10" i="1"/>
  <c r="A77" i="1"/>
  <c r="A76" i="1"/>
  <c r="A35" i="1"/>
  <c r="A7" i="1"/>
  <c r="A74" i="1"/>
  <c r="A52" i="1"/>
  <c r="A73" i="1"/>
  <c r="A51" i="1"/>
  <c r="A50" i="1"/>
  <c r="A5" i="1"/>
  <c r="A4" i="1"/>
  <c r="A49" i="1"/>
  <c r="A48" i="1"/>
  <c r="A68" i="1"/>
  <c r="A34" i="1"/>
  <c r="F104" i="1"/>
  <c r="F105" i="1"/>
  <c r="F106" i="1"/>
  <c r="F107" i="1"/>
  <c r="F108" i="1"/>
  <c r="F110" i="1"/>
  <c r="F112" i="1"/>
  <c r="F114" i="1"/>
  <c r="P49" i="1"/>
  <c r="P57" i="1"/>
  <c r="M49" i="1"/>
  <c r="M58" i="1"/>
  <c r="M50" i="1"/>
  <c r="M83" i="1"/>
  <c r="M38" i="1"/>
  <c r="M57" i="1"/>
  <c r="M54" i="1"/>
  <c r="M17" i="1"/>
  <c r="M101" i="1"/>
  <c r="M4" i="1"/>
  <c r="M59" i="1"/>
  <c r="M69" i="1"/>
  <c r="M84" i="1"/>
  <c r="M20" i="1"/>
  <c r="M11" i="1"/>
  <c r="M60" i="1"/>
  <c r="M76" i="1"/>
  <c r="M95" i="1"/>
  <c r="M102" i="1"/>
  <c r="M12" i="1"/>
  <c r="M81" i="1"/>
  <c r="M43" i="1"/>
  <c r="M67" i="1"/>
  <c r="M56" i="1"/>
  <c r="M97" i="1"/>
  <c r="M28" i="1"/>
  <c r="M22" i="1"/>
  <c r="M13" i="1"/>
  <c r="M64" i="1"/>
  <c r="M79" i="1"/>
  <c r="M55" i="1"/>
  <c r="M30" i="1"/>
  <c r="M33" i="1"/>
  <c r="M34" i="1"/>
  <c r="M68" i="1"/>
  <c r="M62" i="1"/>
  <c r="M7" i="1"/>
  <c r="M15" i="1"/>
  <c r="M40" i="1"/>
  <c r="M75" i="1"/>
  <c r="M5" i="1"/>
  <c r="M93" i="1"/>
  <c r="M53" i="1"/>
  <c r="M25" i="1"/>
  <c r="M66" i="1"/>
  <c r="M94" i="1"/>
  <c r="M6" i="1"/>
  <c r="M44" i="1"/>
  <c r="M65" i="1"/>
  <c r="M14" i="1"/>
  <c r="M3" i="1"/>
  <c r="M37" i="1"/>
  <c r="M63" i="1"/>
  <c r="M73" i="1"/>
  <c r="M16" i="1"/>
  <c r="M70" i="1"/>
  <c r="M19" i="1"/>
  <c r="M8" i="1"/>
  <c r="M78" i="1"/>
  <c r="M35" i="1"/>
  <c r="M61" i="1"/>
  <c r="M72" i="1"/>
  <c r="M71" i="1"/>
  <c r="M10" i="1"/>
  <c r="M99" i="1"/>
  <c r="M24" i="1"/>
  <c r="M100" i="1"/>
  <c r="M90" i="1"/>
  <c r="M46" i="1"/>
  <c r="M29" i="1"/>
  <c r="M80" i="1"/>
  <c r="M96" i="1"/>
  <c r="M82" i="1"/>
  <c r="M86" i="1"/>
  <c r="M74" i="1"/>
  <c r="M45" i="1"/>
  <c r="M91" i="1"/>
  <c r="M23" i="1"/>
  <c r="M85" i="1"/>
  <c r="M92" i="1"/>
  <c r="M98" i="1"/>
  <c r="M42" i="1"/>
  <c r="M88" i="1"/>
  <c r="M21" i="1"/>
  <c r="M41" i="1"/>
  <c r="M32" i="1"/>
  <c r="M47" i="1"/>
  <c r="M52" i="1"/>
  <c r="M9" i="1"/>
  <c r="M39" i="1"/>
  <c r="M87" i="1"/>
  <c r="M77" i="1"/>
  <c r="M48" i="1"/>
  <c r="M36" i="1"/>
  <c r="M89" i="1"/>
  <c r="M26" i="1"/>
  <c r="M31" i="1"/>
  <c r="M51" i="1"/>
  <c r="M18" i="1"/>
  <c r="M27" i="1"/>
  <c r="E104" i="1"/>
  <c r="E105" i="1"/>
  <c r="E106" i="1"/>
  <c r="E107" i="1"/>
  <c r="E108" i="1"/>
  <c r="E110" i="1"/>
  <c r="E112" i="1"/>
  <c r="E114" i="1"/>
  <c r="O49" i="1"/>
  <c r="O57" i="1"/>
  <c r="L49" i="1"/>
  <c r="L58" i="1"/>
  <c r="L50" i="1"/>
  <c r="L83" i="1"/>
  <c r="L38" i="1"/>
  <c r="L57" i="1"/>
  <c r="L54" i="1"/>
  <c r="L17" i="1"/>
  <c r="L101" i="1"/>
  <c r="L4" i="1"/>
  <c r="L59" i="1"/>
  <c r="L69" i="1"/>
  <c r="L84" i="1"/>
  <c r="L20" i="1"/>
  <c r="L11" i="1"/>
  <c r="L60" i="1"/>
  <c r="L76" i="1"/>
  <c r="L95" i="1"/>
  <c r="L102" i="1"/>
  <c r="L12" i="1"/>
  <c r="L81" i="1"/>
  <c r="L43" i="1"/>
  <c r="L67" i="1"/>
  <c r="L56" i="1"/>
  <c r="L97" i="1"/>
  <c r="L28" i="1"/>
  <c r="L22" i="1"/>
  <c r="L13" i="1"/>
  <c r="L64" i="1"/>
  <c r="L79" i="1"/>
  <c r="L55" i="1"/>
  <c r="L30" i="1"/>
  <c r="L33" i="1"/>
  <c r="L34" i="1"/>
  <c r="L68" i="1"/>
  <c r="L62" i="1"/>
  <c r="L7" i="1"/>
  <c r="L15" i="1"/>
  <c r="L40" i="1"/>
  <c r="L75" i="1"/>
  <c r="L5" i="1"/>
  <c r="L93" i="1"/>
  <c r="L53" i="1"/>
  <c r="L25" i="1"/>
  <c r="L66" i="1"/>
  <c r="L94" i="1"/>
  <c r="L6" i="1"/>
  <c r="L44" i="1"/>
  <c r="L65" i="1"/>
  <c r="L14" i="1"/>
  <c r="L3" i="1"/>
  <c r="L37" i="1"/>
  <c r="L63" i="1"/>
  <c r="L73" i="1"/>
  <c r="L16" i="1"/>
  <c r="L70" i="1"/>
  <c r="L19" i="1"/>
  <c r="L8" i="1"/>
  <c r="L78" i="1"/>
  <c r="L35" i="1"/>
  <c r="L61" i="1"/>
  <c r="L72" i="1"/>
  <c r="L71" i="1"/>
  <c r="L10" i="1"/>
  <c r="L99" i="1"/>
  <c r="L24" i="1"/>
  <c r="L100" i="1"/>
  <c r="L90" i="1"/>
  <c r="L46" i="1"/>
  <c r="L29" i="1"/>
  <c r="L80" i="1"/>
  <c r="L96" i="1"/>
  <c r="L82" i="1"/>
  <c r="L86" i="1"/>
  <c r="L74" i="1"/>
  <c r="L45" i="1"/>
  <c r="L91" i="1"/>
  <c r="L23" i="1"/>
  <c r="L85" i="1"/>
  <c r="L92" i="1"/>
  <c r="L98" i="1"/>
  <c r="L42" i="1"/>
  <c r="L88" i="1"/>
  <c r="L21" i="1"/>
  <c r="L41" i="1"/>
  <c r="L32" i="1"/>
  <c r="L47" i="1"/>
  <c r="L52" i="1"/>
  <c r="L9" i="1"/>
  <c r="L39" i="1"/>
  <c r="L87" i="1"/>
  <c r="L77" i="1"/>
  <c r="L48" i="1"/>
  <c r="L36" i="1"/>
  <c r="L89" i="1"/>
  <c r="L26" i="1"/>
  <c r="L31" i="1"/>
  <c r="L51" i="1"/>
  <c r="L18" i="1"/>
  <c r="L27" i="1"/>
  <c r="G104" i="1"/>
  <c r="G105" i="1"/>
  <c r="G106" i="1"/>
  <c r="G107" i="1"/>
  <c r="G108" i="1"/>
  <c r="G110" i="1"/>
  <c r="G112" i="1"/>
  <c r="G114" i="1"/>
  <c r="Q57" i="1"/>
  <c r="H27" i="1"/>
  <c r="H18" i="1"/>
  <c r="H51" i="1"/>
  <c r="H31" i="1"/>
  <c r="H26" i="1"/>
  <c r="H89" i="1"/>
  <c r="H36" i="1"/>
  <c r="H48" i="1"/>
  <c r="H77" i="1"/>
  <c r="H87" i="1"/>
  <c r="H39" i="1"/>
  <c r="H9" i="1"/>
  <c r="H52" i="1"/>
  <c r="H47" i="1"/>
  <c r="H32" i="1"/>
  <c r="H41" i="1"/>
  <c r="H21" i="1"/>
  <c r="H88" i="1"/>
  <c r="H42" i="1"/>
  <c r="H98" i="1"/>
  <c r="H92" i="1"/>
  <c r="H85" i="1"/>
  <c r="H23" i="1"/>
  <c r="H91" i="1"/>
  <c r="H45" i="1"/>
  <c r="H74" i="1"/>
  <c r="H86" i="1"/>
  <c r="H82" i="1"/>
  <c r="H96" i="1"/>
  <c r="H80" i="1"/>
  <c r="H29" i="1"/>
  <c r="H46" i="1"/>
  <c r="H90" i="1"/>
  <c r="H100" i="1"/>
  <c r="H24" i="1"/>
  <c r="H99" i="1"/>
  <c r="H10" i="1"/>
  <c r="H71" i="1"/>
  <c r="H72" i="1"/>
  <c r="H61" i="1"/>
  <c r="H35" i="1"/>
  <c r="H78" i="1"/>
  <c r="H8" i="1"/>
  <c r="H19" i="1"/>
  <c r="H70" i="1"/>
  <c r="H16" i="1"/>
  <c r="H73" i="1"/>
  <c r="H63" i="1"/>
  <c r="H37" i="1"/>
  <c r="H3" i="1"/>
  <c r="H14" i="1"/>
  <c r="H65" i="1"/>
  <c r="H44" i="1"/>
  <c r="H6" i="1"/>
  <c r="H94" i="1"/>
  <c r="H66" i="1"/>
  <c r="H25" i="1"/>
  <c r="H53" i="1"/>
  <c r="H93" i="1"/>
  <c r="H5" i="1"/>
  <c r="H75" i="1"/>
  <c r="H40" i="1"/>
  <c r="H15" i="1"/>
  <c r="H7" i="1"/>
  <c r="H62" i="1"/>
  <c r="H68" i="1"/>
  <c r="H34" i="1"/>
  <c r="H33" i="1"/>
  <c r="H30" i="1"/>
  <c r="H55" i="1"/>
  <c r="H79" i="1"/>
  <c r="H64" i="1"/>
  <c r="H13" i="1"/>
  <c r="H22" i="1"/>
  <c r="H28" i="1"/>
  <c r="H97" i="1"/>
  <c r="H56" i="1"/>
  <c r="H67" i="1"/>
  <c r="H43" i="1"/>
  <c r="H81" i="1"/>
  <c r="H12" i="1"/>
  <c r="H102" i="1"/>
  <c r="H95" i="1"/>
  <c r="H76" i="1"/>
  <c r="H60" i="1"/>
  <c r="H11" i="1"/>
  <c r="H20" i="1"/>
  <c r="H84" i="1"/>
  <c r="H69" i="1"/>
  <c r="H59" i="1"/>
  <c r="H4" i="1"/>
  <c r="H101" i="1"/>
  <c r="H17" i="1"/>
  <c r="H54" i="1"/>
  <c r="H57" i="1"/>
  <c r="H38" i="1"/>
  <c r="H83" i="1"/>
  <c r="H50" i="1"/>
  <c r="H58" i="1"/>
  <c r="H49" i="1"/>
  <c r="H104" i="1"/>
  <c r="H105" i="1"/>
  <c r="H106" i="1"/>
  <c r="H107" i="1"/>
  <c r="H108" i="1"/>
  <c r="R57" i="1"/>
  <c r="K27" i="1"/>
  <c r="K18" i="1"/>
  <c r="K51" i="1"/>
  <c r="K31" i="1"/>
  <c r="K26" i="1"/>
  <c r="K89" i="1"/>
  <c r="K36" i="1"/>
  <c r="K48" i="1"/>
  <c r="K77" i="1"/>
  <c r="K87" i="1"/>
  <c r="K39" i="1"/>
  <c r="K9" i="1"/>
  <c r="K52" i="1"/>
  <c r="K47" i="1"/>
  <c r="K32" i="1"/>
  <c r="K41" i="1"/>
  <c r="K21" i="1"/>
  <c r="K88" i="1"/>
  <c r="K42" i="1"/>
  <c r="K98" i="1"/>
  <c r="K92" i="1"/>
  <c r="K85" i="1"/>
  <c r="K23" i="1"/>
  <c r="K91" i="1"/>
  <c r="K45" i="1"/>
  <c r="K74" i="1"/>
  <c r="K86" i="1"/>
  <c r="K82" i="1"/>
  <c r="K96" i="1"/>
  <c r="K80" i="1"/>
  <c r="K29" i="1"/>
  <c r="K46" i="1"/>
  <c r="K90" i="1"/>
  <c r="K100" i="1"/>
  <c r="K24" i="1"/>
  <c r="K99" i="1"/>
  <c r="K10" i="1"/>
  <c r="K71" i="1"/>
  <c r="K72" i="1"/>
  <c r="K61" i="1"/>
  <c r="K35" i="1"/>
  <c r="K78" i="1"/>
  <c r="K8" i="1"/>
  <c r="K19" i="1"/>
  <c r="K70" i="1"/>
  <c r="K16" i="1"/>
  <c r="K73" i="1"/>
  <c r="K63" i="1"/>
  <c r="K37" i="1"/>
  <c r="K3" i="1"/>
  <c r="K14" i="1"/>
  <c r="K65" i="1"/>
  <c r="K44" i="1"/>
  <c r="K6" i="1"/>
  <c r="K94" i="1"/>
  <c r="K66" i="1"/>
  <c r="K25" i="1"/>
  <c r="K53" i="1"/>
  <c r="K93" i="1"/>
  <c r="K5" i="1"/>
  <c r="K75" i="1"/>
  <c r="K40" i="1"/>
  <c r="K15" i="1"/>
  <c r="K7" i="1"/>
  <c r="K62" i="1"/>
  <c r="K68" i="1"/>
  <c r="K34" i="1"/>
  <c r="K33" i="1"/>
  <c r="K30" i="1"/>
  <c r="K55" i="1"/>
  <c r="K79" i="1"/>
  <c r="K64" i="1"/>
  <c r="K13" i="1"/>
  <c r="K22" i="1"/>
  <c r="K28" i="1"/>
  <c r="K97" i="1"/>
  <c r="K56" i="1"/>
  <c r="K67" i="1"/>
  <c r="K43" i="1"/>
  <c r="K81" i="1"/>
  <c r="K12" i="1"/>
  <c r="K102" i="1"/>
  <c r="K95" i="1"/>
  <c r="K76" i="1"/>
  <c r="K60" i="1"/>
  <c r="K11" i="1"/>
  <c r="K20" i="1"/>
  <c r="K84" i="1"/>
  <c r="K69" i="1"/>
  <c r="K59" i="1"/>
  <c r="K4" i="1"/>
  <c r="K101" i="1"/>
  <c r="K17" i="1"/>
  <c r="K54" i="1"/>
  <c r="K57" i="1"/>
  <c r="K38" i="1"/>
  <c r="K83" i="1"/>
  <c r="K50" i="1"/>
  <c r="K58" i="1"/>
  <c r="K49" i="1"/>
  <c r="S57" i="1"/>
  <c r="S49" i="1"/>
  <c r="R49" i="1"/>
  <c r="Q49" i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E43" i="2"/>
  <c r="F43" i="2"/>
  <c r="G43" i="2"/>
  <c r="D26" i="3"/>
  <c r="L26" i="3"/>
  <c r="D59" i="3"/>
  <c r="L59" i="3"/>
  <c r="D31" i="3"/>
  <c r="L31" i="3"/>
  <c r="D47" i="3"/>
  <c r="L47" i="3"/>
  <c r="D6" i="3"/>
  <c r="L6" i="3"/>
  <c r="D7" i="3"/>
  <c r="L7" i="3"/>
  <c r="D44" i="3"/>
  <c r="L44" i="3"/>
  <c r="D58" i="3"/>
  <c r="L58" i="3"/>
  <c r="D14" i="3"/>
  <c r="L14" i="3"/>
  <c r="D18" i="3"/>
  <c r="L18" i="3"/>
  <c r="D3" i="3"/>
  <c r="L3" i="3"/>
  <c r="D37" i="3"/>
  <c r="L37" i="3"/>
  <c r="D48" i="3"/>
  <c r="L48" i="3"/>
  <c r="D42" i="3"/>
  <c r="L42" i="3"/>
  <c r="D34" i="3"/>
  <c r="L34" i="3"/>
  <c r="D41" i="3"/>
  <c r="L41" i="3"/>
  <c r="D15" i="3"/>
  <c r="L15" i="3"/>
  <c r="D13" i="3"/>
  <c r="L13" i="3"/>
  <c r="D49" i="3"/>
  <c r="L49" i="3"/>
  <c r="D9" i="3"/>
  <c r="L9" i="3"/>
  <c r="D53" i="3"/>
  <c r="L53" i="3"/>
  <c r="D2" i="3"/>
  <c r="L2" i="3"/>
  <c r="D39" i="3"/>
  <c r="L39" i="3"/>
  <c r="D12" i="3"/>
  <c r="L12" i="3"/>
  <c r="D33" i="3"/>
  <c r="L33" i="3"/>
  <c r="D22" i="3"/>
  <c r="L22" i="3"/>
  <c r="D56" i="3"/>
  <c r="L56" i="3"/>
  <c r="D60" i="3"/>
  <c r="L60" i="3"/>
  <c r="D16" i="3"/>
  <c r="L16" i="3"/>
  <c r="D17" i="3"/>
  <c r="L17" i="3"/>
  <c r="D21" i="3"/>
  <c r="L21" i="3"/>
  <c r="D24" i="3"/>
  <c r="L24" i="3"/>
  <c r="D30" i="3"/>
  <c r="L30" i="3"/>
  <c r="D55" i="3"/>
  <c r="L55" i="3"/>
  <c r="D32" i="3"/>
  <c r="L32" i="3"/>
  <c r="D27" i="3"/>
  <c r="L27" i="3"/>
  <c r="D45" i="3"/>
  <c r="L45" i="3"/>
  <c r="D29" i="3"/>
  <c r="L29" i="3"/>
  <c r="D40" i="3"/>
  <c r="L40" i="3"/>
  <c r="D36" i="3"/>
  <c r="L36" i="3"/>
  <c r="D8" i="3"/>
  <c r="L8" i="3"/>
  <c r="D52" i="3"/>
  <c r="L52" i="3"/>
  <c r="D38" i="3"/>
  <c r="L38" i="3"/>
  <c r="D43" i="3"/>
  <c r="L43" i="3"/>
  <c r="D5" i="3"/>
  <c r="L5" i="3"/>
  <c r="D54" i="3"/>
  <c r="L54" i="3"/>
  <c r="D51" i="3"/>
  <c r="L51" i="3"/>
  <c r="D50" i="3"/>
  <c r="L50" i="3"/>
  <c r="D61" i="3"/>
  <c r="L61" i="3"/>
  <c r="D4" i="3"/>
  <c r="L4" i="3"/>
  <c r="D28" i="3"/>
  <c r="L28" i="3"/>
  <c r="D35" i="3"/>
  <c r="L35" i="3"/>
  <c r="D23" i="3"/>
  <c r="L23" i="3"/>
  <c r="D11" i="3"/>
  <c r="L11" i="3"/>
  <c r="D19" i="3"/>
  <c r="L19" i="3"/>
  <c r="D46" i="3"/>
  <c r="L46" i="3"/>
  <c r="D25" i="3"/>
  <c r="L25" i="3"/>
  <c r="D10" i="3"/>
  <c r="L10" i="3"/>
  <c r="D57" i="3"/>
  <c r="L57" i="3"/>
  <c r="D20" i="3"/>
  <c r="L20" i="3"/>
  <c r="E63" i="3"/>
  <c r="E64" i="3"/>
  <c r="E65" i="3"/>
  <c r="E66" i="3"/>
  <c r="E67" i="3"/>
  <c r="E68" i="3" a="1"/>
  <c r="E68" i="3"/>
  <c r="E69" i="3" a="1"/>
  <c r="E69" i="3"/>
  <c r="E71" i="3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E43" i="5"/>
  <c r="E44" i="5"/>
  <c r="E45" i="5"/>
  <c r="E46" i="5"/>
  <c r="E47" i="5"/>
  <c r="E48" i="5" a="1"/>
  <c r="E48" i="5"/>
  <c r="E49" i="5" a="1"/>
  <c r="E49" i="5"/>
  <c r="H2" i="4"/>
  <c r="I2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I22" i="4"/>
  <c r="I23" i="4"/>
  <c r="I24" i="4"/>
  <c r="I25" i="4"/>
  <c r="I26" i="4"/>
  <c r="I27" i="4"/>
  <c r="I28" i="4"/>
  <c r="I29" i="4"/>
  <c r="I30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I52" i="4"/>
  <c r="I53" i="4"/>
  <c r="I54" i="4"/>
  <c r="I55" i="4"/>
  <c r="I56" i="4"/>
  <c r="I57" i="4"/>
  <c r="I58" i="4"/>
  <c r="I59" i="4"/>
  <c r="I60" i="4"/>
  <c r="I61" i="4"/>
  <c r="E63" i="4" a="1"/>
  <c r="E63" i="4"/>
  <c r="E64" i="4" a="1"/>
  <c r="E64" i="4"/>
  <c r="E65" i="4"/>
  <c r="E66" i="4"/>
</calcChain>
</file>

<file path=xl/sharedStrings.xml><?xml version="1.0" encoding="utf-8"?>
<sst xmlns="http://schemas.openxmlformats.org/spreadsheetml/2006/main" count="1369" uniqueCount="266">
  <si>
    <t>Number</t>
  </si>
  <si>
    <t>Swahili</t>
  </si>
  <si>
    <t>English</t>
  </si>
  <si>
    <t>Prop. Correct T1</t>
  </si>
  <si>
    <t>Prop. Correct T2</t>
  </si>
  <si>
    <t>Prop. Correct T3</t>
  </si>
  <si>
    <t>Average</t>
  </si>
  <si>
    <t>English Frequency</t>
  </si>
  <si>
    <t>Wordlikeness</t>
  </si>
  <si>
    <t>Slope</t>
  </si>
  <si>
    <t>T1Crit</t>
  </si>
  <si>
    <t>T2Crit</t>
  </si>
  <si>
    <t>T3Crit</t>
  </si>
  <si>
    <t>T1</t>
  </si>
  <si>
    <t>T2</t>
  </si>
  <si>
    <t>T3</t>
  </si>
  <si>
    <t>Length</t>
  </si>
  <si>
    <t>Freq_KF</t>
  </si>
  <si>
    <t>Freq_HAL</t>
  </si>
  <si>
    <t>Log_Freq_HAL</t>
  </si>
  <si>
    <t>SUBTLWF</t>
  </si>
  <si>
    <t>LgSUBTLWF</t>
  </si>
  <si>
    <t>SUBTLCD</t>
  </si>
  <si>
    <t>LgSUBTLCD</t>
  </si>
  <si>
    <t>wakili</t>
  </si>
  <si>
    <t>agent</t>
  </si>
  <si>
    <t>lozi</t>
  </si>
  <si>
    <t>almond</t>
  </si>
  <si>
    <t>nanga</t>
  </si>
  <si>
    <t>anchor</t>
  </si>
  <si>
    <t>pipa</t>
  </si>
  <si>
    <t>barrel</t>
  </si>
  <si>
    <t>pombe</t>
  </si>
  <si>
    <t>beer</t>
  </si>
  <si>
    <t>lawama</t>
  </si>
  <si>
    <t>blame</t>
  </si>
  <si>
    <t>mashua</t>
  </si>
  <si>
    <t>boat</t>
  </si>
  <si>
    <t>mfupa</t>
  </si>
  <si>
    <t>bone</t>
  </si>
  <si>
    <t>rushwa</t>
  </si>
  <si>
    <t>bribe</t>
  </si>
  <si>
    <t>fagio</t>
  </si>
  <si>
    <t>broom</t>
  </si>
  <si>
    <t>ndoo</t>
  </si>
  <si>
    <t>bucket</t>
  </si>
  <si>
    <t>fahali</t>
  </si>
  <si>
    <t>bull</t>
  </si>
  <si>
    <t>zulia</t>
  </si>
  <si>
    <t>carpet</t>
  </si>
  <si>
    <t>jibini</t>
  </si>
  <si>
    <t>cheese</t>
  </si>
  <si>
    <t>dalasini</t>
  </si>
  <si>
    <t>cinnamon</t>
  </si>
  <si>
    <t>#</t>
  </si>
  <si>
    <t>wingu</t>
  </si>
  <si>
    <t>cloud</t>
  </si>
  <si>
    <t>nafaka</t>
  </si>
  <si>
    <t>corn</t>
  </si>
  <si>
    <t>maiti</t>
  </si>
  <si>
    <t>corpse</t>
  </si>
  <si>
    <t>pamba</t>
  </si>
  <si>
    <t>cotton</t>
  </si>
  <si>
    <t>kaa</t>
  </si>
  <si>
    <t>crab</t>
  </si>
  <si>
    <t>pazia</t>
  </si>
  <si>
    <t>curtain</t>
  </si>
  <si>
    <t>desturi</t>
  </si>
  <si>
    <t>custom</t>
  </si>
  <si>
    <t>talaka</t>
  </si>
  <si>
    <t>divorce</t>
  </si>
  <si>
    <t>tabibu</t>
  </si>
  <si>
    <t>doctor</t>
  </si>
  <si>
    <t>mbwa</t>
  </si>
  <si>
    <t>dog</t>
  </si>
  <si>
    <t>punda</t>
  </si>
  <si>
    <t>donkey</t>
  </si>
  <si>
    <t>vumbi</t>
  </si>
  <si>
    <t>dust</t>
  </si>
  <si>
    <t>iktisadi</t>
  </si>
  <si>
    <t>economy</t>
  </si>
  <si>
    <t>yai</t>
  </si>
  <si>
    <t>egg</t>
  </si>
  <si>
    <t>adui</t>
  </si>
  <si>
    <t>enemy</t>
  </si>
  <si>
    <t>bahasha</t>
  </si>
  <si>
    <t>envelope</t>
  </si>
  <si>
    <t>ladha</t>
  </si>
  <si>
    <t>flavor</t>
  </si>
  <si>
    <t>gharika</t>
  </si>
  <si>
    <t>flood</t>
  </si>
  <si>
    <t>chakula</t>
  </si>
  <si>
    <t>food</t>
  </si>
  <si>
    <t>paji</t>
  </si>
  <si>
    <t>forehead</t>
  </si>
  <si>
    <t>ubini</t>
  </si>
  <si>
    <t>forgery</t>
  </si>
  <si>
    <t>rafiki</t>
  </si>
  <si>
    <t>friend</t>
  </si>
  <si>
    <t>chura</t>
  </si>
  <si>
    <t>frog</t>
  </si>
  <si>
    <t>bustani</t>
  </si>
  <si>
    <t>garden</t>
  </si>
  <si>
    <t>lango</t>
  </si>
  <si>
    <t>gate</t>
  </si>
  <si>
    <t>ambo</t>
  </si>
  <si>
    <t>glue</t>
  </si>
  <si>
    <t>zabibu</t>
  </si>
  <si>
    <t>grapes</t>
  </si>
  <si>
    <t>kaburi</t>
  </si>
  <si>
    <t>grave</t>
  </si>
  <si>
    <t>bandari</t>
  </si>
  <si>
    <t>harbor</t>
  </si>
  <si>
    <t>adhama</t>
  </si>
  <si>
    <t>honor</t>
  </si>
  <si>
    <t>farasi</t>
  </si>
  <si>
    <t>horse</t>
  </si>
  <si>
    <t>ankra</t>
  </si>
  <si>
    <t>invoice</t>
  </si>
  <si>
    <t>joko</t>
  </si>
  <si>
    <t>kiln</t>
  </si>
  <si>
    <t>goti</t>
  </si>
  <si>
    <t>knee</t>
  </si>
  <si>
    <t>ziwa</t>
  </si>
  <si>
    <t>lake</t>
  </si>
  <si>
    <t>jani</t>
  </si>
  <si>
    <t>leaf</t>
  </si>
  <si>
    <t>ruba</t>
  </si>
  <si>
    <t>leech</t>
  </si>
  <si>
    <t>wasaa</t>
  </si>
  <si>
    <t>leisure</t>
  </si>
  <si>
    <t>pafu</t>
  </si>
  <si>
    <t>lung</t>
  </si>
  <si>
    <t>buu</t>
  </si>
  <si>
    <t>maggot</t>
  </si>
  <si>
    <t>embe</t>
  </si>
  <si>
    <t>mango</t>
  </si>
  <si>
    <t>samadi</t>
  </si>
  <si>
    <t>manure</t>
  </si>
  <si>
    <t>godoro</t>
  </si>
  <si>
    <t>mattress</t>
  </si>
  <si>
    <t>tajiri</t>
  </si>
  <si>
    <t>merchant</t>
  </si>
  <si>
    <t>tumbili</t>
  </si>
  <si>
    <t>monkey</t>
  </si>
  <si>
    <t>fumbo</t>
  </si>
  <si>
    <t>mystery</t>
  </si>
  <si>
    <t>yamini</t>
  </si>
  <si>
    <t>oath</t>
  </si>
  <si>
    <t>zeituni</t>
  </si>
  <si>
    <t>olives</t>
  </si>
  <si>
    <t>rembo</t>
  </si>
  <si>
    <t>ornament</t>
  </si>
  <si>
    <t>yatima</t>
  </si>
  <si>
    <t>orphan</t>
  </si>
  <si>
    <t>chaza</t>
  </si>
  <si>
    <t>oyster</t>
  </si>
  <si>
    <t>kasuku</t>
  </si>
  <si>
    <t>parrot</t>
  </si>
  <si>
    <t>lulu</t>
  </si>
  <si>
    <t>pearl</t>
  </si>
  <si>
    <t>sahani</t>
  </si>
  <si>
    <t>plate</t>
  </si>
  <si>
    <t>utenzi</t>
  </si>
  <si>
    <t>poem</t>
  </si>
  <si>
    <t>sumu</t>
  </si>
  <si>
    <t>poison</t>
  </si>
  <si>
    <t>sala</t>
  </si>
  <si>
    <t>prayer</t>
  </si>
  <si>
    <t>nabii</t>
  </si>
  <si>
    <t>prophet</t>
  </si>
  <si>
    <t>chimbo</t>
  </si>
  <si>
    <t>quarry</t>
  </si>
  <si>
    <t>malkia</t>
  </si>
  <si>
    <t>queen</t>
  </si>
  <si>
    <t>kamba</t>
  </si>
  <si>
    <t>rope</t>
  </si>
  <si>
    <t>fununu</t>
  </si>
  <si>
    <t>rumor</t>
  </si>
  <si>
    <t>baharia</t>
  </si>
  <si>
    <t>sailor</t>
  </si>
  <si>
    <t>leso</t>
  </si>
  <si>
    <t>scarf</t>
  </si>
  <si>
    <t>elimu</t>
  </si>
  <si>
    <t>science</t>
  </si>
  <si>
    <t>kaputula</t>
  </si>
  <si>
    <t>shorts</t>
  </si>
  <si>
    <t>sanda</t>
  </si>
  <si>
    <t>shroud</t>
  </si>
  <si>
    <t>hariri</t>
  </si>
  <si>
    <t>silk</t>
  </si>
  <si>
    <t>usingizi</t>
  </si>
  <si>
    <t>sleep</t>
  </si>
  <si>
    <t>theluji</t>
  </si>
  <si>
    <t>snow</t>
  </si>
  <si>
    <t>chama</t>
  </si>
  <si>
    <t>society</t>
  </si>
  <si>
    <t>roho</t>
  </si>
  <si>
    <t>soul</t>
  </si>
  <si>
    <t>inda</t>
  </si>
  <si>
    <t>spite</t>
  </si>
  <si>
    <t>vuke</t>
  </si>
  <si>
    <t>steam</t>
  </si>
  <si>
    <t>hadithi</t>
  </si>
  <si>
    <t>story</t>
  </si>
  <si>
    <t>gutu</t>
  </si>
  <si>
    <t>stump</t>
  </si>
  <si>
    <t>mshoni</t>
  </si>
  <si>
    <t>tailor</t>
  </si>
  <si>
    <t>nyanya</t>
  </si>
  <si>
    <t>tomato</t>
  </si>
  <si>
    <t>dafina</t>
  </si>
  <si>
    <t>treasure</t>
  </si>
  <si>
    <t>handaki</t>
  </si>
  <si>
    <t>trench</t>
  </si>
  <si>
    <t>adha</t>
  </si>
  <si>
    <t>trouble</t>
  </si>
  <si>
    <t>duara</t>
  </si>
  <si>
    <t>wheel</t>
  </si>
  <si>
    <t>jeraha</t>
  </si>
  <si>
    <t>wound</t>
  </si>
  <si>
    <t>hamira</t>
  </si>
  <si>
    <t>yeast</t>
  </si>
  <si>
    <t>nira</t>
  </si>
  <si>
    <t>yoke</t>
  </si>
  <si>
    <t>Mean</t>
  </si>
  <si>
    <t>SD</t>
  </si>
  <si>
    <t>1st Quart</t>
  </si>
  <si>
    <t>Median</t>
  </si>
  <si>
    <t>3rd Quart</t>
  </si>
  <si>
    <t>Mean 26-75</t>
  </si>
  <si>
    <t>Mean 20-69</t>
  </si>
  <si>
    <t>Top 50</t>
  </si>
  <si>
    <t>M</t>
  </si>
  <si>
    <t>min</t>
  </si>
  <si>
    <t>max</t>
  </si>
  <si>
    <t>Cue</t>
  </si>
  <si>
    <t>Target</t>
  </si>
  <si>
    <t>FirstThree</t>
  </si>
  <si>
    <t>Recall 1</t>
  </si>
  <si>
    <t>Recall 2</t>
  </si>
  <si>
    <t>Recall 3</t>
  </si>
  <si>
    <t>rumour</t>
  </si>
  <si>
    <t>Normed EOL</t>
  </si>
  <si>
    <t>Normed EH</t>
  </si>
  <si>
    <t>Nelson Diff</t>
  </si>
  <si>
    <t>Nelson EH</t>
  </si>
  <si>
    <t>Frequency</t>
  </si>
  <si>
    <t>40 used in Experiments 1 and 3</t>
  </si>
  <si>
    <t>Used in Experiments</t>
  </si>
  <si>
    <t>hard</t>
  </si>
  <si>
    <t>*</t>
  </si>
  <si>
    <t>easy</t>
  </si>
  <si>
    <t>**</t>
  </si>
  <si>
    <t>Min</t>
  </si>
  <si>
    <t>Max</t>
  </si>
  <si>
    <t>Mean Above</t>
  </si>
  <si>
    <t>Mean Below</t>
  </si>
  <si>
    <t>48 used in Experiment 2</t>
  </si>
  <si>
    <t>Difficulty</t>
  </si>
  <si>
    <t>Experiment</t>
  </si>
  <si>
    <t>E1 Hi Lo</t>
  </si>
  <si>
    <t>E2-4-5 Hi Lo</t>
  </si>
  <si>
    <t>Median of 40</t>
  </si>
  <si>
    <t>Median of 48</t>
  </si>
  <si>
    <t>Median of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</si>
</sst>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>
    <font>
      <sz val="10"/>
      <name val="Verdana"/>
    </font>
    <font>
      <b/>
      <sz val="10"/>
      <name val="Verdana"/>
    </font>
    <font>
      <sz val="10"/>
      <name val="Arial"/>
    </font>
    <font>
      <sz val="12"/>
      <name val="Arial"/>
    </font>
    <font>
      <b/>
      <sz val="12"/>
      <name val="Arial"/>
    </font>
    <font>
      <b/>
      <sz val="10"/>
      <name val="Arial"/>
    </font>
    <font>
      <i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0" borderId="0" xfId="0" applyFont="1" applyFill="1" applyBorder="1"/>
    <xf numFmtId="0" fontId="3" fillId="0" borderId="0" xfId="0" applyFont="1"/>
    <xf numFmtId="0" fontId="4" fillId="0" borderId="0" xfId="0" applyFont="1" applyAlignment="1">
      <alignment horizontal="center"/>
    </xf>
    <xf numFmtId="2" fontId="3" fillId="0" borderId="0" xfId="0" applyNumberFormat="1" applyFont="1"/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" fontId="2" fillId="0" borderId="0" xfId="0" applyNumberFormat="1" applyFont="1" applyFill="1" applyBorder="1"/>
    <xf numFmtId="1" fontId="2" fillId="0" borderId="0" xfId="0" applyNumberFormat="1" applyFont="1"/>
    <xf numFmtId="1" fontId="2" fillId="0" borderId="0" xfId="0" applyNumberFormat="1" applyFont="1" applyFill="1" applyBorder="1"/>
    <xf numFmtId="164" fontId="2" fillId="0" borderId="0" xfId="0" applyNumberFormat="1" applyFont="1"/>
    <xf numFmtId="0" fontId="1" fillId="0" borderId="0" xfId="0" applyFont="1"/>
    <xf numFmtId="16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6" fillId="0" borderId="0" xfId="0" applyFont="1"/>
    <xf numFmtId="2" fontId="0" fillId="0" borderId="0" xfId="0" applyNumberFormat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4"/>
  <sheetViews>
    <sheetView zoomScaleNormal="100" workbookViewId="0">
      <pane ySplit="2" topLeftCell="A4" activePane="bottomLeft" state="frozen"/>
      <selection pane="bottomLeft" activeCell="L21" sqref="L21"/>
    </sheetView>
  </sheetViews>
  <sheetFormatPr defaultColWidth="11" defaultRowHeight="12.75"/>
  <cols>
    <col min="1" max="1" width="11" style="1"/>
    <col min="2" max="4" width="11" style="1" customWidth="1"/>
    <col min="5" max="5" width="13.875" style="13" customWidth="1"/>
    <col min="6" max="8" width="13.875" style="1" customWidth="1"/>
    <col min="9" max="9" width="15.625" style="1" bestFit="1" customWidth="1"/>
    <col min="10" max="10" width="12.625" style="1" customWidth="1"/>
    <col min="11" max="11" width="11" style="1"/>
    <col min="15" max="20" width="11" style="1"/>
    <col min="21" max="23" width="11" style="16"/>
    <col min="24" max="28" width="11.125" style="16" bestFit="1" customWidth="1"/>
    <col min="29" max="16384" width="11" style="1"/>
  </cols>
  <sheetData>
    <row r="1" spans="1:28">
      <c r="E1" s="13">
        <v>1</v>
      </c>
      <c r="F1" s="1">
        <v>2</v>
      </c>
      <c r="G1" s="1">
        <v>3</v>
      </c>
    </row>
    <row r="2" spans="1:28" s="8" customFormat="1">
      <c r="B2" s="8" t="s">
        <v>0</v>
      </c>
      <c r="C2" s="8" t="s">
        <v>1</v>
      </c>
      <c r="D2" s="8" t="s">
        <v>2</v>
      </c>
      <c r="E2" s="15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6</v>
      </c>
      <c r="S2" s="8" t="s">
        <v>9</v>
      </c>
      <c r="U2" s="8" t="s">
        <v>16</v>
      </c>
      <c r="V2" s="8" t="s">
        <v>17</v>
      </c>
      <c r="W2" s="8" t="s">
        <v>18</v>
      </c>
      <c r="X2" s="8" t="s">
        <v>19</v>
      </c>
      <c r="Y2" s="8" t="s">
        <v>20</v>
      </c>
      <c r="Z2" s="8" t="s">
        <v>21</v>
      </c>
      <c r="AA2" s="8" t="s">
        <v>22</v>
      </c>
      <c r="AB2" s="8" t="s">
        <v>23</v>
      </c>
    </row>
    <row r="3" spans="1:28">
      <c r="B3" s="1">
        <v>57</v>
      </c>
      <c r="C3" s="1" t="s">
        <v>24</v>
      </c>
      <c r="D3" s="1" t="s">
        <v>25</v>
      </c>
      <c r="E3" s="13">
        <v>0.1</v>
      </c>
      <c r="F3" s="2">
        <v>0.37</v>
      </c>
      <c r="G3" s="2">
        <v>0.56000000000000005</v>
      </c>
      <c r="H3" s="2">
        <f>AVERAGE(E3:G3)</f>
        <v>0.34333333333333332</v>
      </c>
      <c r="I3" s="1">
        <v>40</v>
      </c>
      <c r="J3" s="1">
        <v>3</v>
      </c>
      <c r="K3" s="13">
        <f>SLOPE(E3:G3,E$1:G$1)</f>
        <v>0.23000000000000004</v>
      </c>
      <c r="L3" t="b">
        <f>AND(IF(E3&gt;=O$3,1,0),IF(E3&lt;=O$4,1,0))</f>
        <v>0</v>
      </c>
      <c r="M3" t="b">
        <f>AND(IF(F3&gt;=P$3,1,0),IF(F3&lt;=P$4,1,0))</f>
        <v>0</v>
      </c>
      <c r="N3" t="b">
        <v>1</v>
      </c>
      <c r="U3" s="16">
        <v>5</v>
      </c>
      <c r="V3" s="16">
        <v>44</v>
      </c>
      <c r="W3" s="17">
        <v>22078</v>
      </c>
      <c r="X3" s="16">
        <v>10.002000000000001</v>
      </c>
      <c r="Y3" s="16">
        <v>102.65</v>
      </c>
      <c r="Z3" s="16">
        <v>3.7189999999999999</v>
      </c>
      <c r="AA3" s="16">
        <v>16.68</v>
      </c>
      <c r="AB3" s="16">
        <v>3.1459999999999999</v>
      </c>
    </row>
    <row r="4" spans="1:28">
      <c r="A4" s="1" t="str">
        <f>VLOOKUP(C4,'Set of 60 (E3 &amp; E4)'!B$2:C$61,1,FALSE)</f>
        <v>lozi</v>
      </c>
      <c r="B4" s="1">
        <v>55</v>
      </c>
      <c r="C4" s="1" t="s">
        <v>26</v>
      </c>
      <c r="D4" s="1" t="s">
        <v>27</v>
      </c>
      <c r="E4" s="13">
        <v>0.1</v>
      </c>
      <c r="F4" s="2">
        <v>0.33</v>
      </c>
      <c r="G4" s="2">
        <v>0.57999999999999996</v>
      </c>
      <c r="H4" s="2">
        <f>AVERAGE(E4:G4)</f>
        <v>0.33666666666666667</v>
      </c>
      <c r="I4" s="1">
        <v>8</v>
      </c>
      <c r="J4" s="1">
        <v>2</v>
      </c>
      <c r="K4" s="13">
        <f>SLOPE(E4:G4,E$1:G$1)</f>
        <v>0.24</v>
      </c>
      <c r="L4" t="b">
        <f>AND(IF(E4&gt;=O$3,1,0),IF(E4&lt;=O$4,1,0))</f>
        <v>0</v>
      </c>
      <c r="M4" t="b">
        <f>AND(IF(F4&gt;=P$3,1,0),IF(F4&lt;=P$4,1,0))</f>
        <v>0</v>
      </c>
      <c r="N4" t="b">
        <v>1</v>
      </c>
      <c r="U4" s="16">
        <v>6</v>
      </c>
      <c r="V4" s="16">
        <v>1</v>
      </c>
      <c r="W4" s="16">
        <v>645</v>
      </c>
      <c r="X4" s="16">
        <v>6.4690000000000003</v>
      </c>
      <c r="Y4" s="16">
        <v>1.1000000000000001</v>
      </c>
      <c r="Z4" s="16">
        <v>1.756</v>
      </c>
      <c r="AA4" s="16">
        <v>0.49</v>
      </c>
      <c r="AB4" s="16">
        <v>1.623</v>
      </c>
    </row>
    <row r="5" spans="1:28">
      <c r="A5" s="1" t="str">
        <f>VLOOKUP(C5,'Set of 60 (E3 &amp; E4)'!B$2:C$61,1,FALSE)</f>
        <v>nanga</v>
      </c>
      <c r="B5" s="1">
        <v>70</v>
      </c>
      <c r="C5" s="1" t="s">
        <v>28</v>
      </c>
      <c r="D5" s="1" t="s">
        <v>29</v>
      </c>
      <c r="E5" s="13">
        <v>0.08</v>
      </c>
      <c r="F5" s="2">
        <v>0.25</v>
      </c>
      <c r="G5" s="2">
        <v>0.42</v>
      </c>
      <c r="H5" s="2">
        <f>AVERAGE(E5:G5)</f>
        <v>0.25</v>
      </c>
      <c r="I5" s="1">
        <v>26</v>
      </c>
      <c r="J5" s="1">
        <v>2</v>
      </c>
      <c r="K5" s="13">
        <f>SLOPE(E5:G5,E$1:G$1)</f>
        <v>0.16999999999999998</v>
      </c>
      <c r="L5" t="b">
        <f>AND(IF(E5&gt;=O$3,1,0),IF(E5&lt;=O$4,1,0))</f>
        <v>0</v>
      </c>
      <c r="M5" t="b">
        <f>AND(IF(F5&gt;=P$3,1,0),IF(F5&lt;=P$4,1,0))</f>
        <v>0</v>
      </c>
      <c r="N5" t="b">
        <v>1</v>
      </c>
      <c r="U5" s="16">
        <v>6</v>
      </c>
      <c r="V5" s="16">
        <v>15</v>
      </c>
      <c r="W5" s="17">
        <v>2766</v>
      </c>
      <c r="X5" s="16">
        <v>7.9249999999999998</v>
      </c>
      <c r="Y5" s="16">
        <v>7.41</v>
      </c>
      <c r="Z5" s="16">
        <v>2.5790000000000002</v>
      </c>
      <c r="AA5" s="16">
        <v>2.2400000000000002</v>
      </c>
      <c r="AB5" s="16">
        <v>2.2770000000000001</v>
      </c>
    </row>
    <row r="6" spans="1:28">
      <c r="B6" s="1">
        <v>25</v>
      </c>
      <c r="C6" s="1" t="s">
        <v>30</v>
      </c>
      <c r="D6" s="1" t="s">
        <v>31</v>
      </c>
      <c r="E6" s="13">
        <v>0.19</v>
      </c>
      <c r="F6" s="2">
        <v>0.54</v>
      </c>
      <c r="G6" s="2">
        <v>0.73</v>
      </c>
      <c r="H6" s="2">
        <f>AVERAGE(E6:G6)</f>
        <v>0.48666666666666664</v>
      </c>
      <c r="I6" s="1">
        <v>32</v>
      </c>
      <c r="J6" s="1">
        <v>3</v>
      </c>
      <c r="K6" s="13">
        <f>SLOPE(E6:G6,E$1:G$1)</f>
        <v>0.27</v>
      </c>
      <c r="L6" t="b">
        <f>AND(IF(E6&gt;=O$3,1,0),IF(E6&lt;=O$4,1,0))</f>
        <v>0</v>
      </c>
      <c r="M6" t="b">
        <f>AND(IF(F6&gt;=P$3,1,0),IF(F6&lt;=P$4,1,0))</f>
        <v>0</v>
      </c>
      <c r="N6" t="b">
        <v>0</v>
      </c>
      <c r="U6" s="16">
        <v>6</v>
      </c>
      <c r="V6" s="16">
        <v>24</v>
      </c>
      <c r="W6" s="17">
        <v>6836</v>
      </c>
      <c r="X6" s="16">
        <v>8.83</v>
      </c>
      <c r="Y6" s="16">
        <v>10.63</v>
      </c>
      <c r="Z6" s="16">
        <v>2.7349999999999999</v>
      </c>
      <c r="AA6" s="16">
        <v>4.45</v>
      </c>
      <c r="AB6" s="16">
        <v>2.573</v>
      </c>
    </row>
    <row r="7" spans="1:28">
      <c r="A7" s="1" t="str">
        <f>VLOOKUP(C7,'Set of 60 (E3 &amp; E4)'!B$2:C$61,1,FALSE)</f>
        <v>pombe</v>
      </c>
      <c r="B7" s="1">
        <v>7</v>
      </c>
      <c r="C7" s="3" t="s">
        <v>32</v>
      </c>
      <c r="D7" s="3" t="s">
        <v>33</v>
      </c>
      <c r="E7" s="13">
        <v>0.32</v>
      </c>
      <c r="F7" s="2">
        <v>0.62</v>
      </c>
      <c r="G7" s="2">
        <v>0.85</v>
      </c>
      <c r="H7" s="2">
        <f>AVERAGE(E7:G7)</f>
        <v>0.59666666666666668</v>
      </c>
      <c r="I7" s="1">
        <v>23</v>
      </c>
      <c r="J7" s="1">
        <v>2</v>
      </c>
      <c r="K7" s="13">
        <f>SLOPE(E7:G7,E$1:G$1)</f>
        <v>0.26500000000000001</v>
      </c>
      <c r="L7" t="b">
        <f>AND(IF(E7&gt;=O$3,1,0),IF(E7&lt;=O$4,1,0))</f>
        <v>0</v>
      </c>
      <c r="M7" t="b">
        <f>AND(IF(F7&gt;=P$3,1,0),IF(F7&lt;=P$4,1,0))</f>
        <v>0</v>
      </c>
      <c r="N7" t="b">
        <v>0</v>
      </c>
      <c r="U7" s="16">
        <v>4</v>
      </c>
      <c r="V7" s="16">
        <v>34</v>
      </c>
      <c r="W7" s="17">
        <v>24708</v>
      </c>
      <c r="X7" s="16">
        <v>10.115</v>
      </c>
      <c r="Y7" s="16">
        <v>75.489999999999995</v>
      </c>
      <c r="Z7" s="16">
        <v>3.5859999999999999</v>
      </c>
      <c r="AA7" s="16">
        <v>21.52</v>
      </c>
      <c r="AB7" s="16">
        <v>3.2570000000000001</v>
      </c>
    </row>
    <row r="8" spans="1:28">
      <c r="B8" s="1">
        <v>94</v>
      </c>
      <c r="C8" s="1" t="s">
        <v>34</v>
      </c>
      <c r="D8" s="1" t="s">
        <v>35</v>
      </c>
      <c r="E8" s="13">
        <v>0.04</v>
      </c>
      <c r="F8" s="2">
        <v>0.31</v>
      </c>
      <c r="G8" s="2">
        <v>0.5</v>
      </c>
      <c r="H8" s="2">
        <f>AVERAGE(E8:G8)</f>
        <v>0.28333333333333333</v>
      </c>
      <c r="I8" s="1">
        <v>50</v>
      </c>
      <c r="J8" s="1">
        <v>2</v>
      </c>
      <c r="K8" s="13">
        <f>SLOPE(E8:G8,E$1:G$1)</f>
        <v>0.22999999999999998</v>
      </c>
      <c r="L8" t="b">
        <f>AND(IF(E8&gt;=O$3,1,0),IF(E8&lt;=O$4,1,0))</f>
        <v>0</v>
      </c>
      <c r="M8" t="b">
        <f>AND(IF(F8&gt;=P$3,1,0),IF(F8&lt;=P$4,1,0))</f>
        <v>0</v>
      </c>
      <c r="N8" t="b">
        <v>0</v>
      </c>
      <c r="U8" s="16">
        <v>5</v>
      </c>
      <c r="V8" s="16">
        <v>34</v>
      </c>
      <c r="W8" s="17">
        <v>17326</v>
      </c>
      <c r="X8" s="16">
        <v>9.76</v>
      </c>
      <c r="Y8" s="16">
        <v>58.78</v>
      </c>
      <c r="Z8" s="16">
        <v>3.4769999999999999</v>
      </c>
      <c r="AA8" s="16">
        <v>25.1</v>
      </c>
      <c r="AB8" s="16">
        <v>3.3239999999999998</v>
      </c>
    </row>
    <row r="9" spans="1:28">
      <c r="B9" s="1">
        <v>36</v>
      </c>
      <c r="C9" s="1" t="s">
        <v>36</v>
      </c>
      <c r="D9" s="1" t="s">
        <v>37</v>
      </c>
      <c r="E9" s="13">
        <v>0.15</v>
      </c>
      <c r="F9" s="2">
        <v>0.37</v>
      </c>
      <c r="G9" s="2">
        <v>0.62</v>
      </c>
      <c r="H9" s="2">
        <f>AVERAGE(E9:G9)</f>
        <v>0.38000000000000006</v>
      </c>
      <c r="I9" s="1">
        <v>100</v>
      </c>
      <c r="J9" s="1">
        <v>2</v>
      </c>
      <c r="K9" s="13">
        <f>SLOPE(E9:G9,E$1:G$1)</f>
        <v>0.23499999999999999</v>
      </c>
      <c r="L9" t="b">
        <f>AND(IF(E9&gt;=O$3,1,0),IF(E9&lt;=O$4,1,0))</f>
        <v>0</v>
      </c>
      <c r="M9" t="b">
        <f>AND(IF(F9&gt;=P$3,1,0),IF(F9&lt;=P$4,1,0))</f>
        <v>0</v>
      </c>
      <c r="N9" t="b">
        <v>1</v>
      </c>
      <c r="U9" s="16">
        <v>4</v>
      </c>
      <c r="V9" s="16">
        <v>72</v>
      </c>
      <c r="W9" s="17">
        <v>15857</v>
      </c>
      <c r="X9" s="16">
        <v>9.6709999999999994</v>
      </c>
      <c r="Y9" s="16">
        <v>95.78</v>
      </c>
      <c r="Z9" s="16">
        <v>3.6890000000000001</v>
      </c>
      <c r="AA9" s="16">
        <v>17.37</v>
      </c>
      <c r="AB9" s="16">
        <v>3.1640000000000001</v>
      </c>
    </row>
    <row r="10" spans="1:28">
      <c r="A10" s="1" t="str">
        <f>VLOOKUP(C10,'Set of 60 (E3 &amp; E4)'!B$2:C$61,1,FALSE)</f>
        <v>mfupa</v>
      </c>
      <c r="B10" s="1">
        <v>77</v>
      </c>
      <c r="C10" s="1" t="s">
        <v>38</v>
      </c>
      <c r="D10" s="1" t="s">
        <v>39</v>
      </c>
      <c r="E10" s="13">
        <v>7.0000000000000007E-2</v>
      </c>
      <c r="F10" s="2">
        <v>0.27</v>
      </c>
      <c r="G10" s="2">
        <v>0.5</v>
      </c>
      <c r="H10" s="2">
        <f>AVERAGE(E10:G10)</f>
        <v>0.28000000000000003</v>
      </c>
      <c r="I10" s="1">
        <v>50</v>
      </c>
      <c r="J10" s="1">
        <v>1</v>
      </c>
      <c r="K10" s="13">
        <f>SLOPE(E10:G10,E$1:G$1)</f>
        <v>0.215</v>
      </c>
      <c r="L10" t="b">
        <f>AND(IF(E10&gt;=O$3,1,0),IF(E10&lt;=O$4,1,0))</f>
        <v>0</v>
      </c>
      <c r="M10" t="b">
        <f>AND(IF(F10&gt;=P$3,1,0),IF(F10&lt;=P$4,1,0))</f>
        <v>0</v>
      </c>
      <c r="N10" t="b">
        <v>1</v>
      </c>
      <c r="U10" s="16">
        <v>4</v>
      </c>
      <c r="V10" s="16">
        <v>33</v>
      </c>
      <c r="W10" s="17">
        <v>16063</v>
      </c>
      <c r="X10" s="16">
        <v>9.6839999999999993</v>
      </c>
      <c r="Y10" s="16">
        <v>26.06</v>
      </c>
      <c r="Z10" s="16">
        <v>3.1240000000000001</v>
      </c>
      <c r="AA10" s="16">
        <v>10.19</v>
      </c>
      <c r="AB10" s="16">
        <v>2.9329999999999998</v>
      </c>
    </row>
    <row r="11" spans="1:28">
      <c r="A11" s="1" t="str">
        <f>VLOOKUP(C11,'Set of 60 (E3 &amp; E4)'!B$2:C$61,1,FALSE)</f>
        <v>rushwa</v>
      </c>
      <c r="B11" s="1">
        <v>84</v>
      </c>
      <c r="C11" s="1" t="s">
        <v>40</v>
      </c>
      <c r="D11" s="1" t="s">
        <v>41</v>
      </c>
      <c r="E11" s="13">
        <v>0.06</v>
      </c>
      <c r="F11" s="2">
        <v>0.36</v>
      </c>
      <c r="G11" s="2">
        <v>0.57999999999999996</v>
      </c>
      <c r="H11" s="2">
        <f>AVERAGE(E11:G11)</f>
        <v>0.33333333333333331</v>
      </c>
      <c r="I11" s="1">
        <v>10</v>
      </c>
      <c r="J11" s="1">
        <v>2</v>
      </c>
      <c r="K11" s="13">
        <f>SLOPE(E11:G11,E$1:G$1)</f>
        <v>0.26</v>
      </c>
      <c r="L11" t="b">
        <f>AND(IF(E11&gt;=O$3,1,0),IF(E11&lt;=O$4,1,0))</f>
        <v>0</v>
      </c>
      <c r="M11" t="b">
        <f>AND(IF(F11&gt;=P$3,1,0),IF(F11&lt;=P$4,1,0))</f>
        <v>0</v>
      </c>
      <c r="N11" t="b">
        <v>0</v>
      </c>
      <c r="U11" s="16">
        <v>5</v>
      </c>
      <c r="V11" s="16">
        <v>1</v>
      </c>
      <c r="W11" s="17">
        <v>1123</v>
      </c>
      <c r="X11" s="16">
        <v>7.024</v>
      </c>
      <c r="Y11" s="16">
        <v>6.04</v>
      </c>
      <c r="Z11" s="16">
        <v>2.4900000000000002</v>
      </c>
      <c r="AA11" s="16">
        <v>2.86</v>
      </c>
      <c r="AB11" s="16">
        <v>2.3820000000000001</v>
      </c>
    </row>
    <row r="12" spans="1:28">
      <c r="B12" s="1">
        <v>9</v>
      </c>
      <c r="C12" s="3" t="s">
        <v>42</v>
      </c>
      <c r="D12" s="3" t="s">
        <v>43</v>
      </c>
      <c r="E12" s="13">
        <v>0.28000000000000003</v>
      </c>
      <c r="F12" s="2">
        <v>0.56000000000000005</v>
      </c>
      <c r="G12" s="2">
        <v>0.75</v>
      </c>
      <c r="H12" s="2">
        <f>AVERAGE(E12:G12)</f>
        <v>0.53</v>
      </c>
      <c r="I12" s="1">
        <v>13</v>
      </c>
      <c r="J12" s="1">
        <v>2</v>
      </c>
      <c r="K12" s="13">
        <f>SLOPE(E12:G12,E$1:G$1)</f>
        <v>0.23499999999999999</v>
      </c>
      <c r="L12" t="b">
        <f>AND(IF(E12&gt;=O$3,1,0),IF(E12&lt;=O$4,1,0))</f>
        <v>0</v>
      </c>
      <c r="M12" t="b">
        <f>AND(IF(F12&gt;=P$3,1,0),IF(F12&lt;=P$4,1,0))</f>
        <v>0</v>
      </c>
      <c r="N12" t="b">
        <v>0</v>
      </c>
      <c r="U12" s="16">
        <v>5</v>
      </c>
      <c r="V12" s="16">
        <v>2</v>
      </c>
      <c r="W12" s="16">
        <v>600</v>
      </c>
      <c r="X12" s="16">
        <v>6.3970000000000002</v>
      </c>
      <c r="Y12" s="16">
        <v>4.76</v>
      </c>
      <c r="Z12" s="16">
        <v>2.387</v>
      </c>
      <c r="AA12" s="16">
        <v>2.13</v>
      </c>
      <c r="AB12" s="16">
        <v>2.2549999999999999</v>
      </c>
    </row>
    <row r="13" spans="1:28">
      <c r="B13" s="1">
        <v>12</v>
      </c>
      <c r="C13" s="3" t="s">
        <v>44</v>
      </c>
      <c r="D13" s="3" t="s">
        <v>45</v>
      </c>
      <c r="E13" s="13">
        <v>0.26</v>
      </c>
      <c r="F13" s="2">
        <v>0.59</v>
      </c>
      <c r="G13" s="2">
        <v>0.79</v>
      </c>
      <c r="H13" s="2">
        <f>AVERAGE(E13:G13)</f>
        <v>0.54666666666666675</v>
      </c>
      <c r="I13" s="1">
        <v>16</v>
      </c>
      <c r="J13" s="1">
        <v>1</v>
      </c>
      <c r="K13" s="13">
        <f>SLOPE(E13:G13,E$1:G$1)</f>
        <v>0.26500000000000001</v>
      </c>
      <c r="L13" t="b">
        <f>AND(IF(E13&gt;=O$3,1,0),IF(E13&lt;=O$4,1,0))</f>
        <v>0</v>
      </c>
      <c r="M13" t="b">
        <f>AND(IF(F13&gt;=P$3,1,0),IF(F13&lt;=P$4,1,0))</f>
        <v>0</v>
      </c>
      <c r="N13" t="b">
        <v>0</v>
      </c>
      <c r="U13" s="16">
        <v>6</v>
      </c>
      <c r="V13" s="16">
        <v>7</v>
      </c>
      <c r="W13" s="17">
        <v>3329</v>
      </c>
      <c r="X13" s="16">
        <v>8.11</v>
      </c>
      <c r="Y13" s="16">
        <v>10.02</v>
      </c>
      <c r="Z13" s="16">
        <v>2.7090000000000001</v>
      </c>
      <c r="AA13" s="16">
        <v>4.66</v>
      </c>
      <c r="AB13" s="16">
        <v>2.593</v>
      </c>
    </row>
    <row r="14" spans="1:28">
      <c r="B14" s="1">
        <v>96</v>
      </c>
      <c r="C14" s="1" t="s">
        <v>46</v>
      </c>
      <c r="D14" s="1" t="s">
        <v>47</v>
      </c>
      <c r="E14" s="13">
        <v>0.03</v>
      </c>
      <c r="F14" s="2">
        <v>0.18</v>
      </c>
      <c r="G14" s="2">
        <v>0.38</v>
      </c>
      <c r="H14" s="2">
        <f>AVERAGE(E14:G14)</f>
        <v>0.19666666666666666</v>
      </c>
      <c r="I14" s="1">
        <v>36</v>
      </c>
      <c r="J14" s="1">
        <v>2</v>
      </c>
      <c r="K14" s="13">
        <f>SLOPE(E14:G14,E$1:G$1)</f>
        <v>0.17499999999999999</v>
      </c>
      <c r="L14" t="b">
        <f>AND(IF(E14&gt;=O$3,1,0),IF(E14&lt;=O$4,1,0))</f>
        <v>0</v>
      </c>
      <c r="M14" t="b">
        <f>AND(IF(F14&gt;=P$3,1,0),IF(F14&lt;=P$4,1,0))</f>
        <v>0</v>
      </c>
      <c r="N14" t="b">
        <v>0</v>
      </c>
      <c r="U14" s="16">
        <v>4</v>
      </c>
      <c r="V14" s="16">
        <v>14</v>
      </c>
      <c r="W14" s="17">
        <v>8305</v>
      </c>
      <c r="X14" s="16">
        <v>9.0250000000000004</v>
      </c>
      <c r="Y14" s="16">
        <v>27.51</v>
      </c>
      <c r="Z14" s="16">
        <v>3.1469999999999998</v>
      </c>
      <c r="AA14" s="16">
        <v>7.93</v>
      </c>
      <c r="AB14" s="16">
        <v>2.8239999999999998</v>
      </c>
    </row>
    <row r="15" spans="1:28">
      <c r="A15" s="1" t="str">
        <f>VLOOKUP(C15,'Set of 60 (E3 &amp; E4)'!B$2:C$61,1,FALSE)</f>
        <v>zulia</v>
      </c>
      <c r="B15" s="1">
        <v>24</v>
      </c>
      <c r="C15" s="3" t="s">
        <v>48</v>
      </c>
      <c r="D15" s="3" t="s">
        <v>49</v>
      </c>
      <c r="E15" s="13">
        <v>0.2</v>
      </c>
      <c r="F15" s="2">
        <v>0.48</v>
      </c>
      <c r="G15" s="2">
        <v>0.75</v>
      </c>
      <c r="H15" s="2">
        <f>AVERAGE(E15:G15)</f>
        <v>0.47666666666666663</v>
      </c>
      <c r="I15" s="1">
        <v>24</v>
      </c>
      <c r="J15" s="1">
        <v>3</v>
      </c>
      <c r="K15" s="13">
        <f>SLOPE(E15:G15,E$1:G$1)</f>
        <v>0.27500000000000002</v>
      </c>
      <c r="L15" t="b">
        <f>AND(IF(E15&gt;=O$3,1,0),IF(E15&lt;=O$4,1,0))</f>
        <v>0</v>
      </c>
      <c r="M15" t="b">
        <f>AND(IF(F15&gt;=P$3,1,0),IF(F15&lt;=P$4,1,0))</f>
        <v>0</v>
      </c>
      <c r="N15" t="b">
        <v>0</v>
      </c>
      <c r="U15" s="16">
        <v>6</v>
      </c>
      <c r="V15" s="16">
        <v>13</v>
      </c>
      <c r="W15" s="17">
        <v>9279</v>
      </c>
      <c r="X15" s="16">
        <v>9.1359999999999992</v>
      </c>
      <c r="Y15" s="16">
        <v>11.65</v>
      </c>
      <c r="Z15" s="16">
        <v>2.7749999999999999</v>
      </c>
      <c r="AA15" s="16">
        <v>4.58</v>
      </c>
      <c r="AB15" s="16">
        <v>2.5859999999999999</v>
      </c>
    </row>
    <row r="16" spans="1:28">
      <c r="A16" s="1" t="str">
        <f>VLOOKUP(C16,'Set of 60 (E3 &amp; E4)'!B$2:C$61,1,FALSE)</f>
        <v>jibini</v>
      </c>
      <c r="B16" s="1">
        <v>82</v>
      </c>
      <c r="C16" s="1" t="s">
        <v>50</v>
      </c>
      <c r="D16" s="1" t="s">
        <v>51</v>
      </c>
      <c r="E16" s="13">
        <v>0.06</v>
      </c>
      <c r="F16" s="2">
        <v>0.3</v>
      </c>
      <c r="G16" s="2">
        <v>0.51</v>
      </c>
      <c r="H16" s="2">
        <f>AVERAGE(E16:G16)</f>
        <v>0.28999999999999998</v>
      </c>
      <c r="I16" s="1">
        <v>45</v>
      </c>
      <c r="J16" s="1">
        <v>2</v>
      </c>
      <c r="K16" s="13">
        <f>SLOPE(E16:G16,E$1:G$1)</f>
        <v>0.22500000000000001</v>
      </c>
      <c r="L16" t="b">
        <f>AND(IF(E16&gt;=O$3,1,0),IF(E16&lt;=O$4,1,0))</f>
        <v>0</v>
      </c>
      <c r="M16" t="b">
        <f>AND(IF(F16&gt;=P$3,1,0),IF(F16&lt;=P$4,1,0))</f>
        <v>0</v>
      </c>
      <c r="N16" t="b">
        <v>0</v>
      </c>
      <c r="U16" s="16">
        <v>6</v>
      </c>
      <c r="V16" s="16">
        <v>9</v>
      </c>
      <c r="W16" s="17">
        <v>8662</v>
      </c>
      <c r="X16" s="16">
        <v>9.0670000000000002</v>
      </c>
      <c r="Y16" s="16">
        <v>39.04</v>
      </c>
      <c r="Z16" s="16">
        <v>3.2989999999999999</v>
      </c>
      <c r="AA16" s="16">
        <v>13.47</v>
      </c>
      <c r="AB16" s="16">
        <v>3.0539999999999998</v>
      </c>
    </row>
    <row r="17" spans="1:28">
      <c r="B17" s="1">
        <v>66</v>
      </c>
      <c r="C17" s="1" t="s">
        <v>52</v>
      </c>
      <c r="D17" s="1" t="s">
        <v>53</v>
      </c>
      <c r="E17" s="13">
        <v>0.08</v>
      </c>
      <c r="F17" s="2">
        <v>0.31</v>
      </c>
      <c r="G17" s="2">
        <v>0.57999999999999996</v>
      </c>
      <c r="H17" s="2">
        <f>AVERAGE(E17:G17)</f>
        <v>0.32333333333333331</v>
      </c>
      <c r="I17" s="1">
        <v>6</v>
      </c>
      <c r="J17" s="1">
        <v>3</v>
      </c>
      <c r="K17" s="13">
        <f>SLOPE(E17:G17,E$1:G$1)</f>
        <v>0.24999999999999997</v>
      </c>
      <c r="L17" t="b">
        <f>AND(IF(E17&gt;=O$3,1,0),IF(E17&lt;=O$4,1,0))</f>
        <v>0</v>
      </c>
      <c r="M17" t="b">
        <f>AND(IF(F17&gt;=P$3,1,0),IF(F17&lt;=P$4,1,0))</f>
        <v>0</v>
      </c>
      <c r="N17" t="b">
        <v>1</v>
      </c>
      <c r="U17" s="16">
        <v>8</v>
      </c>
      <c r="V17" s="16" t="s">
        <v>54</v>
      </c>
      <c r="W17" s="17">
        <v>1368</v>
      </c>
      <c r="X17" s="16">
        <v>7.2210000000000001</v>
      </c>
      <c r="Y17" s="16">
        <v>2.98</v>
      </c>
      <c r="Z17" s="16">
        <v>2.1850000000000001</v>
      </c>
      <c r="AA17" s="16">
        <v>1.19</v>
      </c>
      <c r="AB17" s="16">
        <v>2.004</v>
      </c>
    </row>
    <row r="18" spans="1:28">
      <c r="A18" s="1" t="e">
        <f>VLOOKUP(C18,'Set of 60 (E3 &amp; E4)'!B$2:C$61,1,FALSE)</f>
        <v>#N/A</v>
      </c>
      <c r="B18" s="1">
        <v>3</v>
      </c>
      <c r="C18" s="1" t="s">
        <v>55</v>
      </c>
      <c r="D18" s="1" t="s">
        <v>56</v>
      </c>
      <c r="E18" s="13">
        <v>0.42</v>
      </c>
      <c r="F18" s="2">
        <v>0.8</v>
      </c>
      <c r="G18" s="2">
        <v>0.91</v>
      </c>
      <c r="H18" s="2">
        <f>AVERAGE(E18:G18)</f>
        <v>0.71</v>
      </c>
      <c r="I18" s="1">
        <v>100</v>
      </c>
      <c r="J18" s="1">
        <v>3</v>
      </c>
      <c r="K18" s="13">
        <f>SLOPE(E18:G18,E$1:G$1)</f>
        <v>0.24500000000000002</v>
      </c>
      <c r="L18" t="b">
        <f>AND(IF(E18&gt;=O$3,1,0),IF(E18&lt;=O$4,1,0))</f>
        <v>0</v>
      </c>
      <c r="M18" t="b">
        <f>AND(IF(F18&gt;=P$3,1,0),IF(F18&lt;=P$4,1,0))</f>
        <v>0</v>
      </c>
      <c r="N18" t="b">
        <v>0</v>
      </c>
      <c r="U18" s="16">
        <v>5</v>
      </c>
      <c r="V18" s="16">
        <v>28</v>
      </c>
      <c r="W18" s="17">
        <v>6301</v>
      </c>
      <c r="X18" s="16">
        <v>8.7479999999999993</v>
      </c>
      <c r="Y18" s="16">
        <v>11.75</v>
      </c>
      <c r="Z18" s="16">
        <v>2.778</v>
      </c>
      <c r="AA18" s="16">
        <v>4.63</v>
      </c>
      <c r="AB18" s="16">
        <v>2.59</v>
      </c>
    </row>
    <row r="19" spans="1:28">
      <c r="B19" s="1">
        <v>95</v>
      </c>
      <c r="C19" s="1" t="s">
        <v>57</v>
      </c>
      <c r="D19" s="1" t="s">
        <v>58</v>
      </c>
      <c r="E19" s="13">
        <v>0.04</v>
      </c>
      <c r="F19" s="2">
        <v>0.2</v>
      </c>
      <c r="G19" s="2">
        <v>0.42</v>
      </c>
      <c r="H19" s="2">
        <f>AVERAGE(E19:G19)</f>
        <v>0.22</v>
      </c>
      <c r="I19" s="1">
        <v>50</v>
      </c>
      <c r="J19" s="1">
        <v>2</v>
      </c>
      <c r="K19" s="13">
        <f>SLOPE(E19:G19,E$1:G$1)</f>
        <v>0.19</v>
      </c>
      <c r="L19" t="b">
        <f>AND(IF(E19&gt;=O$3,1,0),IF(E19&lt;=O$4,1,0))</f>
        <v>0</v>
      </c>
      <c r="M19" t="b">
        <f>AND(IF(F19&gt;=P$3,1,0),IF(F19&lt;=P$4,1,0))</f>
        <v>0</v>
      </c>
      <c r="N19" t="b">
        <v>0</v>
      </c>
      <c r="U19" s="16">
        <v>4</v>
      </c>
      <c r="V19" s="16">
        <v>34</v>
      </c>
      <c r="W19" s="17">
        <v>4988</v>
      </c>
      <c r="X19" s="16">
        <v>8.5150000000000006</v>
      </c>
      <c r="Y19" s="16">
        <v>14.22</v>
      </c>
      <c r="Z19" s="16">
        <v>2.8610000000000002</v>
      </c>
      <c r="AA19" s="16">
        <v>4.8</v>
      </c>
      <c r="AB19" s="16">
        <v>2.6059999999999999</v>
      </c>
    </row>
    <row r="20" spans="1:28">
      <c r="B20" s="1">
        <v>18</v>
      </c>
      <c r="C20" s="3" t="s">
        <v>59</v>
      </c>
      <c r="D20" s="3" t="s">
        <v>60</v>
      </c>
      <c r="E20" s="13">
        <v>0.22</v>
      </c>
      <c r="F20" s="2">
        <v>0.57999999999999996</v>
      </c>
      <c r="G20" s="2">
        <v>0.74</v>
      </c>
      <c r="H20" s="2">
        <f>AVERAGE(E20:G20)</f>
        <v>0.51333333333333331</v>
      </c>
      <c r="I20" s="1">
        <v>9</v>
      </c>
      <c r="J20" s="1">
        <v>3</v>
      </c>
      <c r="K20" s="13">
        <f>SLOPE(E20:G20,E$1:G$1)</f>
        <v>0.26</v>
      </c>
      <c r="L20" t="b">
        <f>AND(IF(E20&gt;=O$3,1,0),IF(E20&lt;=O$4,1,0))</f>
        <v>0</v>
      </c>
      <c r="M20" t="b">
        <f>AND(IF(F20&gt;=P$3,1,0),IF(F20&lt;=P$4,1,0))</f>
        <v>0</v>
      </c>
      <c r="N20" t="b">
        <v>0</v>
      </c>
      <c r="U20" s="16">
        <v>6</v>
      </c>
      <c r="V20" s="16">
        <v>7</v>
      </c>
      <c r="W20" s="17">
        <v>1985</v>
      </c>
      <c r="X20" s="16">
        <v>7.593</v>
      </c>
      <c r="Y20" s="16">
        <v>10.1</v>
      </c>
      <c r="Z20" s="16">
        <v>2.7130000000000001</v>
      </c>
      <c r="AA20" s="16">
        <v>4.47</v>
      </c>
      <c r="AB20" s="16">
        <v>2.5750000000000002</v>
      </c>
    </row>
    <row r="21" spans="1:28">
      <c r="A21" s="1" t="e">
        <f>VLOOKUP(C21,'Set of 60 (E3 &amp; E4)'!B$2:C$61,1,FALSE)</f>
        <v>#N/A</v>
      </c>
      <c r="B21" s="1">
        <v>49</v>
      </c>
      <c r="C21" s="1" t="s">
        <v>61</v>
      </c>
      <c r="D21" s="1" t="s">
        <v>62</v>
      </c>
      <c r="E21" s="13">
        <v>0.13</v>
      </c>
      <c r="F21" s="2">
        <v>0.46</v>
      </c>
      <c r="G21" s="2">
        <v>0.71</v>
      </c>
      <c r="H21" s="2">
        <f>AVERAGE(E21:G21)</f>
        <v>0.43333333333333335</v>
      </c>
      <c r="I21" s="1">
        <v>100</v>
      </c>
      <c r="J21" s="1">
        <v>4</v>
      </c>
      <c r="K21" s="13">
        <f>SLOPE(E21:G21,E$1:G$1)</f>
        <v>0.28999999999999998</v>
      </c>
      <c r="L21" t="b">
        <f>AND(IF(E21&gt;=O$3,1,0),IF(E21&lt;=O$4,1,0))</f>
        <v>0</v>
      </c>
      <c r="M21" t="b">
        <f>AND(IF(F21&gt;=P$3,1,0),IF(F21&lt;=P$4,1,0))</f>
        <v>0</v>
      </c>
      <c r="N21" t="b">
        <v>1</v>
      </c>
      <c r="U21" s="16">
        <v>6</v>
      </c>
      <c r="V21" s="16">
        <v>38</v>
      </c>
      <c r="W21" s="17">
        <v>5698</v>
      </c>
      <c r="X21" s="16">
        <v>8.6479999999999997</v>
      </c>
      <c r="Y21" s="16">
        <v>14.18</v>
      </c>
      <c r="Z21" s="16">
        <v>2.86</v>
      </c>
      <c r="AA21" s="16">
        <v>4.1100000000000003</v>
      </c>
      <c r="AB21" s="16">
        <v>2.5390000000000001</v>
      </c>
    </row>
    <row r="22" spans="1:28">
      <c r="B22" s="1">
        <v>17</v>
      </c>
      <c r="C22" s="3" t="s">
        <v>63</v>
      </c>
      <c r="D22" s="3" t="s">
        <v>64</v>
      </c>
      <c r="E22" s="13">
        <v>0.22</v>
      </c>
      <c r="F22" s="2">
        <v>0.65</v>
      </c>
      <c r="G22" s="2">
        <v>0.87</v>
      </c>
      <c r="H22" s="2">
        <f>AVERAGE(E22:G22)</f>
        <v>0.57999999999999996</v>
      </c>
      <c r="I22" s="1">
        <v>16</v>
      </c>
      <c r="J22" s="1">
        <v>1</v>
      </c>
      <c r="K22" s="13">
        <f>SLOPE(E22:G22,E$1:G$1)</f>
        <v>0.32500000000000001</v>
      </c>
      <c r="L22" t="b">
        <f>AND(IF(E22&gt;=O$3,1,0),IF(E22&lt;=O$4,1,0))</f>
        <v>0</v>
      </c>
      <c r="M22" t="b">
        <f>AND(IF(F22&gt;=P$3,1,0),IF(F22&lt;=P$4,1,0))</f>
        <v>0</v>
      </c>
      <c r="N22" t="b">
        <v>0</v>
      </c>
      <c r="U22" s="16">
        <v>4</v>
      </c>
      <c r="V22" s="16" t="s">
        <v>54</v>
      </c>
      <c r="W22" s="16">
        <v>980</v>
      </c>
      <c r="X22" s="16">
        <v>6.8879999999999999</v>
      </c>
      <c r="Y22" s="16">
        <v>6.9</v>
      </c>
      <c r="Z22" s="16">
        <v>2.548</v>
      </c>
      <c r="AA22" s="16">
        <v>2.2400000000000002</v>
      </c>
      <c r="AB22" s="16">
        <v>2.2770000000000001</v>
      </c>
    </row>
    <row r="23" spans="1:28">
      <c r="B23" s="1">
        <v>27</v>
      </c>
      <c r="C23" s="1" t="s">
        <v>65</v>
      </c>
      <c r="D23" s="1" t="s">
        <v>66</v>
      </c>
      <c r="E23" s="13">
        <v>0.18</v>
      </c>
      <c r="F23" s="2">
        <v>0.39</v>
      </c>
      <c r="G23" s="2">
        <v>0.59</v>
      </c>
      <c r="H23" s="2">
        <f>AVERAGE(E23:G23)</f>
        <v>0.38666666666666671</v>
      </c>
      <c r="I23" s="1">
        <v>50</v>
      </c>
      <c r="J23" s="1">
        <v>3</v>
      </c>
      <c r="K23" s="13">
        <f>SLOPE(E23:G23,E$1:G$1)</f>
        <v>0.20499999999999999</v>
      </c>
      <c r="L23" t="b">
        <f>AND(IF(E23&gt;=O$3,1,0),IF(E23&lt;=O$4,1,0))</f>
        <v>0</v>
      </c>
      <c r="M23" t="b">
        <f>AND(IF(F23&gt;=P$3,1,0),IF(F23&lt;=P$4,1,0))</f>
        <v>0</v>
      </c>
      <c r="N23" t="b">
        <v>1</v>
      </c>
      <c r="U23" s="16">
        <v>7</v>
      </c>
      <c r="V23" s="16">
        <v>13</v>
      </c>
      <c r="W23" s="17">
        <v>1953</v>
      </c>
      <c r="X23" s="16">
        <v>7.577</v>
      </c>
      <c r="Y23" s="16">
        <v>10.29</v>
      </c>
      <c r="Z23" s="16">
        <v>2.7210000000000001</v>
      </c>
      <c r="AA23" s="16">
        <v>3.95</v>
      </c>
      <c r="AB23" s="16">
        <v>2.5209999999999999</v>
      </c>
    </row>
    <row r="24" spans="1:28">
      <c r="B24" s="1">
        <v>73</v>
      </c>
      <c r="C24" s="1" t="s">
        <v>67</v>
      </c>
      <c r="D24" s="1" t="s">
        <v>68</v>
      </c>
      <c r="E24" s="13">
        <v>7.0000000000000007E-2</v>
      </c>
      <c r="F24" s="2">
        <v>0.3</v>
      </c>
      <c r="G24" s="2">
        <v>0.52</v>
      </c>
      <c r="H24" s="2">
        <f>AVERAGE(E24:G24)</f>
        <v>0.29666666666666669</v>
      </c>
      <c r="I24" s="1">
        <v>50</v>
      </c>
      <c r="J24" s="1">
        <v>2</v>
      </c>
      <c r="K24" s="13">
        <f>SLOPE(E24:G24,E$1:G$1)</f>
        <v>0.22500000000000001</v>
      </c>
      <c r="L24" t="b">
        <f>AND(IF(E24&gt;=O$3,1,0),IF(E24&lt;=O$4,1,0))</f>
        <v>0</v>
      </c>
      <c r="M24" t="b">
        <f>AND(IF(F24&gt;=P$3,1,0),IF(F24&lt;=P$4,1,0))</f>
        <v>0</v>
      </c>
      <c r="N24" t="b">
        <v>1</v>
      </c>
      <c r="U24" s="16">
        <v>6</v>
      </c>
      <c r="V24" s="16">
        <v>14</v>
      </c>
      <c r="W24" s="17">
        <v>18290</v>
      </c>
      <c r="X24" s="16">
        <v>9.8140000000000001</v>
      </c>
      <c r="Y24" s="16">
        <v>6.2</v>
      </c>
      <c r="Z24" s="16">
        <v>2.5009999999999999</v>
      </c>
      <c r="AA24" s="16">
        <v>3.14</v>
      </c>
      <c r="AB24" s="16">
        <v>2.4220000000000002</v>
      </c>
    </row>
    <row r="25" spans="1:28">
      <c r="A25" s="1" t="str">
        <f>VLOOKUP(C25,'Set of 60 (E3 &amp; E4)'!B$2:C$61,1,FALSE)</f>
        <v>talaka</v>
      </c>
      <c r="B25" s="1">
        <v>86</v>
      </c>
      <c r="C25" s="1" t="s">
        <v>69</v>
      </c>
      <c r="D25" s="1" t="s">
        <v>70</v>
      </c>
      <c r="E25" s="13">
        <v>0.06</v>
      </c>
      <c r="F25" s="2">
        <v>0.31</v>
      </c>
      <c r="G25" s="2">
        <v>0.55000000000000004</v>
      </c>
      <c r="H25" s="2">
        <f>AVERAGE(E25:G25)</f>
        <v>0.3066666666666667</v>
      </c>
      <c r="I25" s="1">
        <v>29</v>
      </c>
      <c r="J25" s="1">
        <v>2</v>
      </c>
      <c r="K25" s="13">
        <f>SLOPE(E25:G25,E$1:G$1)</f>
        <v>0.24500000000000002</v>
      </c>
      <c r="L25" t="b">
        <f>AND(IF(E25&gt;=O$3,1,0),IF(E25&lt;=O$4,1,0))</f>
        <v>0</v>
      </c>
      <c r="M25" t="b">
        <f>AND(IF(F25&gt;=P$3,1,0),IF(F25&lt;=P$4,1,0))</f>
        <v>0</v>
      </c>
      <c r="N25" t="b">
        <v>0</v>
      </c>
      <c r="U25" s="16">
        <v>7</v>
      </c>
      <c r="V25" s="16">
        <v>29</v>
      </c>
      <c r="W25" s="17">
        <v>5809</v>
      </c>
      <c r="X25" s="16">
        <v>8.6669999999999998</v>
      </c>
      <c r="Y25" s="16">
        <v>32.729999999999997</v>
      </c>
      <c r="Z25" s="16">
        <v>3.2229999999999999</v>
      </c>
      <c r="AA25" s="16">
        <v>10.38</v>
      </c>
      <c r="AB25" s="16">
        <v>2.9409999999999998</v>
      </c>
    </row>
    <row r="26" spans="1:28">
      <c r="A26" s="1" t="str">
        <f>VLOOKUP(C26,'Set of 60 (E3 &amp; E4)'!B$2:C$61,1,FALSE)</f>
        <v>tabibu</v>
      </c>
      <c r="B26" s="1">
        <v>10</v>
      </c>
      <c r="C26" s="3" t="s">
        <v>71</v>
      </c>
      <c r="D26" s="3" t="s">
        <v>72</v>
      </c>
      <c r="E26" s="13">
        <v>0.27</v>
      </c>
      <c r="F26" s="2">
        <v>0.72</v>
      </c>
      <c r="G26" s="2">
        <v>0.74</v>
      </c>
      <c r="H26" s="2">
        <f>AVERAGE(E26:G26)</f>
        <v>0.57666666666666666</v>
      </c>
      <c r="I26" s="1">
        <v>100</v>
      </c>
      <c r="J26" s="1">
        <v>2</v>
      </c>
      <c r="K26" s="13">
        <f>SLOPE(E26:G26,E$1:G$1)</f>
        <v>0.23499999999999999</v>
      </c>
      <c r="L26" t="b">
        <f>AND(IF(E26&gt;=O$3,1,0),IF(E26&lt;=O$4,1,0))</f>
        <v>0</v>
      </c>
      <c r="M26" t="b">
        <f>AND(IF(F26&gt;=P$3,1,0),IF(F26&lt;=P$4,1,0))</f>
        <v>0</v>
      </c>
      <c r="N26" t="b">
        <v>0</v>
      </c>
      <c r="U26" s="16">
        <v>6</v>
      </c>
      <c r="V26" s="16">
        <v>100</v>
      </c>
      <c r="W26" s="17">
        <v>31917</v>
      </c>
      <c r="X26" s="16">
        <v>10.371</v>
      </c>
      <c r="Y26" s="16">
        <v>263.94</v>
      </c>
      <c r="Z26" s="16">
        <v>4.1289999999999996</v>
      </c>
      <c r="AA26" s="16">
        <v>44.15</v>
      </c>
      <c r="AB26" s="16">
        <v>3.569</v>
      </c>
    </row>
    <row r="27" spans="1:28">
      <c r="A27" s="1" t="e">
        <f>VLOOKUP(C27,'Set of 60 (E3 &amp; E4)'!B$2:C$61,1,FALSE)</f>
        <v>#N/A</v>
      </c>
      <c r="B27" s="1">
        <v>1</v>
      </c>
      <c r="C27" s="1" t="s">
        <v>73</v>
      </c>
      <c r="D27" s="1" t="s">
        <v>74</v>
      </c>
      <c r="E27" s="13">
        <v>0.55000000000000004</v>
      </c>
      <c r="F27" s="2">
        <v>0.86</v>
      </c>
      <c r="G27" s="2">
        <v>0.93</v>
      </c>
      <c r="H27" s="2">
        <f>AVERAGE(E27:G27)</f>
        <v>0.78000000000000014</v>
      </c>
      <c r="I27" s="1">
        <v>100</v>
      </c>
      <c r="J27" s="1">
        <v>1</v>
      </c>
      <c r="K27" s="13">
        <f>SLOPE(E27:G27,E$1:G$1)</f>
        <v>0.19</v>
      </c>
      <c r="L27" t="b">
        <f>AND(IF(E27&gt;=O$3,1,0),IF(E27&lt;=O$4,1,0))</f>
        <v>0</v>
      </c>
      <c r="M27" t="b">
        <f>AND(IF(F27&gt;=P$3,1,0),IF(F27&lt;=P$4,1,0))</f>
        <v>0</v>
      </c>
      <c r="N27" t="b">
        <v>0</v>
      </c>
      <c r="U27" s="16">
        <v>3</v>
      </c>
      <c r="V27" s="16">
        <v>75</v>
      </c>
      <c r="W27" s="17">
        <v>58314</v>
      </c>
      <c r="X27" s="16">
        <v>10.974</v>
      </c>
      <c r="Y27" s="16">
        <v>192.84</v>
      </c>
      <c r="Z27" s="16">
        <v>3.9929999999999999</v>
      </c>
      <c r="AA27" s="16">
        <v>36.35</v>
      </c>
      <c r="AB27" s="16">
        <v>3.484</v>
      </c>
    </row>
    <row r="28" spans="1:28">
      <c r="A28" s="1" t="e">
        <f>VLOOKUP(C28,'Set of 60 (E3 &amp; E4)'!B$2:C$61,1,FALSE)</f>
        <v>#N/A</v>
      </c>
      <c r="B28" s="1">
        <v>37</v>
      </c>
      <c r="C28" s="1" t="s">
        <v>75</v>
      </c>
      <c r="D28" s="1" t="s">
        <v>76</v>
      </c>
      <c r="E28" s="13">
        <v>0.15</v>
      </c>
      <c r="F28" s="2">
        <v>0.39</v>
      </c>
      <c r="G28" s="2">
        <v>0.71</v>
      </c>
      <c r="H28" s="2">
        <f>AVERAGE(E28:G28)</f>
        <v>0.41666666666666669</v>
      </c>
      <c r="I28" s="1">
        <v>16</v>
      </c>
      <c r="J28" s="1">
        <v>3</v>
      </c>
      <c r="K28" s="13">
        <f>SLOPE(E28:G28,E$1:G$1)</f>
        <v>0.28000000000000003</v>
      </c>
      <c r="L28" t="b">
        <f>AND(IF(E28&gt;=O$3,1,0),IF(E28&lt;=O$4,1,0))</f>
        <v>0</v>
      </c>
      <c r="M28" t="b">
        <f>AND(IF(F28&gt;=P$3,1,0),IF(F28&lt;=P$4,1,0))</f>
        <v>0</v>
      </c>
      <c r="N28" t="b">
        <v>1</v>
      </c>
      <c r="U28" s="16">
        <v>6</v>
      </c>
      <c r="V28" s="16">
        <v>1</v>
      </c>
      <c r="W28" s="17">
        <v>2629</v>
      </c>
      <c r="X28" s="16">
        <v>7.8739999999999997</v>
      </c>
      <c r="Y28" s="16">
        <v>5.35</v>
      </c>
      <c r="Z28" s="16">
        <v>2.4380000000000002</v>
      </c>
      <c r="AA28" s="16">
        <v>1.93</v>
      </c>
      <c r="AB28" s="16">
        <v>2.2120000000000002</v>
      </c>
    </row>
    <row r="29" spans="1:28">
      <c r="A29" s="1" t="str">
        <f>VLOOKUP(C29,'Set of 60 (E3 &amp; E4)'!B$2:C$61,1,FALSE)</f>
        <v>vumbi</v>
      </c>
      <c r="B29" s="1">
        <v>63</v>
      </c>
      <c r="C29" s="1" t="s">
        <v>77</v>
      </c>
      <c r="D29" s="1" t="s">
        <v>78</v>
      </c>
      <c r="E29" s="13">
        <v>0.09</v>
      </c>
      <c r="F29" s="2">
        <v>0.43</v>
      </c>
      <c r="G29" s="2">
        <v>0.53</v>
      </c>
      <c r="H29" s="2">
        <f>AVERAGE(E29:G29)</f>
        <v>0.35000000000000003</v>
      </c>
      <c r="I29" s="1">
        <v>50</v>
      </c>
      <c r="J29" s="1">
        <v>2</v>
      </c>
      <c r="K29" s="13">
        <f>SLOPE(E29:G29,E$1:G$1)</f>
        <v>0.22</v>
      </c>
      <c r="L29" t="b">
        <f>AND(IF(E29&gt;=O$3,1,0),IF(E29&lt;=O$4,1,0))</f>
        <v>0</v>
      </c>
      <c r="M29" t="b">
        <f>AND(IF(F29&gt;=P$3,1,0),IF(F29&lt;=P$4,1,0))</f>
        <v>0</v>
      </c>
      <c r="N29" t="b">
        <v>1</v>
      </c>
      <c r="U29" s="16">
        <v>4</v>
      </c>
      <c r="V29" s="16">
        <v>70</v>
      </c>
      <c r="W29" s="17">
        <v>18645</v>
      </c>
      <c r="X29" s="16">
        <v>9.8330000000000002</v>
      </c>
      <c r="Y29" s="16">
        <v>23.84</v>
      </c>
      <c r="Z29" s="16">
        <v>3.085</v>
      </c>
      <c r="AA29" s="16">
        <v>9.67</v>
      </c>
      <c r="AB29" s="16">
        <v>2.91</v>
      </c>
    </row>
    <row r="30" spans="1:28">
      <c r="B30" s="1">
        <v>4</v>
      </c>
      <c r="C30" s="1" t="s">
        <v>79</v>
      </c>
      <c r="D30" s="1" t="s">
        <v>80</v>
      </c>
      <c r="E30" s="13">
        <v>0.38</v>
      </c>
      <c r="F30" s="2">
        <v>0.69</v>
      </c>
      <c r="G30" s="2">
        <v>0.74</v>
      </c>
      <c r="H30" s="2">
        <f>AVERAGE(E30:G30)</f>
        <v>0.60333333333333328</v>
      </c>
      <c r="I30" s="1">
        <v>21</v>
      </c>
      <c r="J30" s="1">
        <v>1</v>
      </c>
      <c r="K30" s="13">
        <f>SLOPE(E30:G30,E$1:G$1)</f>
        <v>0.18</v>
      </c>
      <c r="L30" t="b">
        <f>AND(IF(E30&gt;=O$3,1,0),IF(E30&lt;=O$4,1,0))</f>
        <v>0</v>
      </c>
      <c r="M30" t="b">
        <f>AND(IF(F30&gt;=P$3,1,0),IF(F30&lt;=P$4,1,0))</f>
        <v>0</v>
      </c>
      <c r="N30" t="b">
        <v>0</v>
      </c>
      <c r="U30" s="16">
        <v>7</v>
      </c>
      <c r="V30" s="16">
        <v>79</v>
      </c>
      <c r="W30" s="17">
        <v>21828</v>
      </c>
      <c r="X30" s="16">
        <v>9.9909999999999997</v>
      </c>
      <c r="Y30" s="16">
        <v>5.8</v>
      </c>
      <c r="Z30" s="16">
        <v>2.4729999999999999</v>
      </c>
      <c r="AA30" s="16">
        <v>2.59</v>
      </c>
      <c r="AB30" s="16">
        <v>2.339</v>
      </c>
    </row>
    <row r="31" spans="1:28">
      <c r="B31" s="1">
        <v>6</v>
      </c>
      <c r="C31" s="3" t="s">
        <v>81</v>
      </c>
      <c r="D31" s="3" t="s">
        <v>82</v>
      </c>
      <c r="E31" s="13">
        <v>0.36</v>
      </c>
      <c r="F31" s="2">
        <v>0.76</v>
      </c>
      <c r="G31" s="2">
        <v>0.89</v>
      </c>
      <c r="H31" s="2">
        <f>AVERAGE(E31:G31)</f>
        <v>0.67</v>
      </c>
      <c r="I31" s="1">
        <v>100</v>
      </c>
      <c r="J31" s="1">
        <v>2</v>
      </c>
      <c r="K31" s="13">
        <f>SLOPE(E31:G31,E$1:G$1)</f>
        <v>0.26500000000000001</v>
      </c>
      <c r="L31" t="b">
        <f>AND(IF(E31&gt;=O$3,1,0),IF(E31&lt;=O$4,1,0))</f>
        <v>0</v>
      </c>
      <c r="M31" t="b">
        <f>AND(IF(F31&gt;=P$3,1,0),IF(F31&lt;=P$4,1,0))</f>
        <v>0</v>
      </c>
      <c r="N31" t="b">
        <v>0</v>
      </c>
      <c r="U31" s="16">
        <v>3</v>
      </c>
      <c r="V31" s="16">
        <v>12</v>
      </c>
      <c r="W31" s="17">
        <v>14967</v>
      </c>
      <c r="X31" s="16">
        <v>9.6140000000000008</v>
      </c>
      <c r="Y31" s="16">
        <v>26.04</v>
      </c>
      <c r="Z31" s="16">
        <v>3.1240000000000001</v>
      </c>
      <c r="AA31" s="16">
        <v>8.66</v>
      </c>
      <c r="AB31" s="16">
        <v>2.8620000000000001</v>
      </c>
    </row>
    <row r="32" spans="1:28">
      <c r="A32" s="1" t="e">
        <f>VLOOKUP(C32,'Set of 60 (E3 &amp; E4)'!B$2:C$61,1,FALSE)</f>
        <v>#N/A</v>
      </c>
      <c r="B32" s="1">
        <v>43</v>
      </c>
      <c r="C32" s="1" t="s">
        <v>83</v>
      </c>
      <c r="D32" s="1" t="s">
        <v>84</v>
      </c>
      <c r="E32" s="13">
        <v>0.13</v>
      </c>
      <c r="F32" s="2">
        <v>0.42</v>
      </c>
      <c r="G32" s="2">
        <v>0.63</v>
      </c>
      <c r="H32" s="2">
        <f>AVERAGE(E32:G32)</f>
        <v>0.39333333333333337</v>
      </c>
      <c r="I32" s="1">
        <v>100</v>
      </c>
      <c r="J32" s="1">
        <v>2</v>
      </c>
      <c r="K32" s="13">
        <f>SLOPE(E32:G32,E$1:G$1)</f>
        <v>0.25</v>
      </c>
      <c r="L32" t="b">
        <f>AND(IF(E32&gt;=O$3,1,0),IF(E32&lt;=O$4,1,0))</f>
        <v>0</v>
      </c>
      <c r="M32" t="b">
        <f>AND(IF(F32&gt;=P$3,1,0),IF(F32&lt;=P$4,1,0))</f>
        <v>0</v>
      </c>
      <c r="N32" t="b">
        <v>1</v>
      </c>
      <c r="U32" s="16">
        <v>5</v>
      </c>
      <c r="V32" s="16">
        <v>88</v>
      </c>
      <c r="W32" s="17">
        <v>16802</v>
      </c>
      <c r="X32" s="16">
        <v>9.7289999999999992</v>
      </c>
      <c r="Y32" s="16">
        <v>48.51</v>
      </c>
      <c r="Z32" s="16">
        <v>3.3940000000000001</v>
      </c>
      <c r="AA32" s="16">
        <v>14.65</v>
      </c>
      <c r="AB32" s="16">
        <v>3.09</v>
      </c>
    </row>
    <row r="33" spans="1:28">
      <c r="B33" s="1">
        <v>59</v>
      </c>
      <c r="C33" s="1" t="s">
        <v>85</v>
      </c>
      <c r="D33" s="1" t="s">
        <v>86</v>
      </c>
      <c r="E33" s="13">
        <v>0.09</v>
      </c>
      <c r="F33" s="2">
        <v>0.27</v>
      </c>
      <c r="G33" s="2">
        <v>0.5</v>
      </c>
      <c r="H33" s="2">
        <f>AVERAGE(E33:G33)</f>
        <v>0.28666666666666668</v>
      </c>
      <c r="I33" s="1">
        <v>22</v>
      </c>
      <c r="J33" s="1">
        <v>2</v>
      </c>
      <c r="K33" s="13">
        <f>SLOPE(E33:G33,E$1:G$1)</f>
        <v>0.20500000000000002</v>
      </c>
      <c r="L33" t="b">
        <f>AND(IF(E33&gt;=O$3,1,0),IF(E33&lt;=O$4,1,0))</f>
        <v>0</v>
      </c>
      <c r="M33" t="b">
        <f>AND(IF(F33&gt;=P$3,1,0),IF(F33&lt;=P$4,1,0))</f>
        <v>0</v>
      </c>
      <c r="N33" t="b">
        <v>1</v>
      </c>
      <c r="U33" s="16">
        <v>8</v>
      </c>
      <c r="V33" s="16">
        <v>21</v>
      </c>
      <c r="W33" s="17">
        <v>10813</v>
      </c>
      <c r="X33" s="16">
        <v>9.2889999999999997</v>
      </c>
      <c r="Y33" s="16">
        <v>10.06</v>
      </c>
      <c r="Z33" s="16">
        <v>2.7109999999999999</v>
      </c>
      <c r="AA33" s="16">
        <v>3.89</v>
      </c>
      <c r="AB33" s="16">
        <v>2.5150000000000001</v>
      </c>
    </row>
    <row r="34" spans="1:28">
      <c r="A34" s="1" t="e">
        <f>VLOOKUP(C34,'Set of 60 (E3 &amp; E4)'!B$2:C$61,1,FALSE)</f>
        <v>#N/A</v>
      </c>
      <c r="B34" s="1">
        <v>99</v>
      </c>
      <c r="C34" s="1" t="s">
        <v>87</v>
      </c>
      <c r="D34" s="1" t="s">
        <v>88</v>
      </c>
      <c r="E34" s="13">
        <v>0.02</v>
      </c>
      <c r="F34" s="2">
        <v>0.18</v>
      </c>
      <c r="G34" s="2">
        <v>0.43</v>
      </c>
      <c r="H34" s="2">
        <f>AVERAGE(E34:G34)</f>
        <v>0.21</v>
      </c>
      <c r="I34" s="1">
        <v>23</v>
      </c>
      <c r="J34" s="1">
        <v>2</v>
      </c>
      <c r="K34" s="13">
        <f>SLOPE(E34:G34,E$1:G$1)</f>
        <v>0.20500000000000002</v>
      </c>
      <c r="L34" t="b">
        <f>AND(IF(E34&gt;=O$3,1,0),IF(E34&lt;=O$4,1,0))</f>
        <v>0</v>
      </c>
      <c r="M34" t="b">
        <f>AND(IF(F34&gt;=P$3,1,0),IF(F34&lt;=P$4,1,0))</f>
        <v>0</v>
      </c>
      <c r="N34" t="b">
        <v>0</v>
      </c>
      <c r="U34" s="16">
        <v>6</v>
      </c>
      <c r="V34" s="16">
        <v>16</v>
      </c>
      <c r="W34" s="17">
        <v>5124</v>
      </c>
      <c r="X34" s="16">
        <v>8.5419999999999998</v>
      </c>
      <c r="Y34" s="16">
        <v>5</v>
      </c>
      <c r="Z34" s="16">
        <v>2.4079999999999999</v>
      </c>
      <c r="AA34" s="16">
        <v>2.52</v>
      </c>
      <c r="AB34" s="16">
        <v>2.3260000000000001</v>
      </c>
    </row>
    <row r="35" spans="1:28">
      <c r="A35" s="1" t="e">
        <f>VLOOKUP(C35,'Set of 60 (E3 &amp; E4)'!B$2:C$61,1,FALSE)</f>
        <v>#N/A</v>
      </c>
      <c r="B35" s="1">
        <v>90</v>
      </c>
      <c r="C35" s="1" t="s">
        <v>89</v>
      </c>
      <c r="D35" s="1" t="s">
        <v>90</v>
      </c>
      <c r="E35" s="13">
        <v>0.04</v>
      </c>
      <c r="F35" s="2">
        <v>0.19</v>
      </c>
      <c r="G35" s="2">
        <v>0.47</v>
      </c>
      <c r="H35" s="2">
        <f>AVERAGE(E35:G35)</f>
        <v>0.23333333333333331</v>
      </c>
      <c r="I35" s="1">
        <v>50</v>
      </c>
      <c r="J35" s="1">
        <v>2</v>
      </c>
      <c r="K35" s="13">
        <f>SLOPE(E35:G35,E$1:G$1)</f>
        <v>0.21499999999999997</v>
      </c>
      <c r="L35" t="b">
        <f>AND(IF(E35&gt;=O$3,1,0),IF(E35&lt;=O$4,1,0))</f>
        <v>0</v>
      </c>
      <c r="M35" t="b">
        <f>AND(IF(F35&gt;=P$3,1,0),IF(F35&lt;=P$4,1,0))</f>
        <v>0</v>
      </c>
      <c r="N35" t="b">
        <v>0</v>
      </c>
      <c r="U35" s="16">
        <v>5</v>
      </c>
      <c r="V35" s="16">
        <v>19</v>
      </c>
      <c r="W35" s="17">
        <v>9581</v>
      </c>
      <c r="X35" s="16">
        <v>9.1679999999999993</v>
      </c>
      <c r="Y35" s="16">
        <v>5.71</v>
      </c>
      <c r="Z35" s="16">
        <v>2.4649999999999999</v>
      </c>
      <c r="AA35" s="16">
        <v>2.41</v>
      </c>
      <c r="AB35" s="16">
        <v>2.3079999999999998</v>
      </c>
    </row>
    <row r="36" spans="1:28">
      <c r="A36" s="1" t="str">
        <f>VLOOKUP(C36,'Set of 60 (E3 &amp; E4)'!B$2:C$61,1,FALSE)</f>
        <v>chakula</v>
      </c>
      <c r="B36" s="1">
        <v>16</v>
      </c>
      <c r="C36" s="3" t="s">
        <v>91</v>
      </c>
      <c r="D36" s="3" t="s">
        <v>92</v>
      </c>
      <c r="E36" s="13">
        <v>0.23</v>
      </c>
      <c r="F36" s="2">
        <v>0.56999999999999995</v>
      </c>
      <c r="G36" s="2">
        <v>0.72</v>
      </c>
      <c r="H36" s="2">
        <f>AVERAGE(E36:G36)</f>
        <v>0.50666666666666671</v>
      </c>
      <c r="I36" s="1">
        <v>100</v>
      </c>
      <c r="J36" s="1">
        <v>3</v>
      </c>
      <c r="K36" s="13">
        <f>SLOPE(E36:G36,E$1:G$1)</f>
        <v>0.245</v>
      </c>
      <c r="L36" t="b">
        <f>AND(IF(E36&gt;=O$3,1,0),IF(E36&lt;=O$4,1,0))</f>
        <v>0</v>
      </c>
      <c r="M36" t="b">
        <f>AND(IF(F36&gt;=P$3,1,0),IF(F36&lt;=P$4,1,0))</f>
        <v>0</v>
      </c>
      <c r="N36" t="b">
        <v>0</v>
      </c>
      <c r="U36" s="16">
        <v>4</v>
      </c>
      <c r="V36" s="16">
        <v>147</v>
      </c>
      <c r="W36" s="17">
        <v>59724</v>
      </c>
      <c r="X36" s="16">
        <v>10.997</v>
      </c>
      <c r="Y36" s="16">
        <v>154.43</v>
      </c>
      <c r="Z36" s="16">
        <v>3.8959999999999999</v>
      </c>
      <c r="AA36" s="16">
        <v>42.98</v>
      </c>
      <c r="AB36" s="16">
        <v>3.5569999999999999</v>
      </c>
    </row>
    <row r="37" spans="1:28">
      <c r="B37" s="1">
        <v>71</v>
      </c>
      <c r="C37" s="1" t="s">
        <v>93</v>
      </c>
      <c r="D37" s="1" t="s">
        <v>94</v>
      </c>
      <c r="E37" s="13">
        <v>0.08</v>
      </c>
      <c r="F37" s="2">
        <v>0.39</v>
      </c>
      <c r="G37" s="2">
        <v>0.64</v>
      </c>
      <c r="H37" s="2">
        <f>AVERAGE(E37:G37)</f>
        <v>0.37000000000000005</v>
      </c>
      <c r="I37" s="1">
        <v>41</v>
      </c>
      <c r="J37" s="1">
        <v>2</v>
      </c>
      <c r="K37" s="13">
        <f>SLOPE(E37:G37,E$1:G$1)</f>
        <v>0.28000000000000003</v>
      </c>
      <c r="L37" t="b">
        <f>AND(IF(E37&gt;=O$3,1,0),IF(E37&lt;=O$4,1,0))</f>
        <v>0</v>
      </c>
      <c r="M37" t="b">
        <f>AND(IF(F37&gt;=P$3,1,0),IF(F37&lt;=P$4,1,0))</f>
        <v>0</v>
      </c>
      <c r="N37" t="b">
        <v>1</v>
      </c>
      <c r="U37" s="16">
        <v>8</v>
      </c>
      <c r="V37" s="16">
        <v>16</v>
      </c>
      <c r="W37" s="17">
        <v>2401</v>
      </c>
      <c r="X37" s="16">
        <v>7.7839999999999998</v>
      </c>
      <c r="Y37" s="16">
        <v>7.84</v>
      </c>
      <c r="Z37" s="16">
        <v>2.6030000000000002</v>
      </c>
      <c r="AA37" s="16">
        <v>4.01</v>
      </c>
      <c r="AB37" s="16">
        <v>2.528</v>
      </c>
    </row>
    <row r="38" spans="1:28">
      <c r="A38" s="1" t="e">
        <f>VLOOKUP(C38,'Set of 60 (E3 &amp; E4)'!B$2:C$61,1,FALSE)</f>
        <v>#N/A</v>
      </c>
      <c r="B38" s="1">
        <v>100</v>
      </c>
      <c r="C38" s="1" t="s">
        <v>95</v>
      </c>
      <c r="D38" s="1" t="s">
        <v>96</v>
      </c>
      <c r="E38" s="13">
        <v>0</v>
      </c>
      <c r="F38" s="2">
        <v>0.08</v>
      </c>
      <c r="G38" s="2">
        <v>0.37</v>
      </c>
      <c r="H38" s="2">
        <f>AVERAGE(E38:G38)</f>
        <v>0.15</v>
      </c>
      <c r="I38" s="1">
        <v>3</v>
      </c>
      <c r="J38" s="1">
        <v>2</v>
      </c>
      <c r="K38" s="13">
        <f>SLOPE(E38:G38,E$1:G$1)</f>
        <v>0.185</v>
      </c>
      <c r="L38" t="b">
        <f>AND(IF(E38&gt;=O$3,1,0),IF(E38&lt;=O$4,1,0))</f>
        <v>1</v>
      </c>
      <c r="M38" t="b">
        <f>AND(IF(F38&gt;=P$3,1,0),IF(F38&lt;=P$4,1,0))</f>
        <v>0</v>
      </c>
      <c r="N38" t="b">
        <v>0</v>
      </c>
      <c r="U38" s="16">
        <v>7</v>
      </c>
      <c r="V38" s="16">
        <v>1</v>
      </c>
      <c r="W38" s="17">
        <v>2042</v>
      </c>
      <c r="X38" s="16">
        <v>7.6219999999999999</v>
      </c>
      <c r="Y38" s="16">
        <v>1.96</v>
      </c>
      <c r="Z38" s="16">
        <v>2.004</v>
      </c>
      <c r="AA38" s="16">
        <v>0.8</v>
      </c>
      <c r="AB38" s="16">
        <v>1.833</v>
      </c>
    </row>
    <row r="39" spans="1:28">
      <c r="A39" s="1" t="e">
        <f>VLOOKUP(C39,'Set of 60 (E3 &amp; E4)'!B$2:C$61,1,FALSE)</f>
        <v>#N/A</v>
      </c>
      <c r="B39" s="1">
        <v>33</v>
      </c>
      <c r="C39" s="1" t="s">
        <v>97</v>
      </c>
      <c r="D39" s="1" t="s">
        <v>98</v>
      </c>
      <c r="E39" s="13">
        <v>0.17</v>
      </c>
      <c r="F39" s="2">
        <v>0.55000000000000004</v>
      </c>
      <c r="G39" s="2">
        <v>0.75</v>
      </c>
      <c r="H39" s="2">
        <f>AVERAGE(E39:G39)</f>
        <v>0.49000000000000005</v>
      </c>
      <c r="I39" s="1">
        <v>100</v>
      </c>
      <c r="J39" s="1">
        <v>2</v>
      </c>
      <c r="K39" s="13">
        <f>SLOPE(E39:G39,E$1:G$1)</f>
        <v>0.29000000000000004</v>
      </c>
      <c r="L39" t="b">
        <f>AND(IF(E39&gt;=O$3,1,0),IF(E39&lt;=O$4,1,0))</f>
        <v>0</v>
      </c>
      <c r="M39" t="b">
        <f>AND(IF(F39&gt;=P$3,1,0),IF(F39&lt;=P$4,1,0))</f>
        <v>0</v>
      </c>
      <c r="N39" t="b">
        <v>1</v>
      </c>
      <c r="U39" s="16">
        <v>6</v>
      </c>
      <c r="V39" s="16">
        <v>133</v>
      </c>
      <c r="W39" s="17">
        <v>81053</v>
      </c>
      <c r="X39" s="16">
        <v>11.303000000000001</v>
      </c>
      <c r="Y39" s="16">
        <v>419.29</v>
      </c>
      <c r="Z39" s="16">
        <v>4.33</v>
      </c>
      <c r="AA39" s="16">
        <v>73.650000000000006</v>
      </c>
      <c r="AB39" s="16">
        <v>3.7909999999999999</v>
      </c>
    </row>
    <row r="40" spans="1:28">
      <c r="A40" s="1" t="str">
        <f>VLOOKUP(C40,'Set of 60 (E3 &amp; E4)'!B$2:C$61,1,FALSE)</f>
        <v>chura</v>
      </c>
      <c r="B40" s="1">
        <v>54</v>
      </c>
      <c r="C40" s="1" t="s">
        <v>99</v>
      </c>
      <c r="D40" s="1" t="s">
        <v>100</v>
      </c>
      <c r="E40" s="13">
        <v>0.1</v>
      </c>
      <c r="F40" s="2">
        <v>0.3</v>
      </c>
      <c r="G40" s="2">
        <v>0.56999999999999995</v>
      </c>
      <c r="H40" s="2">
        <f>AVERAGE(E40:G40)</f>
        <v>0.32333333333333331</v>
      </c>
      <c r="I40" s="1">
        <v>25</v>
      </c>
      <c r="J40" s="1">
        <v>3</v>
      </c>
      <c r="K40" s="13">
        <f>SLOPE(E40:G40,E$1:G$1)</f>
        <v>0.23499999999999999</v>
      </c>
      <c r="L40" t="b">
        <f>AND(IF(E40&gt;=O$3,1,0),IF(E40&lt;=O$4,1,0))</f>
        <v>0</v>
      </c>
      <c r="M40" t="b">
        <f>AND(IF(F40&gt;=P$3,1,0),IF(F40&lt;=P$4,1,0))</f>
        <v>0</v>
      </c>
      <c r="N40" t="b">
        <v>1</v>
      </c>
      <c r="U40" s="16">
        <v>4</v>
      </c>
      <c r="V40" s="16">
        <v>1</v>
      </c>
      <c r="W40" s="17">
        <v>3126</v>
      </c>
      <c r="X40" s="16">
        <v>8.048</v>
      </c>
      <c r="Y40" s="16">
        <v>11.82</v>
      </c>
      <c r="Z40" s="16">
        <v>2.7810000000000001</v>
      </c>
      <c r="AA40" s="16">
        <v>3.23</v>
      </c>
      <c r="AB40" s="16">
        <v>2.4350000000000001</v>
      </c>
    </row>
    <row r="41" spans="1:28">
      <c r="A41" s="1" t="e">
        <f>VLOOKUP(C41,'Set of 60 (E3 &amp; E4)'!B$2:C$61,1,FALSE)</f>
        <v>#N/A</v>
      </c>
      <c r="B41" s="1">
        <v>44</v>
      </c>
      <c r="C41" s="1" t="s">
        <v>101</v>
      </c>
      <c r="D41" s="1" t="s">
        <v>102</v>
      </c>
      <c r="E41" s="13">
        <v>0.13</v>
      </c>
      <c r="F41" s="2">
        <v>0.49</v>
      </c>
      <c r="G41" s="2">
        <v>0.68</v>
      </c>
      <c r="H41" s="2">
        <f>AVERAGE(E41:G41)</f>
        <v>0.43333333333333335</v>
      </c>
      <c r="I41" s="1">
        <v>100</v>
      </c>
      <c r="J41" s="1">
        <v>2</v>
      </c>
      <c r="K41" s="13">
        <f>SLOPE(E41:G41,E$1:G$1)</f>
        <v>0.27500000000000002</v>
      </c>
      <c r="L41" t="b">
        <f>AND(IF(E41&gt;=O$3,1,0),IF(E41&lt;=O$4,1,0))</f>
        <v>0</v>
      </c>
      <c r="M41" t="b">
        <f>AND(IF(F41&gt;=P$3,1,0),IF(F41&lt;=P$4,1,0))</f>
        <v>0</v>
      </c>
      <c r="N41" t="b">
        <v>1</v>
      </c>
      <c r="U41" s="16">
        <v>6</v>
      </c>
      <c r="V41" s="16">
        <v>60</v>
      </c>
      <c r="W41" s="17">
        <v>11220</v>
      </c>
      <c r="X41" s="16">
        <v>9.3249999999999993</v>
      </c>
      <c r="Y41" s="16">
        <v>26.55</v>
      </c>
      <c r="Z41" s="16">
        <v>3.1320000000000001</v>
      </c>
      <c r="AA41" s="16">
        <v>10.029999999999999</v>
      </c>
      <c r="AB41" s="16">
        <v>2.9249999999999998</v>
      </c>
    </row>
    <row r="42" spans="1:28">
      <c r="B42" s="1">
        <v>69</v>
      </c>
      <c r="C42" s="1" t="s">
        <v>103</v>
      </c>
      <c r="D42" s="1" t="s">
        <v>104</v>
      </c>
      <c r="E42" s="13">
        <v>0.08</v>
      </c>
      <c r="F42" s="2">
        <v>0.26</v>
      </c>
      <c r="G42" s="2">
        <v>0.51</v>
      </c>
      <c r="H42" s="2">
        <f>AVERAGE(E42:G42)</f>
        <v>0.28333333333333338</v>
      </c>
      <c r="I42" s="1">
        <v>100</v>
      </c>
      <c r="J42" s="1">
        <v>3</v>
      </c>
      <c r="K42" s="13">
        <f>SLOPE(E42:G42,E$1:G$1)</f>
        <v>0.215</v>
      </c>
      <c r="L42" t="b">
        <f>AND(IF(E42&gt;=O$3,1,0),IF(E42&lt;=O$4,1,0))</f>
        <v>0</v>
      </c>
      <c r="M42" t="b">
        <f>AND(IF(F42&gt;=P$3,1,0),IF(F42&lt;=P$4,1,0))</f>
        <v>0</v>
      </c>
      <c r="N42" t="b">
        <v>1</v>
      </c>
      <c r="U42" s="16">
        <v>4</v>
      </c>
      <c r="V42" s="16">
        <v>37</v>
      </c>
      <c r="W42" s="17">
        <v>16638</v>
      </c>
      <c r="X42" s="16">
        <v>9.7189999999999994</v>
      </c>
      <c r="Y42" s="16">
        <v>32.04</v>
      </c>
      <c r="Z42" s="16">
        <v>3.214</v>
      </c>
      <c r="AA42" s="16">
        <v>10.75</v>
      </c>
      <c r="AB42" s="16">
        <v>2.956</v>
      </c>
    </row>
    <row r="43" spans="1:28">
      <c r="A43" s="1" t="str">
        <f>VLOOKUP(C43,'Set of 60 (E3 &amp; E4)'!B$2:C$61,1,FALSE)</f>
        <v>ambo</v>
      </c>
      <c r="B43" s="1">
        <v>64</v>
      </c>
      <c r="C43" s="1" t="s">
        <v>105</v>
      </c>
      <c r="D43" s="1" t="s">
        <v>106</v>
      </c>
      <c r="E43" s="13">
        <v>0.08</v>
      </c>
      <c r="F43" s="2">
        <v>0.37</v>
      </c>
      <c r="G43" s="2">
        <v>0.59</v>
      </c>
      <c r="H43" s="2">
        <f>AVERAGE(E43:G43)</f>
        <v>0.34666666666666668</v>
      </c>
      <c r="I43" s="1">
        <v>15</v>
      </c>
      <c r="J43" s="1">
        <v>2</v>
      </c>
      <c r="K43" s="13">
        <f>SLOPE(E43:G43,E$1:G$1)</f>
        <v>0.255</v>
      </c>
      <c r="L43" t="b">
        <f>AND(IF(E43&gt;=O$3,1,0),IF(E43&lt;=O$4,1,0))</f>
        <v>0</v>
      </c>
      <c r="M43" t="b">
        <f>AND(IF(F43&gt;=P$3,1,0),IF(F43&lt;=P$4,1,0))</f>
        <v>0</v>
      </c>
      <c r="N43" t="b">
        <v>1</v>
      </c>
      <c r="U43" s="16">
        <v>4</v>
      </c>
      <c r="V43" s="16">
        <v>8</v>
      </c>
      <c r="W43" s="17">
        <v>5283</v>
      </c>
      <c r="X43" s="16">
        <v>8.5719999999999992</v>
      </c>
      <c r="Y43" s="16">
        <v>5.88</v>
      </c>
      <c r="Z43" s="16">
        <v>2.4790000000000001</v>
      </c>
      <c r="AA43" s="16">
        <v>2.62</v>
      </c>
      <c r="AB43" s="16">
        <v>2.3439999999999999</v>
      </c>
    </row>
    <row r="44" spans="1:28">
      <c r="A44" s="1" t="e">
        <f>VLOOKUP(C44,'Set of 60 (E3 &amp; E4)'!B$2:C$61,1,FALSE)</f>
        <v>#N/A</v>
      </c>
      <c r="B44" s="1">
        <v>72</v>
      </c>
      <c r="C44" s="1" t="s">
        <v>107</v>
      </c>
      <c r="D44" s="1" t="s">
        <v>108</v>
      </c>
      <c r="E44" s="13">
        <v>0.08</v>
      </c>
      <c r="F44" s="2">
        <v>0.28000000000000003</v>
      </c>
      <c r="G44" s="2">
        <v>0.56000000000000005</v>
      </c>
      <c r="H44" s="2">
        <f>AVERAGE(E44:G44)</f>
        <v>0.3066666666666667</v>
      </c>
      <c r="I44" s="1">
        <v>34</v>
      </c>
      <c r="J44" s="1">
        <v>2</v>
      </c>
      <c r="K44" s="13">
        <f>SLOPE(E44:G44,E$1:G$1)</f>
        <v>0.24000000000000002</v>
      </c>
      <c r="L44" t="b">
        <f>AND(IF(E44&gt;=O$3,1,0),IF(E44&lt;=O$4,1,0))</f>
        <v>0</v>
      </c>
      <c r="M44" t="b">
        <f>AND(IF(F44&gt;=P$3,1,0),IF(F44&lt;=P$4,1,0))</f>
        <v>0</v>
      </c>
      <c r="N44" t="b">
        <v>1</v>
      </c>
      <c r="U44" s="16">
        <v>6</v>
      </c>
      <c r="V44" s="16">
        <v>7</v>
      </c>
      <c r="W44" s="17">
        <v>1281</v>
      </c>
      <c r="X44" s="16">
        <v>7.1550000000000002</v>
      </c>
      <c r="Y44" s="16">
        <v>3.94</v>
      </c>
      <c r="Z44" s="16">
        <v>2.3050000000000002</v>
      </c>
      <c r="AA44" s="16">
        <v>1.54</v>
      </c>
      <c r="AB44" s="16">
        <v>2.1139999999999999</v>
      </c>
    </row>
    <row r="45" spans="1:28">
      <c r="A45" s="1" t="str">
        <f>VLOOKUP(C45,'Set of 60 (E3 &amp; E4)'!B$2:C$61,1,FALSE)</f>
        <v>kaburi</v>
      </c>
      <c r="B45" s="1">
        <v>32</v>
      </c>
      <c r="C45" s="1" t="s">
        <v>109</v>
      </c>
      <c r="D45" s="1" t="s">
        <v>110</v>
      </c>
      <c r="E45" s="13">
        <v>0.17</v>
      </c>
      <c r="F45" s="2">
        <v>0.56000000000000005</v>
      </c>
      <c r="G45" s="2">
        <v>0.7</v>
      </c>
      <c r="H45" s="2">
        <f>AVERAGE(E45:G45)</f>
        <v>0.47666666666666674</v>
      </c>
      <c r="I45" s="1">
        <v>50</v>
      </c>
      <c r="J45" s="1">
        <v>2</v>
      </c>
      <c r="K45" s="13">
        <f>SLOPE(E45:G45,E$1:G$1)</f>
        <v>0.26500000000000001</v>
      </c>
      <c r="L45" t="b">
        <f>AND(IF(E45&gt;=O$3,1,0),IF(E45&lt;=O$4,1,0))</f>
        <v>0</v>
      </c>
      <c r="M45" t="b">
        <f>AND(IF(F45&gt;=P$3,1,0),IF(F45&lt;=P$4,1,0))</f>
        <v>0</v>
      </c>
      <c r="N45" t="b">
        <v>1</v>
      </c>
      <c r="U45" s="16">
        <v>5</v>
      </c>
      <c r="V45" s="16">
        <v>33</v>
      </c>
      <c r="W45" s="17">
        <v>7527</v>
      </c>
      <c r="X45" s="16">
        <v>8.9260000000000002</v>
      </c>
      <c r="Y45" s="16">
        <v>26.27</v>
      </c>
      <c r="Z45" s="16">
        <v>3.1269999999999998</v>
      </c>
      <c r="AA45" s="16">
        <v>10.5</v>
      </c>
      <c r="AB45" s="16">
        <v>2.9460000000000002</v>
      </c>
    </row>
    <row r="46" spans="1:28">
      <c r="A46" s="1" t="str">
        <f>VLOOKUP(C46,'Set of 60 (E3 &amp; E4)'!B$2:C$61,1,FALSE)</f>
        <v>bandari</v>
      </c>
      <c r="B46" s="1">
        <v>65</v>
      </c>
      <c r="C46" s="1" t="s">
        <v>111</v>
      </c>
      <c r="D46" s="1" t="s">
        <v>112</v>
      </c>
      <c r="E46" s="13">
        <v>0.08</v>
      </c>
      <c r="F46" s="2">
        <v>0.3</v>
      </c>
      <c r="G46" s="2">
        <v>0.56000000000000005</v>
      </c>
      <c r="H46" s="2">
        <f>AVERAGE(E46:G46)</f>
        <v>0.31333333333333335</v>
      </c>
      <c r="I46" s="1">
        <v>50</v>
      </c>
      <c r="J46" s="1">
        <v>3</v>
      </c>
      <c r="K46" s="13">
        <f>SLOPE(E46:G46,E$1:G$1)</f>
        <v>0.24000000000000002</v>
      </c>
      <c r="L46" t="b">
        <f>AND(IF(E46&gt;=O$3,1,0),IF(E46&lt;=O$4,1,0))</f>
        <v>0</v>
      </c>
      <c r="M46" t="b">
        <f>AND(IF(F46&gt;=P$3,1,0),IF(F46&lt;=P$4,1,0))</f>
        <v>0</v>
      </c>
      <c r="N46" t="b">
        <v>1</v>
      </c>
      <c r="U46" s="16">
        <v>6</v>
      </c>
      <c r="V46" s="16">
        <v>37</v>
      </c>
      <c r="W46" s="17">
        <v>4001</v>
      </c>
      <c r="X46" s="16">
        <v>8.2940000000000005</v>
      </c>
      <c r="Y46" s="16">
        <v>11.02</v>
      </c>
      <c r="Z46" s="16">
        <v>2.7509999999999999</v>
      </c>
      <c r="AA46" s="16">
        <v>3.84</v>
      </c>
      <c r="AB46" s="16">
        <v>2.5089999999999999</v>
      </c>
    </row>
    <row r="47" spans="1:28">
      <c r="A47" s="1" t="e">
        <f>VLOOKUP(C47,'Set of 60 (E3 &amp; E4)'!B$2:C$61,1,FALSE)</f>
        <v>#N/A</v>
      </c>
      <c r="B47" s="1">
        <v>42</v>
      </c>
      <c r="C47" s="1" t="s">
        <v>113</v>
      </c>
      <c r="D47" s="1" t="s">
        <v>114</v>
      </c>
      <c r="E47" s="13">
        <v>0.13</v>
      </c>
      <c r="F47" s="2">
        <v>0.39</v>
      </c>
      <c r="G47" s="2">
        <v>0.62</v>
      </c>
      <c r="H47" s="2">
        <f>AVERAGE(E47:G47)</f>
        <v>0.38000000000000006</v>
      </c>
      <c r="I47" s="1">
        <v>100</v>
      </c>
      <c r="J47" s="1">
        <v>2</v>
      </c>
      <c r="K47" s="13">
        <f>SLOPE(E47:G47,E$1:G$1)</f>
        <v>0.245</v>
      </c>
      <c r="L47" t="b">
        <f>AND(IF(E47&gt;=O$3,1,0),IF(E47&lt;=O$4,1,0))</f>
        <v>0</v>
      </c>
      <c r="M47" t="b">
        <f>AND(IF(F47&gt;=P$3,1,0),IF(F47&lt;=P$4,1,0))</f>
        <v>0</v>
      </c>
      <c r="N47" t="b">
        <v>1</v>
      </c>
      <c r="U47" s="16">
        <v>5</v>
      </c>
      <c r="V47" s="16">
        <v>66</v>
      </c>
      <c r="W47" s="17">
        <v>11938</v>
      </c>
      <c r="X47" s="16">
        <v>9.3870000000000005</v>
      </c>
      <c r="Y47" s="16">
        <v>96.31</v>
      </c>
      <c r="Z47" s="16">
        <v>3.6909999999999998</v>
      </c>
      <c r="AA47" s="16">
        <v>22.5</v>
      </c>
      <c r="AB47" s="16">
        <v>3.2759999999999998</v>
      </c>
    </row>
    <row r="48" spans="1:28">
      <c r="A48" s="1" t="str">
        <f>VLOOKUP(C48,'Set of 60 (E3 &amp; E4)'!B$2:C$61,1,FALSE)</f>
        <v>farasi</v>
      </c>
      <c r="B48" s="1">
        <v>19</v>
      </c>
      <c r="C48" s="3" t="s">
        <v>115</v>
      </c>
      <c r="D48" s="3" t="s">
        <v>116</v>
      </c>
      <c r="E48" s="13">
        <v>0.21</v>
      </c>
      <c r="F48" s="2">
        <v>0.5</v>
      </c>
      <c r="G48" s="2">
        <v>0.69</v>
      </c>
      <c r="H48" s="2">
        <f>AVERAGE(E48:G48)</f>
        <v>0.46666666666666662</v>
      </c>
      <c r="I48" s="1">
        <v>100</v>
      </c>
      <c r="J48" s="1">
        <v>2</v>
      </c>
      <c r="K48" s="13">
        <f>SLOPE(E48:G48,E$1:G$1)</f>
        <v>0.23999999999999996</v>
      </c>
      <c r="L48" t="b">
        <f>AND(IF(E48&gt;=O$3,1,0),IF(E48&lt;=O$4,1,0))</f>
        <v>0</v>
      </c>
      <c r="M48" t="b">
        <f>AND(IF(F48&gt;=P$3,1,0),IF(F48&lt;=P$4,1,0))</f>
        <v>0</v>
      </c>
      <c r="N48" t="b">
        <v>0</v>
      </c>
      <c r="U48" s="16">
        <v>5</v>
      </c>
      <c r="V48" s="16">
        <v>117</v>
      </c>
      <c r="W48" s="17">
        <v>23855</v>
      </c>
      <c r="X48" s="16">
        <v>10.08</v>
      </c>
      <c r="Y48" s="16">
        <v>92.88</v>
      </c>
      <c r="Z48" s="16">
        <v>3.6760000000000002</v>
      </c>
      <c r="AA48" s="16">
        <v>18.8</v>
      </c>
      <c r="AB48" s="16">
        <v>3.198</v>
      </c>
    </row>
    <row r="49" spans="1:28">
      <c r="A49" s="1" t="e">
        <f>VLOOKUP(C49,'Set of 60 (E3 &amp; E4)'!B$2:C$61,1,FALSE)</f>
        <v>#N/A</v>
      </c>
      <c r="B49" s="1">
        <v>88</v>
      </c>
      <c r="C49" s="1" t="s">
        <v>117</v>
      </c>
      <c r="D49" s="1" t="s">
        <v>118</v>
      </c>
      <c r="E49" s="13">
        <v>0.04</v>
      </c>
      <c r="F49" s="2">
        <v>0.15</v>
      </c>
      <c r="G49" s="2">
        <v>0.4</v>
      </c>
      <c r="H49" s="2">
        <f>AVERAGE(E49:G49)</f>
        <v>0.19666666666666668</v>
      </c>
      <c r="I49" s="1">
        <v>1</v>
      </c>
      <c r="J49" s="1">
        <v>3</v>
      </c>
      <c r="K49" s="13">
        <f>SLOPE(E49:G49,E$1:G$1)</f>
        <v>0.18</v>
      </c>
      <c r="L49" t="b">
        <f>AND(IF(E49&gt;=O$3,1,0),IF(E49&lt;=O$4,1,0))</f>
        <v>0</v>
      </c>
      <c r="M49" t="b">
        <f>AND(IF(F49&gt;=P$3,1,0),IF(F49&lt;=P$4,1,0))</f>
        <v>0</v>
      </c>
      <c r="N49" t="b">
        <v>0</v>
      </c>
      <c r="O49" s="13">
        <f>QUARTILE(E49:E148,1)</f>
        <v>7.0000000000000007E-2</v>
      </c>
      <c r="P49" s="13">
        <f>QUARTILE(F49:F148,1)</f>
        <v>0.3125</v>
      </c>
      <c r="Q49" s="13">
        <f>QUARTILE(G49:G148,1)</f>
        <v>0.52500000000000002</v>
      </c>
      <c r="R49" s="13">
        <f>QUARTILE(H49:H148,1)</f>
        <v>0.29666666666666669</v>
      </c>
      <c r="S49" s="13">
        <f>QUARTILE(K49:K148,1)</f>
        <v>0.22499999999999998</v>
      </c>
      <c r="U49" s="16">
        <v>7</v>
      </c>
      <c r="V49" s="16" t="s">
        <v>54</v>
      </c>
      <c r="W49" s="17">
        <v>1529</v>
      </c>
      <c r="X49" s="16">
        <v>7.3319999999999999</v>
      </c>
      <c r="Y49" s="16">
        <v>1.04</v>
      </c>
      <c r="Z49" s="16">
        <v>1.732</v>
      </c>
      <c r="AA49" s="16">
        <v>0.48</v>
      </c>
      <c r="AB49" s="16">
        <v>1.613</v>
      </c>
    </row>
    <row r="50" spans="1:28">
      <c r="A50" s="1" t="str">
        <f>VLOOKUP(C50,'Set of 60 (E3 &amp; E4)'!B$2:C$61,1,FALSE)</f>
        <v>joko</v>
      </c>
      <c r="B50" s="1">
        <v>76</v>
      </c>
      <c r="C50" s="1" t="s">
        <v>119</v>
      </c>
      <c r="D50" s="1" t="s">
        <v>120</v>
      </c>
      <c r="E50" s="13">
        <v>7.0000000000000007E-2</v>
      </c>
      <c r="F50" s="2">
        <v>0.44</v>
      </c>
      <c r="G50" s="2">
        <v>0.74</v>
      </c>
      <c r="H50" s="2">
        <f>AVERAGE(E50:G50)</f>
        <v>0.41666666666666669</v>
      </c>
      <c r="I50" s="1">
        <v>2</v>
      </c>
      <c r="J50" s="1">
        <v>3</v>
      </c>
      <c r="K50" s="13">
        <f>SLOPE(E50:G50,E$1:G$1)</f>
        <v>0.33499999999999996</v>
      </c>
      <c r="L50" t="b">
        <f>AND(IF(E50&gt;=O$3,1,0),IF(E50&lt;=O$4,1,0))</f>
        <v>0</v>
      </c>
      <c r="M50" t="b">
        <f>AND(IF(F50&gt;=P$3,1,0),IF(F50&lt;=P$4,1,0))</f>
        <v>0</v>
      </c>
      <c r="N50" t="b">
        <v>1</v>
      </c>
      <c r="U50" s="16">
        <v>4</v>
      </c>
      <c r="V50" s="16" t="s">
        <v>54</v>
      </c>
      <c r="W50" s="16">
        <v>192</v>
      </c>
      <c r="X50" s="16">
        <v>5.2569999999999997</v>
      </c>
      <c r="Y50" s="16">
        <v>0.37</v>
      </c>
      <c r="Z50" s="16">
        <v>1.3009999999999999</v>
      </c>
      <c r="AA50" s="16">
        <v>0.17</v>
      </c>
      <c r="AB50" s="16">
        <v>1.1759999999999999</v>
      </c>
    </row>
    <row r="51" spans="1:28">
      <c r="A51" s="1" t="str">
        <f>VLOOKUP(C51,'Set of 60 (E3 &amp; E4)'!B$2:C$61,1,FALSE)</f>
        <v>goti</v>
      </c>
      <c r="B51" s="1">
        <v>5</v>
      </c>
      <c r="C51" s="3" t="s">
        <v>121</v>
      </c>
      <c r="D51" s="3" t="s">
        <v>122</v>
      </c>
      <c r="E51" s="13">
        <v>0.36</v>
      </c>
      <c r="F51" s="2">
        <v>0.64</v>
      </c>
      <c r="G51" s="2">
        <v>0.79</v>
      </c>
      <c r="H51" s="2">
        <f>AVERAGE(E51:G51)</f>
        <v>0.59666666666666668</v>
      </c>
      <c r="I51" s="1">
        <v>100</v>
      </c>
      <c r="J51" s="1">
        <v>3</v>
      </c>
      <c r="K51" s="13">
        <f>SLOPE(E51:G51,E$1:G$1)</f>
        <v>0.21500000000000002</v>
      </c>
      <c r="L51" t="b">
        <f>AND(IF(E51&gt;=O$3,1,0),IF(E51&lt;=O$4,1,0))</f>
        <v>0</v>
      </c>
      <c r="M51" t="b">
        <f>AND(IF(F51&gt;=P$3,1,0),IF(F51&lt;=P$4,1,0))</f>
        <v>0</v>
      </c>
      <c r="N51" t="b">
        <v>0</v>
      </c>
      <c r="U51" s="16">
        <v>4</v>
      </c>
      <c r="V51" s="16">
        <v>35</v>
      </c>
      <c r="W51" s="17">
        <v>7176</v>
      </c>
      <c r="X51" s="16">
        <v>8.8780000000000001</v>
      </c>
      <c r="Y51" s="16">
        <v>14.69</v>
      </c>
      <c r="Z51" s="16">
        <v>2.875</v>
      </c>
      <c r="AA51" s="16">
        <v>6.35</v>
      </c>
      <c r="AB51" s="16">
        <v>2.7280000000000002</v>
      </c>
    </row>
    <row r="52" spans="1:28">
      <c r="A52" s="1" t="e">
        <f>VLOOKUP(C52,'Set of 60 (E3 &amp; E4)'!B$2:C$61,1,FALSE)</f>
        <v>#N/A</v>
      </c>
      <c r="B52" s="1">
        <v>39</v>
      </c>
      <c r="C52" s="1" t="s">
        <v>123</v>
      </c>
      <c r="D52" s="1" t="s">
        <v>124</v>
      </c>
      <c r="E52" s="13">
        <v>0.15</v>
      </c>
      <c r="F52" s="2">
        <v>0.41</v>
      </c>
      <c r="G52" s="2">
        <v>0.65</v>
      </c>
      <c r="H52" s="2">
        <f>AVERAGE(E52:G52)</f>
        <v>0.40333333333333332</v>
      </c>
      <c r="I52" s="1">
        <v>100</v>
      </c>
      <c r="J52" s="1">
        <v>3</v>
      </c>
      <c r="K52" s="13">
        <f>SLOPE(E52:G52,E$1:G$1)</f>
        <v>0.25</v>
      </c>
      <c r="L52" t="b">
        <f>AND(IF(E52&gt;=O$3,1,0),IF(E52&lt;=O$4,1,0))</f>
        <v>0</v>
      </c>
      <c r="M52" t="b">
        <f>AND(IF(F52&gt;=P$3,1,0),IF(F52&lt;=P$4,1,0))</f>
        <v>0</v>
      </c>
      <c r="N52" t="b">
        <v>1</v>
      </c>
      <c r="U52" s="16">
        <v>4</v>
      </c>
      <c r="V52" s="16">
        <v>54</v>
      </c>
      <c r="W52" s="17">
        <v>21614</v>
      </c>
      <c r="X52" s="16">
        <v>9.9809999999999999</v>
      </c>
      <c r="Y52" s="16">
        <v>36</v>
      </c>
      <c r="Z52" s="16">
        <v>3.2639999999999998</v>
      </c>
      <c r="AA52" s="16">
        <v>9.56</v>
      </c>
      <c r="AB52" s="16">
        <v>2.9049999999999998</v>
      </c>
    </row>
    <row r="53" spans="1:28">
      <c r="B53" s="1">
        <v>53</v>
      </c>
      <c r="C53" s="1" t="s">
        <v>125</v>
      </c>
      <c r="D53" s="1" t="s">
        <v>126</v>
      </c>
      <c r="E53" s="13">
        <v>0.11</v>
      </c>
      <c r="F53" s="2">
        <v>0.38</v>
      </c>
      <c r="G53" s="2">
        <v>0.62</v>
      </c>
      <c r="H53" s="2">
        <f>AVERAGE(E53:G53)</f>
        <v>0.36999999999999994</v>
      </c>
      <c r="I53" s="1">
        <v>27</v>
      </c>
      <c r="J53" s="1">
        <v>2</v>
      </c>
      <c r="K53" s="13">
        <f>SLOPE(E53:G53,E$1:G$1)</f>
        <v>0.255</v>
      </c>
      <c r="L53" t="b">
        <f>AND(IF(E53&gt;=O$3,1,0),IF(E53&lt;=O$4,1,0))</f>
        <v>0</v>
      </c>
      <c r="M53" t="b">
        <f>AND(IF(F53&gt;=P$3,1,0),IF(F53&lt;=P$4,1,0))</f>
        <v>0</v>
      </c>
      <c r="N53" t="b">
        <v>1</v>
      </c>
      <c r="U53" s="16">
        <v>4</v>
      </c>
      <c r="V53" s="16">
        <v>12</v>
      </c>
      <c r="W53" s="17">
        <v>7051</v>
      </c>
      <c r="X53" s="16">
        <v>8.8610000000000007</v>
      </c>
      <c r="Y53" s="16">
        <v>5.2</v>
      </c>
      <c r="Z53" s="16">
        <v>2.4249999999999998</v>
      </c>
      <c r="AA53" s="16">
        <v>2.59</v>
      </c>
      <c r="AB53" s="16">
        <v>2.339</v>
      </c>
    </row>
    <row r="54" spans="1:28">
      <c r="A54" s="1" t="e">
        <f>VLOOKUP(C54,'Set of 60 (E3 &amp; E4)'!B$2:C$61,1,FALSE)</f>
        <v>#N/A</v>
      </c>
      <c r="B54" s="1">
        <v>98</v>
      </c>
      <c r="C54" s="1" t="s">
        <v>127</v>
      </c>
      <c r="D54" s="1" t="s">
        <v>128</v>
      </c>
      <c r="E54" s="13">
        <v>0.03</v>
      </c>
      <c r="F54" s="2">
        <v>0.31</v>
      </c>
      <c r="G54" s="2">
        <v>0.54</v>
      </c>
      <c r="H54" s="2">
        <f>AVERAGE(E54:G54)</f>
        <v>0.29333333333333333</v>
      </c>
      <c r="I54" s="1">
        <v>4</v>
      </c>
      <c r="J54" s="1">
        <v>4</v>
      </c>
      <c r="K54" s="13">
        <f>SLOPE(E54:G54,E$1:G$1)</f>
        <v>0.255</v>
      </c>
      <c r="L54" t="b">
        <f>AND(IF(E54&gt;=O$3,1,0),IF(E54&lt;=O$4,1,0))</f>
        <v>0</v>
      </c>
      <c r="M54" t="b">
        <f>AND(IF(F54&gt;=P$3,1,0),IF(F54&lt;=P$4,1,0))</f>
        <v>0</v>
      </c>
      <c r="N54" t="b">
        <v>0</v>
      </c>
      <c r="U54" s="16">
        <v>5</v>
      </c>
      <c r="V54" s="16" t="s">
        <v>54</v>
      </c>
      <c r="W54" s="17">
        <v>1532</v>
      </c>
      <c r="X54" s="16">
        <v>7.3339999999999996</v>
      </c>
      <c r="Y54" s="16">
        <v>1.75</v>
      </c>
      <c r="Z54" s="16">
        <v>1.954</v>
      </c>
      <c r="AA54" s="16">
        <v>0.6</v>
      </c>
      <c r="AB54" s="16">
        <v>1.708</v>
      </c>
    </row>
    <row r="55" spans="1:28">
      <c r="A55" s="1" t="str">
        <f>VLOOKUP(C55,'Set of 60 (E3 &amp; E4)'!B$2:C$61,1,FALSE)</f>
        <v>wasaa</v>
      </c>
      <c r="B55" s="1">
        <v>31</v>
      </c>
      <c r="C55" s="1" t="s">
        <v>129</v>
      </c>
      <c r="D55" s="1" t="s">
        <v>130</v>
      </c>
      <c r="E55" s="13">
        <v>0.18</v>
      </c>
      <c r="F55" s="2">
        <v>0.54</v>
      </c>
      <c r="G55" s="2">
        <v>0.75</v>
      </c>
      <c r="H55" s="2">
        <f>AVERAGE(E55:G55)</f>
        <v>0.49</v>
      </c>
      <c r="I55" s="1">
        <v>19</v>
      </c>
      <c r="J55" s="1">
        <v>2</v>
      </c>
      <c r="K55" s="13">
        <f>SLOPE(E55:G55,E$1:G$1)</f>
        <v>0.28500000000000003</v>
      </c>
      <c r="L55" t="b">
        <f>AND(IF(E55&gt;=O$3,1,0),IF(E55&lt;=O$4,1,0))</f>
        <v>0</v>
      </c>
      <c r="M55" t="b">
        <f>AND(IF(F55&gt;=P$3,1,0),IF(F55&lt;=P$4,1,0))</f>
        <v>0</v>
      </c>
      <c r="N55" t="b">
        <v>1</v>
      </c>
      <c r="U55" s="16">
        <v>7</v>
      </c>
      <c r="V55" s="16">
        <v>11</v>
      </c>
      <c r="W55" s="17">
        <v>2555</v>
      </c>
      <c r="X55" s="16">
        <v>7.8460000000000001</v>
      </c>
      <c r="Y55" s="16">
        <v>2.5299999999999998</v>
      </c>
      <c r="Z55" s="16">
        <v>2.1139999999999999</v>
      </c>
      <c r="AA55" s="16">
        <v>1.2</v>
      </c>
      <c r="AB55" s="16">
        <v>2.0089999999999999</v>
      </c>
    </row>
    <row r="56" spans="1:28">
      <c r="A56" s="1" t="e">
        <f>VLOOKUP(C56,'Set of 60 (E3 &amp; E4)'!B$2:C$61,1,FALSE)</f>
        <v>#N/A</v>
      </c>
      <c r="B56" s="1">
        <v>48</v>
      </c>
      <c r="C56" s="1" t="s">
        <v>131</v>
      </c>
      <c r="D56" s="1" t="s">
        <v>132</v>
      </c>
      <c r="E56" s="13">
        <v>0.13</v>
      </c>
      <c r="F56" s="2">
        <v>0.46</v>
      </c>
      <c r="G56" s="2">
        <v>0.66</v>
      </c>
      <c r="H56" s="2">
        <f>AVERAGE(E56:G56)</f>
        <v>0.41666666666666669</v>
      </c>
      <c r="I56" s="1">
        <v>15</v>
      </c>
      <c r="J56" s="1">
        <v>2</v>
      </c>
      <c r="K56" s="13">
        <f>SLOPE(E56:G56,E$1:G$1)</f>
        <v>0.26500000000000001</v>
      </c>
      <c r="L56" t="b">
        <f>AND(IF(E56&gt;=O$3,1,0),IF(E56&lt;=O$4,1,0))</f>
        <v>0</v>
      </c>
      <c r="M56" t="b">
        <f>AND(IF(F56&gt;=P$3,1,0),IF(F56&lt;=P$4,1,0))</f>
        <v>0</v>
      </c>
      <c r="N56" t="b">
        <v>1</v>
      </c>
      <c r="U56" s="16">
        <v>4</v>
      </c>
      <c r="V56" s="16">
        <v>16</v>
      </c>
      <c r="W56" s="17">
        <v>13500</v>
      </c>
      <c r="X56" s="16">
        <v>9.51</v>
      </c>
      <c r="Y56" s="16">
        <v>8.24</v>
      </c>
      <c r="Z56" s="16">
        <v>2.6240000000000001</v>
      </c>
      <c r="AA56" s="16">
        <v>2.85</v>
      </c>
      <c r="AB56" s="16">
        <v>2.38</v>
      </c>
    </row>
    <row r="57" spans="1:28">
      <c r="A57" s="1" t="str">
        <f>VLOOKUP(C57,'Set of 60 (E3 &amp; E4)'!B$2:C$61,1,FALSE)</f>
        <v>buu</v>
      </c>
      <c r="B57" s="1">
        <v>11</v>
      </c>
      <c r="C57" s="3" t="s">
        <v>133</v>
      </c>
      <c r="D57" s="3" t="s">
        <v>134</v>
      </c>
      <c r="E57" s="13">
        <v>0.26</v>
      </c>
      <c r="F57" s="2">
        <v>0.68</v>
      </c>
      <c r="G57" s="2">
        <v>0.86</v>
      </c>
      <c r="H57" s="2">
        <f>AVERAGE(E57:G57)</f>
        <v>0.6</v>
      </c>
      <c r="I57" s="1">
        <v>3</v>
      </c>
      <c r="J57" s="1">
        <v>1</v>
      </c>
      <c r="K57" s="13">
        <f>SLOPE(E57:G57,E$1:G$1)</f>
        <v>0.3</v>
      </c>
      <c r="L57" t="b">
        <f>AND(IF(E57&gt;=O$3,1,0),IF(E57&lt;=O$4,1,0))</f>
        <v>0</v>
      </c>
      <c r="M57" t="b">
        <f>AND(IF(F57&gt;=P$3,1,0),IF(F57&lt;=P$4,1,0))</f>
        <v>0</v>
      </c>
      <c r="N57" t="b">
        <v>0</v>
      </c>
      <c r="O57" s="13">
        <f>QUARTILE(E56:E155,3)</f>
        <v>0.18</v>
      </c>
      <c r="P57" s="13">
        <f>QUARTILE(F56:F155,3)</f>
        <v>0.51500000000000001</v>
      </c>
      <c r="Q57" s="13">
        <f>QUARTILE(G56:G155,3)</f>
        <v>0.73</v>
      </c>
      <c r="R57" s="13">
        <f>QUARTILE(H56:H155,3)</f>
        <v>0.48333333333333334</v>
      </c>
      <c r="S57" s="13">
        <f>QUARTILE(K56:K155,3)</f>
        <v>0.27500000000000002</v>
      </c>
      <c r="U57" s="16">
        <v>6</v>
      </c>
      <c r="V57" s="16" t="s">
        <v>54</v>
      </c>
      <c r="W57" s="16">
        <v>498</v>
      </c>
      <c r="X57" s="16">
        <v>6.2110000000000003</v>
      </c>
      <c r="Y57" s="16">
        <v>1.59</v>
      </c>
      <c r="Z57" s="16">
        <v>1.9139999999999999</v>
      </c>
      <c r="AA57" s="16">
        <v>0.77</v>
      </c>
      <c r="AB57" s="16">
        <v>1.82</v>
      </c>
    </row>
    <row r="58" spans="1:28">
      <c r="A58" s="1" t="e">
        <f>VLOOKUP(C58,'Set of 60 (E3 &amp; E4)'!B$2:C$61,1,FALSE)</f>
        <v>#N/A</v>
      </c>
      <c r="B58" s="1">
        <v>46</v>
      </c>
      <c r="C58" s="1" t="s">
        <v>135</v>
      </c>
      <c r="D58" s="1" t="s">
        <v>136</v>
      </c>
      <c r="E58" s="13">
        <v>0.13</v>
      </c>
      <c r="F58" s="2">
        <v>0.41</v>
      </c>
      <c r="G58" s="2">
        <v>0.59</v>
      </c>
      <c r="H58" s="2">
        <f>AVERAGE(E58:G58)</f>
        <v>0.37666666666666665</v>
      </c>
      <c r="I58" s="1">
        <v>1</v>
      </c>
      <c r="J58" s="1">
        <v>2</v>
      </c>
      <c r="K58" s="13">
        <f>SLOPE(E58:G58,E$1:G$1)</f>
        <v>0.22999999999999998</v>
      </c>
      <c r="L58" t="b">
        <f>AND(IF(E58&gt;=O$3,1,0),IF(E58&lt;=O$4,1,0))</f>
        <v>0</v>
      </c>
      <c r="M58" t="b">
        <f>AND(IF(F58&gt;=P$3,1,0),IF(F58&lt;=P$4,1,0))</f>
        <v>0</v>
      </c>
      <c r="N58" t="b">
        <v>1</v>
      </c>
      <c r="U58" s="16">
        <v>5</v>
      </c>
      <c r="V58" s="16" t="s">
        <v>54</v>
      </c>
      <c r="W58" s="16">
        <v>867</v>
      </c>
      <c r="X58" s="16">
        <v>6.7649999999999997</v>
      </c>
      <c r="Y58" s="16">
        <v>1.65</v>
      </c>
      <c r="Z58" s="16">
        <v>1.929</v>
      </c>
      <c r="AA58" s="16">
        <v>0.73</v>
      </c>
      <c r="AB58" s="16">
        <v>1.792</v>
      </c>
    </row>
    <row r="59" spans="1:28">
      <c r="B59" s="1">
        <v>50</v>
      </c>
      <c r="C59" s="1" t="s">
        <v>137</v>
      </c>
      <c r="D59" s="1" t="s">
        <v>138</v>
      </c>
      <c r="E59" s="13">
        <v>0.13</v>
      </c>
      <c r="F59" s="2">
        <v>0.44</v>
      </c>
      <c r="G59" s="2">
        <v>0.67</v>
      </c>
      <c r="H59" s="2">
        <f>AVERAGE(E59:G59)</f>
        <v>0.41333333333333339</v>
      </c>
      <c r="I59" s="1">
        <v>8</v>
      </c>
      <c r="J59" s="1">
        <v>3</v>
      </c>
      <c r="K59" s="13">
        <f>SLOPE(E59:G59,E$1:G$1)</f>
        <v>0.27</v>
      </c>
      <c r="L59" t="b">
        <f>AND(IF(E59&gt;=O$3,1,0),IF(E59&lt;=O$4,1,0))</f>
        <v>0</v>
      </c>
      <c r="M59" t="b">
        <f>AND(IF(F59&gt;=P$3,1,0),IF(F59&lt;=P$4,1,0))</f>
        <v>0</v>
      </c>
      <c r="N59" t="b">
        <v>1</v>
      </c>
      <c r="U59" s="16">
        <v>6</v>
      </c>
      <c r="V59" s="16">
        <v>6</v>
      </c>
      <c r="W59" s="16">
        <v>842</v>
      </c>
      <c r="X59" s="16">
        <v>6.7359999999999998</v>
      </c>
      <c r="Y59" s="16">
        <v>2.08</v>
      </c>
      <c r="Z59" s="16">
        <v>2.0289999999999999</v>
      </c>
      <c r="AA59" s="16">
        <v>0.87</v>
      </c>
      <c r="AB59" s="16">
        <v>1.869</v>
      </c>
    </row>
    <row r="60" spans="1:28">
      <c r="A60" s="1" t="str">
        <f>VLOOKUP(C60,'Set of 60 (E3 &amp; E4)'!B$2:C$61,1,FALSE)</f>
        <v>godoro</v>
      </c>
      <c r="B60" s="1">
        <v>8</v>
      </c>
      <c r="C60" s="3" t="s">
        <v>139</v>
      </c>
      <c r="D60" s="3" t="s">
        <v>140</v>
      </c>
      <c r="E60" s="13">
        <v>0.31</v>
      </c>
      <c r="F60" s="2">
        <v>0.57999999999999996</v>
      </c>
      <c r="G60" s="2">
        <v>0.8</v>
      </c>
      <c r="H60" s="2">
        <f>AVERAGE(E60:G60)</f>
        <v>0.56333333333333335</v>
      </c>
      <c r="I60" s="1">
        <v>10</v>
      </c>
      <c r="J60" s="1">
        <v>3</v>
      </c>
      <c r="K60" s="13">
        <f>SLOPE(E60:G60,E$1:G$1)</f>
        <v>0.24500000000000002</v>
      </c>
      <c r="L60" t="b">
        <f>AND(IF(E60&gt;=O$3,1,0),IF(E60&lt;=O$4,1,0))</f>
        <v>0</v>
      </c>
      <c r="M60" t="b">
        <f>AND(IF(F60&gt;=P$3,1,0),IF(F60&lt;=P$4,1,0))</f>
        <v>0</v>
      </c>
      <c r="N60" t="b">
        <v>0</v>
      </c>
      <c r="U60" s="16">
        <v>8</v>
      </c>
      <c r="V60" s="16" t="s">
        <v>54</v>
      </c>
      <c r="W60" s="17">
        <v>1259</v>
      </c>
      <c r="X60" s="16">
        <v>7.1379999999999999</v>
      </c>
      <c r="Y60" s="16">
        <v>6.61</v>
      </c>
      <c r="Z60" s="16">
        <v>2.5289999999999999</v>
      </c>
      <c r="AA60" s="16">
        <v>2.74</v>
      </c>
      <c r="AB60" s="16">
        <v>2.3639999999999999</v>
      </c>
    </row>
    <row r="61" spans="1:28">
      <c r="A61" s="1" t="str">
        <f>VLOOKUP(C61,'Set of 60 (E3 &amp; E4)'!B$2:C$61,1,FALSE)</f>
        <v>tajiri</v>
      </c>
      <c r="B61" s="1">
        <v>85</v>
      </c>
      <c r="C61" s="1" t="s">
        <v>141</v>
      </c>
      <c r="D61" s="1" t="s">
        <v>142</v>
      </c>
      <c r="E61" s="13">
        <v>0.06</v>
      </c>
      <c r="F61" s="2">
        <v>0.33</v>
      </c>
      <c r="G61" s="2">
        <v>0.57999999999999996</v>
      </c>
      <c r="H61" s="2">
        <f>AVERAGE(E61:G61)</f>
        <v>0.32333333333333331</v>
      </c>
      <c r="I61" s="1">
        <v>50</v>
      </c>
      <c r="J61" s="1">
        <v>2</v>
      </c>
      <c r="K61" s="13">
        <f>SLOPE(E61:G61,E$1:G$1)</f>
        <v>0.26</v>
      </c>
      <c r="L61" t="b">
        <f>AND(IF(E61&gt;=O$3,1,0),IF(E61&lt;=O$4,1,0))</f>
        <v>0</v>
      </c>
      <c r="M61" t="b">
        <f>AND(IF(F61&gt;=P$3,1,0),IF(F61&lt;=P$4,1,0))</f>
        <v>0</v>
      </c>
      <c r="N61" t="b">
        <v>0</v>
      </c>
      <c r="U61" s="16">
        <v>8</v>
      </c>
      <c r="V61" s="16">
        <v>20</v>
      </c>
      <c r="W61" s="17">
        <v>5231</v>
      </c>
      <c r="X61" s="16">
        <v>8.5619999999999994</v>
      </c>
      <c r="Y61" s="16">
        <v>2.86</v>
      </c>
      <c r="Z61" s="16">
        <v>2.1669999999999998</v>
      </c>
      <c r="AA61" s="16">
        <v>1.28</v>
      </c>
      <c r="AB61" s="16">
        <v>2.0329999999999999</v>
      </c>
    </row>
    <row r="62" spans="1:28">
      <c r="A62" s="1" t="str">
        <f>VLOOKUP(C62,'Set of 60 (E3 &amp; E4)'!B$2:C$61,1,FALSE)</f>
        <v>tumbili</v>
      </c>
      <c r="B62" s="1">
        <v>29</v>
      </c>
      <c r="C62" s="1" t="s">
        <v>143</v>
      </c>
      <c r="D62" s="1" t="s">
        <v>144</v>
      </c>
      <c r="E62" s="13">
        <v>0.18</v>
      </c>
      <c r="F62" s="2">
        <v>0.56000000000000005</v>
      </c>
      <c r="G62" s="2">
        <v>0.77</v>
      </c>
      <c r="H62" s="2">
        <f>AVERAGE(E62:G62)</f>
        <v>0.5033333333333333</v>
      </c>
      <c r="I62" s="1">
        <v>23</v>
      </c>
      <c r="J62" s="1">
        <v>2</v>
      </c>
      <c r="K62" s="13">
        <f>SLOPE(E62:G62,E$1:G$1)</f>
        <v>0.29500000000000004</v>
      </c>
      <c r="L62" t="b">
        <f>AND(IF(E62&gt;=O$3,1,0),IF(E62&lt;=O$4,1,0))</f>
        <v>0</v>
      </c>
      <c r="M62" t="b">
        <f>AND(IF(F62&gt;=P$3,1,0),IF(F62&lt;=P$4,1,0))</f>
        <v>0</v>
      </c>
      <c r="N62" t="b">
        <v>1</v>
      </c>
      <c r="U62" s="16">
        <v>6</v>
      </c>
      <c r="V62" s="16">
        <v>9</v>
      </c>
      <c r="W62" s="17">
        <v>4882</v>
      </c>
      <c r="X62" s="16">
        <v>8.4930000000000003</v>
      </c>
      <c r="Y62" s="16">
        <v>33.51</v>
      </c>
      <c r="Z62" s="16">
        <v>3.2330000000000001</v>
      </c>
      <c r="AA62" s="16">
        <v>9.32</v>
      </c>
      <c r="AB62" s="16">
        <v>2.8940000000000001</v>
      </c>
    </row>
    <row r="63" spans="1:28">
      <c r="B63" s="1">
        <v>61</v>
      </c>
      <c r="C63" s="1" t="s">
        <v>145</v>
      </c>
      <c r="D63" s="1" t="s">
        <v>146</v>
      </c>
      <c r="E63" s="13">
        <v>0.09</v>
      </c>
      <c r="F63" s="2">
        <v>0.35</v>
      </c>
      <c r="G63" s="2">
        <v>0.57999999999999996</v>
      </c>
      <c r="H63" s="2">
        <f>AVERAGE(E63:G63)</f>
        <v>0.34</v>
      </c>
      <c r="I63" s="1">
        <v>42</v>
      </c>
      <c r="J63" s="1">
        <v>4</v>
      </c>
      <c r="K63" s="13">
        <f>SLOPE(E63:G63,E$1:G$1)</f>
        <v>0.24499999999999997</v>
      </c>
      <c r="L63" t="b">
        <f>AND(IF(E63&gt;=O$3,1,0),IF(E63&lt;=O$4,1,0))</f>
        <v>0</v>
      </c>
      <c r="M63" t="b">
        <f>AND(IF(F63&gt;=P$3,1,0),IF(F63&lt;=P$4,1,0))</f>
        <v>0</v>
      </c>
      <c r="N63" t="b">
        <v>1</v>
      </c>
      <c r="U63" s="16">
        <v>7</v>
      </c>
      <c r="V63" s="16">
        <v>39</v>
      </c>
      <c r="W63" s="17">
        <v>10205</v>
      </c>
      <c r="X63" s="16">
        <v>9.2309999999999999</v>
      </c>
      <c r="Y63" s="16">
        <v>22.96</v>
      </c>
      <c r="Z63" s="16">
        <v>3.069</v>
      </c>
      <c r="AA63" s="16">
        <v>9.98</v>
      </c>
      <c r="AB63" s="16">
        <v>2.923</v>
      </c>
    </row>
    <row r="64" spans="1:28">
      <c r="A64" s="1" t="e">
        <f>VLOOKUP(C64,'Set of 60 (E3 &amp; E4)'!B$2:C$61,1,FALSE)</f>
        <v>#N/A</v>
      </c>
      <c r="B64" s="1">
        <v>87</v>
      </c>
      <c r="C64" s="1" t="s">
        <v>147</v>
      </c>
      <c r="D64" s="1" t="s">
        <v>148</v>
      </c>
      <c r="E64" s="13">
        <v>0.06</v>
      </c>
      <c r="F64" s="2">
        <v>0.22</v>
      </c>
      <c r="G64" s="2">
        <v>0.47</v>
      </c>
      <c r="H64" s="2">
        <f>AVERAGE(E64:G64)</f>
        <v>0.25</v>
      </c>
      <c r="I64" s="1">
        <v>18</v>
      </c>
      <c r="J64" s="1">
        <v>3</v>
      </c>
      <c r="K64" s="13">
        <f>SLOPE(E64:G64,E$1:G$1)</f>
        <v>0.20499999999999999</v>
      </c>
      <c r="L64" t="b">
        <f>AND(IF(E64&gt;=O$3,1,0),IF(E64&lt;=O$4,1,0))</f>
        <v>0</v>
      </c>
      <c r="M64" t="b">
        <f>AND(IF(F64&gt;=P$3,1,0),IF(F64&lt;=P$4,1,0))</f>
        <v>0</v>
      </c>
      <c r="N64" t="b">
        <v>0</v>
      </c>
      <c r="U64" s="16">
        <v>4</v>
      </c>
      <c r="V64" s="16">
        <v>6</v>
      </c>
      <c r="W64" s="17">
        <v>3595</v>
      </c>
      <c r="X64" s="16">
        <v>8.1869999999999994</v>
      </c>
      <c r="Y64" s="16">
        <v>9.8800000000000008</v>
      </c>
      <c r="Z64" s="16">
        <v>2.7029999999999998</v>
      </c>
      <c r="AA64" s="16">
        <v>3.67</v>
      </c>
      <c r="AB64" s="16">
        <v>2.4900000000000002</v>
      </c>
    </row>
    <row r="65" spans="1:28">
      <c r="B65" s="1">
        <v>41</v>
      </c>
      <c r="C65" s="1" t="s">
        <v>149</v>
      </c>
      <c r="D65" s="1" t="s">
        <v>150</v>
      </c>
      <c r="E65" s="13">
        <v>0.14000000000000001</v>
      </c>
      <c r="F65" s="2">
        <v>0.42</v>
      </c>
      <c r="G65" s="2">
        <v>0.59</v>
      </c>
      <c r="H65" s="2">
        <f>AVERAGE(E65:G65)</f>
        <v>0.3833333333333333</v>
      </c>
      <c r="I65" s="1">
        <v>34</v>
      </c>
      <c r="J65" s="1">
        <v>1</v>
      </c>
      <c r="K65" s="13">
        <f>SLOPE(E65:G65,E$1:G$1)</f>
        <v>0.22499999999999998</v>
      </c>
      <c r="L65" t="b">
        <f>AND(IF(E65&gt;=O$3,1,0),IF(E65&lt;=O$4,1,0))</f>
        <v>0</v>
      </c>
      <c r="M65" t="b">
        <f>AND(IF(F65&gt;=P$3,1,0),IF(F65&lt;=P$4,1,0))</f>
        <v>0</v>
      </c>
      <c r="N65" t="b">
        <v>1</v>
      </c>
      <c r="U65" s="16">
        <v>6</v>
      </c>
      <c r="V65" s="16">
        <v>1</v>
      </c>
      <c r="W65" s="16">
        <v>552</v>
      </c>
      <c r="X65" s="16">
        <v>6.3140000000000001</v>
      </c>
      <c r="Y65" s="16">
        <v>2.69</v>
      </c>
      <c r="Z65" s="16">
        <v>2.14</v>
      </c>
      <c r="AA65" s="16">
        <v>1.08</v>
      </c>
      <c r="AB65" s="16">
        <v>1.964</v>
      </c>
    </row>
    <row r="66" spans="1:28">
      <c r="B66" s="1">
        <v>23</v>
      </c>
      <c r="C66" s="3" t="s">
        <v>151</v>
      </c>
      <c r="D66" s="3" t="s">
        <v>152</v>
      </c>
      <c r="E66" s="13">
        <v>0.2</v>
      </c>
      <c r="F66" s="2">
        <v>0.49</v>
      </c>
      <c r="G66" s="2">
        <v>0.76</v>
      </c>
      <c r="H66" s="2">
        <f>AVERAGE(E66:G66)</f>
        <v>0.48333333333333334</v>
      </c>
      <c r="I66" s="1">
        <v>30</v>
      </c>
      <c r="J66" s="1">
        <v>3</v>
      </c>
      <c r="K66" s="13">
        <f>SLOPE(E66:G66,E$1:G$1)</f>
        <v>0.28000000000000003</v>
      </c>
      <c r="L66" t="b">
        <f>AND(IF(E66&gt;=O$3,1,0),IF(E66&lt;=O$4,1,0))</f>
        <v>0</v>
      </c>
      <c r="M66" t="b">
        <f>AND(IF(F66&gt;=P$3,1,0),IF(F66&lt;=P$4,1,0))</f>
        <v>0</v>
      </c>
      <c r="N66" t="b">
        <v>0</v>
      </c>
      <c r="U66" s="16">
        <v>8</v>
      </c>
      <c r="V66" s="16">
        <v>4</v>
      </c>
      <c r="W66" s="16">
        <v>557</v>
      </c>
      <c r="X66" s="16">
        <v>6.3230000000000004</v>
      </c>
      <c r="Y66" s="16">
        <v>1.1399999999999999</v>
      </c>
      <c r="Z66" s="16">
        <v>1.7709999999999999</v>
      </c>
      <c r="AA66" s="16">
        <v>0.61</v>
      </c>
      <c r="AB66" s="16">
        <v>1.716</v>
      </c>
    </row>
    <row r="67" spans="1:28">
      <c r="B67" s="1">
        <v>58</v>
      </c>
      <c r="C67" s="1" t="s">
        <v>153</v>
      </c>
      <c r="D67" s="1" t="s">
        <v>154</v>
      </c>
      <c r="E67" s="13">
        <v>0.1</v>
      </c>
      <c r="F67" s="2">
        <v>0.41</v>
      </c>
      <c r="G67" s="2">
        <v>0.64</v>
      </c>
      <c r="H67" s="2">
        <f>AVERAGE(E67:G67)</f>
        <v>0.3833333333333333</v>
      </c>
      <c r="I67" s="1">
        <v>15</v>
      </c>
      <c r="J67" s="1">
        <v>3</v>
      </c>
      <c r="K67" s="13">
        <f>SLOPE(E67:G67,E$1:G$1)</f>
        <v>0.27</v>
      </c>
      <c r="L67" t="b">
        <f>AND(IF(E67&gt;=O$3,1,0),IF(E67&lt;=O$4,1,0))</f>
        <v>0</v>
      </c>
      <c r="M67" t="b">
        <f>AND(IF(F67&gt;=P$3,1,0),IF(F67&lt;=P$4,1,0))</f>
        <v>0</v>
      </c>
      <c r="N67" t="b">
        <v>1</v>
      </c>
      <c r="U67" s="16">
        <v>6</v>
      </c>
      <c r="V67" s="16">
        <v>1</v>
      </c>
      <c r="W67" s="16">
        <v>844</v>
      </c>
      <c r="X67" s="16">
        <v>6.7380000000000004</v>
      </c>
      <c r="Y67" s="16">
        <v>5.75</v>
      </c>
      <c r="Z67" s="16">
        <v>2.468</v>
      </c>
      <c r="AA67" s="16">
        <v>2.27</v>
      </c>
      <c r="AB67" s="16">
        <v>2.2810000000000001</v>
      </c>
    </row>
    <row r="68" spans="1:28">
      <c r="A68" s="1" t="str">
        <f>VLOOKUP(C68,'Set of 60 (E3 &amp; E4)'!B$2:C$61,1,FALSE)</f>
        <v>chaza</v>
      </c>
      <c r="B68" s="1">
        <v>60</v>
      </c>
      <c r="C68" s="1" t="s">
        <v>155</v>
      </c>
      <c r="D68" s="1" t="s">
        <v>156</v>
      </c>
      <c r="E68" s="13">
        <v>0.09</v>
      </c>
      <c r="F68" s="2">
        <v>0.27</v>
      </c>
      <c r="G68" s="2">
        <v>0.48</v>
      </c>
      <c r="H68" s="2">
        <f>AVERAGE(E68:G68)</f>
        <v>0.27999999999999997</v>
      </c>
      <c r="I68" s="1">
        <v>23</v>
      </c>
      <c r="J68" s="1">
        <v>2</v>
      </c>
      <c r="K68" s="13">
        <f>SLOPE(E68:G68,E$1:G$1)</f>
        <v>0.19500000000000001</v>
      </c>
      <c r="L68" t="b">
        <f>AND(IF(E68&gt;=O$3,1,0),IF(E68&lt;=O$4,1,0))</f>
        <v>0</v>
      </c>
      <c r="M68" t="b">
        <f>AND(IF(F68&gt;=P$3,1,0),IF(F68&lt;=P$4,1,0))</f>
        <v>0</v>
      </c>
      <c r="N68" t="b">
        <v>1</v>
      </c>
      <c r="U68" s="16">
        <v>6</v>
      </c>
      <c r="V68" s="16">
        <v>6</v>
      </c>
      <c r="W68" s="17">
        <v>1126</v>
      </c>
      <c r="X68" s="16">
        <v>7.0259999999999998</v>
      </c>
      <c r="Y68" s="16">
        <v>3.06</v>
      </c>
      <c r="Z68" s="16">
        <v>2.1960000000000002</v>
      </c>
      <c r="AA68" s="16">
        <v>1.23</v>
      </c>
      <c r="AB68" s="16">
        <v>2.0169999999999999</v>
      </c>
    </row>
    <row r="69" spans="1:28">
      <c r="B69" s="1">
        <v>83</v>
      </c>
      <c r="C69" s="1" t="s">
        <v>157</v>
      </c>
      <c r="D69" s="1" t="s">
        <v>158</v>
      </c>
      <c r="E69" s="13">
        <v>0.06</v>
      </c>
      <c r="F69" s="2">
        <v>0.23</v>
      </c>
      <c r="G69" s="2">
        <v>0.38</v>
      </c>
      <c r="H69" s="2">
        <f>AVERAGE(E69:G69)</f>
        <v>0.22333333333333336</v>
      </c>
      <c r="I69" s="1">
        <v>9</v>
      </c>
      <c r="J69" s="1">
        <v>2</v>
      </c>
      <c r="K69" s="13">
        <f>SLOPE(E69:G69,E$1:G$1)</f>
        <v>0.16</v>
      </c>
      <c r="L69" t="b">
        <f>AND(IF(E69&gt;=O$3,1,0),IF(E69&lt;=O$4,1,0))</f>
        <v>0</v>
      </c>
      <c r="M69" t="b">
        <f>AND(IF(F69&gt;=P$3,1,0),IF(F69&lt;=P$4,1,0))</f>
        <v>0</v>
      </c>
      <c r="N69" t="b">
        <v>0</v>
      </c>
      <c r="U69" s="16">
        <v>6</v>
      </c>
      <c r="V69" s="16">
        <v>1</v>
      </c>
      <c r="W69" s="17">
        <v>1771</v>
      </c>
      <c r="X69" s="16">
        <v>7.4790000000000001</v>
      </c>
      <c r="Y69" s="16">
        <v>3.27</v>
      </c>
      <c r="Z69" s="16">
        <v>2.2250000000000001</v>
      </c>
      <c r="AA69" s="16">
        <v>1.1299999999999999</v>
      </c>
      <c r="AB69" s="16">
        <v>1.982</v>
      </c>
    </row>
    <row r="70" spans="1:28">
      <c r="B70" s="1">
        <v>2</v>
      </c>
      <c r="C70" s="1" t="s">
        <v>159</v>
      </c>
      <c r="D70" s="1" t="s">
        <v>160</v>
      </c>
      <c r="E70" s="13">
        <v>0.51</v>
      </c>
      <c r="F70" s="2">
        <v>0.83</v>
      </c>
      <c r="G70" s="2">
        <v>0.95</v>
      </c>
      <c r="H70" s="2">
        <f>AVERAGE(E70:G70)</f>
        <v>0.76333333333333331</v>
      </c>
      <c r="I70" s="1">
        <v>47</v>
      </c>
      <c r="J70" s="1">
        <v>4</v>
      </c>
      <c r="K70" s="13">
        <f>SLOPE(E70:G70,E$1:G$1)</f>
        <v>0.21999999999999997</v>
      </c>
      <c r="L70" t="b">
        <f>AND(IF(E70&gt;=O$3,1,0),IF(E70&lt;=O$4,1,0))</f>
        <v>0</v>
      </c>
      <c r="M70" t="b">
        <f>AND(IF(F70&gt;=P$3,1,0),IF(F70&lt;=P$4,1,0))</f>
        <v>0</v>
      </c>
      <c r="N70" t="b">
        <v>0</v>
      </c>
      <c r="U70" s="16">
        <v>5</v>
      </c>
      <c r="V70" s="16">
        <v>9</v>
      </c>
      <c r="W70" s="17">
        <v>10738</v>
      </c>
      <c r="X70" s="16">
        <v>9.282</v>
      </c>
      <c r="Y70" s="16">
        <v>15.67</v>
      </c>
      <c r="Z70" s="16">
        <v>2.903</v>
      </c>
      <c r="AA70" s="16">
        <v>3.62</v>
      </c>
      <c r="AB70" s="16">
        <v>2.484</v>
      </c>
    </row>
    <row r="71" spans="1:28">
      <c r="B71" s="1">
        <v>78</v>
      </c>
      <c r="C71" s="1" t="s">
        <v>161</v>
      </c>
      <c r="D71" s="1" t="s">
        <v>162</v>
      </c>
      <c r="E71" s="13">
        <v>7.0000000000000007E-2</v>
      </c>
      <c r="F71" s="2">
        <v>0.22</v>
      </c>
      <c r="G71" s="2">
        <v>0.38</v>
      </c>
      <c r="H71" s="2">
        <f>AVERAGE(E71:G71)</f>
        <v>0.22333333333333336</v>
      </c>
      <c r="I71" s="1">
        <v>50</v>
      </c>
      <c r="J71" s="1">
        <v>2</v>
      </c>
      <c r="K71" s="13">
        <f>SLOPE(E71:G71,E$1:G$1)</f>
        <v>0.155</v>
      </c>
      <c r="L71" t="b">
        <f>AND(IF(E71&gt;=O$3,1,0),IF(E71&lt;=O$4,1,0))</f>
        <v>0</v>
      </c>
      <c r="M71" t="b">
        <f>AND(IF(F71&gt;=P$3,1,0),IF(F71&lt;=P$4,1,0))</f>
        <v>0</v>
      </c>
      <c r="N71" t="b">
        <v>1</v>
      </c>
      <c r="U71" s="16">
        <v>5</v>
      </c>
      <c r="V71" s="16">
        <v>22</v>
      </c>
      <c r="W71" s="17">
        <v>10419</v>
      </c>
      <c r="X71" s="16">
        <v>9.2509999999999994</v>
      </c>
      <c r="Y71" s="16">
        <v>25.65</v>
      </c>
      <c r="Z71" s="16">
        <v>3.117</v>
      </c>
      <c r="AA71" s="16">
        <v>11.03</v>
      </c>
      <c r="AB71" s="16">
        <v>2.9670000000000001</v>
      </c>
    </row>
    <row r="72" spans="1:28">
      <c r="B72" s="1">
        <v>80</v>
      </c>
      <c r="C72" s="1" t="s">
        <v>163</v>
      </c>
      <c r="D72" s="1" t="s">
        <v>164</v>
      </c>
      <c r="E72" s="13">
        <v>7.0000000000000007E-2</v>
      </c>
      <c r="F72" s="2">
        <v>0.38</v>
      </c>
      <c r="G72" s="2">
        <v>0.64</v>
      </c>
      <c r="H72" s="2">
        <f>AVERAGE(E72:G72)</f>
        <v>0.36333333333333334</v>
      </c>
      <c r="I72" s="1">
        <v>50</v>
      </c>
      <c r="J72" s="1">
        <v>3</v>
      </c>
      <c r="K72" s="13">
        <f>SLOPE(E72:G72,E$1:G$1)</f>
        <v>0.28500000000000003</v>
      </c>
      <c r="L72" t="b">
        <f>AND(IF(E72&gt;=O$3,1,0),IF(E72&lt;=O$4,1,0))</f>
        <v>0</v>
      </c>
      <c r="M72" t="b">
        <f>AND(IF(F72&gt;=P$3,1,0),IF(F72&lt;=P$4,1,0))</f>
        <v>0</v>
      </c>
      <c r="N72" t="b">
        <v>1</v>
      </c>
      <c r="U72" s="16">
        <v>4</v>
      </c>
      <c r="V72" s="16">
        <v>48</v>
      </c>
      <c r="W72" s="17">
        <v>5184</v>
      </c>
      <c r="X72" s="16">
        <v>8.5530000000000008</v>
      </c>
      <c r="Y72" s="16">
        <v>13.65</v>
      </c>
      <c r="Z72" s="16">
        <v>2.843</v>
      </c>
      <c r="AA72" s="16">
        <v>3.74</v>
      </c>
      <c r="AB72" s="16">
        <v>2.4980000000000002</v>
      </c>
    </row>
    <row r="73" spans="1:28">
      <c r="A73" s="1" t="str">
        <f>VLOOKUP(C73,'Set of 60 (E3 &amp; E4)'!B$2:C$61,1,FALSE)</f>
        <v>sumu</v>
      </c>
      <c r="B73" s="1">
        <v>14</v>
      </c>
      <c r="C73" s="3" t="s">
        <v>165</v>
      </c>
      <c r="D73" s="3" t="s">
        <v>166</v>
      </c>
      <c r="E73" s="13">
        <v>0.26</v>
      </c>
      <c r="F73" s="2">
        <v>0.52</v>
      </c>
      <c r="G73" s="2">
        <v>0.74</v>
      </c>
      <c r="H73" s="2">
        <f>AVERAGE(E73:G73)</f>
        <v>0.50666666666666671</v>
      </c>
      <c r="I73" s="1">
        <v>42</v>
      </c>
      <c r="J73" s="1">
        <v>3</v>
      </c>
      <c r="K73" s="13">
        <f>SLOPE(E73:G73,E$1:G$1)</f>
        <v>0.24</v>
      </c>
      <c r="L73" t="b">
        <f>AND(IF(E73&gt;=O$3,1,0),IF(E73&lt;=O$4,1,0))</f>
        <v>0</v>
      </c>
      <c r="M73" t="b">
        <f>AND(IF(F73&gt;=P$3,1,0),IF(F73&lt;=P$4,1,0))</f>
        <v>0</v>
      </c>
      <c r="N73" t="b">
        <v>0</v>
      </c>
      <c r="U73" s="16">
        <v>6</v>
      </c>
      <c r="V73" s="16">
        <v>10</v>
      </c>
      <c r="W73" s="17">
        <v>5095</v>
      </c>
      <c r="X73" s="16">
        <v>8.5359999999999996</v>
      </c>
      <c r="Y73" s="16">
        <v>24.55</v>
      </c>
      <c r="Z73" s="16">
        <v>3.0979999999999999</v>
      </c>
      <c r="AA73" s="16">
        <v>8.3000000000000007</v>
      </c>
      <c r="AB73" s="16">
        <v>2.843</v>
      </c>
    </row>
    <row r="74" spans="1:28">
      <c r="A74" s="1" t="str">
        <f>VLOOKUP(C74,'Set of 60 (E3 &amp; E4)'!B$2:C$61,1,FALSE)</f>
        <v>sala</v>
      </c>
      <c r="B74" s="1">
        <v>34</v>
      </c>
      <c r="C74" s="1" t="s">
        <v>167</v>
      </c>
      <c r="D74" s="1" t="s">
        <v>168</v>
      </c>
      <c r="E74" s="13">
        <v>0.17</v>
      </c>
      <c r="F74" s="2">
        <v>0.53</v>
      </c>
      <c r="G74" s="2">
        <v>0.65</v>
      </c>
      <c r="H74" s="2">
        <f>AVERAGE(E74:G74)</f>
        <v>0.45</v>
      </c>
      <c r="I74" s="1">
        <v>50</v>
      </c>
      <c r="J74" s="1">
        <v>3</v>
      </c>
      <c r="K74" s="13">
        <f>SLOPE(E74:G74,E$1:G$1)</f>
        <v>0.24000000000000002</v>
      </c>
      <c r="L74" t="b">
        <f>AND(IF(E74&gt;=O$3,1,0),IF(E74&lt;=O$4,1,0))</f>
        <v>0</v>
      </c>
      <c r="M74" t="b">
        <f>AND(IF(F74&gt;=P$3,1,0),IF(F74&lt;=P$4,1,0))</f>
        <v>0</v>
      </c>
      <c r="N74" t="b">
        <v>1</v>
      </c>
      <c r="U74" s="16">
        <v>6</v>
      </c>
      <c r="V74" s="16">
        <v>28</v>
      </c>
      <c r="W74" s="17">
        <v>10237</v>
      </c>
      <c r="X74" s="16">
        <v>9.234</v>
      </c>
      <c r="Y74" s="16">
        <v>15.78</v>
      </c>
      <c r="Z74" s="16">
        <v>2.9060000000000001</v>
      </c>
      <c r="AA74" s="16">
        <v>6.72</v>
      </c>
      <c r="AB74" s="16">
        <v>2.7519999999999998</v>
      </c>
    </row>
    <row r="75" spans="1:28">
      <c r="B75" s="1">
        <v>47</v>
      </c>
      <c r="C75" s="1" t="s">
        <v>169</v>
      </c>
      <c r="D75" s="1" t="s">
        <v>170</v>
      </c>
      <c r="E75" s="13">
        <v>0.13</v>
      </c>
      <c r="F75" s="2">
        <v>0.36</v>
      </c>
      <c r="G75" s="2">
        <v>0.57999999999999996</v>
      </c>
      <c r="H75" s="2">
        <f>AVERAGE(E75:G75)</f>
        <v>0.35666666666666663</v>
      </c>
      <c r="I75" s="1">
        <v>25</v>
      </c>
      <c r="J75" s="1">
        <v>2</v>
      </c>
      <c r="K75" s="13">
        <f>SLOPE(E75:G75,E$1:G$1)</f>
        <v>0.22499999999999998</v>
      </c>
      <c r="L75" t="b">
        <f>AND(IF(E75&gt;=O$3,1,0),IF(E75&lt;=O$4,1,0))</f>
        <v>0</v>
      </c>
      <c r="M75" t="b">
        <f>AND(IF(F75&gt;=P$3,1,0),IF(F75&lt;=P$4,1,0))</f>
        <v>0</v>
      </c>
      <c r="N75" t="b">
        <v>1</v>
      </c>
      <c r="U75" s="16">
        <v>7</v>
      </c>
      <c r="V75" s="16">
        <v>5</v>
      </c>
      <c r="W75" s="17">
        <v>5725</v>
      </c>
      <c r="X75" s="16">
        <v>8.6530000000000005</v>
      </c>
      <c r="Y75" s="16">
        <v>5.33</v>
      </c>
      <c r="Z75" s="16">
        <v>2.4359999999999999</v>
      </c>
      <c r="AA75" s="16">
        <v>1.28</v>
      </c>
      <c r="AB75" s="16">
        <v>2.0329999999999999</v>
      </c>
    </row>
    <row r="76" spans="1:28">
      <c r="A76" s="1" t="e">
        <f>VLOOKUP(C76,'Set of 60 (E3 &amp; E4)'!B$2:C$61,1,FALSE)</f>
        <v>#N/A</v>
      </c>
      <c r="B76" s="1">
        <v>89</v>
      </c>
      <c r="C76" s="1" t="s">
        <v>171</v>
      </c>
      <c r="D76" s="1" t="s">
        <v>172</v>
      </c>
      <c r="E76" s="13">
        <v>0.04</v>
      </c>
      <c r="F76" s="2">
        <v>0.26</v>
      </c>
      <c r="G76" s="2">
        <v>0.47</v>
      </c>
      <c r="H76" s="2">
        <f>AVERAGE(E76:G76)</f>
        <v>0.25666666666666665</v>
      </c>
      <c r="I76" s="1">
        <v>11</v>
      </c>
      <c r="J76" s="1">
        <v>3</v>
      </c>
      <c r="K76" s="13">
        <f>SLOPE(E76:G76,E$1:G$1)</f>
        <v>0.21499999999999997</v>
      </c>
      <c r="L76" t="b">
        <f>AND(IF(E76&gt;=O$3,1,0),IF(E76&lt;=O$4,1,0))</f>
        <v>0</v>
      </c>
      <c r="M76" t="b">
        <f>AND(IF(F76&gt;=P$3,1,0),IF(F76&lt;=P$4,1,0))</f>
        <v>0</v>
      </c>
      <c r="N76" t="b">
        <v>0</v>
      </c>
      <c r="U76" s="16">
        <v>6</v>
      </c>
      <c r="V76" s="16">
        <v>7</v>
      </c>
      <c r="W76" s="16">
        <v>494</v>
      </c>
      <c r="X76" s="16">
        <v>6.2030000000000003</v>
      </c>
      <c r="Y76" s="16">
        <v>1.53</v>
      </c>
      <c r="Z76" s="16">
        <v>1.8979999999999999</v>
      </c>
      <c r="AA76" s="16">
        <v>0.66</v>
      </c>
      <c r="AB76" s="16">
        <v>1.748</v>
      </c>
    </row>
    <row r="77" spans="1:28">
      <c r="A77" s="1" t="str">
        <f>VLOOKUP(C77,'Set of 60 (E3 &amp; E4)'!B$2:C$61,1,FALSE)</f>
        <v>malkia</v>
      </c>
      <c r="B77" s="1">
        <v>22</v>
      </c>
      <c r="C77" s="3" t="s">
        <v>173</v>
      </c>
      <c r="D77" s="3" t="s">
        <v>174</v>
      </c>
      <c r="E77" s="13">
        <v>0.2</v>
      </c>
      <c r="F77" s="2">
        <v>0.51</v>
      </c>
      <c r="G77" s="2">
        <v>0.74</v>
      </c>
      <c r="H77" s="2">
        <f>AVERAGE(E77:G77)</f>
        <v>0.48333333333333334</v>
      </c>
      <c r="I77" s="1">
        <v>100</v>
      </c>
      <c r="J77" s="1">
        <v>3</v>
      </c>
      <c r="K77" s="13">
        <f>SLOPE(E77:G77,E$1:G$1)</f>
        <v>0.27</v>
      </c>
      <c r="L77" t="b">
        <f>AND(IF(E77&gt;=O$3,1,0),IF(E77&lt;=O$4,1,0))</f>
        <v>0</v>
      </c>
      <c r="M77" t="b">
        <f>AND(IF(F77&gt;=P$3,1,0),IF(F77&lt;=P$4,1,0))</f>
        <v>0</v>
      </c>
      <c r="N77" t="b">
        <v>0</v>
      </c>
      <c r="U77" s="16">
        <v>5</v>
      </c>
      <c r="V77" s="16">
        <v>41</v>
      </c>
      <c r="W77" s="17">
        <v>17473</v>
      </c>
      <c r="X77" s="16">
        <v>9.7680000000000007</v>
      </c>
      <c r="Y77" s="16">
        <v>54.69</v>
      </c>
      <c r="Z77" s="16">
        <v>3.4460000000000002</v>
      </c>
      <c r="AA77" s="16">
        <v>14.16</v>
      </c>
      <c r="AB77" s="16">
        <v>3.0750000000000002</v>
      </c>
    </row>
    <row r="78" spans="1:28">
      <c r="A78" s="1" t="e">
        <f>VLOOKUP(C78,'Set of 60 (E3 &amp; E4)'!B$2:C$61,1,FALSE)</f>
        <v>#N/A</v>
      </c>
      <c r="B78" s="1">
        <v>93</v>
      </c>
      <c r="C78" s="1" t="s">
        <v>175</v>
      </c>
      <c r="D78" s="1" t="s">
        <v>176</v>
      </c>
      <c r="E78" s="13">
        <v>0.04</v>
      </c>
      <c r="F78" s="2">
        <v>0.25</v>
      </c>
      <c r="G78" s="2">
        <v>0.51</v>
      </c>
      <c r="H78" s="2">
        <f>AVERAGE(E78:G78)</f>
        <v>0.26666666666666666</v>
      </c>
      <c r="I78" s="1">
        <v>50</v>
      </c>
      <c r="J78" s="1">
        <v>3</v>
      </c>
      <c r="K78" s="13">
        <f>SLOPE(E78:G78,E$1:G$1)</f>
        <v>0.23499999999999999</v>
      </c>
      <c r="L78" t="b">
        <f>AND(IF(E78&gt;=O$3,1,0),IF(E78&lt;=O$4,1,0))</f>
        <v>0</v>
      </c>
      <c r="M78" t="b">
        <f>AND(IF(F78&gt;=P$3,1,0),IF(F78&lt;=P$4,1,0))</f>
        <v>0</v>
      </c>
      <c r="N78" t="b">
        <v>0</v>
      </c>
      <c r="U78" s="16">
        <v>4</v>
      </c>
      <c r="V78" s="16">
        <v>15</v>
      </c>
      <c r="W78" s="17">
        <v>6358</v>
      </c>
      <c r="X78" s="16">
        <v>8.7569999999999997</v>
      </c>
      <c r="Y78" s="16">
        <v>22.71</v>
      </c>
      <c r="Z78" s="16">
        <v>3.0640000000000001</v>
      </c>
      <c r="AA78" s="16">
        <v>7.8</v>
      </c>
      <c r="AB78" s="16">
        <v>2.8159999999999998</v>
      </c>
    </row>
    <row r="79" spans="1:28">
      <c r="A79" s="1" t="str">
        <f>VLOOKUP(C79,'Set of 60 (E3 &amp; E4)'!B$2:C$61,1,FALSE)</f>
        <v>fununu</v>
      </c>
      <c r="B79" s="1">
        <v>26</v>
      </c>
      <c r="C79" s="1" t="s">
        <v>177</v>
      </c>
      <c r="D79" s="1" t="s">
        <v>178</v>
      </c>
      <c r="E79" s="13">
        <v>0.18</v>
      </c>
      <c r="F79" s="2">
        <v>0.49</v>
      </c>
      <c r="G79" s="2">
        <v>0.7</v>
      </c>
      <c r="H79" s="2">
        <f>AVERAGE(E79:G79)</f>
        <v>0.45666666666666661</v>
      </c>
      <c r="I79" s="1">
        <v>18</v>
      </c>
      <c r="J79" s="1">
        <v>3</v>
      </c>
      <c r="K79" s="13">
        <f>SLOPE(E79:G79,E$1:G$1)</f>
        <v>0.26</v>
      </c>
      <c r="L79" t="b">
        <f>AND(IF(E79&gt;=O$3,1,0),IF(E79&lt;=O$4,1,0))</f>
        <v>0</v>
      </c>
      <c r="M79" t="b">
        <f>AND(IF(F79&gt;=P$3,1,0),IF(F79&lt;=P$4,1,0))</f>
        <v>0</v>
      </c>
      <c r="N79" t="b">
        <v>1</v>
      </c>
      <c r="U79" s="16">
        <v>5</v>
      </c>
      <c r="V79" s="16">
        <v>8</v>
      </c>
      <c r="W79" s="17">
        <v>6853</v>
      </c>
      <c r="X79" s="16">
        <v>8.8320000000000007</v>
      </c>
      <c r="Y79" s="16">
        <v>10.41</v>
      </c>
      <c r="Z79" s="16">
        <v>2.726</v>
      </c>
      <c r="AA79" s="16">
        <v>4.5999999999999996</v>
      </c>
      <c r="AB79" s="16">
        <v>2.5880000000000001</v>
      </c>
    </row>
    <row r="80" spans="1:28">
      <c r="A80" s="1" t="e">
        <f>VLOOKUP(C80,'Set of 60 (E3 &amp; E4)'!B$2:C$61,1,FALSE)</f>
        <v>#N/A</v>
      </c>
      <c r="B80" s="1">
        <v>51</v>
      </c>
      <c r="C80" s="1" t="s">
        <v>179</v>
      </c>
      <c r="D80" s="1" t="s">
        <v>180</v>
      </c>
      <c r="E80" s="13">
        <v>0.11</v>
      </c>
      <c r="F80" s="2">
        <v>0.42</v>
      </c>
      <c r="G80" s="2">
        <v>0.6</v>
      </c>
      <c r="H80" s="2">
        <f>AVERAGE(E80:G80)</f>
        <v>0.37666666666666665</v>
      </c>
      <c r="I80" s="1">
        <v>50</v>
      </c>
      <c r="J80" s="1">
        <v>2</v>
      </c>
      <c r="K80" s="13">
        <f>SLOPE(E80:G80,E$1:G$1)</f>
        <v>0.245</v>
      </c>
      <c r="L80" t="b">
        <f>AND(IF(E80&gt;=O$3,1,0),IF(E80&lt;=O$4,1,0))</f>
        <v>0</v>
      </c>
      <c r="M80" t="b">
        <f>AND(IF(F80&gt;=P$3,1,0),IF(F80&lt;=P$4,1,0))</f>
        <v>0</v>
      </c>
      <c r="N80" t="b">
        <v>1</v>
      </c>
      <c r="U80" s="16">
        <v>6</v>
      </c>
      <c r="V80" s="16">
        <v>5</v>
      </c>
      <c r="W80" s="17">
        <v>6240</v>
      </c>
      <c r="X80" s="16">
        <v>8.7390000000000008</v>
      </c>
      <c r="Y80" s="16">
        <v>12.39</v>
      </c>
      <c r="Z80" s="16">
        <v>2.8010000000000002</v>
      </c>
      <c r="AA80" s="16">
        <v>3.37</v>
      </c>
      <c r="AB80" s="16">
        <v>2.4529999999999998</v>
      </c>
    </row>
    <row r="81" spans="1:28">
      <c r="B81" s="1">
        <v>20</v>
      </c>
      <c r="C81" s="3" t="s">
        <v>181</v>
      </c>
      <c r="D81" s="3" t="s">
        <v>182</v>
      </c>
      <c r="E81" s="13">
        <v>0.21</v>
      </c>
      <c r="F81" s="2">
        <v>0.47</v>
      </c>
      <c r="G81" s="2">
        <v>0.67</v>
      </c>
      <c r="H81" s="2">
        <f>AVERAGE(E81:G81)</f>
        <v>0.45</v>
      </c>
      <c r="I81" s="1">
        <v>14</v>
      </c>
      <c r="J81" s="1">
        <v>3</v>
      </c>
      <c r="K81" s="13">
        <f>SLOPE(E81:G81,E$1:G$1)</f>
        <v>0.23000000000000004</v>
      </c>
      <c r="L81" t="b">
        <f>AND(IF(E81&gt;=O$3,1,0),IF(E81&lt;=O$4,1,0))</f>
        <v>0</v>
      </c>
      <c r="M81" t="b">
        <f>AND(IF(F81&gt;=P$3,1,0),IF(F81&lt;=P$4,1,0))</f>
        <v>0</v>
      </c>
      <c r="N81" t="b">
        <v>0</v>
      </c>
      <c r="U81" s="16">
        <v>5</v>
      </c>
      <c r="V81" s="16">
        <v>4</v>
      </c>
      <c r="W81" s="16">
        <v>826</v>
      </c>
      <c r="X81" s="16">
        <v>6.7169999999999996</v>
      </c>
      <c r="Y81" s="16">
        <v>4.6900000000000004</v>
      </c>
      <c r="Z81" s="16">
        <v>2.38</v>
      </c>
      <c r="AA81" s="16">
        <v>1.97</v>
      </c>
      <c r="AB81" s="16">
        <v>2.2200000000000002</v>
      </c>
    </row>
    <row r="82" spans="1:28">
      <c r="A82" s="1" t="e">
        <f>VLOOKUP(C82,'Set of 60 (E3 &amp; E4)'!B$2:C$61,1,FALSE)</f>
        <v>#N/A</v>
      </c>
      <c r="B82" s="1">
        <v>40</v>
      </c>
      <c r="C82" s="1" t="s">
        <v>183</v>
      </c>
      <c r="D82" s="1" t="s">
        <v>184</v>
      </c>
      <c r="E82" s="13">
        <v>0.14000000000000001</v>
      </c>
      <c r="F82" s="2">
        <v>0.6</v>
      </c>
      <c r="G82" s="2">
        <v>0.76</v>
      </c>
      <c r="H82" s="2">
        <f>AVERAGE(E82:G82)</f>
        <v>0.5</v>
      </c>
      <c r="I82" s="1">
        <v>50</v>
      </c>
      <c r="J82" s="1">
        <v>2</v>
      </c>
      <c r="K82" s="13">
        <f>SLOPE(E82:G82,E$1:G$1)</f>
        <v>0.31</v>
      </c>
      <c r="L82" t="b">
        <f>AND(IF(E82&gt;=O$3,1,0),IF(E82&lt;=O$4,1,0))</f>
        <v>0</v>
      </c>
      <c r="M82" t="b">
        <f>AND(IF(F82&gt;=P$3,1,0),IF(F82&lt;=P$4,1,0))</f>
        <v>0</v>
      </c>
      <c r="N82" t="b">
        <v>1</v>
      </c>
      <c r="U82" s="16">
        <v>7</v>
      </c>
      <c r="V82" s="16">
        <v>131</v>
      </c>
      <c r="W82" s="17">
        <v>99256</v>
      </c>
      <c r="X82" s="16">
        <v>11.505000000000001</v>
      </c>
      <c r="Y82" s="16">
        <v>37.25</v>
      </c>
      <c r="Z82" s="16">
        <v>3.2789999999999999</v>
      </c>
      <c r="AA82" s="16">
        <v>12.11</v>
      </c>
      <c r="AB82" s="16">
        <v>3.0070000000000001</v>
      </c>
    </row>
    <row r="83" spans="1:28">
      <c r="A83" s="1" t="str">
        <f>VLOOKUP(C83,'Set of 60 (E3 &amp; E4)'!B$2:C$61,1,FALSE)</f>
        <v>kaputula</v>
      </c>
      <c r="B83" s="1">
        <v>35</v>
      </c>
      <c r="C83" s="1" t="s">
        <v>185</v>
      </c>
      <c r="D83" s="1" t="s">
        <v>186</v>
      </c>
      <c r="E83" s="13">
        <v>0.15</v>
      </c>
      <c r="F83" s="2">
        <v>0.43</v>
      </c>
      <c r="G83" s="2">
        <v>0.72</v>
      </c>
      <c r="H83" s="2">
        <f>AVERAGE(E83:G83)</f>
        <v>0.43333333333333329</v>
      </c>
      <c r="I83" s="1">
        <v>2</v>
      </c>
      <c r="J83" s="1">
        <v>3</v>
      </c>
      <c r="K83" s="13">
        <f>SLOPE(E83:G83,E$1:G$1)</f>
        <v>0.28500000000000003</v>
      </c>
      <c r="L83" t="b">
        <f>AND(IF(E83&gt;=O$3,1,0),IF(E83&lt;=O$4,1,0))</f>
        <v>0</v>
      </c>
      <c r="M83" t="b">
        <f>AND(IF(F83&gt;=P$3,1,0),IF(F83&lt;=P$4,1,0))</f>
        <v>0</v>
      </c>
      <c r="N83" t="b">
        <v>1</v>
      </c>
      <c r="U83" s="16">
        <v>6</v>
      </c>
      <c r="V83" s="16">
        <v>29</v>
      </c>
      <c r="W83" s="17">
        <v>5533</v>
      </c>
      <c r="X83" s="16">
        <v>8.6180000000000003</v>
      </c>
      <c r="Y83" s="16">
        <v>9.41</v>
      </c>
      <c r="Z83" s="16">
        <v>2.6819999999999999</v>
      </c>
      <c r="AA83" s="16">
        <v>4.24</v>
      </c>
      <c r="AB83" s="16">
        <v>2.5529999999999999</v>
      </c>
    </row>
    <row r="84" spans="1:28">
      <c r="A84" s="1" t="e">
        <f>VLOOKUP(C84,'Set of 60 (E3 &amp; E4)'!B$2:C$61,1,FALSE)</f>
        <v>#N/A</v>
      </c>
      <c r="B84" s="1">
        <v>79</v>
      </c>
      <c r="C84" s="1" t="s">
        <v>187</v>
      </c>
      <c r="D84" s="1" t="s">
        <v>188</v>
      </c>
      <c r="E84" s="13">
        <v>7.0000000000000007E-2</v>
      </c>
      <c r="F84" s="2">
        <v>0.4</v>
      </c>
      <c r="G84" s="2">
        <v>0.68</v>
      </c>
      <c r="H84" s="2">
        <f>AVERAGE(E84:G84)</f>
        <v>0.38333333333333336</v>
      </c>
      <c r="I84" s="1">
        <v>9</v>
      </c>
      <c r="J84" s="1">
        <v>4</v>
      </c>
      <c r="K84" s="13">
        <f>SLOPE(E84:G84,E$1:G$1)</f>
        <v>0.30500000000000005</v>
      </c>
      <c r="L84" t="b">
        <f>AND(IF(E84&gt;=O$3,1,0),IF(E84&lt;=O$4,1,0))</f>
        <v>0</v>
      </c>
      <c r="M84" t="b">
        <f>AND(IF(F84&gt;=P$3,1,0),IF(F84&lt;=P$4,1,0))</f>
        <v>0</v>
      </c>
      <c r="N84" t="b">
        <v>1</v>
      </c>
      <c r="U84" s="16">
        <v>6</v>
      </c>
      <c r="V84" s="16" t="s">
        <v>54</v>
      </c>
      <c r="W84" s="16">
        <v>600</v>
      </c>
      <c r="X84" s="16">
        <v>6.3970000000000002</v>
      </c>
      <c r="Y84" s="16">
        <v>1.02</v>
      </c>
      <c r="Z84" s="16">
        <v>1.724</v>
      </c>
      <c r="AA84" s="16">
        <v>0.36</v>
      </c>
      <c r="AB84" s="16">
        <v>1.4910000000000001</v>
      </c>
    </row>
    <row r="85" spans="1:28">
      <c r="B85" s="1">
        <v>21</v>
      </c>
      <c r="C85" s="3" t="s">
        <v>189</v>
      </c>
      <c r="D85" s="3" t="s">
        <v>190</v>
      </c>
      <c r="E85" s="13">
        <v>0.2</v>
      </c>
      <c r="F85" s="2">
        <v>0.52</v>
      </c>
      <c r="G85" s="2">
        <v>0.7</v>
      </c>
      <c r="H85" s="2">
        <f>AVERAGE(E85:G85)</f>
        <v>0.47333333333333333</v>
      </c>
      <c r="I85" s="1">
        <v>50</v>
      </c>
      <c r="J85" s="1">
        <v>2</v>
      </c>
      <c r="K85" s="13">
        <f>SLOPE(E85:G85,E$1:G$1)</f>
        <v>0.24999999999999997</v>
      </c>
      <c r="L85" t="b">
        <f>AND(IF(E85&gt;=O$3,1,0),IF(E85&lt;=O$4,1,0))</f>
        <v>0</v>
      </c>
      <c r="M85" t="b">
        <f>AND(IF(F85&gt;=P$3,1,0),IF(F85&lt;=P$4,1,0))</f>
        <v>0</v>
      </c>
      <c r="N85" t="b">
        <v>0</v>
      </c>
      <c r="U85" s="16">
        <v>4</v>
      </c>
      <c r="V85" s="16">
        <v>12</v>
      </c>
      <c r="W85" s="17">
        <v>3864</v>
      </c>
      <c r="X85" s="16">
        <v>8.2590000000000003</v>
      </c>
      <c r="Y85" s="16">
        <v>9.7799999999999994</v>
      </c>
      <c r="Z85" s="16">
        <v>2.6989999999999998</v>
      </c>
      <c r="AA85" s="16">
        <v>4.1100000000000003</v>
      </c>
      <c r="AB85" s="16">
        <v>2.5390000000000001</v>
      </c>
    </row>
    <row r="86" spans="1:28">
      <c r="B86" s="1">
        <v>38</v>
      </c>
      <c r="C86" s="1" t="s">
        <v>191</v>
      </c>
      <c r="D86" s="1" t="s">
        <v>192</v>
      </c>
      <c r="E86" s="13">
        <v>0.15</v>
      </c>
      <c r="F86" s="2">
        <v>0.56999999999999995</v>
      </c>
      <c r="G86" s="2">
        <v>0.78</v>
      </c>
      <c r="H86" s="2">
        <f>AVERAGE(E86:G86)</f>
        <v>0.5</v>
      </c>
      <c r="I86" s="1">
        <v>50</v>
      </c>
      <c r="J86" s="1">
        <v>1</v>
      </c>
      <c r="K86" s="13">
        <f>SLOPE(E86:G86,E$1:G$1)</f>
        <v>0.315</v>
      </c>
      <c r="L86" t="b">
        <f>AND(IF(E86&gt;=O$3,1,0),IF(E86&lt;=O$4,1,0))</f>
        <v>0</v>
      </c>
      <c r="M86" t="b">
        <f>AND(IF(F86&gt;=P$3,1,0),IF(F86&lt;=P$4,1,0))</f>
        <v>0</v>
      </c>
      <c r="N86" t="b">
        <v>1</v>
      </c>
      <c r="U86" s="16">
        <v>5</v>
      </c>
      <c r="V86" s="16">
        <v>65</v>
      </c>
      <c r="W86" s="17">
        <v>25606</v>
      </c>
      <c r="X86" s="16">
        <v>10.151</v>
      </c>
      <c r="Y86" s="16">
        <v>227.94</v>
      </c>
      <c r="Z86" s="16">
        <v>4.0650000000000004</v>
      </c>
      <c r="AA86" s="16">
        <v>55.57</v>
      </c>
      <c r="AB86" s="16">
        <v>3.669</v>
      </c>
    </row>
    <row r="87" spans="1:28">
      <c r="B87" s="1">
        <v>28</v>
      </c>
      <c r="C87" s="1" t="s">
        <v>193</v>
      </c>
      <c r="D87" s="1" t="s">
        <v>194</v>
      </c>
      <c r="E87" s="13">
        <v>0.18</v>
      </c>
      <c r="F87" s="2">
        <v>0.56000000000000005</v>
      </c>
      <c r="G87" s="2">
        <v>0.74</v>
      </c>
      <c r="H87" s="2">
        <f>AVERAGE(E87:G87)</f>
        <v>0.49333333333333335</v>
      </c>
      <c r="I87" s="1">
        <v>100</v>
      </c>
      <c r="J87" s="1">
        <v>2</v>
      </c>
      <c r="K87" s="13">
        <f>SLOPE(E87:G87,E$1:G$1)</f>
        <v>0.28000000000000003</v>
      </c>
      <c r="L87" t="b">
        <f>AND(IF(E87&gt;=O$3,1,0),IF(E87&lt;=O$4,1,0))</f>
        <v>0</v>
      </c>
      <c r="M87" t="b">
        <f>AND(IF(F87&gt;=P$3,1,0),IF(F87&lt;=P$4,1,0))</f>
        <v>0</v>
      </c>
      <c r="N87" t="b">
        <v>1</v>
      </c>
      <c r="U87" s="16">
        <v>4</v>
      </c>
      <c r="V87" s="16">
        <v>59</v>
      </c>
      <c r="W87" s="17">
        <v>20209</v>
      </c>
      <c r="X87" s="16">
        <v>9.9139999999999997</v>
      </c>
      <c r="Y87" s="16">
        <v>31.35</v>
      </c>
      <c r="Z87" s="16">
        <v>3.2040000000000002</v>
      </c>
      <c r="AA87" s="16">
        <v>9.2200000000000006</v>
      </c>
      <c r="AB87" s="16">
        <v>2.8889999999999998</v>
      </c>
    </row>
    <row r="88" spans="1:28">
      <c r="B88" s="1">
        <v>52</v>
      </c>
      <c r="C88" s="1" t="s">
        <v>195</v>
      </c>
      <c r="D88" s="1" t="s">
        <v>196</v>
      </c>
      <c r="E88" s="13">
        <v>0.11</v>
      </c>
      <c r="F88" s="2">
        <v>0.32</v>
      </c>
      <c r="G88" s="2">
        <v>0.46</v>
      </c>
      <c r="H88" s="2">
        <f>AVERAGE(E88:G88)</f>
        <v>0.29666666666666669</v>
      </c>
      <c r="I88" s="1">
        <v>100</v>
      </c>
      <c r="J88" s="1">
        <v>3</v>
      </c>
      <c r="K88" s="13">
        <f>SLOPE(E88:G88,E$1:G$1)</f>
        <v>0.17500000000000002</v>
      </c>
      <c r="L88" t="b">
        <f>AND(IF(E88&gt;=O$3,1,0),IF(E88&lt;=O$4,1,0))</f>
        <v>0</v>
      </c>
      <c r="M88" t="b">
        <f>AND(IF(F88&gt;=P$3,1,0),IF(F88&lt;=P$4,1,0))</f>
        <v>0</v>
      </c>
      <c r="N88" t="b">
        <v>1</v>
      </c>
      <c r="U88" s="16">
        <v>7</v>
      </c>
      <c r="V88" s="16">
        <v>237</v>
      </c>
      <c r="W88" s="17">
        <v>78371</v>
      </c>
      <c r="X88" s="16">
        <v>11.269</v>
      </c>
      <c r="Y88" s="16">
        <v>32.92</v>
      </c>
      <c r="Z88" s="16">
        <v>3.2250000000000001</v>
      </c>
      <c r="AA88" s="16">
        <v>12.22</v>
      </c>
      <c r="AB88" s="16">
        <v>3.0110000000000001</v>
      </c>
    </row>
    <row r="89" spans="1:28">
      <c r="A89" s="1" t="str">
        <f>VLOOKUP(C89,'Set of 60 (E3 &amp; E4)'!B$2:C$61,1,FALSE)</f>
        <v>roho</v>
      </c>
      <c r="B89" s="1">
        <v>15</v>
      </c>
      <c r="C89" s="3" t="s">
        <v>197</v>
      </c>
      <c r="D89" s="3" t="s">
        <v>198</v>
      </c>
      <c r="E89" s="13">
        <v>0.24</v>
      </c>
      <c r="F89" s="2">
        <v>0.62</v>
      </c>
      <c r="G89" s="2">
        <v>0.76</v>
      </c>
      <c r="H89" s="2">
        <f>AVERAGE(E89:G89)</f>
        <v>0.54</v>
      </c>
      <c r="I89" s="1">
        <v>100</v>
      </c>
      <c r="J89" s="1">
        <v>2</v>
      </c>
      <c r="K89" s="13">
        <f>SLOPE(E89:G89,E$1:G$1)</f>
        <v>0.26</v>
      </c>
      <c r="L89" t="b">
        <f>AND(IF(E89&gt;=O$3,1,0),IF(E89&lt;=O$4,1,0))</f>
        <v>0</v>
      </c>
      <c r="M89" t="b">
        <f>AND(IF(F89&gt;=P$3,1,0),IF(F89&lt;=P$4,1,0))</f>
        <v>0</v>
      </c>
      <c r="N89" t="b">
        <v>0</v>
      </c>
      <c r="U89" s="16">
        <v>4</v>
      </c>
      <c r="V89" s="16">
        <v>47</v>
      </c>
      <c r="W89" s="17">
        <v>32352</v>
      </c>
      <c r="X89" s="16">
        <v>10.384</v>
      </c>
      <c r="Y89" s="16">
        <v>76.959999999999994</v>
      </c>
      <c r="Z89" s="16">
        <v>3.5939999999999999</v>
      </c>
      <c r="AA89" s="16">
        <v>24.33</v>
      </c>
      <c r="AB89" s="16">
        <v>3.31</v>
      </c>
    </row>
    <row r="90" spans="1:28">
      <c r="B90" s="1">
        <v>67</v>
      </c>
      <c r="C90" s="1" t="s">
        <v>199</v>
      </c>
      <c r="D90" s="1" t="s">
        <v>200</v>
      </c>
      <c r="E90" s="13">
        <v>0.08</v>
      </c>
      <c r="F90" s="2">
        <v>0.36</v>
      </c>
      <c r="G90" s="2">
        <v>0.6</v>
      </c>
      <c r="H90" s="2">
        <f>AVERAGE(E90:G90)</f>
        <v>0.34666666666666668</v>
      </c>
      <c r="I90" s="1">
        <v>50</v>
      </c>
      <c r="J90" s="1">
        <v>3</v>
      </c>
      <c r="K90" s="13">
        <f>SLOPE(E90:G90,E$1:G$1)</f>
        <v>0.26</v>
      </c>
      <c r="L90" t="b">
        <f>AND(IF(E90&gt;=O$3,1,0),IF(E90&lt;=O$4,1,0))</f>
        <v>0</v>
      </c>
      <c r="M90" t="b">
        <f>AND(IF(F90&gt;=P$3,1,0),IF(F90&lt;=P$4,1,0))</f>
        <v>0</v>
      </c>
      <c r="N90" t="b">
        <v>1</v>
      </c>
      <c r="U90" s="16">
        <v>5</v>
      </c>
      <c r="V90" s="16">
        <v>56</v>
      </c>
      <c r="W90" s="17">
        <v>5828</v>
      </c>
      <c r="X90" s="16">
        <v>8.67</v>
      </c>
      <c r="Y90" s="16">
        <v>7.61</v>
      </c>
      <c r="Z90" s="16">
        <v>2.59</v>
      </c>
      <c r="AA90" s="16">
        <v>4.01</v>
      </c>
      <c r="AB90" s="16">
        <v>2.528</v>
      </c>
    </row>
    <row r="91" spans="1:28">
      <c r="A91" s="1" t="str">
        <f>VLOOKUP(C91,'Set of 60 (E3 &amp; E4)'!B$2:C$61,1,FALSE)</f>
        <v>vuke</v>
      </c>
      <c r="B91" s="1">
        <v>30</v>
      </c>
      <c r="C91" s="1" t="s">
        <v>201</v>
      </c>
      <c r="D91" s="1" t="s">
        <v>202</v>
      </c>
      <c r="E91" s="13">
        <v>0.18</v>
      </c>
      <c r="F91" s="2">
        <v>0.56999999999999995</v>
      </c>
      <c r="G91" s="2">
        <v>0.72</v>
      </c>
      <c r="H91" s="2">
        <f>AVERAGE(E91:G91)</f>
        <v>0.49</v>
      </c>
      <c r="I91" s="1">
        <v>50</v>
      </c>
      <c r="J91" s="1">
        <v>3</v>
      </c>
      <c r="K91" s="13">
        <f>SLOPE(E91:G91,E$1:G$1)</f>
        <v>0.27</v>
      </c>
      <c r="L91" t="b">
        <f>AND(IF(E91&gt;=O$3,1,0),IF(E91&lt;=O$4,1,0))</f>
        <v>0</v>
      </c>
      <c r="M91" t="b">
        <f>AND(IF(F91&gt;=P$3,1,0),IF(F91&lt;=P$4,1,0))</f>
        <v>0</v>
      </c>
      <c r="N91" t="b">
        <v>1</v>
      </c>
      <c r="U91" s="16">
        <v>5</v>
      </c>
      <c r="V91" s="16">
        <v>17</v>
      </c>
      <c r="W91" s="17">
        <v>5229</v>
      </c>
      <c r="X91" s="16">
        <v>8.5619999999999994</v>
      </c>
      <c r="Y91" s="16">
        <v>13.45</v>
      </c>
      <c r="Z91" s="16">
        <v>2.8370000000000002</v>
      </c>
      <c r="AA91" s="16">
        <v>4.8600000000000003</v>
      </c>
      <c r="AB91" s="16">
        <v>2.6120000000000001</v>
      </c>
    </row>
    <row r="92" spans="1:28">
      <c r="B92" s="1">
        <v>92</v>
      </c>
      <c r="C92" s="1" t="s">
        <v>203</v>
      </c>
      <c r="D92" s="1" t="s">
        <v>204</v>
      </c>
      <c r="E92" s="13">
        <v>0.04</v>
      </c>
      <c r="F92" s="2">
        <v>0.28000000000000003</v>
      </c>
      <c r="G92" s="2">
        <v>0.46</v>
      </c>
      <c r="H92" s="2">
        <f>AVERAGE(E92:G92)</f>
        <v>0.26</v>
      </c>
      <c r="I92" s="1">
        <v>100</v>
      </c>
      <c r="J92" s="1">
        <v>2</v>
      </c>
      <c r="K92" s="13">
        <f>SLOPE(E92:G92,E$1:G$1)</f>
        <v>0.21000000000000002</v>
      </c>
      <c r="L92" t="b">
        <f>AND(IF(E92&gt;=O$3,1,0),IF(E92&lt;=O$4,1,0))</f>
        <v>0</v>
      </c>
      <c r="M92" t="b">
        <f>AND(IF(F92&gt;=P$3,1,0),IF(F92&lt;=P$4,1,0))</f>
        <v>0</v>
      </c>
      <c r="N92" t="b">
        <v>0</v>
      </c>
      <c r="U92" s="16">
        <v>5</v>
      </c>
      <c r="V92" s="16">
        <v>153</v>
      </c>
      <c r="W92" s="17">
        <v>96953</v>
      </c>
      <c r="X92" s="16">
        <v>11.481999999999999</v>
      </c>
      <c r="Y92" s="16">
        <v>220.78</v>
      </c>
      <c r="Z92" s="16">
        <v>4.0519999999999996</v>
      </c>
      <c r="AA92" s="16">
        <v>50.85</v>
      </c>
      <c r="AB92" s="16">
        <v>3.63</v>
      </c>
    </row>
    <row r="93" spans="1:28">
      <c r="A93" s="1" t="e">
        <f>VLOOKUP(C93,'Set of 60 (E3 &amp; E4)'!B$2:C$61,1,FALSE)</f>
        <v>#N/A</v>
      </c>
      <c r="B93" s="1">
        <v>91</v>
      </c>
      <c r="C93" s="1" t="s">
        <v>205</v>
      </c>
      <c r="D93" s="1" t="s">
        <v>206</v>
      </c>
      <c r="E93" s="13">
        <v>0.04</v>
      </c>
      <c r="F93" s="2">
        <v>0.26</v>
      </c>
      <c r="G93" s="2">
        <v>0.49</v>
      </c>
      <c r="H93" s="2">
        <f>AVERAGE(E93:G93)</f>
        <v>0.26333333333333336</v>
      </c>
      <c r="I93" s="1">
        <v>27</v>
      </c>
      <c r="J93" s="1">
        <v>2</v>
      </c>
      <c r="K93" s="13">
        <f>SLOPE(E93:G93,E$1:G$1)</f>
        <v>0.22499999999999998</v>
      </c>
      <c r="L93" t="b">
        <f>AND(IF(E93&gt;=O$3,1,0),IF(E93&lt;=O$4,1,0))</f>
        <v>0</v>
      </c>
      <c r="M93" t="b">
        <f>AND(IF(F93&gt;=P$3,1,0),IF(F93&lt;=P$4,1,0))</f>
        <v>0</v>
      </c>
      <c r="N93" t="b">
        <v>0</v>
      </c>
      <c r="U93" s="16">
        <v>5</v>
      </c>
      <c r="V93" s="16">
        <v>2</v>
      </c>
      <c r="W93" s="16">
        <v>865</v>
      </c>
      <c r="X93" s="16">
        <v>6.7629999999999999</v>
      </c>
      <c r="Y93" s="16">
        <v>2.4500000000000002</v>
      </c>
      <c r="Z93" s="16">
        <v>2.1</v>
      </c>
      <c r="AA93" s="16">
        <v>0.95</v>
      </c>
      <c r="AB93" s="16">
        <v>1.909</v>
      </c>
    </row>
    <row r="94" spans="1:28">
      <c r="B94" s="1">
        <v>97</v>
      </c>
      <c r="C94" s="1" t="s">
        <v>207</v>
      </c>
      <c r="D94" s="1" t="s">
        <v>208</v>
      </c>
      <c r="E94" s="13">
        <v>0.03</v>
      </c>
      <c r="F94" s="2">
        <v>0.28000000000000003</v>
      </c>
      <c r="G94" s="2">
        <v>0.51</v>
      </c>
      <c r="H94" s="2">
        <f>AVERAGE(E94:G94)</f>
        <v>0.27333333333333337</v>
      </c>
      <c r="I94" s="1">
        <v>32</v>
      </c>
      <c r="J94" s="1">
        <v>1</v>
      </c>
      <c r="K94" s="13">
        <f>SLOPE(E94:G94,E$1:G$1)</f>
        <v>0.24</v>
      </c>
      <c r="L94" t="b">
        <f>AND(IF(E94&gt;=O$3,1,0),IF(E94&lt;=O$4,1,0))</f>
        <v>0</v>
      </c>
      <c r="M94" t="b">
        <f>AND(IF(F94&gt;=P$3,1,0),IF(F94&lt;=P$4,1,0))</f>
        <v>0</v>
      </c>
      <c r="N94" t="b">
        <v>0</v>
      </c>
      <c r="U94" s="16">
        <v>6</v>
      </c>
      <c r="V94" s="16">
        <v>2</v>
      </c>
      <c r="W94" s="17">
        <v>1778</v>
      </c>
      <c r="X94" s="16">
        <v>7.4829999999999997</v>
      </c>
      <c r="Y94" s="16">
        <v>4.18</v>
      </c>
      <c r="Z94" s="16">
        <v>2.33</v>
      </c>
      <c r="AA94" s="16">
        <v>1.7</v>
      </c>
      <c r="AB94" s="16">
        <v>2.1579999999999999</v>
      </c>
    </row>
    <row r="95" spans="1:28">
      <c r="B95" s="1">
        <v>13</v>
      </c>
      <c r="C95" s="3" t="s">
        <v>209</v>
      </c>
      <c r="D95" s="3" t="s">
        <v>210</v>
      </c>
      <c r="E95" s="13">
        <v>0.26</v>
      </c>
      <c r="F95" s="2">
        <v>0.65</v>
      </c>
      <c r="G95" s="2">
        <v>0.85</v>
      </c>
      <c r="H95" s="2">
        <f>AVERAGE(E95:G95)</f>
        <v>0.58666666666666667</v>
      </c>
      <c r="I95" s="1">
        <v>11</v>
      </c>
      <c r="J95" s="1">
        <v>2</v>
      </c>
      <c r="K95" s="13">
        <f>SLOPE(E95:G95,E$1:G$1)</f>
        <v>0.29499999999999998</v>
      </c>
      <c r="L95" t="b">
        <f>AND(IF(E95&gt;=O$3,1,0),IF(E95&lt;=O$4,1,0))</f>
        <v>0</v>
      </c>
      <c r="M95" t="b">
        <f>AND(IF(F95&gt;=P$3,1,0),IF(F95&lt;=P$4,1,0))</f>
        <v>0</v>
      </c>
      <c r="N95" t="b">
        <v>0</v>
      </c>
      <c r="U95" s="16">
        <v>6</v>
      </c>
      <c r="V95" s="16">
        <v>4</v>
      </c>
      <c r="W95" s="17">
        <v>2137</v>
      </c>
      <c r="X95" s="16">
        <v>7.6669999999999998</v>
      </c>
      <c r="Y95" s="16">
        <v>5.9</v>
      </c>
      <c r="Z95" s="16">
        <v>2.48</v>
      </c>
      <c r="AA95" s="16">
        <v>2.42</v>
      </c>
      <c r="AB95" s="16">
        <v>2.31</v>
      </c>
    </row>
    <row r="96" spans="1:28">
      <c r="A96" s="1" t="e">
        <f>VLOOKUP(C96,'Set of 60 (E3 &amp; E4)'!B$2:C$61,1,FALSE)</f>
        <v>#N/A</v>
      </c>
      <c r="B96" s="1">
        <v>45</v>
      </c>
      <c r="C96" s="1" t="s">
        <v>211</v>
      </c>
      <c r="D96" s="1" t="s">
        <v>212</v>
      </c>
      <c r="E96" s="13">
        <v>0.13</v>
      </c>
      <c r="F96" s="2">
        <v>0.51</v>
      </c>
      <c r="G96" s="2">
        <v>0.81</v>
      </c>
      <c r="H96" s="2">
        <f>AVERAGE(E96:G96)</f>
        <v>0.48333333333333339</v>
      </c>
      <c r="I96" s="1">
        <v>50</v>
      </c>
      <c r="J96" s="1">
        <v>2</v>
      </c>
      <c r="K96" s="13">
        <f>SLOPE(E96:G96,E$1:G$1)</f>
        <v>0.34</v>
      </c>
      <c r="L96" t="b">
        <f>AND(IF(E96&gt;=O$3,1,0),IF(E96&lt;=O$4,1,0))</f>
        <v>0</v>
      </c>
      <c r="M96" t="b">
        <f>AND(IF(F96&gt;=P$3,1,0),IF(F96&lt;=P$4,1,0))</f>
        <v>0</v>
      </c>
      <c r="N96" t="b">
        <v>1</v>
      </c>
      <c r="U96" s="16">
        <v>8</v>
      </c>
      <c r="V96" s="16">
        <v>4</v>
      </c>
      <c r="W96" s="17">
        <v>4470</v>
      </c>
      <c r="X96" s="16">
        <v>8.4049999999999994</v>
      </c>
      <c r="Y96" s="16">
        <v>19.059999999999999</v>
      </c>
      <c r="Z96" s="16">
        <v>2.988</v>
      </c>
      <c r="AA96" s="16">
        <v>5.07</v>
      </c>
      <c r="AB96" s="16">
        <v>2.629</v>
      </c>
    </row>
    <row r="97" spans="1:28">
      <c r="A97" s="1" t="str">
        <f>VLOOKUP(C97,'Set of 60 (E3 &amp; E4)'!B$2:C$61,1,FALSE)</f>
        <v>handaki</v>
      </c>
      <c r="B97" s="1">
        <v>75</v>
      </c>
      <c r="C97" s="1" t="s">
        <v>213</v>
      </c>
      <c r="D97" s="1" t="s">
        <v>214</v>
      </c>
      <c r="E97" s="13">
        <v>7.0000000000000007E-2</v>
      </c>
      <c r="F97" s="2">
        <v>0.41</v>
      </c>
      <c r="G97" s="2">
        <v>0.64</v>
      </c>
      <c r="H97" s="2">
        <f>AVERAGE(E97:G97)</f>
        <v>0.37333333333333335</v>
      </c>
      <c r="I97" s="1">
        <v>16</v>
      </c>
      <c r="J97" s="1">
        <v>3</v>
      </c>
      <c r="K97" s="13">
        <f>SLOPE(E97:G97,E$1:G$1)</f>
        <v>0.28500000000000003</v>
      </c>
      <c r="L97" t="b">
        <f>AND(IF(E97&gt;=O$3,1,0),IF(E97&lt;=O$4,1,0))</f>
        <v>0</v>
      </c>
      <c r="M97" t="b">
        <f>AND(IF(F97&gt;=P$3,1,0),IF(F97&lt;=P$4,1,0))</f>
        <v>0</v>
      </c>
      <c r="N97" t="b">
        <v>1</v>
      </c>
      <c r="U97" s="16">
        <v>6</v>
      </c>
      <c r="V97" s="16">
        <v>2</v>
      </c>
      <c r="W97" s="17">
        <v>1927</v>
      </c>
      <c r="X97" s="16">
        <v>7.5640000000000001</v>
      </c>
      <c r="Y97" s="16">
        <v>3.08</v>
      </c>
      <c r="Z97" s="16">
        <v>2.1989999999999998</v>
      </c>
      <c r="AA97" s="16">
        <v>1.22</v>
      </c>
      <c r="AB97" s="16">
        <v>2.0129999999999999</v>
      </c>
    </row>
    <row r="98" spans="1:28">
      <c r="A98" s="1" t="str">
        <f>VLOOKUP(C98,'Set of 60 (E3 &amp; E4)'!B$2:C$61,1,FALSE)</f>
        <v>adha</v>
      </c>
      <c r="B98" s="1">
        <v>81</v>
      </c>
      <c r="C98" s="1" t="s">
        <v>215</v>
      </c>
      <c r="D98" s="1" t="s">
        <v>216</v>
      </c>
      <c r="E98" s="13">
        <v>0.06</v>
      </c>
      <c r="F98" s="2">
        <v>0.4</v>
      </c>
      <c r="G98" s="2">
        <v>0.55000000000000004</v>
      </c>
      <c r="H98" s="2">
        <f>AVERAGE(E98:G98)</f>
        <v>0.33666666666666667</v>
      </c>
      <c r="I98" s="1">
        <v>100</v>
      </c>
      <c r="J98" s="1">
        <v>2</v>
      </c>
      <c r="K98" s="13">
        <f>SLOPE(E98:G98,E$1:G$1)</f>
        <v>0.24500000000000002</v>
      </c>
      <c r="L98" t="b">
        <f>AND(IF(E98&gt;=O$3,1,0),IF(E98&lt;=O$4,1,0))</f>
        <v>0</v>
      </c>
      <c r="M98" t="b">
        <f>AND(IF(F98&gt;=P$3,1,0),IF(F98&lt;=P$4,1,0))</f>
        <v>0</v>
      </c>
      <c r="N98" t="b">
        <v>0</v>
      </c>
      <c r="U98" s="16">
        <v>7</v>
      </c>
      <c r="V98" s="16">
        <v>134</v>
      </c>
      <c r="W98" s="17">
        <v>49725</v>
      </c>
      <c r="X98" s="16">
        <v>10.814</v>
      </c>
      <c r="Y98" s="16">
        <v>223.55</v>
      </c>
      <c r="Z98" s="16">
        <v>4.0570000000000004</v>
      </c>
      <c r="AA98" s="16">
        <v>57.05</v>
      </c>
      <c r="AB98" s="16">
        <v>3.68</v>
      </c>
    </row>
    <row r="99" spans="1:28">
      <c r="A99" s="1" t="str">
        <f>VLOOKUP(C99,'Set of 60 (E3 &amp; E4)'!B$2:C$61,1,FALSE)</f>
        <v>duara</v>
      </c>
      <c r="B99" s="1">
        <v>74</v>
      </c>
      <c r="C99" s="1" t="s">
        <v>217</v>
      </c>
      <c r="D99" s="1" t="s">
        <v>218</v>
      </c>
      <c r="E99" s="13">
        <v>7.0000000000000007E-2</v>
      </c>
      <c r="F99" s="2">
        <v>0.31</v>
      </c>
      <c r="G99" s="2">
        <v>0.5</v>
      </c>
      <c r="H99" s="2">
        <f>AVERAGE(E99:G99)</f>
        <v>0.29333333333333333</v>
      </c>
      <c r="I99" s="1">
        <v>50</v>
      </c>
      <c r="J99" s="1">
        <v>2</v>
      </c>
      <c r="K99" s="13">
        <f>SLOPE(E99:G99,E$1:G$1)</f>
        <v>0.215</v>
      </c>
      <c r="L99" t="b">
        <f>AND(IF(E99&gt;=O$3,1,0),IF(E99&lt;=O$4,1,0))</f>
        <v>0</v>
      </c>
      <c r="M99" t="b">
        <f>AND(IF(F99&gt;=P$3,1,0),IF(F99&lt;=P$4,1,0))</f>
        <v>0</v>
      </c>
      <c r="N99" t="b">
        <v>1</v>
      </c>
      <c r="U99" s="16">
        <v>5</v>
      </c>
      <c r="V99" s="16">
        <v>56</v>
      </c>
      <c r="W99" s="17">
        <v>19368</v>
      </c>
      <c r="X99" s="16">
        <v>9.8710000000000004</v>
      </c>
      <c r="Y99" s="16">
        <v>27.06</v>
      </c>
      <c r="Z99" s="16">
        <v>3.14</v>
      </c>
      <c r="AA99" s="16">
        <v>10.15</v>
      </c>
      <c r="AB99" s="16">
        <v>2.93</v>
      </c>
    </row>
    <row r="100" spans="1:28">
      <c r="A100" s="1" t="str">
        <f>VLOOKUP(C100,'Set of 60 (E3 &amp; E4)'!B$2:C$61,1,FALSE)</f>
        <v>jeraha</v>
      </c>
      <c r="B100" s="1">
        <v>68</v>
      </c>
      <c r="C100" s="1" t="s">
        <v>219</v>
      </c>
      <c r="D100" s="1" t="s">
        <v>220</v>
      </c>
      <c r="E100" s="13">
        <v>0.08</v>
      </c>
      <c r="F100" s="2">
        <v>0.23</v>
      </c>
      <c r="G100" s="2">
        <v>0.5</v>
      </c>
      <c r="H100" s="2">
        <f>AVERAGE(E100:G100)</f>
        <v>0.27</v>
      </c>
      <c r="I100" s="1">
        <v>50</v>
      </c>
      <c r="J100" s="1">
        <v>2</v>
      </c>
      <c r="K100" s="13">
        <f>SLOPE(E100:G100,E$1:G$1)</f>
        <v>0.21</v>
      </c>
      <c r="L100" t="b">
        <f>AND(IF(E100&gt;=O$3,1,0),IF(E100&lt;=O$4,1,0))</f>
        <v>0</v>
      </c>
      <c r="M100" t="b">
        <f>AND(IF(F100&gt;=P$3,1,0),IF(F100&lt;=P$4,1,0))</f>
        <v>0</v>
      </c>
      <c r="N100" t="b">
        <v>1</v>
      </c>
      <c r="U100" s="16">
        <v>5</v>
      </c>
      <c r="V100" s="16">
        <v>28</v>
      </c>
      <c r="W100" s="17">
        <v>6139</v>
      </c>
      <c r="X100" s="16">
        <v>8.7219999999999995</v>
      </c>
      <c r="Y100" s="16">
        <v>26.53</v>
      </c>
      <c r="Z100" s="16">
        <v>3.1320000000000001</v>
      </c>
      <c r="AA100" s="16">
        <v>11.17</v>
      </c>
      <c r="AB100" s="16">
        <v>2.972</v>
      </c>
    </row>
    <row r="101" spans="1:28">
      <c r="B101" s="1">
        <v>62</v>
      </c>
      <c r="C101" s="1" t="s">
        <v>221</v>
      </c>
      <c r="D101" s="1" t="s">
        <v>222</v>
      </c>
      <c r="E101" s="13">
        <v>0.09</v>
      </c>
      <c r="F101" s="2">
        <v>0.34</v>
      </c>
      <c r="G101" s="2">
        <v>0.6</v>
      </c>
      <c r="H101" s="2">
        <f>AVERAGE(E101:G101)</f>
        <v>0.34333333333333332</v>
      </c>
      <c r="I101" s="1">
        <v>7</v>
      </c>
      <c r="J101" s="1">
        <v>2</v>
      </c>
      <c r="K101" s="13">
        <f>SLOPE(E101:G101,E$1:G$1)</f>
        <v>0.255</v>
      </c>
      <c r="L101" t="b">
        <f>AND(IF(E101&gt;=O$3,1,0),IF(E101&lt;=O$4,1,0))</f>
        <v>0</v>
      </c>
      <c r="M101" t="b">
        <f>AND(IF(F101&gt;=P$3,1,0),IF(F101&lt;=P$4,1,0))</f>
        <v>0</v>
      </c>
      <c r="N101" t="b">
        <v>1</v>
      </c>
      <c r="U101" s="16">
        <v>5</v>
      </c>
      <c r="V101" s="16">
        <v>3</v>
      </c>
      <c r="W101" s="17">
        <v>6894</v>
      </c>
      <c r="X101" s="16">
        <v>8.8379999999999992</v>
      </c>
      <c r="Y101" s="16">
        <v>0.86</v>
      </c>
      <c r="Z101" s="16">
        <v>1.653</v>
      </c>
      <c r="AA101" s="16">
        <v>0.45</v>
      </c>
      <c r="AB101" s="16">
        <v>1.591</v>
      </c>
    </row>
    <row r="102" spans="1:28">
      <c r="B102" s="1">
        <v>56</v>
      </c>
      <c r="C102" s="1" t="s">
        <v>223</v>
      </c>
      <c r="D102" s="1" t="s">
        <v>224</v>
      </c>
      <c r="E102" s="13">
        <v>0.1</v>
      </c>
      <c r="F102" s="2">
        <v>0.31</v>
      </c>
      <c r="G102" s="2">
        <v>0.52</v>
      </c>
      <c r="H102" s="2">
        <f>AVERAGE(E102:G102)</f>
        <v>0.31</v>
      </c>
      <c r="I102" s="1">
        <v>13</v>
      </c>
      <c r="J102" s="1">
        <v>2</v>
      </c>
      <c r="K102" s="13">
        <f>SLOPE(E102:G102,E$1:G$1)</f>
        <v>0.21000000000000002</v>
      </c>
      <c r="L102" t="b">
        <f>AND(IF(E102&gt;=O$3,1,0),IF(E102&lt;=O$4,1,0))</f>
        <v>0</v>
      </c>
      <c r="M102" t="b">
        <f>AND(IF(F102&gt;=P$3,1,0),IF(F102&lt;=P$4,1,0))</f>
        <v>0</v>
      </c>
      <c r="N102" t="b">
        <v>1</v>
      </c>
      <c r="U102" s="16">
        <v>4</v>
      </c>
      <c r="V102" s="16">
        <v>3</v>
      </c>
      <c r="W102" s="16">
        <v>996</v>
      </c>
      <c r="X102" s="16">
        <v>6.9039999999999999</v>
      </c>
      <c r="Y102" s="16">
        <v>0.43</v>
      </c>
      <c r="Z102" s="16">
        <v>1.3620000000000001</v>
      </c>
      <c r="AA102" s="16">
        <v>0.24</v>
      </c>
      <c r="AB102" s="16">
        <v>1.3220000000000001</v>
      </c>
    </row>
    <row r="103" spans="1:28">
      <c r="F103" s="2"/>
      <c r="G103" s="2"/>
    </row>
    <row r="104" spans="1:28">
      <c r="D104" s="1" t="s">
        <v>225</v>
      </c>
      <c r="E104" s="13">
        <f>AVERAGE(E3:E102)</f>
        <v>0.14320000000000002</v>
      </c>
      <c r="F104" s="2">
        <f>AVERAGE(F3:F102)</f>
        <v>0.42370000000000002</v>
      </c>
      <c r="G104" s="2">
        <f>AVERAGE(G3:G102)</f>
        <v>0.63240000000000007</v>
      </c>
      <c r="H104" s="2">
        <f>AVERAGE(H3:H102)</f>
        <v>0.39976666666666666</v>
      </c>
      <c r="I104" s="1">
        <v>42.98</v>
      </c>
      <c r="X104" s="18">
        <f>AVERAGE(X48:X102)</f>
        <v>8.3827090909090902</v>
      </c>
      <c r="Y104" s="18">
        <f>AVERAGE(Y48:Y102)</f>
        <v>26.334</v>
      </c>
      <c r="Z104" s="18">
        <f>AVERAGE(Z48:Z102)</f>
        <v>2.6426909090909079</v>
      </c>
      <c r="AA104" s="18">
        <f>AVERAGE(AA48:AA102)</f>
        <v>7.5969090909090919</v>
      </c>
      <c r="AB104" s="18">
        <f>AVERAGE(AB48:AB102)</f>
        <v>2.4260181818181827</v>
      </c>
    </row>
    <row r="105" spans="1:28">
      <c r="D105" s="1" t="s">
        <v>226</v>
      </c>
      <c r="E105" s="13">
        <f>STDEV(E3:E102)</f>
        <v>0.10315115906358792</v>
      </c>
      <c r="F105" s="2">
        <f>STDEV(F3:F102)</f>
        <v>0.15830321882674728</v>
      </c>
      <c r="G105" s="2">
        <f>STDEV(G3:G102)</f>
        <v>0.13563259940074099</v>
      </c>
      <c r="H105" s="2">
        <f>STDEV(H3:H102)</f>
        <v>0.12802151106425028</v>
      </c>
      <c r="X105" s="18">
        <f>PERCENTILE(X3:X102,0.1)</f>
        <v>6.7378</v>
      </c>
      <c r="Y105" s="18">
        <f>PERCENTILE(Y3:Y102,0.1)</f>
        <v>1.74</v>
      </c>
      <c r="Z105" s="18">
        <f>PERCENTILE(Z3:Z102,0.1)</f>
        <v>1.9515</v>
      </c>
      <c r="AA105" s="18">
        <f>PERCENTILE(AA3:AA102,0.1)</f>
        <v>0.76600000000000001</v>
      </c>
      <c r="AB105" s="18">
        <f>PERCENTILE(AB3:AB102,0.1)</f>
        <v>1.8172000000000001</v>
      </c>
    </row>
    <row r="106" spans="1:28">
      <c r="D106" s="1" t="s">
        <v>227</v>
      </c>
      <c r="E106" s="13">
        <f>QUARTILE(E3:E102,1)</f>
        <v>7.0000000000000007E-2</v>
      </c>
      <c r="F106" s="2">
        <f>QUARTILE(F3:F102,1)</f>
        <v>0.3075</v>
      </c>
      <c r="G106" s="2">
        <f>QUARTILE(G3:G102,1)</f>
        <v>0.52</v>
      </c>
      <c r="H106" s="2">
        <f>QUARTILE(H3:H102,1)</f>
        <v>0.29666666666666669</v>
      </c>
      <c r="X106" s="18">
        <f>PERCENTILE(X4:X103,0.9)</f>
        <v>10.122199999999999</v>
      </c>
      <c r="Y106" s="18">
        <f>PERCENTILE(Y4:Y103,0.9)</f>
        <v>80.144000000000034</v>
      </c>
      <c r="Z106" s="18">
        <f>PERCENTILE(Z4:Z103,0.9)</f>
        <v>3.6104000000000003</v>
      </c>
      <c r="AA106" s="18">
        <f>PERCENTILE(AA4:AA103,0.9)</f>
        <v>21.716000000000001</v>
      </c>
      <c r="AB106" s="18">
        <f>PERCENTILE(AB4:AB103,0.9)</f>
        <v>3.2608000000000001</v>
      </c>
    </row>
    <row r="107" spans="1:28">
      <c r="D107" s="1" t="s">
        <v>228</v>
      </c>
      <c r="E107" s="13">
        <f>MEDIAN(E3:E102)</f>
        <v>0.12</v>
      </c>
      <c r="F107" s="2">
        <f>MEDIAN(F3:F102)</f>
        <v>0.40500000000000003</v>
      </c>
      <c r="G107" s="2">
        <f>MEDIAN(G3:G102)</f>
        <v>0.625</v>
      </c>
      <c r="H107" s="2">
        <f>MEDIAN(H3:H102)</f>
        <v>0.38000000000000006</v>
      </c>
    </row>
    <row r="108" spans="1:28">
      <c r="D108" s="1" t="s">
        <v>229</v>
      </c>
      <c r="E108" s="13">
        <f>QUARTILE(E3:E102, 3)</f>
        <v>0.1825</v>
      </c>
      <c r="F108" s="2">
        <f>QUARTILE(F3:F102, 3)</f>
        <v>0.54</v>
      </c>
      <c r="G108" s="2">
        <f>QUARTILE(G3:G102, 3)</f>
        <v>0.74</v>
      </c>
      <c r="H108" s="2">
        <f>QUARTILE(H3:H102, 3)</f>
        <v>0.48749999999999999</v>
      </c>
    </row>
    <row r="109" spans="1:28">
      <c r="F109" s="2"/>
      <c r="G109" s="2"/>
    </row>
    <row r="110" spans="1:28">
      <c r="D110" s="1" t="s">
        <v>230</v>
      </c>
      <c r="E110" s="13">
        <f>AVERAGE(E28:E77)</f>
        <v>0.14259999999999995</v>
      </c>
      <c r="F110" s="2">
        <f>AVERAGE(F28:F77)</f>
        <v>0.41400000000000003</v>
      </c>
      <c r="G110" s="2">
        <f>AVERAGE(G28:G77)</f>
        <v>0.62659999999999971</v>
      </c>
    </row>
    <row r="111" spans="1:28">
      <c r="F111" s="2"/>
      <c r="G111" s="2"/>
    </row>
    <row r="112" spans="1:28">
      <c r="D112" s="1" t="s">
        <v>231</v>
      </c>
      <c r="E112" s="13">
        <f>AVERAGE(E22:E71)</f>
        <v>0.15219999999999997</v>
      </c>
      <c r="F112" s="2">
        <f>AVERAGE(F22:F71)</f>
        <v>0.42739999999999995</v>
      </c>
      <c r="G112" s="2">
        <f>AVERAGE(G22:G71)</f>
        <v>0.63419999999999987</v>
      </c>
    </row>
    <row r="113" spans="4:7">
      <c r="F113" s="2"/>
      <c r="G113" s="2"/>
    </row>
    <row r="114" spans="4:7">
      <c r="D114" s="1" t="s">
        <v>232</v>
      </c>
      <c r="E114" s="13">
        <f>AVERAGE(E3:E52)</f>
        <v>0.15200000000000002</v>
      </c>
      <c r="F114" s="2">
        <f>AVERAGE(F3:F52)</f>
        <v>0.42240000000000011</v>
      </c>
      <c r="G114" s="2">
        <f>AVERAGE(G3:G52)</f>
        <v>0.63039999999999985</v>
      </c>
    </row>
  </sheetData>
  <autoFilter ref="B2:S102">
    <sortState ref="B3:S102">
      <sortCondition ref="D2:D102"/>
    </sortState>
  </autoFilter>
  <phoneticPr fontId="0" type="noConversion"/>
  <conditionalFormatting sqref="E3:E102">
    <cfRule type="cellIs" dxfId="17" priority="7" operator="between">
      <formula>$O$3</formula>
      <formula>$O$4</formula>
    </cfRule>
  </conditionalFormatting>
  <conditionalFormatting sqref="F3:F102">
    <cfRule type="cellIs" dxfId="16" priority="6" operator="between">
      <formula>$P$3</formula>
      <formula>$P$4</formula>
    </cfRule>
  </conditionalFormatting>
  <conditionalFormatting sqref="G3:G102">
    <cfRule type="cellIs" dxfId="15" priority="5" operator="between">
      <formula>$Q$3</formula>
      <formula>$Q$4</formula>
    </cfRule>
  </conditionalFormatting>
  <conditionalFormatting sqref="H3:H102">
    <cfRule type="cellIs" dxfId="14" priority="4" operator="between">
      <formula>$R$3</formula>
      <formula>$R$4</formula>
    </cfRule>
  </conditionalFormatting>
  <conditionalFormatting sqref="K3:K102">
    <cfRule type="cellIs" dxfId="13" priority="3" operator="between">
      <formula>$S$3</formula>
      <formula>$S$4</formula>
    </cfRule>
  </conditionalFormatting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opLeftCell="A19" workbookViewId="0">
      <selection activeCell="A62" sqref="A62:O63"/>
    </sheetView>
  </sheetViews>
  <sheetFormatPr defaultRowHeight="12.75"/>
  <cols>
    <col min="1" max="3" width="11" style="1" customWidth="1"/>
    <col min="4" max="4" width="13.875" style="13" customWidth="1"/>
    <col min="5" max="7" width="13.875" style="1" customWidth="1"/>
    <col min="8" max="8" width="6.5" bestFit="1" customWidth="1"/>
    <col min="9" max="9" width="7.625" bestFit="1" customWidth="1"/>
    <col min="10" max="10" width="8.75" bestFit="1" customWidth="1"/>
    <col min="11" max="11" width="12.75" bestFit="1" customWidth="1"/>
    <col min="13" max="13" width="11" bestFit="1" customWidth="1"/>
    <col min="14" max="14" width="8.625" bestFit="1" customWidth="1"/>
    <col min="15" max="15" width="10.625" bestFit="1" customWidth="1"/>
  </cols>
  <sheetData>
    <row r="1" spans="1:15">
      <c r="A1" s="8" t="s">
        <v>0</v>
      </c>
      <c r="B1" s="8" t="s">
        <v>1</v>
      </c>
      <c r="C1" s="8" t="s">
        <v>2</v>
      </c>
      <c r="D1" s="15" t="s">
        <v>3</v>
      </c>
      <c r="E1" s="8" t="s">
        <v>4</v>
      </c>
      <c r="F1" s="8" t="s">
        <v>5</v>
      </c>
      <c r="G1" s="8" t="s">
        <v>6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</row>
    <row r="2" spans="1:15">
      <c r="A2" s="1">
        <v>40</v>
      </c>
      <c r="B2" s="1" t="s">
        <v>183</v>
      </c>
      <c r="C2" s="1" t="s">
        <v>184</v>
      </c>
      <c r="D2" s="13">
        <v>0.14000000000000001</v>
      </c>
      <c r="E2" s="2">
        <v>0.6</v>
      </c>
      <c r="F2" s="2">
        <v>0.76</v>
      </c>
      <c r="G2" s="2">
        <f>AVERAGE(D2:F2)</f>
        <v>0.5</v>
      </c>
      <c r="H2">
        <v>7</v>
      </c>
      <c r="I2">
        <v>131</v>
      </c>
      <c r="J2" s="19">
        <v>99256</v>
      </c>
      <c r="K2">
        <v>11.505000000000001</v>
      </c>
      <c r="L2">
        <v>37.25</v>
      </c>
      <c r="M2">
        <v>3.2789999999999999</v>
      </c>
      <c r="N2">
        <v>12.11</v>
      </c>
      <c r="O2">
        <v>3.0070000000000001</v>
      </c>
    </row>
    <row r="3" spans="1:15">
      <c r="A3" s="1">
        <v>92</v>
      </c>
      <c r="B3" s="1" t="s">
        <v>203</v>
      </c>
      <c r="C3" s="1" t="s">
        <v>204</v>
      </c>
      <c r="D3" s="13">
        <v>0.04</v>
      </c>
      <c r="E3" s="2">
        <v>0.28000000000000003</v>
      </c>
      <c r="F3" s="2">
        <v>0.46</v>
      </c>
      <c r="G3" s="2">
        <f>AVERAGE(D3:F3)</f>
        <v>0.26</v>
      </c>
      <c r="H3">
        <v>5</v>
      </c>
      <c r="I3">
        <v>153</v>
      </c>
      <c r="J3" s="19">
        <v>96953</v>
      </c>
      <c r="K3">
        <v>11.481999999999999</v>
      </c>
      <c r="L3">
        <v>220.78</v>
      </c>
      <c r="M3">
        <v>4.0519999999999996</v>
      </c>
      <c r="N3">
        <v>50.85</v>
      </c>
      <c r="O3">
        <v>3.63</v>
      </c>
    </row>
    <row r="4" spans="1:15">
      <c r="A4" s="1">
        <v>33</v>
      </c>
      <c r="B4" s="1" t="s">
        <v>97</v>
      </c>
      <c r="C4" s="1" t="s">
        <v>98</v>
      </c>
      <c r="D4" s="13">
        <v>0.17</v>
      </c>
      <c r="E4" s="2">
        <v>0.55000000000000004</v>
      </c>
      <c r="F4" s="2">
        <v>0.75</v>
      </c>
      <c r="G4" s="2">
        <f>AVERAGE(D4:F4)</f>
        <v>0.49000000000000005</v>
      </c>
      <c r="H4">
        <v>6</v>
      </c>
      <c r="I4">
        <v>133</v>
      </c>
      <c r="J4" s="19">
        <v>81053</v>
      </c>
      <c r="K4">
        <v>11.303000000000001</v>
      </c>
      <c r="L4">
        <v>419.29</v>
      </c>
      <c r="M4">
        <v>4.33</v>
      </c>
      <c r="N4">
        <v>73.650000000000006</v>
      </c>
      <c r="O4">
        <v>3.7909999999999999</v>
      </c>
    </row>
    <row r="5" spans="1:15">
      <c r="A5" s="1">
        <v>52</v>
      </c>
      <c r="B5" s="1" t="s">
        <v>195</v>
      </c>
      <c r="C5" s="1" t="s">
        <v>196</v>
      </c>
      <c r="D5" s="13">
        <v>0.11</v>
      </c>
      <c r="E5" s="2">
        <v>0.32</v>
      </c>
      <c r="F5" s="2">
        <v>0.46</v>
      </c>
      <c r="G5" s="2">
        <f>AVERAGE(D5:F5)</f>
        <v>0.29666666666666669</v>
      </c>
      <c r="H5">
        <v>7</v>
      </c>
      <c r="I5">
        <v>237</v>
      </c>
      <c r="J5" s="19">
        <v>78371</v>
      </c>
      <c r="K5">
        <v>11.269</v>
      </c>
      <c r="L5">
        <v>32.92</v>
      </c>
      <c r="M5">
        <v>3.2250000000000001</v>
      </c>
      <c r="N5">
        <v>12.22</v>
      </c>
      <c r="O5">
        <v>3.0110000000000001</v>
      </c>
    </row>
    <row r="6" spans="1:15">
      <c r="A6" s="1">
        <v>16</v>
      </c>
      <c r="B6" s="3" t="s">
        <v>91</v>
      </c>
      <c r="C6" s="3" t="s">
        <v>92</v>
      </c>
      <c r="D6" s="13">
        <v>0.23</v>
      </c>
      <c r="E6" s="2">
        <v>0.56999999999999995</v>
      </c>
      <c r="F6" s="2">
        <v>0.72</v>
      </c>
      <c r="G6" s="2">
        <f>AVERAGE(D6:F6)</f>
        <v>0.50666666666666671</v>
      </c>
      <c r="H6">
        <v>4</v>
      </c>
      <c r="I6">
        <v>147</v>
      </c>
      <c r="J6" s="19">
        <v>59724</v>
      </c>
      <c r="K6">
        <v>10.997</v>
      </c>
      <c r="L6">
        <v>154.43</v>
      </c>
      <c r="M6">
        <v>3.8959999999999999</v>
      </c>
      <c r="N6">
        <v>42.98</v>
      </c>
      <c r="O6">
        <v>3.5569999999999999</v>
      </c>
    </row>
    <row r="7" spans="1:15">
      <c r="A7" s="1">
        <v>1</v>
      </c>
      <c r="B7" s="1" t="s">
        <v>73</v>
      </c>
      <c r="C7" s="1" t="s">
        <v>74</v>
      </c>
      <c r="D7" s="13">
        <v>0.55000000000000004</v>
      </c>
      <c r="E7" s="2">
        <v>0.86</v>
      </c>
      <c r="F7" s="2">
        <v>0.93</v>
      </c>
      <c r="G7" s="2">
        <f>AVERAGE(D7:F7)</f>
        <v>0.78000000000000014</v>
      </c>
      <c r="H7">
        <v>3</v>
      </c>
      <c r="I7">
        <v>75</v>
      </c>
      <c r="J7" s="19">
        <v>58314</v>
      </c>
      <c r="K7">
        <v>10.974</v>
      </c>
      <c r="L7">
        <v>192.84</v>
      </c>
      <c r="M7">
        <v>3.9929999999999999</v>
      </c>
      <c r="N7">
        <v>36.35</v>
      </c>
      <c r="O7">
        <v>3.484</v>
      </c>
    </row>
    <row r="8" spans="1:15">
      <c r="A8" s="1">
        <v>81</v>
      </c>
      <c r="B8" s="1" t="s">
        <v>215</v>
      </c>
      <c r="C8" s="1" t="s">
        <v>216</v>
      </c>
      <c r="D8" s="13">
        <v>0.06</v>
      </c>
      <c r="E8" s="2">
        <v>0.4</v>
      </c>
      <c r="F8" s="2">
        <v>0.55000000000000004</v>
      </c>
      <c r="G8" s="2">
        <f>AVERAGE(D8:F8)</f>
        <v>0.33666666666666667</v>
      </c>
      <c r="H8">
        <v>7</v>
      </c>
      <c r="I8">
        <v>134</v>
      </c>
      <c r="J8" s="19">
        <v>49725</v>
      </c>
      <c r="K8">
        <v>10.814</v>
      </c>
      <c r="L8">
        <v>223.55</v>
      </c>
      <c r="M8">
        <v>4.0570000000000004</v>
      </c>
      <c r="N8">
        <v>57.05</v>
      </c>
      <c r="O8">
        <v>3.68</v>
      </c>
    </row>
    <row r="9" spans="1:15">
      <c r="A9" s="1">
        <v>15</v>
      </c>
      <c r="B9" s="3" t="s">
        <v>197</v>
      </c>
      <c r="C9" s="3" t="s">
        <v>198</v>
      </c>
      <c r="D9" s="13">
        <v>0.24</v>
      </c>
      <c r="E9" s="2">
        <v>0.62</v>
      </c>
      <c r="F9" s="2">
        <v>0.76</v>
      </c>
      <c r="G9" s="2">
        <f>AVERAGE(D9:F9)</f>
        <v>0.54</v>
      </c>
      <c r="H9">
        <v>4</v>
      </c>
      <c r="I9">
        <v>47</v>
      </c>
      <c r="J9" s="19">
        <v>32352</v>
      </c>
      <c r="K9">
        <v>10.384</v>
      </c>
      <c r="L9">
        <v>76.959999999999994</v>
      </c>
      <c r="M9">
        <v>3.5939999999999999</v>
      </c>
      <c r="N9">
        <v>24.33</v>
      </c>
      <c r="O9">
        <v>3.31</v>
      </c>
    </row>
    <row r="10" spans="1:15">
      <c r="A10" s="1">
        <v>10</v>
      </c>
      <c r="B10" s="3" t="s">
        <v>71</v>
      </c>
      <c r="C10" s="3" t="s">
        <v>72</v>
      </c>
      <c r="D10" s="13">
        <v>0.27</v>
      </c>
      <c r="E10" s="2">
        <v>0.72</v>
      </c>
      <c r="F10" s="2">
        <v>0.74</v>
      </c>
      <c r="G10" s="2">
        <f>AVERAGE(D10:F10)</f>
        <v>0.57666666666666666</v>
      </c>
      <c r="H10">
        <v>6</v>
      </c>
      <c r="I10">
        <v>100</v>
      </c>
      <c r="J10" s="19">
        <v>31917</v>
      </c>
      <c r="K10">
        <v>10.371</v>
      </c>
      <c r="L10">
        <v>263.94</v>
      </c>
      <c r="M10">
        <v>4.1289999999999996</v>
      </c>
      <c r="N10">
        <v>44.15</v>
      </c>
      <c r="O10">
        <v>3.569</v>
      </c>
    </row>
    <row r="11" spans="1:15">
      <c r="A11" s="1">
        <v>38</v>
      </c>
      <c r="B11" s="1" t="s">
        <v>191</v>
      </c>
      <c r="C11" s="1" t="s">
        <v>192</v>
      </c>
      <c r="D11" s="13">
        <v>0.15</v>
      </c>
      <c r="E11" s="2">
        <v>0.56999999999999995</v>
      </c>
      <c r="F11" s="2">
        <v>0.78</v>
      </c>
      <c r="G11" s="2">
        <f>AVERAGE(D11:F11)</f>
        <v>0.5</v>
      </c>
      <c r="H11">
        <v>5</v>
      </c>
      <c r="I11">
        <v>65</v>
      </c>
      <c r="J11" s="19">
        <v>25606</v>
      </c>
      <c r="K11">
        <v>10.151</v>
      </c>
      <c r="L11">
        <v>227.94</v>
      </c>
      <c r="M11">
        <v>4.0650000000000004</v>
      </c>
      <c r="N11">
        <v>55.57</v>
      </c>
      <c r="O11">
        <v>3.669</v>
      </c>
    </row>
    <row r="12" spans="1:15">
      <c r="A12" s="1">
        <v>7</v>
      </c>
      <c r="B12" s="3" t="s">
        <v>32</v>
      </c>
      <c r="C12" s="3" t="s">
        <v>33</v>
      </c>
      <c r="D12" s="13">
        <v>0.32</v>
      </c>
      <c r="E12" s="2">
        <v>0.62</v>
      </c>
      <c r="F12" s="2">
        <v>0.85</v>
      </c>
      <c r="G12" s="2">
        <f>AVERAGE(D12:F12)</f>
        <v>0.59666666666666668</v>
      </c>
      <c r="H12">
        <v>4</v>
      </c>
      <c r="I12">
        <v>34</v>
      </c>
      <c r="J12" s="19">
        <v>24708</v>
      </c>
      <c r="K12">
        <v>10.115</v>
      </c>
      <c r="L12">
        <v>75.489999999999995</v>
      </c>
      <c r="M12">
        <v>3.5859999999999999</v>
      </c>
      <c r="N12">
        <v>21.52</v>
      </c>
      <c r="O12">
        <v>3.2570000000000001</v>
      </c>
    </row>
    <row r="13" spans="1:15">
      <c r="A13" s="1">
        <v>19</v>
      </c>
      <c r="B13" s="3" t="s">
        <v>115</v>
      </c>
      <c r="C13" s="3" t="s">
        <v>116</v>
      </c>
      <c r="D13" s="13">
        <v>0.21</v>
      </c>
      <c r="E13" s="2">
        <v>0.5</v>
      </c>
      <c r="F13" s="2">
        <v>0.69</v>
      </c>
      <c r="G13" s="2">
        <f>AVERAGE(D13:F13)</f>
        <v>0.46666666666666662</v>
      </c>
      <c r="H13">
        <v>5</v>
      </c>
      <c r="I13">
        <v>117</v>
      </c>
      <c r="J13" s="19">
        <v>23855</v>
      </c>
      <c r="K13">
        <v>10.08</v>
      </c>
      <c r="L13">
        <v>92.88</v>
      </c>
      <c r="M13">
        <v>3.6760000000000002</v>
      </c>
      <c r="N13">
        <v>18.8</v>
      </c>
      <c r="O13">
        <v>3.198</v>
      </c>
    </row>
    <row r="14" spans="1:15">
      <c r="A14" s="1">
        <v>57</v>
      </c>
      <c r="B14" s="1" t="s">
        <v>24</v>
      </c>
      <c r="C14" s="1" t="s">
        <v>25</v>
      </c>
      <c r="D14" s="13">
        <v>0.1</v>
      </c>
      <c r="E14" s="2">
        <v>0.37</v>
      </c>
      <c r="F14" s="2">
        <v>0.56000000000000005</v>
      </c>
      <c r="G14" s="2">
        <f>AVERAGE(D14:F14)</f>
        <v>0.34333333333333332</v>
      </c>
      <c r="H14">
        <v>5</v>
      </c>
      <c r="I14">
        <v>44</v>
      </c>
      <c r="J14" s="19">
        <v>22078</v>
      </c>
      <c r="K14">
        <v>10.002000000000001</v>
      </c>
      <c r="L14">
        <v>102.65</v>
      </c>
      <c r="M14">
        <v>3.7189999999999999</v>
      </c>
      <c r="N14">
        <v>16.68</v>
      </c>
      <c r="O14">
        <v>3.1459999999999999</v>
      </c>
    </row>
    <row r="15" spans="1:15">
      <c r="A15" s="1">
        <v>4</v>
      </c>
      <c r="B15" s="1" t="s">
        <v>79</v>
      </c>
      <c r="C15" s="1" t="s">
        <v>80</v>
      </c>
      <c r="D15" s="13">
        <v>0.38</v>
      </c>
      <c r="E15" s="2">
        <v>0.69</v>
      </c>
      <c r="F15" s="2">
        <v>0.74</v>
      </c>
      <c r="G15" s="2">
        <f>AVERAGE(D15:F15)</f>
        <v>0.60333333333333328</v>
      </c>
      <c r="H15">
        <v>7</v>
      </c>
      <c r="I15">
        <v>79</v>
      </c>
      <c r="J15" s="19">
        <v>21828</v>
      </c>
      <c r="K15">
        <v>9.9909999999999997</v>
      </c>
      <c r="L15">
        <v>5.8</v>
      </c>
      <c r="M15">
        <v>2.4729999999999999</v>
      </c>
      <c r="N15">
        <v>2.59</v>
      </c>
      <c r="O15">
        <v>2.339</v>
      </c>
    </row>
    <row r="16" spans="1:15">
      <c r="A16" s="1">
        <v>39</v>
      </c>
      <c r="B16" s="1" t="s">
        <v>123</v>
      </c>
      <c r="C16" s="1" t="s">
        <v>124</v>
      </c>
      <c r="D16" s="13">
        <v>0.15</v>
      </c>
      <c r="E16" s="2">
        <v>0.41</v>
      </c>
      <c r="F16" s="2">
        <v>0.65</v>
      </c>
      <c r="G16" s="2">
        <f>AVERAGE(D16:F16)</f>
        <v>0.40333333333333332</v>
      </c>
      <c r="H16">
        <v>4</v>
      </c>
      <c r="I16">
        <v>54</v>
      </c>
      <c r="J16" s="19">
        <v>21614</v>
      </c>
      <c r="K16">
        <v>9.9809999999999999</v>
      </c>
      <c r="L16">
        <v>36</v>
      </c>
      <c r="M16">
        <v>3.2639999999999998</v>
      </c>
      <c r="N16">
        <v>9.56</v>
      </c>
      <c r="O16">
        <v>2.9049999999999998</v>
      </c>
    </row>
    <row r="17" spans="1:15">
      <c r="A17" s="1">
        <v>28</v>
      </c>
      <c r="B17" s="1" t="s">
        <v>193</v>
      </c>
      <c r="C17" s="1" t="s">
        <v>194</v>
      </c>
      <c r="D17" s="13">
        <v>0.18</v>
      </c>
      <c r="E17" s="2">
        <v>0.56000000000000005</v>
      </c>
      <c r="F17" s="2">
        <v>0.74</v>
      </c>
      <c r="G17" s="2">
        <f>AVERAGE(D17:F17)</f>
        <v>0.49333333333333335</v>
      </c>
      <c r="H17">
        <v>4</v>
      </c>
      <c r="I17">
        <v>59</v>
      </c>
      <c r="J17" s="19">
        <v>20209</v>
      </c>
      <c r="K17">
        <v>9.9139999999999997</v>
      </c>
      <c r="L17">
        <v>31.35</v>
      </c>
      <c r="M17">
        <v>3.2040000000000002</v>
      </c>
      <c r="N17">
        <v>9.2200000000000006</v>
      </c>
      <c r="O17">
        <v>2.8889999999999998</v>
      </c>
    </row>
    <row r="18" spans="1:15">
      <c r="A18" s="1">
        <v>74</v>
      </c>
      <c r="B18" s="1" t="s">
        <v>217</v>
      </c>
      <c r="C18" s="1" t="s">
        <v>218</v>
      </c>
      <c r="D18" s="13">
        <v>7.0000000000000007E-2</v>
      </c>
      <c r="E18" s="2">
        <v>0.31</v>
      </c>
      <c r="F18" s="2">
        <v>0.5</v>
      </c>
      <c r="G18" s="2">
        <f>AVERAGE(D18:F18)</f>
        <v>0.29333333333333333</v>
      </c>
      <c r="H18">
        <v>5</v>
      </c>
      <c r="I18">
        <v>56</v>
      </c>
      <c r="J18" s="19">
        <v>19368</v>
      </c>
      <c r="K18">
        <v>9.8710000000000004</v>
      </c>
      <c r="L18">
        <v>27.06</v>
      </c>
      <c r="M18">
        <v>3.14</v>
      </c>
      <c r="N18">
        <v>10.15</v>
      </c>
      <c r="O18">
        <v>2.93</v>
      </c>
    </row>
    <row r="19" spans="1:15">
      <c r="A19" s="1">
        <v>63</v>
      </c>
      <c r="B19" s="1" t="s">
        <v>77</v>
      </c>
      <c r="C19" s="1" t="s">
        <v>78</v>
      </c>
      <c r="D19" s="13">
        <v>0.09</v>
      </c>
      <c r="E19" s="2">
        <v>0.43</v>
      </c>
      <c r="F19" s="2">
        <v>0.53</v>
      </c>
      <c r="G19" s="2">
        <f>AVERAGE(D19:F19)</f>
        <v>0.35000000000000003</v>
      </c>
      <c r="H19">
        <v>4</v>
      </c>
      <c r="I19">
        <v>70</v>
      </c>
      <c r="J19" s="19">
        <v>18645</v>
      </c>
      <c r="K19">
        <v>9.8330000000000002</v>
      </c>
      <c r="L19">
        <v>23.84</v>
      </c>
      <c r="M19">
        <v>3.085</v>
      </c>
      <c r="N19">
        <v>9.67</v>
      </c>
      <c r="O19">
        <v>2.91</v>
      </c>
    </row>
    <row r="20" spans="1:15">
      <c r="A20" s="1">
        <v>73</v>
      </c>
      <c r="B20" s="1" t="s">
        <v>67</v>
      </c>
      <c r="C20" s="1" t="s">
        <v>68</v>
      </c>
      <c r="D20" s="13">
        <v>7.0000000000000007E-2</v>
      </c>
      <c r="E20" s="2">
        <v>0.3</v>
      </c>
      <c r="F20" s="2">
        <v>0.52</v>
      </c>
      <c r="G20" s="2">
        <f>AVERAGE(D20:F20)</f>
        <v>0.29666666666666669</v>
      </c>
      <c r="H20">
        <v>6</v>
      </c>
      <c r="I20">
        <v>14</v>
      </c>
      <c r="J20" s="19">
        <v>18290</v>
      </c>
      <c r="K20">
        <v>9.8140000000000001</v>
      </c>
      <c r="L20">
        <v>6.2</v>
      </c>
      <c r="M20">
        <v>2.5009999999999999</v>
      </c>
      <c r="N20">
        <v>3.14</v>
      </c>
      <c r="O20">
        <v>2.4220000000000002</v>
      </c>
    </row>
    <row r="21" spans="1:15">
      <c r="A21" s="1">
        <v>22</v>
      </c>
      <c r="B21" s="3" t="s">
        <v>173</v>
      </c>
      <c r="C21" s="3" t="s">
        <v>174</v>
      </c>
      <c r="D21" s="13">
        <v>0.2</v>
      </c>
      <c r="E21" s="2">
        <v>0.51</v>
      </c>
      <c r="F21" s="2">
        <v>0.74</v>
      </c>
      <c r="G21" s="2">
        <f>AVERAGE(D21:F21)</f>
        <v>0.48333333333333334</v>
      </c>
      <c r="H21">
        <v>5</v>
      </c>
      <c r="I21">
        <v>41</v>
      </c>
      <c r="J21" s="19">
        <v>17473</v>
      </c>
      <c r="K21">
        <v>9.7680000000000007</v>
      </c>
      <c r="L21">
        <v>54.69</v>
      </c>
      <c r="M21">
        <v>3.4460000000000002</v>
      </c>
      <c r="N21">
        <v>14.16</v>
      </c>
      <c r="O21">
        <v>3.0750000000000002</v>
      </c>
    </row>
    <row r="22" spans="1:15">
      <c r="A22" s="1">
        <v>94</v>
      </c>
      <c r="B22" s="1" t="s">
        <v>34</v>
      </c>
      <c r="C22" s="1" t="s">
        <v>35</v>
      </c>
      <c r="D22" s="13">
        <v>0.04</v>
      </c>
      <c r="E22" s="2">
        <v>0.31</v>
      </c>
      <c r="F22" s="2">
        <v>0.5</v>
      </c>
      <c r="G22" s="2">
        <f>AVERAGE(D22:F22)</f>
        <v>0.28333333333333333</v>
      </c>
      <c r="H22">
        <v>5</v>
      </c>
      <c r="I22">
        <v>34</v>
      </c>
      <c r="J22" s="19">
        <v>17326</v>
      </c>
      <c r="K22">
        <v>9.76</v>
      </c>
      <c r="L22">
        <v>58.78</v>
      </c>
      <c r="M22">
        <v>3.4769999999999999</v>
      </c>
      <c r="N22">
        <v>25.1</v>
      </c>
      <c r="O22">
        <v>3.3239999999999998</v>
      </c>
    </row>
    <row r="23" spans="1:15">
      <c r="A23" s="1">
        <v>43</v>
      </c>
      <c r="B23" s="1" t="s">
        <v>83</v>
      </c>
      <c r="C23" s="1" t="s">
        <v>84</v>
      </c>
      <c r="D23" s="13">
        <v>0.13</v>
      </c>
      <c r="E23" s="2">
        <v>0.42</v>
      </c>
      <c r="F23" s="2">
        <v>0.63</v>
      </c>
      <c r="G23" s="2">
        <f>AVERAGE(D23:F23)</f>
        <v>0.39333333333333337</v>
      </c>
      <c r="H23">
        <v>5</v>
      </c>
      <c r="I23">
        <v>88</v>
      </c>
      <c r="J23" s="19">
        <v>16802</v>
      </c>
      <c r="K23">
        <v>9.7289999999999992</v>
      </c>
      <c r="L23">
        <v>48.51</v>
      </c>
      <c r="M23">
        <v>3.3940000000000001</v>
      </c>
      <c r="N23">
        <v>14.65</v>
      </c>
      <c r="O23">
        <v>3.09</v>
      </c>
    </row>
    <row r="24" spans="1:15">
      <c r="A24" s="1">
        <v>69</v>
      </c>
      <c r="B24" s="1" t="s">
        <v>103</v>
      </c>
      <c r="C24" s="1" t="s">
        <v>104</v>
      </c>
      <c r="D24" s="13">
        <v>0.08</v>
      </c>
      <c r="E24" s="2">
        <v>0.26</v>
      </c>
      <c r="F24" s="2">
        <v>0.51</v>
      </c>
      <c r="G24" s="2">
        <f>AVERAGE(D24:F24)</f>
        <v>0.28333333333333338</v>
      </c>
      <c r="H24">
        <v>4</v>
      </c>
      <c r="I24">
        <v>37</v>
      </c>
      <c r="J24" s="19">
        <v>16638</v>
      </c>
      <c r="K24">
        <v>9.7189999999999994</v>
      </c>
      <c r="L24">
        <v>32.04</v>
      </c>
      <c r="M24">
        <v>3.214</v>
      </c>
      <c r="N24">
        <v>10.75</v>
      </c>
      <c r="O24">
        <v>2.956</v>
      </c>
    </row>
    <row r="25" spans="1:15">
      <c r="A25" s="1">
        <v>77</v>
      </c>
      <c r="B25" s="1" t="s">
        <v>38</v>
      </c>
      <c r="C25" s="1" t="s">
        <v>39</v>
      </c>
      <c r="D25" s="13">
        <v>7.0000000000000007E-2</v>
      </c>
      <c r="E25" s="2">
        <v>0.27</v>
      </c>
      <c r="F25" s="2">
        <v>0.5</v>
      </c>
      <c r="G25" s="2">
        <f>AVERAGE(D25:F25)</f>
        <v>0.28000000000000003</v>
      </c>
      <c r="H25">
        <v>4</v>
      </c>
      <c r="I25">
        <v>33</v>
      </c>
      <c r="J25" s="19">
        <v>16063</v>
      </c>
      <c r="K25">
        <v>9.6839999999999993</v>
      </c>
      <c r="L25">
        <v>26.06</v>
      </c>
      <c r="M25">
        <v>3.1240000000000001</v>
      </c>
      <c r="N25">
        <v>10.19</v>
      </c>
      <c r="O25">
        <v>2.9329999999999998</v>
      </c>
    </row>
    <row r="26" spans="1:15">
      <c r="A26" s="1">
        <v>36</v>
      </c>
      <c r="B26" s="1" t="s">
        <v>36</v>
      </c>
      <c r="C26" s="1" t="s">
        <v>37</v>
      </c>
      <c r="D26" s="13">
        <v>0.15</v>
      </c>
      <c r="E26" s="2">
        <v>0.37</v>
      </c>
      <c r="F26" s="2">
        <v>0.62</v>
      </c>
      <c r="G26" s="2">
        <f>AVERAGE(D26:F26)</f>
        <v>0.38000000000000006</v>
      </c>
      <c r="H26">
        <v>4</v>
      </c>
      <c r="I26">
        <v>72</v>
      </c>
      <c r="J26" s="19">
        <v>15857</v>
      </c>
      <c r="K26">
        <v>9.6709999999999994</v>
      </c>
      <c r="L26">
        <v>95.78</v>
      </c>
      <c r="M26">
        <v>3.6890000000000001</v>
      </c>
      <c r="N26">
        <v>17.37</v>
      </c>
      <c r="O26">
        <v>3.1640000000000001</v>
      </c>
    </row>
    <row r="27" spans="1:15">
      <c r="A27" s="1">
        <v>6</v>
      </c>
      <c r="B27" s="3" t="s">
        <v>81</v>
      </c>
      <c r="C27" s="3" t="s">
        <v>82</v>
      </c>
      <c r="D27" s="13">
        <v>0.36</v>
      </c>
      <c r="E27" s="2">
        <v>0.76</v>
      </c>
      <c r="F27" s="2">
        <v>0.89</v>
      </c>
      <c r="G27" s="2">
        <f>AVERAGE(D27:F27)</f>
        <v>0.67</v>
      </c>
      <c r="H27">
        <v>3</v>
      </c>
      <c r="I27">
        <v>12</v>
      </c>
      <c r="J27" s="19">
        <v>14967</v>
      </c>
      <c r="K27">
        <v>9.6140000000000008</v>
      </c>
      <c r="L27">
        <v>26.04</v>
      </c>
      <c r="M27">
        <v>3.1240000000000001</v>
      </c>
      <c r="N27">
        <v>8.66</v>
      </c>
      <c r="O27">
        <v>2.8620000000000001</v>
      </c>
    </row>
    <row r="28" spans="1:15">
      <c r="A28" s="1">
        <v>48</v>
      </c>
      <c r="B28" s="1" t="s">
        <v>131</v>
      </c>
      <c r="C28" s="1" t="s">
        <v>132</v>
      </c>
      <c r="D28" s="13">
        <v>0.13</v>
      </c>
      <c r="E28" s="2">
        <v>0.46</v>
      </c>
      <c r="F28" s="2">
        <v>0.66</v>
      </c>
      <c r="G28" s="2">
        <f>AVERAGE(D28:F28)</f>
        <v>0.41666666666666669</v>
      </c>
      <c r="H28">
        <v>4</v>
      </c>
      <c r="I28">
        <v>16</v>
      </c>
      <c r="J28" s="19">
        <v>13500</v>
      </c>
      <c r="K28">
        <v>9.51</v>
      </c>
      <c r="L28">
        <v>8.24</v>
      </c>
      <c r="M28">
        <v>2.6240000000000001</v>
      </c>
      <c r="N28">
        <v>2.85</v>
      </c>
      <c r="O28">
        <v>2.38</v>
      </c>
    </row>
    <row r="29" spans="1:15">
      <c r="A29" s="1">
        <v>42</v>
      </c>
      <c r="B29" s="1" t="s">
        <v>113</v>
      </c>
      <c r="C29" s="1" t="s">
        <v>114</v>
      </c>
      <c r="D29" s="13">
        <v>0.13</v>
      </c>
      <c r="E29" s="2">
        <v>0.39</v>
      </c>
      <c r="F29" s="2">
        <v>0.62</v>
      </c>
      <c r="G29" s="2">
        <f>AVERAGE(D29:F29)</f>
        <v>0.38000000000000006</v>
      </c>
      <c r="H29">
        <v>5</v>
      </c>
      <c r="I29">
        <v>66</v>
      </c>
      <c r="J29" s="19">
        <v>11938</v>
      </c>
      <c r="K29">
        <v>9.3870000000000005</v>
      </c>
      <c r="L29">
        <v>96.31</v>
      </c>
      <c r="M29">
        <v>3.6909999999999998</v>
      </c>
      <c r="N29">
        <v>22.5</v>
      </c>
      <c r="O29">
        <v>3.2759999999999998</v>
      </c>
    </row>
    <row r="30" spans="1:15">
      <c r="A30" s="1">
        <v>44</v>
      </c>
      <c r="B30" s="1" t="s">
        <v>101</v>
      </c>
      <c r="C30" s="1" t="s">
        <v>102</v>
      </c>
      <c r="D30" s="13">
        <v>0.13</v>
      </c>
      <c r="E30" s="2">
        <v>0.49</v>
      </c>
      <c r="F30" s="2">
        <v>0.68</v>
      </c>
      <c r="G30" s="2">
        <f>AVERAGE(D30:F30)</f>
        <v>0.43333333333333335</v>
      </c>
      <c r="H30">
        <v>6</v>
      </c>
      <c r="I30">
        <v>60</v>
      </c>
      <c r="J30" s="19">
        <v>11220</v>
      </c>
      <c r="K30">
        <v>9.3249999999999993</v>
      </c>
      <c r="L30">
        <v>26.55</v>
      </c>
      <c r="M30">
        <v>3.1320000000000001</v>
      </c>
      <c r="N30">
        <v>10.029999999999999</v>
      </c>
      <c r="O30">
        <v>2.9249999999999998</v>
      </c>
    </row>
    <row r="31" spans="1:15">
      <c r="A31" s="1">
        <v>59</v>
      </c>
      <c r="B31" s="1" t="s">
        <v>85</v>
      </c>
      <c r="C31" s="1" t="s">
        <v>86</v>
      </c>
      <c r="D31" s="13">
        <v>0.09</v>
      </c>
      <c r="E31" s="2">
        <v>0.27</v>
      </c>
      <c r="F31" s="2">
        <v>0.5</v>
      </c>
      <c r="G31" s="2">
        <f>AVERAGE(D31:F31)</f>
        <v>0.28666666666666668</v>
      </c>
      <c r="H31">
        <v>8</v>
      </c>
      <c r="I31">
        <v>21</v>
      </c>
      <c r="J31" s="19">
        <v>10813</v>
      </c>
      <c r="K31">
        <v>9.2889999999999997</v>
      </c>
      <c r="L31">
        <v>10.06</v>
      </c>
      <c r="M31">
        <v>2.7109999999999999</v>
      </c>
      <c r="N31">
        <v>3.89</v>
      </c>
      <c r="O31">
        <v>2.5150000000000001</v>
      </c>
    </row>
    <row r="32" spans="1:15">
      <c r="A32" s="1">
        <v>2</v>
      </c>
      <c r="B32" s="1" t="s">
        <v>159</v>
      </c>
      <c r="C32" s="1" t="s">
        <v>160</v>
      </c>
      <c r="D32" s="13">
        <v>0.51</v>
      </c>
      <c r="E32" s="2">
        <v>0.83</v>
      </c>
      <c r="F32" s="2">
        <v>0.95</v>
      </c>
      <c r="G32" s="2">
        <f>AVERAGE(D32:F32)</f>
        <v>0.76333333333333331</v>
      </c>
      <c r="H32">
        <v>5</v>
      </c>
      <c r="I32">
        <v>9</v>
      </c>
      <c r="J32" s="19">
        <v>10738</v>
      </c>
      <c r="K32">
        <v>9.282</v>
      </c>
      <c r="L32">
        <v>15.67</v>
      </c>
      <c r="M32">
        <v>2.903</v>
      </c>
      <c r="N32">
        <v>3.62</v>
      </c>
      <c r="O32">
        <v>2.484</v>
      </c>
    </row>
    <row r="33" spans="1:15">
      <c r="A33" s="1">
        <v>78</v>
      </c>
      <c r="B33" s="1" t="s">
        <v>161</v>
      </c>
      <c r="C33" s="1" t="s">
        <v>162</v>
      </c>
      <c r="D33" s="13">
        <v>7.0000000000000007E-2</v>
      </c>
      <c r="E33" s="2">
        <v>0.22</v>
      </c>
      <c r="F33" s="2">
        <v>0.38</v>
      </c>
      <c r="G33" s="2">
        <f>AVERAGE(D33:F33)</f>
        <v>0.22333333333333336</v>
      </c>
      <c r="H33">
        <v>5</v>
      </c>
      <c r="I33">
        <v>22</v>
      </c>
      <c r="J33" s="19">
        <v>10419</v>
      </c>
      <c r="K33">
        <v>9.2509999999999994</v>
      </c>
      <c r="L33">
        <v>25.65</v>
      </c>
      <c r="M33">
        <v>3.117</v>
      </c>
      <c r="N33">
        <v>11.03</v>
      </c>
      <c r="O33">
        <v>2.9670000000000001</v>
      </c>
    </row>
    <row r="34" spans="1:15">
      <c r="A34" s="1">
        <v>34</v>
      </c>
      <c r="B34" s="1" t="s">
        <v>167</v>
      </c>
      <c r="C34" s="1" t="s">
        <v>168</v>
      </c>
      <c r="D34" s="13">
        <v>0.17</v>
      </c>
      <c r="E34" s="2">
        <v>0.53</v>
      </c>
      <c r="F34" s="2">
        <v>0.65</v>
      </c>
      <c r="G34" s="2">
        <f>AVERAGE(D34:F34)</f>
        <v>0.45</v>
      </c>
      <c r="H34">
        <v>6</v>
      </c>
      <c r="I34">
        <v>28</v>
      </c>
      <c r="J34" s="19">
        <v>10237</v>
      </c>
      <c r="K34">
        <v>9.234</v>
      </c>
      <c r="L34">
        <v>15.78</v>
      </c>
      <c r="M34">
        <v>2.9060000000000001</v>
      </c>
      <c r="N34">
        <v>6.72</v>
      </c>
      <c r="O34">
        <v>2.7519999999999998</v>
      </c>
    </row>
    <row r="35" spans="1:15">
      <c r="A35" s="1">
        <v>61</v>
      </c>
      <c r="B35" s="1" t="s">
        <v>145</v>
      </c>
      <c r="C35" s="1" t="s">
        <v>146</v>
      </c>
      <c r="D35" s="13">
        <v>0.09</v>
      </c>
      <c r="E35" s="2">
        <v>0.35</v>
      </c>
      <c r="F35" s="2">
        <v>0.57999999999999996</v>
      </c>
      <c r="G35" s="2">
        <f>AVERAGE(D35:F35)</f>
        <v>0.34</v>
      </c>
      <c r="H35">
        <v>7</v>
      </c>
      <c r="I35">
        <v>39</v>
      </c>
      <c r="J35" s="19">
        <v>10205</v>
      </c>
      <c r="K35">
        <v>9.2309999999999999</v>
      </c>
      <c r="L35">
        <v>22.96</v>
      </c>
      <c r="M35">
        <v>3.069</v>
      </c>
      <c r="N35">
        <v>9.98</v>
      </c>
      <c r="O35">
        <v>2.923</v>
      </c>
    </row>
    <row r="36" spans="1:15">
      <c r="A36" s="1">
        <v>90</v>
      </c>
      <c r="B36" s="1" t="s">
        <v>89</v>
      </c>
      <c r="C36" s="1" t="s">
        <v>90</v>
      </c>
      <c r="D36" s="13">
        <v>0.04</v>
      </c>
      <c r="E36" s="2">
        <v>0.19</v>
      </c>
      <c r="F36" s="2">
        <v>0.47</v>
      </c>
      <c r="G36" s="2">
        <f>AVERAGE(D36:F36)</f>
        <v>0.23333333333333331</v>
      </c>
      <c r="H36">
        <v>5</v>
      </c>
      <c r="I36">
        <v>19</v>
      </c>
      <c r="J36" s="19">
        <v>9581</v>
      </c>
      <c r="K36">
        <v>9.1679999999999993</v>
      </c>
      <c r="L36">
        <v>5.71</v>
      </c>
      <c r="M36">
        <v>2.4649999999999999</v>
      </c>
      <c r="N36">
        <v>2.41</v>
      </c>
      <c r="O36">
        <v>2.3079999999999998</v>
      </c>
    </row>
    <row r="37" spans="1:15">
      <c r="A37" s="1">
        <v>24</v>
      </c>
      <c r="B37" s="3" t="s">
        <v>48</v>
      </c>
      <c r="C37" s="3" t="s">
        <v>49</v>
      </c>
      <c r="D37" s="13">
        <v>0.2</v>
      </c>
      <c r="E37" s="2">
        <v>0.48</v>
      </c>
      <c r="F37" s="2">
        <v>0.75</v>
      </c>
      <c r="G37" s="2">
        <f>AVERAGE(D37:F37)</f>
        <v>0.47666666666666663</v>
      </c>
      <c r="H37">
        <v>6</v>
      </c>
      <c r="I37">
        <v>13</v>
      </c>
      <c r="J37" s="19">
        <v>9279</v>
      </c>
      <c r="K37">
        <v>9.1359999999999992</v>
      </c>
      <c r="L37">
        <v>11.65</v>
      </c>
      <c r="M37">
        <v>2.7749999999999999</v>
      </c>
      <c r="N37">
        <v>4.58</v>
      </c>
      <c r="O37">
        <v>2.5859999999999999</v>
      </c>
    </row>
    <row r="38" spans="1:15">
      <c r="A38" s="1">
        <v>82</v>
      </c>
      <c r="B38" s="1" t="s">
        <v>50</v>
      </c>
      <c r="C38" s="1" t="s">
        <v>51</v>
      </c>
      <c r="D38" s="13">
        <v>0.06</v>
      </c>
      <c r="E38" s="2">
        <v>0.3</v>
      </c>
      <c r="F38" s="2">
        <v>0.51</v>
      </c>
      <c r="G38" s="2">
        <f>AVERAGE(D38:F38)</f>
        <v>0.28999999999999998</v>
      </c>
      <c r="H38">
        <v>6</v>
      </c>
      <c r="I38">
        <v>9</v>
      </c>
      <c r="J38" s="19">
        <v>8662</v>
      </c>
      <c r="K38">
        <v>9.0670000000000002</v>
      </c>
      <c r="L38">
        <v>39.04</v>
      </c>
      <c r="M38">
        <v>3.2989999999999999</v>
      </c>
      <c r="N38">
        <v>13.47</v>
      </c>
      <c r="O38">
        <v>3.0539999999999998</v>
      </c>
    </row>
    <row r="39" spans="1:15">
      <c r="A39" s="1">
        <v>96</v>
      </c>
      <c r="B39" s="1" t="s">
        <v>46</v>
      </c>
      <c r="C39" s="1" t="s">
        <v>47</v>
      </c>
      <c r="D39" s="13">
        <v>0.03</v>
      </c>
      <c r="E39" s="2">
        <v>0.18</v>
      </c>
      <c r="F39" s="2">
        <v>0.38</v>
      </c>
      <c r="G39" s="2">
        <f>AVERAGE(D39:F39)</f>
        <v>0.19666666666666666</v>
      </c>
      <c r="H39">
        <v>4</v>
      </c>
      <c r="I39">
        <v>14</v>
      </c>
      <c r="J39" s="19">
        <v>8305</v>
      </c>
      <c r="K39">
        <v>9.0250000000000004</v>
      </c>
      <c r="L39">
        <v>27.51</v>
      </c>
      <c r="M39">
        <v>3.1469999999999998</v>
      </c>
      <c r="N39">
        <v>7.93</v>
      </c>
      <c r="O39">
        <v>2.8239999999999998</v>
      </c>
    </row>
    <row r="40" spans="1:15">
      <c r="A40" s="1">
        <v>32</v>
      </c>
      <c r="B40" s="1" t="s">
        <v>109</v>
      </c>
      <c r="C40" s="1" t="s">
        <v>110</v>
      </c>
      <c r="D40" s="13">
        <v>0.17</v>
      </c>
      <c r="E40" s="2">
        <v>0.56000000000000005</v>
      </c>
      <c r="F40" s="2">
        <v>0.7</v>
      </c>
      <c r="G40" s="2">
        <f>AVERAGE(D40:F40)</f>
        <v>0.47666666666666674</v>
      </c>
      <c r="H40">
        <v>5</v>
      </c>
      <c r="I40">
        <v>33</v>
      </c>
      <c r="J40" s="19">
        <v>7527</v>
      </c>
      <c r="K40">
        <v>8.9260000000000002</v>
      </c>
      <c r="L40">
        <v>26.27</v>
      </c>
      <c r="M40">
        <v>3.1269999999999998</v>
      </c>
      <c r="N40">
        <v>10.5</v>
      </c>
      <c r="O40">
        <v>2.9460000000000002</v>
      </c>
    </row>
    <row r="41" spans="1:15">
      <c r="A41" s="1">
        <v>5</v>
      </c>
      <c r="B41" s="3" t="s">
        <v>121</v>
      </c>
      <c r="C41" s="3" t="s">
        <v>122</v>
      </c>
      <c r="D41" s="13">
        <v>0.36</v>
      </c>
      <c r="E41" s="2">
        <v>0.64</v>
      </c>
      <c r="F41" s="2">
        <v>0.79</v>
      </c>
      <c r="G41" s="2">
        <f>AVERAGE(D41:F41)</f>
        <v>0.59666666666666668</v>
      </c>
      <c r="H41">
        <v>4</v>
      </c>
      <c r="I41">
        <v>35</v>
      </c>
      <c r="J41" s="19">
        <v>7176</v>
      </c>
      <c r="K41">
        <v>8.8780000000000001</v>
      </c>
      <c r="L41">
        <v>14.69</v>
      </c>
      <c r="M41">
        <v>2.875</v>
      </c>
      <c r="N41">
        <v>6.35</v>
      </c>
      <c r="O41">
        <v>2.7280000000000002</v>
      </c>
    </row>
    <row r="42" spans="1:15">
      <c r="A42" s="1">
        <v>53</v>
      </c>
      <c r="B42" s="1" t="s">
        <v>125</v>
      </c>
      <c r="C42" s="1" t="s">
        <v>126</v>
      </c>
      <c r="D42" s="13">
        <v>0.11</v>
      </c>
      <c r="E42" s="2">
        <v>0.38</v>
      </c>
      <c r="F42" s="2">
        <v>0.62</v>
      </c>
      <c r="G42" s="2">
        <f>AVERAGE(D42:F42)</f>
        <v>0.36999999999999994</v>
      </c>
      <c r="H42">
        <v>4</v>
      </c>
      <c r="I42">
        <v>12</v>
      </c>
      <c r="J42" s="19">
        <v>7051</v>
      </c>
      <c r="K42">
        <v>8.8610000000000007</v>
      </c>
      <c r="L42">
        <v>5.2</v>
      </c>
      <c r="M42">
        <v>2.4249999999999998</v>
      </c>
      <c r="N42">
        <v>2.59</v>
      </c>
      <c r="O42">
        <v>2.339</v>
      </c>
    </row>
    <row r="43" spans="1:15">
      <c r="A43" s="1">
        <v>62</v>
      </c>
      <c r="B43" s="1" t="s">
        <v>221</v>
      </c>
      <c r="C43" s="1" t="s">
        <v>222</v>
      </c>
      <c r="D43" s="13">
        <v>0.09</v>
      </c>
      <c r="E43" s="2">
        <v>0.34</v>
      </c>
      <c r="F43" s="2">
        <v>0.6</v>
      </c>
      <c r="G43" s="2">
        <f>AVERAGE(D43:F43)</f>
        <v>0.34333333333333332</v>
      </c>
      <c r="H43">
        <v>5</v>
      </c>
      <c r="I43">
        <v>3</v>
      </c>
      <c r="J43" s="19">
        <v>6894</v>
      </c>
      <c r="K43">
        <v>8.8379999999999992</v>
      </c>
      <c r="L43">
        <v>0.86</v>
      </c>
      <c r="M43">
        <v>1.653</v>
      </c>
      <c r="N43">
        <v>0.45</v>
      </c>
      <c r="O43">
        <v>1.591</v>
      </c>
    </row>
    <row r="44" spans="1:15">
      <c r="A44" s="1">
        <v>26</v>
      </c>
      <c r="B44" s="1" t="s">
        <v>177</v>
      </c>
      <c r="C44" s="1" t="s">
        <v>178</v>
      </c>
      <c r="D44" s="13">
        <v>0.18</v>
      </c>
      <c r="E44" s="2">
        <v>0.49</v>
      </c>
      <c r="F44" s="2">
        <v>0.7</v>
      </c>
      <c r="G44" s="2">
        <f>AVERAGE(D44:F44)</f>
        <v>0.45666666666666661</v>
      </c>
      <c r="H44">
        <v>5</v>
      </c>
      <c r="I44">
        <v>8</v>
      </c>
      <c r="J44" s="19">
        <v>6853</v>
      </c>
      <c r="K44">
        <v>8.8320000000000007</v>
      </c>
      <c r="L44">
        <v>10.41</v>
      </c>
      <c r="M44">
        <v>2.726</v>
      </c>
      <c r="N44">
        <v>4.5999999999999996</v>
      </c>
      <c r="O44">
        <v>2.5880000000000001</v>
      </c>
    </row>
    <row r="45" spans="1:15">
      <c r="A45" s="1">
        <v>25</v>
      </c>
      <c r="B45" s="1" t="s">
        <v>30</v>
      </c>
      <c r="C45" s="1" t="s">
        <v>31</v>
      </c>
      <c r="D45" s="13">
        <v>0.19</v>
      </c>
      <c r="E45" s="2">
        <v>0.54</v>
      </c>
      <c r="F45" s="2">
        <v>0.73</v>
      </c>
      <c r="G45" s="2">
        <f>AVERAGE(D45:F45)</f>
        <v>0.48666666666666664</v>
      </c>
      <c r="H45">
        <v>6</v>
      </c>
      <c r="I45">
        <v>24</v>
      </c>
      <c r="J45" s="19">
        <v>6836</v>
      </c>
      <c r="K45">
        <v>8.83</v>
      </c>
      <c r="L45">
        <v>10.63</v>
      </c>
      <c r="M45">
        <v>2.7349999999999999</v>
      </c>
      <c r="N45">
        <v>4.45</v>
      </c>
      <c r="O45">
        <v>2.573</v>
      </c>
    </row>
    <row r="46" spans="1:15">
      <c r="A46" s="1">
        <v>93</v>
      </c>
      <c r="B46" s="1" t="s">
        <v>175</v>
      </c>
      <c r="C46" s="1" t="s">
        <v>176</v>
      </c>
      <c r="D46" s="13">
        <v>0.04</v>
      </c>
      <c r="E46" s="2">
        <v>0.25</v>
      </c>
      <c r="F46" s="2">
        <v>0.51</v>
      </c>
      <c r="G46" s="2">
        <f>AVERAGE(D46:F46)</f>
        <v>0.26666666666666666</v>
      </c>
      <c r="H46">
        <v>4</v>
      </c>
      <c r="I46">
        <v>15</v>
      </c>
      <c r="J46" s="19">
        <v>6358</v>
      </c>
      <c r="K46">
        <v>8.7569999999999997</v>
      </c>
      <c r="L46">
        <v>22.71</v>
      </c>
      <c r="M46">
        <v>3.0640000000000001</v>
      </c>
      <c r="N46">
        <v>7.8</v>
      </c>
      <c r="O46">
        <v>2.8159999999999998</v>
      </c>
    </row>
    <row r="47" spans="1:15">
      <c r="A47" s="1">
        <v>3</v>
      </c>
      <c r="B47" s="1" t="s">
        <v>55</v>
      </c>
      <c r="C47" s="1" t="s">
        <v>56</v>
      </c>
      <c r="D47" s="13">
        <v>0.42</v>
      </c>
      <c r="E47" s="2">
        <v>0.8</v>
      </c>
      <c r="F47" s="2">
        <v>0.91</v>
      </c>
      <c r="G47" s="2">
        <f>AVERAGE(D47:F47)</f>
        <v>0.71</v>
      </c>
      <c r="H47">
        <v>5</v>
      </c>
      <c r="I47">
        <v>28</v>
      </c>
      <c r="J47" s="19">
        <v>6301</v>
      </c>
      <c r="K47">
        <v>8.7479999999999993</v>
      </c>
      <c r="L47">
        <v>11.75</v>
      </c>
      <c r="M47">
        <v>2.778</v>
      </c>
      <c r="N47">
        <v>4.63</v>
      </c>
      <c r="O47">
        <v>2.59</v>
      </c>
    </row>
    <row r="48" spans="1:15">
      <c r="A48" s="1">
        <v>51</v>
      </c>
      <c r="B48" s="1" t="s">
        <v>179</v>
      </c>
      <c r="C48" s="1" t="s">
        <v>180</v>
      </c>
      <c r="D48" s="13">
        <v>0.11</v>
      </c>
      <c r="E48" s="2">
        <v>0.42</v>
      </c>
      <c r="F48" s="2">
        <v>0.6</v>
      </c>
      <c r="G48" s="2">
        <f>AVERAGE(D48:F48)</f>
        <v>0.37666666666666665</v>
      </c>
      <c r="H48">
        <v>6</v>
      </c>
      <c r="I48">
        <v>5</v>
      </c>
      <c r="J48" s="19">
        <v>6240</v>
      </c>
      <c r="K48">
        <v>8.7390000000000008</v>
      </c>
      <c r="L48">
        <v>12.39</v>
      </c>
      <c r="M48">
        <v>2.8010000000000002</v>
      </c>
      <c r="N48">
        <v>3.37</v>
      </c>
      <c r="O48">
        <v>2.4529999999999998</v>
      </c>
    </row>
    <row r="49" spans="1:15">
      <c r="A49" s="1">
        <v>68</v>
      </c>
      <c r="B49" s="1" t="s">
        <v>219</v>
      </c>
      <c r="C49" s="1" t="s">
        <v>220</v>
      </c>
      <c r="D49" s="13">
        <v>0.08</v>
      </c>
      <c r="E49" s="2">
        <v>0.23</v>
      </c>
      <c r="F49" s="2">
        <v>0.5</v>
      </c>
      <c r="G49" s="2">
        <f>AVERAGE(D49:F49)</f>
        <v>0.27</v>
      </c>
      <c r="H49">
        <v>5</v>
      </c>
      <c r="I49">
        <v>28</v>
      </c>
      <c r="J49" s="19">
        <v>6139</v>
      </c>
      <c r="K49">
        <v>8.7219999999999995</v>
      </c>
      <c r="L49">
        <v>26.53</v>
      </c>
      <c r="M49">
        <v>3.1320000000000001</v>
      </c>
      <c r="N49">
        <v>11.17</v>
      </c>
      <c r="O49">
        <v>2.972</v>
      </c>
    </row>
    <row r="50" spans="1:15">
      <c r="A50" s="1">
        <v>67</v>
      </c>
      <c r="B50" s="1" t="s">
        <v>199</v>
      </c>
      <c r="C50" s="1" t="s">
        <v>200</v>
      </c>
      <c r="D50" s="13">
        <v>0.08</v>
      </c>
      <c r="E50" s="2">
        <v>0.36</v>
      </c>
      <c r="F50" s="2">
        <v>0.6</v>
      </c>
      <c r="G50" s="2">
        <f>AVERAGE(D50:F50)</f>
        <v>0.34666666666666668</v>
      </c>
      <c r="H50">
        <v>5</v>
      </c>
      <c r="I50">
        <v>56</v>
      </c>
      <c r="J50" s="19">
        <v>5828</v>
      </c>
      <c r="K50">
        <v>8.67</v>
      </c>
      <c r="L50">
        <v>7.61</v>
      </c>
      <c r="M50">
        <v>2.59</v>
      </c>
      <c r="N50">
        <v>4.01</v>
      </c>
      <c r="O50">
        <v>2.528</v>
      </c>
    </row>
    <row r="51" spans="1:15">
      <c r="A51" s="1">
        <v>86</v>
      </c>
      <c r="B51" s="1" t="s">
        <v>69</v>
      </c>
      <c r="C51" s="1" t="s">
        <v>70</v>
      </c>
      <c r="D51" s="13">
        <v>0.06</v>
      </c>
      <c r="E51" s="2">
        <v>0.31</v>
      </c>
      <c r="F51" s="2">
        <v>0.55000000000000004</v>
      </c>
      <c r="G51" s="2">
        <f>AVERAGE(D51:F51)</f>
        <v>0.3066666666666667</v>
      </c>
      <c r="H51">
        <v>7</v>
      </c>
      <c r="I51">
        <v>29</v>
      </c>
      <c r="J51" s="19">
        <v>5809</v>
      </c>
      <c r="K51">
        <v>8.6669999999999998</v>
      </c>
      <c r="L51">
        <v>32.729999999999997</v>
      </c>
      <c r="M51">
        <v>3.2229999999999999</v>
      </c>
      <c r="N51">
        <v>10.38</v>
      </c>
      <c r="O51">
        <v>2.9409999999999998</v>
      </c>
    </row>
    <row r="52" spans="1:15">
      <c r="A52" s="1">
        <v>47</v>
      </c>
      <c r="B52" s="1" t="s">
        <v>169</v>
      </c>
      <c r="C52" s="1" t="s">
        <v>170</v>
      </c>
      <c r="D52" s="13">
        <v>0.13</v>
      </c>
      <c r="E52" s="2">
        <v>0.36</v>
      </c>
      <c r="F52" s="2">
        <v>0.57999999999999996</v>
      </c>
      <c r="G52" s="2">
        <f>AVERAGE(D52:F52)</f>
        <v>0.35666666666666663</v>
      </c>
      <c r="H52">
        <v>7</v>
      </c>
      <c r="I52">
        <v>5</v>
      </c>
      <c r="J52" s="19">
        <v>5725</v>
      </c>
      <c r="K52">
        <v>8.6530000000000005</v>
      </c>
      <c r="L52">
        <v>5.33</v>
      </c>
      <c r="M52">
        <v>2.4359999999999999</v>
      </c>
      <c r="N52">
        <v>1.28</v>
      </c>
      <c r="O52">
        <v>2.0329999999999999</v>
      </c>
    </row>
    <row r="53" spans="1:15">
      <c r="A53" s="1">
        <v>49</v>
      </c>
      <c r="B53" s="1" t="s">
        <v>61</v>
      </c>
      <c r="C53" s="1" t="s">
        <v>62</v>
      </c>
      <c r="D53" s="13">
        <v>0.13</v>
      </c>
      <c r="E53" s="2">
        <v>0.46</v>
      </c>
      <c r="F53" s="2">
        <v>0.71</v>
      </c>
      <c r="G53" s="2">
        <f>AVERAGE(D53:F53)</f>
        <v>0.43333333333333335</v>
      </c>
      <c r="H53">
        <v>6</v>
      </c>
      <c r="I53">
        <v>38</v>
      </c>
      <c r="J53" s="19">
        <v>5698</v>
      </c>
      <c r="K53">
        <v>8.6479999999999997</v>
      </c>
      <c r="L53">
        <v>14.18</v>
      </c>
      <c r="M53">
        <v>2.86</v>
      </c>
      <c r="N53">
        <v>4.1100000000000003</v>
      </c>
      <c r="O53">
        <v>2.5390000000000001</v>
      </c>
    </row>
    <row r="54" spans="1:15">
      <c r="A54" s="1">
        <v>35</v>
      </c>
      <c r="B54" s="1" t="s">
        <v>185</v>
      </c>
      <c r="C54" s="1" t="s">
        <v>186</v>
      </c>
      <c r="D54" s="13">
        <v>0.15</v>
      </c>
      <c r="E54" s="2">
        <v>0.43</v>
      </c>
      <c r="F54" s="2">
        <v>0.72</v>
      </c>
      <c r="G54" s="2">
        <f>AVERAGE(D54:F54)</f>
        <v>0.43333333333333329</v>
      </c>
      <c r="H54">
        <v>6</v>
      </c>
      <c r="I54">
        <v>29</v>
      </c>
      <c r="J54" s="19">
        <v>5533</v>
      </c>
      <c r="K54">
        <v>8.6180000000000003</v>
      </c>
      <c r="L54">
        <v>9.41</v>
      </c>
      <c r="M54">
        <v>2.6819999999999999</v>
      </c>
      <c r="N54">
        <v>4.24</v>
      </c>
      <c r="O54">
        <v>2.5529999999999999</v>
      </c>
    </row>
    <row r="55" spans="1:15">
      <c r="A55" s="1">
        <v>64</v>
      </c>
      <c r="B55" s="1" t="s">
        <v>105</v>
      </c>
      <c r="C55" s="1" t="s">
        <v>106</v>
      </c>
      <c r="D55" s="13">
        <v>0.08</v>
      </c>
      <c r="E55" s="2">
        <v>0.37</v>
      </c>
      <c r="F55" s="2">
        <v>0.59</v>
      </c>
      <c r="G55" s="2">
        <f>AVERAGE(D55:F55)</f>
        <v>0.34666666666666668</v>
      </c>
      <c r="H55">
        <v>4</v>
      </c>
      <c r="I55">
        <v>8</v>
      </c>
      <c r="J55" s="19">
        <v>5283</v>
      </c>
      <c r="K55">
        <v>8.5719999999999992</v>
      </c>
      <c r="L55">
        <v>5.88</v>
      </c>
      <c r="M55">
        <v>2.4790000000000001</v>
      </c>
      <c r="N55">
        <v>2.62</v>
      </c>
      <c r="O55">
        <v>2.3439999999999999</v>
      </c>
    </row>
    <row r="56" spans="1:15">
      <c r="A56" s="1">
        <v>85</v>
      </c>
      <c r="B56" s="1" t="s">
        <v>141</v>
      </c>
      <c r="C56" s="1" t="s">
        <v>142</v>
      </c>
      <c r="D56" s="13">
        <v>0.06</v>
      </c>
      <c r="E56" s="2">
        <v>0.33</v>
      </c>
      <c r="F56" s="2">
        <v>0.57999999999999996</v>
      </c>
      <c r="G56" s="2">
        <f>AVERAGE(D56:F56)</f>
        <v>0.32333333333333331</v>
      </c>
      <c r="H56">
        <v>8</v>
      </c>
      <c r="I56">
        <v>20</v>
      </c>
      <c r="J56" s="19">
        <v>5231</v>
      </c>
      <c r="K56">
        <v>8.5619999999999994</v>
      </c>
      <c r="L56">
        <v>2.86</v>
      </c>
      <c r="M56">
        <v>2.1669999999999998</v>
      </c>
      <c r="N56">
        <v>1.28</v>
      </c>
      <c r="O56">
        <v>2.0329999999999999</v>
      </c>
    </row>
    <row r="57" spans="1:15">
      <c r="A57" s="1">
        <v>30</v>
      </c>
      <c r="B57" s="1" t="s">
        <v>201</v>
      </c>
      <c r="C57" s="1" t="s">
        <v>202</v>
      </c>
      <c r="D57" s="13">
        <v>0.18</v>
      </c>
      <c r="E57" s="2">
        <v>0.56999999999999995</v>
      </c>
      <c r="F57" s="2">
        <v>0.72</v>
      </c>
      <c r="G57" s="2">
        <f>AVERAGE(D57:F57)</f>
        <v>0.49</v>
      </c>
      <c r="H57">
        <v>5</v>
      </c>
      <c r="I57">
        <v>17</v>
      </c>
      <c r="J57" s="19">
        <v>5229</v>
      </c>
      <c r="K57">
        <v>8.5619999999999994</v>
      </c>
      <c r="L57">
        <v>13.45</v>
      </c>
      <c r="M57">
        <v>2.8370000000000002</v>
      </c>
      <c r="N57">
        <v>4.8600000000000003</v>
      </c>
      <c r="O57">
        <v>2.6120000000000001</v>
      </c>
    </row>
    <row r="58" spans="1:15">
      <c r="A58" s="1">
        <v>80</v>
      </c>
      <c r="B58" s="1" t="s">
        <v>163</v>
      </c>
      <c r="C58" s="1" t="s">
        <v>164</v>
      </c>
      <c r="D58" s="13">
        <v>7.0000000000000007E-2</v>
      </c>
      <c r="E58" s="2">
        <v>0.38</v>
      </c>
      <c r="F58" s="2">
        <v>0.64</v>
      </c>
      <c r="G58" s="2">
        <f>AVERAGE(D58:F58)</f>
        <v>0.36333333333333334</v>
      </c>
      <c r="H58">
        <v>4</v>
      </c>
      <c r="I58">
        <v>48</v>
      </c>
      <c r="J58" s="19">
        <v>5184</v>
      </c>
      <c r="K58">
        <v>8.5530000000000008</v>
      </c>
      <c r="L58">
        <v>13.65</v>
      </c>
      <c r="M58">
        <v>2.843</v>
      </c>
      <c r="N58">
        <v>3.74</v>
      </c>
      <c r="O58">
        <v>2.4980000000000002</v>
      </c>
    </row>
    <row r="59" spans="1:15">
      <c r="A59" s="1">
        <v>99</v>
      </c>
      <c r="B59" s="1" t="s">
        <v>87</v>
      </c>
      <c r="C59" s="1" t="s">
        <v>88</v>
      </c>
      <c r="D59" s="13">
        <v>0.02</v>
      </c>
      <c r="E59" s="2">
        <v>0.18</v>
      </c>
      <c r="F59" s="2">
        <v>0.43</v>
      </c>
      <c r="G59" s="2">
        <f>AVERAGE(D59:F59)</f>
        <v>0.21</v>
      </c>
      <c r="H59">
        <v>6</v>
      </c>
      <c r="I59">
        <v>16</v>
      </c>
      <c r="J59" s="19">
        <v>5124</v>
      </c>
      <c r="K59">
        <v>8.5419999999999998</v>
      </c>
      <c r="L59">
        <v>5</v>
      </c>
      <c r="M59">
        <v>2.4079999999999999</v>
      </c>
      <c r="N59">
        <v>2.52</v>
      </c>
      <c r="O59">
        <v>2.3260000000000001</v>
      </c>
    </row>
    <row r="60" spans="1:15">
      <c r="A60" s="1">
        <v>14</v>
      </c>
      <c r="B60" s="3" t="s">
        <v>165</v>
      </c>
      <c r="C60" s="3" t="s">
        <v>166</v>
      </c>
      <c r="D60" s="13">
        <v>0.26</v>
      </c>
      <c r="E60" s="2">
        <v>0.52</v>
      </c>
      <c r="F60" s="2">
        <v>0.74</v>
      </c>
      <c r="G60" s="2">
        <f>AVERAGE(D60:F60)</f>
        <v>0.50666666666666671</v>
      </c>
      <c r="H60">
        <v>6</v>
      </c>
      <c r="I60">
        <v>10</v>
      </c>
      <c r="J60" s="19">
        <v>5095</v>
      </c>
      <c r="K60">
        <v>8.5359999999999996</v>
      </c>
      <c r="L60">
        <v>24.55</v>
      </c>
      <c r="M60">
        <v>3.0979999999999999</v>
      </c>
      <c r="N60">
        <v>8.3000000000000007</v>
      </c>
      <c r="O60">
        <v>2.843</v>
      </c>
    </row>
    <row r="61" spans="1:15">
      <c r="A61" s="1">
        <v>95</v>
      </c>
      <c r="B61" s="1" t="s">
        <v>57</v>
      </c>
      <c r="C61" s="1" t="s">
        <v>58</v>
      </c>
      <c r="D61" s="13">
        <v>0.04</v>
      </c>
      <c r="E61" s="2">
        <v>0.2</v>
      </c>
      <c r="F61" s="2">
        <v>0.42</v>
      </c>
      <c r="G61" s="2">
        <f>AVERAGE(D61:F61)</f>
        <v>0.22</v>
      </c>
      <c r="H61">
        <v>4</v>
      </c>
      <c r="I61">
        <v>34</v>
      </c>
      <c r="J61" s="19">
        <v>4988</v>
      </c>
      <c r="K61">
        <v>8.5150000000000006</v>
      </c>
      <c r="L61">
        <v>14.22</v>
      </c>
      <c r="M61">
        <v>2.8610000000000002</v>
      </c>
      <c r="N61">
        <v>4.8</v>
      </c>
      <c r="O61">
        <v>2.6059999999999999</v>
      </c>
    </row>
    <row r="62" spans="1:15">
      <c r="A62" s="1">
        <v>29</v>
      </c>
      <c r="B62" s="1" t="s">
        <v>143</v>
      </c>
      <c r="C62" s="1" t="s">
        <v>144</v>
      </c>
      <c r="D62" s="13">
        <v>0.18</v>
      </c>
      <c r="E62" s="2">
        <v>0.56000000000000005</v>
      </c>
      <c r="F62" s="2">
        <v>0.77</v>
      </c>
      <c r="G62" s="2">
        <f>AVERAGE(D62:F62)</f>
        <v>0.5033333333333333</v>
      </c>
      <c r="H62">
        <v>6</v>
      </c>
      <c r="I62">
        <v>9</v>
      </c>
      <c r="J62" s="19">
        <v>4882</v>
      </c>
      <c r="K62">
        <v>8.4930000000000003</v>
      </c>
      <c r="L62">
        <v>33.51</v>
      </c>
      <c r="M62">
        <v>3.2330000000000001</v>
      </c>
      <c r="N62">
        <v>9.32</v>
      </c>
      <c r="O62">
        <v>2.8940000000000001</v>
      </c>
    </row>
    <row r="63" spans="1:15">
      <c r="A63" s="1">
        <v>45</v>
      </c>
      <c r="B63" s="1" t="s">
        <v>211</v>
      </c>
      <c r="C63" s="1" t="s">
        <v>212</v>
      </c>
      <c r="D63" s="13">
        <v>0.13</v>
      </c>
      <c r="E63" s="2">
        <v>0.51</v>
      </c>
      <c r="F63" s="2">
        <v>0.81</v>
      </c>
      <c r="G63" s="2">
        <f>AVERAGE(D63:F63)</f>
        <v>0.48333333333333339</v>
      </c>
      <c r="H63">
        <v>8</v>
      </c>
      <c r="I63">
        <v>4</v>
      </c>
      <c r="J63" s="19">
        <v>4470</v>
      </c>
      <c r="K63">
        <v>8.4049999999999994</v>
      </c>
      <c r="L63">
        <v>19.059999999999999</v>
      </c>
      <c r="M63">
        <v>2.988</v>
      </c>
      <c r="N63">
        <v>5.07</v>
      </c>
      <c r="O63">
        <v>2.629</v>
      </c>
    </row>
    <row r="64" spans="1:15">
      <c r="A64" s="1">
        <v>65</v>
      </c>
      <c r="B64" s="1" t="s">
        <v>111</v>
      </c>
      <c r="C64" s="1" t="s">
        <v>112</v>
      </c>
      <c r="D64" s="13">
        <v>0.08</v>
      </c>
      <c r="E64" s="2">
        <v>0.3</v>
      </c>
      <c r="F64" s="2">
        <v>0.56000000000000005</v>
      </c>
      <c r="G64" s="2">
        <f>AVERAGE(D64:F64)</f>
        <v>0.31333333333333335</v>
      </c>
      <c r="H64">
        <v>6</v>
      </c>
      <c r="I64">
        <v>37</v>
      </c>
      <c r="J64" s="19">
        <v>4001</v>
      </c>
      <c r="K64">
        <v>8.2940000000000005</v>
      </c>
      <c r="L64">
        <v>11.02</v>
      </c>
      <c r="M64">
        <v>2.7509999999999999</v>
      </c>
      <c r="N64">
        <v>3.84</v>
      </c>
      <c r="O64">
        <v>2.5089999999999999</v>
      </c>
    </row>
    <row r="65" spans="1:15">
      <c r="A65" s="1">
        <v>21</v>
      </c>
      <c r="B65" s="3" t="s">
        <v>189</v>
      </c>
      <c r="C65" s="3" t="s">
        <v>190</v>
      </c>
      <c r="D65" s="13">
        <v>0.2</v>
      </c>
      <c r="E65" s="2">
        <v>0.52</v>
      </c>
      <c r="F65" s="2">
        <v>0.7</v>
      </c>
      <c r="G65" s="2">
        <f>AVERAGE(D65:F65)</f>
        <v>0.47333333333333333</v>
      </c>
      <c r="H65">
        <v>4</v>
      </c>
      <c r="I65">
        <v>12</v>
      </c>
      <c r="J65" s="19">
        <v>3864</v>
      </c>
      <c r="K65">
        <v>8.2590000000000003</v>
      </c>
      <c r="L65">
        <v>9.7799999999999994</v>
      </c>
      <c r="M65">
        <v>2.6989999999999998</v>
      </c>
      <c r="N65">
        <v>4.1100000000000003</v>
      </c>
      <c r="O65">
        <v>2.5390000000000001</v>
      </c>
    </row>
    <row r="66" spans="1:15">
      <c r="A66" s="1">
        <v>87</v>
      </c>
      <c r="B66" s="1" t="s">
        <v>147</v>
      </c>
      <c r="C66" s="1" t="s">
        <v>148</v>
      </c>
      <c r="D66" s="13">
        <v>0.06</v>
      </c>
      <c r="E66" s="2">
        <v>0.22</v>
      </c>
      <c r="F66" s="2">
        <v>0.47</v>
      </c>
      <c r="G66" s="2">
        <f>AVERAGE(D66:F66)</f>
        <v>0.25</v>
      </c>
      <c r="H66">
        <v>4</v>
      </c>
      <c r="I66">
        <v>6</v>
      </c>
      <c r="J66" s="19">
        <v>3595</v>
      </c>
      <c r="K66">
        <v>8.1869999999999994</v>
      </c>
      <c r="L66">
        <v>9.8800000000000008</v>
      </c>
      <c r="M66">
        <v>2.7029999999999998</v>
      </c>
      <c r="N66">
        <v>3.67</v>
      </c>
      <c r="O66">
        <v>2.4900000000000002</v>
      </c>
    </row>
    <row r="67" spans="1:15">
      <c r="A67" s="1">
        <v>12</v>
      </c>
      <c r="B67" s="3" t="s">
        <v>44</v>
      </c>
      <c r="C67" s="3" t="s">
        <v>45</v>
      </c>
      <c r="D67" s="13">
        <v>0.26</v>
      </c>
      <c r="E67" s="2">
        <v>0.59</v>
      </c>
      <c r="F67" s="2">
        <v>0.79</v>
      </c>
      <c r="G67" s="2">
        <f>AVERAGE(D67:F67)</f>
        <v>0.54666666666666675</v>
      </c>
      <c r="H67">
        <v>6</v>
      </c>
      <c r="I67">
        <v>7</v>
      </c>
      <c r="J67" s="19">
        <v>3329</v>
      </c>
      <c r="K67">
        <v>8.11</v>
      </c>
      <c r="L67">
        <v>10.02</v>
      </c>
      <c r="M67">
        <v>2.7090000000000001</v>
      </c>
      <c r="N67">
        <v>4.66</v>
      </c>
      <c r="O67">
        <v>2.593</v>
      </c>
    </row>
    <row r="68" spans="1:15">
      <c r="A68" s="1">
        <v>54</v>
      </c>
      <c r="B68" s="1" t="s">
        <v>99</v>
      </c>
      <c r="C68" s="1" t="s">
        <v>100</v>
      </c>
      <c r="D68" s="13">
        <v>0.1</v>
      </c>
      <c r="E68" s="2">
        <v>0.3</v>
      </c>
      <c r="F68" s="2">
        <v>0.56999999999999995</v>
      </c>
      <c r="G68" s="2">
        <f>AVERAGE(D68:F68)</f>
        <v>0.32333333333333331</v>
      </c>
      <c r="H68">
        <v>4</v>
      </c>
      <c r="I68">
        <v>1</v>
      </c>
      <c r="J68" s="19">
        <v>3126</v>
      </c>
      <c r="K68">
        <v>8.048</v>
      </c>
      <c r="L68">
        <v>11.82</v>
      </c>
      <c r="M68">
        <v>2.7810000000000001</v>
      </c>
      <c r="N68">
        <v>3.23</v>
      </c>
      <c r="O68">
        <v>2.4350000000000001</v>
      </c>
    </row>
    <row r="69" spans="1:15">
      <c r="A69" s="1">
        <v>70</v>
      </c>
      <c r="B69" s="1" t="s">
        <v>28</v>
      </c>
      <c r="C69" s="1" t="s">
        <v>29</v>
      </c>
      <c r="D69" s="13">
        <v>0.08</v>
      </c>
      <c r="E69" s="2">
        <v>0.25</v>
      </c>
      <c r="F69" s="2">
        <v>0.42</v>
      </c>
      <c r="G69" s="2">
        <f>AVERAGE(D69:F69)</f>
        <v>0.25</v>
      </c>
      <c r="H69">
        <v>6</v>
      </c>
      <c r="I69">
        <v>15</v>
      </c>
      <c r="J69" s="19">
        <v>2766</v>
      </c>
      <c r="K69">
        <v>7.9249999999999998</v>
      </c>
      <c r="L69">
        <v>7.41</v>
      </c>
      <c r="M69">
        <v>2.5790000000000002</v>
      </c>
      <c r="N69">
        <v>2.2400000000000002</v>
      </c>
      <c r="O69">
        <v>2.2770000000000001</v>
      </c>
    </row>
    <row r="70" spans="1:15">
      <c r="A70" s="1">
        <v>37</v>
      </c>
      <c r="B70" s="1" t="s">
        <v>75</v>
      </c>
      <c r="C70" s="1" t="s">
        <v>76</v>
      </c>
      <c r="D70" s="13">
        <v>0.15</v>
      </c>
      <c r="E70" s="2">
        <v>0.39</v>
      </c>
      <c r="F70" s="2">
        <v>0.71</v>
      </c>
      <c r="G70" s="2">
        <f>AVERAGE(D70:F70)</f>
        <v>0.41666666666666669</v>
      </c>
      <c r="H70">
        <v>6</v>
      </c>
      <c r="I70">
        <v>1</v>
      </c>
      <c r="J70" s="19">
        <v>2629</v>
      </c>
      <c r="K70">
        <v>7.8739999999999997</v>
      </c>
      <c r="L70">
        <v>5.35</v>
      </c>
      <c r="M70">
        <v>2.4380000000000002</v>
      </c>
      <c r="N70">
        <v>1.93</v>
      </c>
      <c r="O70">
        <v>2.2120000000000002</v>
      </c>
    </row>
    <row r="71" spans="1:15">
      <c r="A71" s="1">
        <v>31</v>
      </c>
      <c r="B71" s="1" t="s">
        <v>129</v>
      </c>
      <c r="C71" s="1" t="s">
        <v>130</v>
      </c>
      <c r="D71" s="13">
        <v>0.18</v>
      </c>
      <c r="E71" s="2">
        <v>0.54</v>
      </c>
      <c r="F71" s="2">
        <v>0.75</v>
      </c>
      <c r="G71" s="2">
        <f>AVERAGE(D71:F71)</f>
        <v>0.49</v>
      </c>
      <c r="H71">
        <v>7</v>
      </c>
      <c r="I71">
        <v>11</v>
      </c>
      <c r="J71" s="19">
        <v>2555</v>
      </c>
      <c r="K71">
        <v>7.8460000000000001</v>
      </c>
      <c r="L71">
        <v>2.5299999999999998</v>
      </c>
      <c r="M71">
        <v>2.1139999999999999</v>
      </c>
      <c r="N71">
        <v>1.2</v>
      </c>
      <c r="O71">
        <v>2.0089999999999999</v>
      </c>
    </row>
    <row r="72" spans="1:15">
      <c r="A72" s="1">
        <v>71</v>
      </c>
      <c r="B72" s="1" t="s">
        <v>93</v>
      </c>
      <c r="C72" s="1" t="s">
        <v>94</v>
      </c>
      <c r="D72" s="13">
        <v>0.08</v>
      </c>
      <c r="E72" s="2">
        <v>0.39</v>
      </c>
      <c r="F72" s="2">
        <v>0.64</v>
      </c>
      <c r="G72" s="2">
        <f>AVERAGE(D72:F72)</f>
        <v>0.37000000000000005</v>
      </c>
      <c r="H72">
        <v>8</v>
      </c>
      <c r="I72">
        <v>16</v>
      </c>
      <c r="J72" s="19">
        <v>2401</v>
      </c>
      <c r="K72">
        <v>7.7839999999999998</v>
      </c>
      <c r="L72">
        <v>7.84</v>
      </c>
      <c r="M72">
        <v>2.6030000000000002</v>
      </c>
      <c r="N72">
        <v>4.01</v>
      </c>
      <c r="O72">
        <v>2.528</v>
      </c>
    </row>
    <row r="73" spans="1:15">
      <c r="A73" s="1">
        <v>13</v>
      </c>
      <c r="B73" s="3" t="s">
        <v>209</v>
      </c>
      <c r="C73" s="3" t="s">
        <v>210</v>
      </c>
      <c r="D73" s="13">
        <v>0.26</v>
      </c>
      <c r="E73" s="2">
        <v>0.65</v>
      </c>
      <c r="F73" s="2">
        <v>0.85</v>
      </c>
      <c r="G73" s="2">
        <f>AVERAGE(D73:F73)</f>
        <v>0.58666666666666667</v>
      </c>
      <c r="H73">
        <v>6</v>
      </c>
      <c r="I73">
        <v>4</v>
      </c>
      <c r="J73" s="19">
        <v>2137</v>
      </c>
      <c r="K73">
        <v>7.6669999999999998</v>
      </c>
      <c r="L73">
        <v>5.9</v>
      </c>
      <c r="M73">
        <v>2.48</v>
      </c>
      <c r="N73">
        <v>2.42</v>
      </c>
      <c r="O73">
        <v>2.31</v>
      </c>
    </row>
    <row r="74" spans="1:15">
      <c r="A74" s="1">
        <v>100</v>
      </c>
      <c r="B74" s="1" t="s">
        <v>95</v>
      </c>
      <c r="C74" s="1" t="s">
        <v>96</v>
      </c>
      <c r="D74" s="13">
        <v>0</v>
      </c>
      <c r="E74" s="2">
        <v>0.08</v>
      </c>
      <c r="F74" s="2">
        <v>0.37</v>
      </c>
      <c r="G74" s="2">
        <f>AVERAGE(D74:F74)</f>
        <v>0.15</v>
      </c>
      <c r="H74">
        <v>7</v>
      </c>
      <c r="I74">
        <v>1</v>
      </c>
      <c r="J74" s="19">
        <v>2042</v>
      </c>
      <c r="K74">
        <v>7.6219999999999999</v>
      </c>
      <c r="L74">
        <v>1.96</v>
      </c>
      <c r="M74">
        <v>2.004</v>
      </c>
      <c r="N74">
        <v>0.8</v>
      </c>
      <c r="O74">
        <v>1.833</v>
      </c>
    </row>
    <row r="75" spans="1:15">
      <c r="A75" s="1">
        <v>18</v>
      </c>
      <c r="B75" s="3" t="s">
        <v>59</v>
      </c>
      <c r="C75" s="3" t="s">
        <v>60</v>
      </c>
      <c r="D75" s="13">
        <v>0.22</v>
      </c>
      <c r="E75" s="2">
        <v>0.57999999999999996</v>
      </c>
      <c r="F75" s="2">
        <v>0.74</v>
      </c>
      <c r="G75" s="2">
        <f>AVERAGE(D75:F75)</f>
        <v>0.51333333333333331</v>
      </c>
      <c r="H75">
        <v>6</v>
      </c>
      <c r="I75">
        <v>7</v>
      </c>
      <c r="J75" s="19">
        <v>1985</v>
      </c>
      <c r="K75">
        <v>7.593</v>
      </c>
      <c r="L75">
        <v>10.1</v>
      </c>
      <c r="M75">
        <v>2.7130000000000001</v>
      </c>
      <c r="N75">
        <v>4.47</v>
      </c>
      <c r="O75">
        <v>2.5750000000000002</v>
      </c>
    </row>
    <row r="76" spans="1:15">
      <c r="A76" s="1">
        <v>27</v>
      </c>
      <c r="B76" s="1" t="s">
        <v>65</v>
      </c>
      <c r="C76" s="1" t="s">
        <v>66</v>
      </c>
      <c r="D76" s="13">
        <v>0.18</v>
      </c>
      <c r="E76" s="2">
        <v>0.39</v>
      </c>
      <c r="F76" s="2">
        <v>0.59</v>
      </c>
      <c r="G76" s="2">
        <f>AVERAGE(D76:F76)</f>
        <v>0.38666666666666671</v>
      </c>
      <c r="H76">
        <v>7</v>
      </c>
      <c r="I76">
        <v>13</v>
      </c>
      <c r="J76" s="19">
        <v>1953</v>
      </c>
      <c r="K76">
        <v>7.577</v>
      </c>
      <c r="L76">
        <v>10.29</v>
      </c>
      <c r="M76">
        <v>2.7210000000000001</v>
      </c>
      <c r="N76">
        <v>3.95</v>
      </c>
      <c r="O76">
        <v>2.5209999999999999</v>
      </c>
    </row>
    <row r="77" spans="1:15">
      <c r="A77" s="1">
        <v>75</v>
      </c>
      <c r="B77" s="1" t="s">
        <v>213</v>
      </c>
      <c r="C77" s="1" t="s">
        <v>214</v>
      </c>
      <c r="D77" s="13">
        <v>7.0000000000000007E-2</v>
      </c>
      <c r="E77" s="2">
        <v>0.41</v>
      </c>
      <c r="F77" s="2">
        <v>0.64</v>
      </c>
      <c r="G77" s="2">
        <f>AVERAGE(D77:F77)</f>
        <v>0.37333333333333335</v>
      </c>
      <c r="H77">
        <v>6</v>
      </c>
      <c r="I77">
        <v>2</v>
      </c>
      <c r="J77" s="19">
        <v>1927</v>
      </c>
      <c r="K77">
        <v>7.5640000000000001</v>
      </c>
      <c r="L77">
        <v>3.08</v>
      </c>
      <c r="M77">
        <v>2.1989999999999998</v>
      </c>
      <c r="N77">
        <v>1.22</v>
      </c>
      <c r="O77">
        <v>2.0129999999999999</v>
      </c>
    </row>
    <row r="78" spans="1:15">
      <c r="A78" s="1">
        <v>97</v>
      </c>
      <c r="B78" s="1" t="s">
        <v>207</v>
      </c>
      <c r="C78" s="1" t="s">
        <v>208</v>
      </c>
      <c r="D78" s="13">
        <v>0.03</v>
      </c>
      <c r="E78" s="2">
        <v>0.28000000000000003</v>
      </c>
      <c r="F78" s="2">
        <v>0.51</v>
      </c>
      <c r="G78" s="2">
        <f>AVERAGE(D78:F78)</f>
        <v>0.27333333333333337</v>
      </c>
      <c r="H78">
        <v>6</v>
      </c>
      <c r="I78">
        <v>2</v>
      </c>
      <c r="J78" s="19">
        <v>1778</v>
      </c>
      <c r="K78">
        <v>7.4829999999999997</v>
      </c>
      <c r="L78">
        <v>4.18</v>
      </c>
      <c r="M78">
        <v>2.33</v>
      </c>
      <c r="N78">
        <v>1.7</v>
      </c>
      <c r="O78">
        <v>2.1579999999999999</v>
      </c>
    </row>
    <row r="79" spans="1:15">
      <c r="A79" s="1">
        <v>83</v>
      </c>
      <c r="B79" s="1" t="s">
        <v>157</v>
      </c>
      <c r="C79" s="1" t="s">
        <v>158</v>
      </c>
      <c r="D79" s="13">
        <v>0.06</v>
      </c>
      <c r="E79" s="2">
        <v>0.23</v>
      </c>
      <c r="F79" s="2">
        <v>0.38</v>
      </c>
      <c r="G79" s="2">
        <f>AVERAGE(D79:F79)</f>
        <v>0.22333333333333336</v>
      </c>
      <c r="H79">
        <v>6</v>
      </c>
      <c r="I79">
        <v>1</v>
      </c>
      <c r="J79" s="19">
        <v>1771</v>
      </c>
      <c r="K79">
        <v>7.4790000000000001</v>
      </c>
      <c r="L79">
        <v>3.27</v>
      </c>
      <c r="M79">
        <v>2.2250000000000001</v>
      </c>
      <c r="N79">
        <v>1.1299999999999999</v>
      </c>
      <c r="O79">
        <v>1.982</v>
      </c>
    </row>
    <row r="80" spans="1:15">
      <c r="A80" s="1">
        <v>98</v>
      </c>
      <c r="B80" s="1" t="s">
        <v>127</v>
      </c>
      <c r="C80" s="1" t="s">
        <v>128</v>
      </c>
      <c r="D80" s="13">
        <v>0.03</v>
      </c>
      <c r="E80" s="2">
        <v>0.31</v>
      </c>
      <c r="F80" s="2">
        <v>0.54</v>
      </c>
      <c r="G80" s="2">
        <f>AVERAGE(D80:F80)</f>
        <v>0.29333333333333333</v>
      </c>
      <c r="H80">
        <v>5</v>
      </c>
      <c r="J80" s="19">
        <v>1532</v>
      </c>
      <c r="K80">
        <v>7.3339999999999996</v>
      </c>
      <c r="L80">
        <v>1.75</v>
      </c>
      <c r="M80">
        <v>1.954</v>
      </c>
      <c r="N80">
        <v>0.6</v>
      </c>
      <c r="O80">
        <v>1.708</v>
      </c>
    </row>
    <row r="81" spans="1:15">
      <c r="A81" s="1">
        <v>88</v>
      </c>
      <c r="B81" s="1" t="s">
        <v>117</v>
      </c>
      <c r="C81" s="1" t="s">
        <v>118</v>
      </c>
      <c r="D81" s="13">
        <v>0.04</v>
      </c>
      <c r="E81" s="2">
        <v>0.15</v>
      </c>
      <c r="F81" s="2">
        <v>0.4</v>
      </c>
      <c r="G81" s="2">
        <f>AVERAGE(D81:F81)</f>
        <v>0.19666666666666668</v>
      </c>
      <c r="H81">
        <v>7</v>
      </c>
      <c r="J81" s="19">
        <v>1529</v>
      </c>
      <c r="K81">
        <v>7.3319999999999999</v>
      </c>
      <c r="L81">
        <v>1.04</v>
      </c>
      <c r="M81">
        <v>1.732</v>
      </c>
      <c r="N81">
        <v>0.48</v>
      </c>
      <c r="O81">
        <v>1.613</v>
      </c>
    </row>
    <row r="82" spans="1:15">
      <c r="A82" s="1">
        <v>66</v>
      </c>
      <c r="B82" s="1" t="s">
        <v>52</v>
      </c>
      <c r="C82" s="1" t="s">
        <v>53</v>
      </c>
      <c r="D82" s="13">
        <v>0.08</v>
      </c>
      <c r="E82" s="2">
        <v>0.31</v>
      </c>
      <c r="F82" s="2">
        <v>0.57999999999999996</v>
      </c>
      <c r="G82" s="2">
        <f>AVERAGE(D82:F82)</f>
        <v>0.32333333333333331</v>
      </c>
      <c r="H82">
        <v>8</v>
      </c>
      <c r="J82" s="19">
        <v>1368</v>
      </c>
      <c r="K82">
        <v>7.2210000000000001</v>
      </c>
      <c r="L82">
        <v>2.98</v>
      </c>
      <c r="M82">
        <v>2.1850000000000001</v>
      </c>
      <c r="N82">
        <v>1.19</v>
      </c>
      <c r="O82">
        <v>2.004</v>
      </c>
    </row>
    <row r="83" spans="1:15">
      <c r="A83" s="1">
        <v>72</v>
      </c>
      <c r="B83" s="1" t="s">
        <v>107</v>
      </c>
      <c r="C83" s="1" t="s">
        <v>108</v>
      </c>
      <c r="D83" s="13">
        <v>0.08</v>
      </c>
      <c r="E83" s="2">
        <v>0.28000000000000003</v>
      </c>
      <c r="F83" s="2">
        <v>0.56000000000000005</v>
      </c>
      <c r="G83" s="2">
        <f>AVERAGE(D83:F83)</f>
        <v>0.3066666666666667</v>
      </c>
      <c r="H83">
        <v>6</v>
      </c>
      <c r="I83">
        <v>7</v>
      </c>
      <c r="J83" s="19">
        <v>1281</v>
      </c>
      <c r="K83">
        <v>7.1550000000000002</v>
      </c>
      <c r="L83">
        <v>3.94</v>
      </c>
      <c r="M83">
        <v>2.3050000000000002</v>
      </c>
      <c r="N83">
        <v>1.54</v>
      </c>
      <c r="O83">
        <v>2.1139999999999999</v>
      </c>
    </row>
    <row r="84" spans="1:15">
      <c r="A84" s="1">
        <v>8</v>
      </c>
      <c r="B84" s="3" t="s">
        <v>139</v>
      </c>
      <c r="C84" s="3" t="s">
        <v>140</v>
      </c>
      <c r="D84" s="13">
        <v>0.31</v>
      </c>
      <c r="E84" s="2">
        <v>0.57999999999999996</v>
      </c>
      <c r="F84" s="2">
        <v>0.8</v>
      </c>
      <c r="G84" s="2">
        <f>AVERAGE(D84:F84)</f>
        <v>0.56333333333333335</v>
      </c>
      <c r="H84">
        <v>8</v>
      </c>
      <c r="J84" s="19">
        <v>1259</v>
      </c>
      <c r="K84">
        <v>7.1379999999999999</v>
      </c>
      <c r="L84">
        <v>6.61</v>
      </c>
      <c r="M84">
        <v>2.5289999999999999</v>
      </c>
      <c r="N84">
        <v>2.74</v>
      </c>
      <c r="O84">
        <v>2.3639999999999999</v>
      </c>
    </row>
    <row r="85" spans="1:15">
      <c r="A85" s="1">
        <v>60</v>
      </c>
      <c r="B85" s="1" t="s">
        <v>155</v>
      </c>
      <c r="C85" s="1" t="s">
        <v>156</v>
      </c>
      <c r="D85" s="13">
        <v>0.09</v>
      </c>
      <c r="E85" s="2">
        <v>0.27</v>
      </c>
      <c r="F85" s="2">
        <v>0.48</v>
      </c>
      <c r="G85" s="2">
        <f>AVERAGE(D85:F85)</f>
        <v>0.27999999999999997</v>
      </c>
      <c r="H85">
        <v>6</v>
      </c>
      <c r="I85">
        <v>6</v>
      </c>
      <c r="J85" s="19">
        <v>1126</v>
      </c>
      <c r="K85">
        <v>7.0259999999999998</v>
      </c>
      <c r="L85">
        <v>3.06</v>
      </c>
      <c r="M85">
        <v>2.1960000000000002</v>
      </c>
      <c r="N85">
        <v>1.23</v>
      </c>
      <c r="O85">
        <v>2.0169999999999999</v>
      </c>
    </row>
    <row r="86" spans="1:15">
      <c r="A86" s="1">
        <v>84</v>
      </c>
      <c r="B86" s="1" t="s">
        <v>40</v>
      </c>
      <c r="C86" s="1" t="s">
        <v>41</v>
      </c>
      <c r="D86" s="13">
        <v>0.06</v>
      </c>
      <c r="E86" s="2">
        <v>0.36</v>
      </c>
      <c r="F86" s="2">
        <v>0.57999999999999996</v>
      </c>
      <c r="G86" s="2">
        <f>AVERAGE(D86:F86)</f>
        <v>0.33333333333333331</v>
      </c>
      <c r="H86">
        <v>5</v>
      </c>
      <c r="I86">
        <v>1</v>
      </c>
      <c r="J86" s="19">
        <v>1123</v>
      </c>
      <c r="K86">
        <v>7.024</v>
      </c>
      <c r="L86">
        <v>6.04</v>
      </c>
      <c r="M86">
        <v>2.4900000000000002</v>
      </c>
      <c r="N86">
        <v>2.86</v>
      </c>
      <c r="O86">
        <v>2.3820000000000001</v>
      </c>
    </row>
    <row r="87" spans="1:15">
      <c r="A87" s="1">
        <v>56</v>
      </c>
      <c r="B87" s="1" t="s">
        <v>223</v>
      </c>
      <c r="C87" s="1" t="s">
        <v>224</v>
      </c>
      <c r="D87" s="13">
        <v>0.1</v>
      </c>
      <c r="E87" s="2">
        <v>0.31</v>
      </c>
      <c r="F87" s="2">
        <v>0.52</v>
      </c>
      <c r="G87" s="2">
        <f>AVERAGE(D87:F87)</f>
        <v>0.31</v>
      </c>
      <c r="H87">
        <v>4</v>
      </c>
      <c r="I87">
        <v>3</v>
      </c>
      <c r="J87">
        <v>996</v>
      </c>
      <c r="K87">
        <v>6.9039999999999999</v>
      </c>
      <c r="L87">
        <v>0.43</v>
      </c>
      <c r="M87">
        <v>1.3620000000000001</v>
      </c>
      <c r="N87">
        <v>0.24</v>
      </c>
      <c r="O87">
        <v>1.3220000000000001</v>
      </c>
    </row>
    <row r="88" spans="1:15">
      <c r="A88" s="1">
        <v>17</v>
      </c>
      <c r="B88" s="3" t="s">
        <v>63</v>
      </c>
      <c r="C88" s="3" t="s">
        <v>64</v>
      </c>
      <c r="D88" s="13">
        <v>0.22</v>
      </c>
      <c r="E88" s="2">
        <v>0.65</v>
      </c>
      <c r="F88" s="2">
        <v>0.87</v>
      </c>
      <c r="G88" s="2">
        <f>AVERAGE(D88:F88)</f>
        <v>0.57999999999999996</v>
      </c>
      <c r="H88">
        <v>4</v>
      </c>
      <c r="J88">
        <v>980</v>
      </c>
      <c r="K88">
        <v>6.8879999999999999</v>
      </c>
      <c r="L88">
        <v>6.9</v>
      </c>
      <c r="M88">
        <v>2.548</v>
      </c>
      <c r="N88">
        <v>2.2400000000000002</v>
      </c>
      <c r="O88">
        <v>2.2770000000000001</v>
      </c>
    </row>
    <row r="89" spans="1:15">
      <c r="A89" s="1">
        <v>46</v>
      </c>
      <c r="B89" s="1" t="s">
        <v>135</v>
      </c>
      <c r="C89" s="1" t="s">
        <v>136</v>
      </c>
      <c r="D89" s="13">
        <v>0.13</v>
      </c>
      <c r="E89" s="2">
        <v>0.41</v>
      </c>
      <c r="F89" s="2">
        <v>0.59</v>
      </c>
      <c r="G89" s="2">
        <f>AVERAGE(D89:F89)</f>
        <v>0.37666666666666665</v>
      </c>
      <c r="H89">
        <v>5</v>
      </c>
      <c r="J89">
        <v>867</v>
      </c>
      <c r="K89">
        <v>6.7649999999999997</v>
      </c>
      <c r="L89">
        <v>1.65</v>
      </c>
      <c r="M89">
        <v>1.929</v>
      </c>
      <c r="N89">
        <v>0.73</v>
      </c>
      <c r="O89">
        <v>1.792</v>
      </c>
    </row>
    <row r="90" spans="1:15">
      <c r="A90" s="1">
        <v>91</v>
      </c>
      <c r="B90" s="1" t="s">
        <v>205</v>
      </c>
      <c r="C90" s="1" t="s">
        <v>206</v>
      </c>
      <c r="D90" s="13">
        <v>0.04</v>
      </c>
      <c r="E90" s="2">
        <v>0.26</v>
      </c>
      <c r="F90" s="2">
        <v>0.49</v>
      </c>
      <c r="G90" s="2">
        <f>AVERAGE(D90:F90)</f>
        <v>0.26333333333333336</v>
      </c>
      <c r="H90">
        <v>5</v>
      </c>
      <c r="I90">
        <v>2</v>
      </c>
      <c r="J90">
        <v>865</v>
      </c>
      <c r="K90">
        <v>6.7629999999999999</v>
      </c>
      <c r="L90">
        <v>2.4500000000000002</v>
      </c>
      <c r="M90">
        <v>2.1</v>
      </c>
      <c r="N90">
        <v>0.95</v>
      </c>
      <c r="O90">
        <v>1.909</v>
      </c>
    </row>
    <row r="91" spans="1:15">
      <c r="A91" s="1">
        <v>58</v>
      </c>
      <c r="B91" s="1" t="s">
        <v>153</v>
      </c>
      <c r="C91" s="1" t="s">
        <v>154</v>
      </c>
      <c r="D91" s="13">
        <v>0.1</v>
      </c>
      <c r="E91" s="2">
        <v>0.41</v>
      </c>
      <c r="F91" s="2">
        <v>0.64</v>
      </c>
      <c r="G91" s="2">
        <f>AVERAGE(D91:F91)</f>
        <v>0.3833333333333333</v>
      </c>
      <c r="H91">
        <v>6</v>
      </c>
      <c r="I91">
        <v>1</v>
      </c>
      <c r="J91">
        <v>844</v>
      </c>
      <c r="K91">
        <v>6.7380000000000004</v>
      </c>
      <c r="L91">
        <v>5.75</v>
      </c>
      <c r="M91">
        <v>2.468</v>
      </c>
      <c r="N91">
        <v>2.27</v>
      </c>
      <c r="O91">
        <v>2.2810000000000001</v>
      </c>
    </row>
    <row r="92" spans="1:15">
      <c r="A92" s="1">
        <v>50</v>
      </c>
      <c r="B92" s="1" t="s">
        <v>137</v>
      </c>
      <c r="C92" s="1" t="s">
        <v>138</v>
      </c>
      <c r="D92" s="13">
        <v>0.13</v>
      </c>
      <c r="E92" s="2">
        <v>0.44</v>
      </c>
      <c r="F92" s="2">
        <v>0.67</v>
      </c>
      <c r="G92" s="2">
        <f>AVERAGE(D92:F92)</f>
        <v>0.41333333333333339</v>
      </c>
      <c r="H92">
        <v>6</v>
      </c>
      <c r="I92">
        <v>6</v>
      </c>
      <c r="J92">
        <v>842</v>
      </c>
      <c r="K92">
        <v>6.7359999999999998</v>
      </c>
      <c r="L92">
        <v>2.08</v>
      </c>
      <c r="M92">
        <v>2.0289999999999999</v>
      </c>
      <c r="N92">
        <v>0.87</v>
      </c>
      <c r="O92">
        <v>1.869</v>
      </c>
    </row>
    <row r="93" spans="1:15">
      <c r="A93" s="1">
        <v>20</v>
      </c>
      <c r="B93" s="3" t="s">
        <v>181</v>
      </c>
      <c r="C93" s="3" t="s">
        <v>182</v>
      </c>
      <c r="D93" s="13">
        <v>0.21</v>
      </c>
      <c r="E93" s="2">
        <v>0.47</v>
      </c>
      <c r="F93" s="2">
        <v>0.67</v>
      </c>
      <c r="G93" s="2">
        <f>AVERAGE(D93:F93)</f>
        <v>0.45</v>
      </c>
      <c r="H93">
        <v>5</v>
      </c>
      <c r="I93">
        <v>4</v>
      </c>
      <c r="J93">
        <v>826</v>
      </c>
      <c r="K93">
        <v>6.7169999999999996</v>
      </c>
      <c r="L93">
        <v>4.6900000000000004</v>
      </c>
      <c r="M93">
        <v>2.38</v>
      </c>
      <c r="N93">
        <v>1.97</v>
      </c>
      <c r="O93">
        <v>2.2200000000000002</v>
      </c>
    </row>
    <row r="94" spans="1:15">
      <c r="A94" s="1">
        <v>55</v>
      </c>
      <c r="B94" s="1" t="s">
        <v>26</v>
      </c>
      <c r="C94" s="1" t="s">
        <v>27</v>
      </c>
      <c r="D94" s="13">
        <v>0.1</v>
      </c>
      <c r="E94" s="2">
        <v>0.33</v>
      </c>
      <c r="F94" s="2">
        <v>0.57999999999999996</v>
      </c>
      <c r="G94" s="2">
        <f>AVERAGE(D94:F94)</f>
        <v>0.33666666666666667</v>
      </c>
      <c r="H94">
        <v>6</v>
      </c>
      <c r="I94">
        <v>1</v>
      </c>
      <c r="J94">
        <v>645</v>
      </c>
      <c r="K94">
        <v>6.4690000000000003</v>
      </c>
      <c r="L94">
        <v>1.1000000000000001</v>
      </c>
      <c r="M94">
        <v>1.756</v>
      </c>
      <c r="N94">
        <v>0.49</v>
      </c>
      <c r="O94">
        <v>1.623</v>
      </c>
    </row>
    <row r="95" spans="1:15">
      <c r="A95" s="1">
        <v>79</v>
      </c>
      <c r="B95" s="1" t="s">
        <v>187</v>
      </c>
      <c r="C95" s="1" t="s">
        <v>188</v>
      </c>
      <c r="D95" s="13">
        <v>7.0000000000000007E-2</v>
      </c>
      <c r="E95" s="2">
        <v>0.4</v>
      </c>
      <c r="F95" s="2">
        <v>0.68</v>
      </c>
      <c r="G95" s="2">
        <f>AVERAGE(D95:F95)</f>
        <v>0.38333333333333336</v>
      </c>
      <c r="H95">
        <v>6</v>
      </c>
      <c r="J95">
        <v>600</v>
      </c>
      <c r="K95">
        <v>6.3970000000000002</v>
      </c>
      <c r="L95">
        <v>1.02</v>
      </c>
      <c r="M95">
        <v>1.724</v>
      </c>
      <c r="N95">
        <v>0.36</v>
      </c>
      <c r="O95">
        <v>1.4910000000000001</v>
      </c>
    </row>
    <row r="96" spans="1:15">
      <c r="A96" s="1">
        <v>9</v>
      </c>
      <c r="B96" s="3" t="s">
        <v>42</v>
      </c>
      <c r="C96" s="3" t="s">
        <v>43</v>
      </c>
      <c r="D96" s="13">
        <v>0.28000000000000003</v>
      </c>
      <c r="E96" s="2">
        <v>0.56000000000000005</v>
      </c>
      <c r="F96" s="2">
        <v>0.75</v>
      </c>
      <c r="G96" s="2">
        <f>AVERAGE(D96:F96)</f>
        <v>0.53</v>
      </c>
      <c r="H96">
        <v>5</v>
      </c>
      <c r="I96">
        <v>2</v>
      </c>
      <c r="J96">
        <v>600</v>
      </c>
      <c r="K96">
        <v>6.3970000000000002</v>
      </c>
      <c r="L96">
        <v>4.76</v>
      </c>
      <c r="M96">
        <v>2.387</v>
      </c>
      <c r="N96">
        <v>2.13</v>
      </c>
      <c r="O96">
        <v>2.2549999999999999</v>
      </c>
    </row>
    <row r="97" spans="1:15">
      <c r="A97" s="1">
        <v>23</v>
      </c>
      <c r="B97" s="3" t="s">
        <v>151</v>
      </c>
      <c r="C97" s="3" t="s">
        <v>152</v>
      </c>
      <c r="D97" s="13">
        <v>0.2</v>
      </c>
      <c r="E97" s="2">
        <v>0.49</v>
      </c>
      <c r="F97" s="2">
        <v>0.76</v>
      </c>
      <c r="G97" s="2">
        <f>AVERAGE(D97:F97)</f>
        <v>0.48333333333333334</v>
      </c>
      <c r="H97">
        <v>8</v>
      </c>
      <c r="I97">
        <v>4</v>
      </c>
      <c r="J97">
        <v>557</v>
      </c>
      <c r="K97">
        <v>6.3230000000000004</v>
      </c>
      <c r="L97">
        <v>1.1399999999999999</v>
      </c>
      <c r="M97">
        <v>1.7709999999999999</v>
      </c>
      <c r="N97">
        <v>0.61</v>
      </c>
      <c r="O97">
        <v>1.716</v>
      </c>
    </row>
    <row r="98" spans="1:15">
      <c r="A98" s="1">
        <v>41</v>
      </c>
      <c r="B98" s="1" t="s">
        <v>149</v>
      </c>
      <c r="C98" s="1" t="s">
        <v>150</v>
      </c>
      <c r="D98" s="13">
        <v>0.14000000000000001</v>
      </c>
      <c r="E98" s="2">
        <v>0.42</v>
      </c>
      <c r="F98" s="2">
        <v>0.59</v>
      </c>
      <c r="G98" s="2">
        <f>AVERAGE(D98:F98)</f>
        <v>0.3833333333333333</v>
      </c>
      <c r="H98">
        <v>6</v>
      </c>
      <c r="I98">
        <v>1</v>
      </c>
      <c r="J98">
        <v>552</v>
      </c>
      <c r="K98">
        <v>6.3140000000000001</v>
      </c>
      <c r="L98">
        <v>2.69</v>
      </c>
      <c r="M98">
        <v>2.14</v>
      </c>
      <c r="N98">
        <v>1.08</v>
      </c>
      <c r="O98">
        <v>1.964</v>
      </c>
    </row>
    <row r="99" spans="1:15">
      <c r="A99" s="1">
        <v>11</v>
      </c>
      <c r="B99" s="3" t="s">
        <v>133</v>
      </c>
      <c r="C99" s="3" t="s">
        <v>134</v>
      </c>
      <c r="D99" s="13">
        <v>0.26</v>
      </c>
      <c r="E99" s="2">
        <v>0.68</v>
      </c>
      <c r="F99" s="2">
        <v>0.86</v>
      </c>
      <c r="G99" s="2">
        <f>AVERAGE(D99:F99)</f>
        <v>0.6</v>
      </c>
      <c r="H99">
        <v>6</v>
      </c>
      <c r="J99">
        <v>498</v>
      </c>
      <c r="K99">
        <v>6.2110000000000003</v>
      </c>
      <c r="L99">
        <v>1.59</v>
      </c>
      <c r="M99">
        <v>1.9139999999999999</v>
      </c>
      <c r="N99">
        <v>0.77</v>
      </c>
      <c r="O99">
        <v>1.82</v>
      </c>
    </row>
    <row r="100" spans="1:15">
      <c r="A100" s="1">
        <v>89</v>
      </c>
      <c r="B100" s="1" t="s">
        <v>171</v>
      </c>
      <c r="C100" s="1" t="s">
        <v>172</v>
      </c>
      <c r="D100" s="13">
        <v>0.04</v>
      </c>
      <c r="E100" s="2">
        <v>0.26</v>
      </c>
      <c r="F100" s="2">
        <v>0.47</v>
      </c>
      <c r="G100" s="2">
        <f>AVERAGE(D100:F100)</f>
        <v>0.25666666666666665</v>
      </c>
      <c r="H100">
        <v>6</v>
      </c>
      <c r="I100">
        <v>7</v>
      </c>
      <c r="J100">
        <v>494</v>
      </c>
      <c r="K100">
        <v>6.2030000000000003</v>
      </c>
      <c r="L100">
        <v>1.53</v>
      </c>
      <c r="M100">
        <v>1.8979999999999999</v>
      </c>
      <c r="N100">
        <v>0.66</v>
      </c>
      <c r="O100">
        <v>1.748</v>
      </c>
    </row>
    <row r="101" spans="1:15">
      <c r="A101" s="1">
        <v>76</v>
      </c>
      <c r="B101" s="1" t="s">
        <v>119</v>
      </c>
      <c r="C101" s="1" t="s">
        <v>120</v>
      </c>
      <c r="D101" s="13">
        <v>7.0000000000000007E-2</v>
      </c>
      <c r="E101" s="2">
        <v>0.44</v>
      </c>
      <c r="F101" s="2">
        <v>0.74</v>
      </c>
      <c r="G101" s="2">
        <f>AVERAGE(D101:F101)</f>
        <v>0.41666666666666669</v>
      </c>
      <c r="H101">
        <v>4</v>
      </c>
      <c r="J101">
        <v>192</v>
      </c>
      <c r="K101">
        <v>5.2569999999999997</v>
      </c>
      <c r="L101">
        <v>0.37</v>
      </c>
      <c r="M101">
        <v>1.3009999999999999</v>
      </c>
      <c r="N101">
        <v>0.17</v>
      </c>
      <c r="O101">
        <v>1.1759999999999999</v>
      </c>
    </row>
    <row r="102" spans="1:15">
      <c r="E102" s="2"/>
      <c r="F102" s="2"/>
    </row>
    <row r="103" spans="1:15">
      <c r="C103" s="1" t="s">
        <v>225</v>
      </c>
      <c r="D103" s="13">
        <f>AVERAGE(D2:D101)</f>
        <v>0.14320000000000002</v>
      </c>
      <c r="E103" s="2">
        <f>AVERAGE(E2:E101)</f>
        <v>0.42369999999999985</v>
      </c>
      <c r="F103" s="2">
        <f>AVERAGE(F2:F101)</f>
        <v>0.63240000000000018</v>
      </c>
      <c r="G103" s="2">
        <f>AVERAGE(G2:G101)</f>
        <v>0.39976666666666671</v>
      </c>
    </row>
    <row r="104" spans="1:15">
      <c r="C104" s="1" t="s">
        <v>226</v>
      </c>
      <c r="D104" s="13">
        <f>STDEV(D2:D101)</f>
        <v>0.10315115906358795</v>
      </c>
      <c r="E104" s="2">
        <f>STDEV(E2:E101)</f>
        <v>0.15830321882674786</v>
      </c>
      <c r="F104" s="2">
        <f>STDEV(F2:F101)</f>
        <v>0.13563259940074046</v>
      </c>
      <c r="G104" s="2">
        <f>STDEV(G2:G101)</f>
        <v>0.12802151106424994</v>
      </c>
    </row>
    <row r="105" spans="1:15">
      <c r="C105" s="1" t="s">
        <v>227</v>
      </c>
      <c r="D105" s="13">
        <f>QUARTILE(D2:D101,1)</f>
        <v>7.0000000000000007E-2</v>
      </c>
      <c r="E105" s="2">
        <f>QUARTILE(E2:E101,1)</f>
        <v>0.3075</v>
      </c>
      <c r="F105" s="2">
        <f>QUARTILE(F2:F101,1)</f>
        <v>0.52</v>
      </c>
      <c r="G105" s="2">
        <f>QUARTILE(G2:G101,1)</f>
        <v>0.29666666666666669</v>
      </c>
    </row>
    <row r="106" spans="1:15">
      <c r="C106" s="1" t="s">
        <v>228</v>
      </c>
      <c r="D106" s="13">
        <f>MEDIAN(D2:D101)</f>
        <v>0.12</v>
      </c>
      <c r="E106" s="2">
        <f>MEDIAN(E2:E101)</f>
        <v>0.40500000000000003</v>
      </c>
      <c r="F106" s="2">
        <f>MEDIAN(F2:F101)</f>
        <v>0.625</v>
      </c>
      <c r="G106" s="2">
        <f>MEDIAN(G2:G101)</f>
        <v>0.38000000000000006</v>
      </c>
    </row>
    <row r="107" spans="1:15">
      <c r="C107" s="1" t="s">
        <v>229</v>
      </c>
      <c r="D107" s="13">
        <f>QUARTILE(D2:D101, 3)</f>
        <v>0.1825</v>
      </c>
      <c r="E107" s="2">
        <f>QUARTILE(E2:E101, 3)</f>
        <v>0.54</v>
      </c>
      <c r="F107" s="2">
        <f>QUARTILE(F2:F101, 3)</f>
        <v>0.74</v>
      </c>
      <c r="G107" s="2">
        <f>QUARTILE(G2:G101, 3)</f>
        <v>0.48749999999999999</v>
      </c>
    </row>
    <row r="108" spans="1:15">
      <c r="E108" s="2"/>
      <c r="F108" s="2"/>
    </row>
    <row r="109" spans="1:15">
      <c r="C109" s="1" t="s">
        <v>230</v>
      </c>
      <c r="D109" s="13">
        <f>AVERAGE(D27:D76)</f>
        <v>0.14359999999999995</v>
      </c>
      <c r="E109" s="2">
        <f>AVERAGE(E27:E76)</f>
        <v>0.41679999999999995</v>
      </c>
      <c r="F109" s="2">
        <f>AVERAGE(F27:F76)</f>
        <v>0.6339999999999999</v>
      </c>
    </row>
    <row r="110" spans="1:15">
      <c r="E110" s="2"/>
      <c r="F110" s="2"/>
    </row>
    <row r="111" spans="1:15">
      <c r="C111" s="1" t="s">
        <v>231</v>
      </c>
      <c r="D111" s="13">
        <f>AVERAGE(D21:D70)</f>
        <v>0.13859999999999995</v>
      </c>
      <c r="E111" s="2">
        <f>AVERAGE(E21:E70)</f>
        <v>0.40700000000000003</v>
      </c>
      <c r="F111" s="2">
        <f>AVERAGE(F21:F70)</f>
        <v>0.62519999999999998</v>
      </c>
    </row>
    <row r="112" spans="1:15">
      <c r="E112" s="2"/>
      <c r="F112" s="2"/>
    </row>
    <row r="113" spans="3:6">
      <c r="C113" s="1" t="s">
        <v>232</v>
      </c>
      <c r="D113" s="13">
        <f>AVERAGE(D2:D51)</f>
        <v>0.16200000000000003</v>
      </c>
      <c r="E113" s="2">
        <f>AVERAGE(E2:E51)</f>
        <v>0.45179999999999998</v>
      </c>
      <c r="F113" s="2">
        <f>AVERAGE(F2:F51)</f>
        <v>0.64040000000000008</v>
      </c>
    </row>
  </sheetData>
  <conditionalFormatting sqref="D2:D101">
    <cfRule type="cellIs" dxfId="12" priority="4" operator="between">
      <formula>$M$2</formula>
      <formula>$M$3</formula>
    </cfRule>
  </conditionalFormatting>
  <conditionalFormatting sqref="E2:E101">
    <cfRule type="cellIs" dxfId="11" priority="3" operator="between">
      <formula>$N$2</formula>
      <formula>$N$3</formula>
    </cfRule>
  </conditionalFormatting>
  <conditionalFormatting sqref="F2:F101">
    <cfRule type="cellIs" dxfId="10" priority="2" operator="between">
      <formula>$O$2</formula>
      <formula>$O$3</formula>
    </cfRule>
  </conditionalFormatting>
  <conditionalFormatting sqref="G2:G101">
    <cfRule type="cellIs" dxfId="9" priority="1" operator="between">
      <formula>$P$2</formula>
      <formula>$P$3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A2" sqref="A2"/>
    </sheetView>
  </sheetViews>
  <sheetFormatPr defaultRowHeight="12.75"/>
  <cols>
    <col min="4" max="6" width="14" bestFit="1" customWidth="1"/>
    <col min="8" max="8" width="8.5" customWidth="1"/>
    <col min="9" max="9" width="7.625" bestFit="1" customWidth="1"/>
    <col min="10" max="10" width="8.75" bestFit="1" customWidth="1"/>
  </cols>
  <sheetData>
    <row r="1" spans="1:15">
      <c r="A1" s="8" t="s">
        <v>0</v>
      </c>
      <c r="B1" s="8" t="s">
        <v>1</v>
      </c>
      <c r="C1" s="8" t="s">
        <v>2</v>
      </c>
      <c r="D1" s="15" t="s">
        <v>3</v>
      </c>
      <c r="E1" s="8" t="s">
        <v>4</v>
      </c>
      <c r="F1" s="8" t="s">
        <v>5</v>
      </c>
      <c r="G1" s="8" t="s">
        <v>6</v>
      </c>
      <c r="H1" s="9" t="s">
        <v>16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</row>
    <row r="2" spans="1:15">
      <c r="A2" s="1">
        <v>29</v>
      </c>
      <c r="B2" s="1" t="s">
        <v>143</v>
      </c>
      <c r="C2" s="1" t="s">
        <v>144</v>
      </c>
      <c r="D2" s="13">
        <v>0.18</v>
      </c>
      <c r="E2" s="2">
        <v>0.56000000000000005</v>
      </c>
      <c r="F2" s="2">
        <v>0.77</v>
      </c>
      <c r="G2" s="2">
        <v>0.5</v>
      </c>
      <c r="H2">
        <v>6</v>
      </c>
      <c r="I2">
        <v>9</v>
      </c>
      <c r="J2" s="19">
        <v>4882</v>
      </c>
      <c r="K2">
        <v>8.4930000000000003</v>
      </c>
      <c r="L2">
        <v>33.51</v>
      </c>
      <c r="M2">
        <v>3.2330000000000001</v>
      </c>
      <c r="N2">
        <v>9.32</v>
      </c>
      <c r="O2">
        <v>2.8940000000000001</v>
      </c>
    </row>
    <row r="3" spans="1:15">
      <c r="A3" s="1">
        <v>45</v>
      </c>
      <c r="B3" s="3" t="s">
        <v>211</v>
      </c>
      <c r="C3" s="3" t="s">
        <v>212</v>
      </c>
      <c r="D3" s="13">
        <v>0.13</v>
      </c>
      <c r="E3" s="2">
        <v>0.51</v>
      </c>
      <c r="F3" s="2">
        <v>0.81</v>
      </c>
      <c r="G3" s="2">
        <v>0.48</v>
      </c>
      <c r="H3">
        <v>8</v>
      </c>
      <c r="I3">
        <v>4</v>
      </c>
      <c r="J3" s="19">
        <v>4470</v>
      </c>
      <c r="K3">
        <v>8.4049999999999994</v>
      </c>
      <c r="L3">
        <v>19.059999999999999</v>
      </c>
      <c r="M3">
        <v>2.988</v>
      </c>
      <c r="N3">
        <v>5.07</v>
      </c>
      <c r="O3">
        <v>2.629</v>
      </c>
    </row>
    <row r="4" spans="1:15">
      <c r="A4" s="1">
        <v>16</v>
      </c>
      <c r="B4" s="3" t="s">
        <v>91</v>
      </c>
      <c r="C4" s="3" t="s">
        <v>92</v>
      </c>
      <c r="D4" s="13">
        <v>0.23</v>
      </c>
      <c r="E4" s="2">
        <v>0.56999999999999995</v>
      </c>
      <c r="F4" s="2">
        <v>0.72</v>
      </c>
      <c r="G4" s="2">
        <f>AVERAGE(D4:F4)</f>
        <v>0.50666666666666671</v>
      </c>
      <c r="H4">
        <v>4</v>
      </c>
      <c r="I4">
        <v>147</v>
      </c>
      <c r="J4" s="19">
        <v>59724</v>
      </c>
      <c r="K4">
        <v>10.997</v>
      </c>
      <c r="L4">
        <v>154.43</v>
      </c>
      <c r="M4">
        <v>3.8959999999999999</v>
      </c>
      <c r="N4">
        <v>42.98</v>
      </c>
      <c r="O4">
        <v>3.5569999999999999</v>
      </c>
    </row>
    <row r="5" spans="1:15">
      <c r="A5" s="1">
        <v>15</v>
      </c>
      <c r="B5" s="3" t="s">
        <v>197</v>
      </c>
      <c r="C5" s="3" t="s">
        <v>198</v>
      </c>
      <c r="D5" s="13">
        <v>0.24</v>
      </c>
      <c r="E5" s="2">
        <v>0.62</v>
      </c>
      <c r="F5" s="2">
        <v>0.76</v>
      </c>
      <c r="G5" s="2">
        <f>AVERAGE(D5:F5)</f>
        <v>0.54</v>
      </c>
      <c r="H5">
        <v>4</v>
      </c>
      <c r="I5">
        <v>47</v>
      </c>
      <c r="J5" s="19">
        <v>32352</v>
      </c>
      <c r="K5">
        <v>10.384</v>
      </c>
      <c r="L5">
        <v>76.959999999999994</v>
      </c>
      <c r="M5">
        <v>3.5939999999999999</v>
      </c>
      <c r="N5">
        <v>24.33</v>
      </c>
      <c r="O5">
        <v>3.31</v>
      </c>
    </row>
    <row r="6" spans="1:15">
      <c r="A6" s="1">
        <v>7</v>
      </c>
      <c r="B6" s="3" t="s">
        <v>32</v>
      </c>
      <c r="C6" s="3" t="s">
        <v>33</v>
      </c>
      <c r="D6" s="13">
        <v>0.32</v>
      </c>
      <c r="E6" s="2">
        <v>0.62</v>
      </c>
      <c r="F6" s="2">
        <v>0.85</v>
      </c>
      <c r="G6" s="2">
        <f>AVERAGE(D6:F6)</f>
        <v>0.59666666666666668</v>
      </c>
      <c r="H6">
        <v>4</v>
      </c>
      <c r="I6">
        <v>34</v>
      </c>
      <c r="J6" s="19">
        <v>24708</v>
      </c>
      <c r="K6">
        <v>10.115</v>
      </c>
      <c r="L6">
        <v>75.489999999999995</v>
      </c>
      <c r="M6">
        <v>3.5859999999999999</v>
      </c>
      <c r="N6">
        <v>21.52</v>
      </c>
      <c r="O6">
        <v>3.2570000000000001</v>
      </c>
    </row>
    <row r="7" spans="1:15">
      <c r="A7" s="1">
        <v>39</v>
      </c>
      <c r="B7" s="1" t="s">
        <v>123</v>
      </c>
      <c r="C7" s="1" t="s">
        <v>124</v>
      </c>
      <c r="D7" s="13">
        <v>0.15</v>
      </c>
      <c r="E7" s="2">
        <v>0.41</v>
      </c>
      <c r="F7" s="2">
        <v>0.65</v>
      </c>
      <c r="G7" s="2">
        <f>AVERAGE(D7:F7)</f>
        <v>0.40333333333333332</v>
      </c>
      <c r="H7">
        <v>4</v>
      </c>
      <c r="I7">
        <v>54</v>
      </c>
      <c r="J7" s="19">
        <v>21614</v>
      </c>
      <c r="K7">
        <v>9.9809999999999999</v>
      </c>
      <c r="L7">
        <v>36</v>
      </c>
      <c r="M7">
        <v>3.2639999999999998</v>
      </c>
      <c r="N7">
        <v>9.56</v>
      </c>
      <c r="O7">
        <v>2.9049999999999998</v>
      </c>
    </row>
    <row r="8" spans="1:15">
      <c r="A8" s="1">
        <v>28</v>
      </c>
      <c r="B8" s="1" t="s">
        <v>193</v>
      </c>
      <c r="C8" s="1" t="s">
        <v>194</v>
      </c>
      <c r="D8" s="13">
        <v>0.18</v>
      </c>
      <c r="E8" s="2">
        <v>0.56000000000000005</v>
      </c>
      <c r="F8" s="2">
        <v>0.74</v>
      </c>
      <c r="G8" s="2">
        <f>AVERAGE(D8:F8)</f>
        <v>0.49333333333333335</v>
      </c>
      <c r="H8">
        <v>4</v>
      </c>
      <c r="I8">
        <v>59</v>
      </c>
      <c r="J8" s="19">
        <v>20209</v>
      </c>
      <c r="K8">
        <v>9.9139999999999997</v>
      </c>
      <c r="L8">
        <v>31.35</v>
      </c>
      <c r="M8">
        <v>3.2040000000000002</v>
      </c>
      <c r="N8">
        <v>9.2200000000000006</v>
      </c>
      <c r="O8">
        <v>2.8889999999999998</v>
      </c>
    </row>
    <row r="9" spans="1:15">
      <c r="A9" s="1">
        <v>63</v>
      </c>
      <c r="B9" s="1" t="s">
        <v>77</v>
      </c>
      <c r="C9" s="1" t="s">
        <v>78</v>
      </c>
      <c r="D9" s="13">
        <v>0.09</v>
      </c>
      <c r="E9" s="2">
        <v>0.43</v>
      </c>
      <c r="F9" s="2">
        <v>0.53</v>
      </c>
      <c r="G9" s="2">
        <f>AVERAGE(D9:F9)</f>
        <v>0.35000000000000003</v>
      </c>
      <c r="H9">
        <v>4</v>
      </c>
      <c r="I9">
        <v>70</v>
      </c>
      <c r="J9" s="19">
        <v>18645</v>
      </c>
      <c r="K9">
        <v>9.8330000000000002</v>
      </c>
      <c r="L9">
        <v>23.84</v>
      </c>
      <c r="M9">
        <v>3.085</v>
      </c>
      <c r="N9">
        <v>9.67</v>
      </c>
      <c r="O9">
        <v>2.91</v>
      </c>
    </row>
    <row r="10" spans="1:15">
      <c r="A10" s="1">
        <v>69</v>
      </c>
      <c r="B10" s="1" t="s">
        <v>103</v>
      </c>
      <c r="C10" s="1" t="s">
        <v>104</v>
      </c>
      <c r="D10" s="13">
        <v>0.08</v>
      </c>
      <c r="E10" s="2">
        <v>0.26</v>
      </c>
      <c r="F10" s="2">
        <v>0.51</v>
      </c>
      <c r="G10" s="2">
        <f>AVERAGE(D10:F10)</f>
        <v>0.28333333333333338</v>
      </c>
      <c r="H10">
        <v>4</v>
      </c>
      <c r="I10">
        <v>37</v>
      </c>
      <c r="J10" s="19">
        <v>16638</v>
      </c>
      <c r="K10">
        <v>9.7189999999999994</v>
      </c>
      <c r="L10">
        <v>32.04</v>
      </c>
      <c r="M10">
        <v>3.214</v>
      </c>
      <c r="N10">
        <v>10.75</v>
      </c>
      <c r="O10">
        <v>2.956</v>
      </c>
    </row>
    <row r="11" spans="1:15">
      <c r="A11" s="1">
        <v>77</v>
      </c>
      <c r="B11" s="1" t="s">
        <v>38</v>
      </c>
      <c r="C11" s="1" t="s">
        <v>39</v>
      </c>
      <c r="D11" s="13">
        <v>7.0000000000000007E-2</v>
      </c>
      <c r="E11" s="2">
        <v>0.27</v>
      </c>
      <c r="F11" s="2">
        <v>0.5</v>
      </c>
      <c r="G11" s="2">
        <f>AVERAGE(D11:F11)</f>
        <v>0.28000000000000003</v>
      </c>
      <c r="H11">
        <v>4</v>
      </c>
      <c r="I11">
        <v>33</v>
      </c>
      <c r="J11" s="19">
        <v>16063</v>
      </c>
      <c r="K11">
        <v>9.6839999999999993</v>
      </c>
      <c r="L11">
        <v>26.06</v>
      </c>
      <c r="M11">
        <v>3.1240000000000001</v>
      </c>
      <c r="N11">
        <v>10.19</v>
      </c>
      <c r="O11">
        <v>2.9329999999999998</v>
      </c>
    </row>
    <row r="12" spans="1:15">
      <c r="A12" s="1">
        <v>36</v>
      </c>
      <c r="B12" s="1" t="s">
        <v>36</v>
      </c>
      <c r="C12" s="1" t="s">
        <v>37</v>
      </c>
      <c r="D12" s="13">
        <v>0.15</v>
      </c>
      <c r="E12" s="2">
        <v>0.37</v>
      </c>
      <c r="F12" s="2">
        <v>0.62</v>
      </c>
      <c r="G12" s="2">
        <f>AVERAGE(D12:F12)</f>
        <v>0.38000000000000006</v>
      </c>
      <c r="H12">
        <v>4</v>
      </c>
      <c r="I12">
        <v>72</v>
      </c>
      <c r="J12" s="19">
        <v>15857</v>
      </c>
      <c r="K12">
        <v>9.6709999999999994</v>
      </c>
      <c r="L12">
        <v>95.78</v>
      </c>
      <c r="M12">
        <v>3.6890000000000001</v>
      </c>
      <c r="N12">
        <v>17.37</v>
      </c>
      <c r="O12">
        <v>3.1640000000000001</v>
      </c>
    </row>
    <row r="13" spans="1:15">
      <c r="A13" s="1">
        <v>48</v>
      </c>
      <c r="B13" s="1" t="s">
        <v>131</v>
      </c>
      <c r="C13" s="1" t="s">
        <v>132</v>
      </c>
      <c r="D13" s="13">
        <v>0.13</v>
      </c>
      <c r="E13" s="2">
        <v>0.46</v>
      </c>
      <c r="F13" s="2">
        <v>0.66</v>
      </c>
      <c r="G13" s="2">
        <f>AVERAGE(D13:F13)</f>
        <v>0.41666666666666669</v>
      </c>
      <c r="H13">
        <v>4</v>
      </c>
      <c r="I13">
        <v>16</v>
      </c>
      <c r="J13" s="19">
        <v>13500</v>
      </c>
      <c r="K13">
        <v>9.51</v>
      </c>
      <c r="L13">
        <v>8.24</v>
      </c>
      <c r="M13">
        <v>2.6240000000000001</v>
      </c>
      <c r="N13">
        <v>2.85</v>
      </c>
      <c r="O13">
        <v>2.38</v>
      </c>
    </row>
    <row r="14" spans="1:15">
      <c r="A14" s="1">
        <v>96</v>
      </c>
      <c r="B14" s="1" t="s">
        <v>46</v>
      </c>
      <c r="C14" s="1" t="s">
        <v>47</v>
      </c>
      <c r="D14" s="13">
        <v>0.03</v>
      </c>
      <c r="E14" s="2">
        <v>0.18</v>
      </c>
      <c r="F14" s="2">
        <v>0.38</v>
      </c>
      <c r="G14" s="2">
        <f>AVERAGE(D14:F14)</f>
        <v>0.19666666666666666</v>
      </c>
      <c r="H14">
        <v>4</v>
      </c>
      <c r="I14">
        <v>14</v>
      </c>
      <c r="J14" s="19">
        <v>8305</v>
      </c>
      <c r="K14">
        <v>9.0250000000000004</v>
      </c>
      <c r="L14">
        <v>27.51</v>
      </c>
      <c r="M14">
        <v>3.1469999999999998</v>
      </c>
      <c r="N14">
        <v>7.93</v>
      </c>
      <c r="O14">
        <v>2.8239999999999998</v>
      </c>
    </row>
    <row r="15" spans="1:15">
      <c r="A15" s="1">
        <v>5</v>
      </c>
      <c r="B15" s="3" t="s">
        <v>121</v>
      </c>
      <c r="C15" s="3" t="s">
        <v>122</v>
      </c>
      <c r="D15" s="13">
        <v>0.36</v>
      </c>
      <c r="E15" s="2">
        <v>0.64</v>
      </c>
      <c r="F15" s="2">
        <v>0.79</v>
      </c>
      <c r="G15" s="2">
        <f>AVERAGE(D15:F15)</f>
        <v>0.59666666666666668</v>
      </c>
      <c r="H15">
        <v>4</v>
      </c>
      <c r="I15">
        <v>35</v>
      </c>
      <c r="J15" s="19">
        <v>7176</v>
      </c>
      <c r="K15">
        <v>8.8780000000000001</v>
      </c>
      <c r="L15">
        <v>14.69</v>
      </c>
      <c r="M15">
        <v>2.875</v>
      </c>
      <c r="N15">
        <v>6.35</v>
      </c>
      <c r="O15">
        <v>2.7280000000000002</v>
      </c>
    </row>
    <row r="16" spans="1:15">
      <c r="A16" s="1">
        <v>53</v>
      </c>
      <c r="B16" s="1" t="s">
        <v>125</v>
      </c>
      <c r="C16" s="1" t="s">
        <v>126</v>
      </c>
      <c r="D16" s="13">
        <v>0.11</v>
      </c>
      <c r="E16" s="2">
        <v>0.38</v>
      </c>
      <c r="F16" s="2">
        <v>0.62</v>
      </c>
      <c r="G16" s="2">
        <f>AVERAGE(D16:F16)</f>
        <v>0.36999999999999994</v>
      </c>
      <c r="H16">
        <v>4</v>
      </c>
      <c r="I16">
        <v>12</v>
      </c>
      <c r="J16" s="19">
        <v>7051</v>
      </c>
      <c r="K16">
        <v>8.8610000000000007</v>
      </c>
      <c r="L16">
        <v>5.2</v>
      </c>
      <c r="M16">
        <v>2.4249999999999998</v>
      </c>
      <c r="N16">
        <v>2.59</v>
      </c>
      <c r="O16">
        <v>2.339</v>
      </c>
    </row>
    <row r="17" spans="1:15">
      <c r="A17" s="1">
        <v>93</v>
      </c>
      <c r="B17" s="1" t="s">
        <v>175</v>
      </c>
      <c r="C17" s="1" t="s">
        <v>176</v>
      </c>
      <c r="D17" s="13">
        <v>0.04</v>
      </c>
      <c r="E17" s="2">
        <v>0.25</v>
      </c>
      <c r="F17" s="2">
        <v>0.51</v>
      </c>
      <c r="G17" s="2">
        <f>AVERAGE(D17:F17)</f>
        <v>0.26666666666666666</v>
      </c>
      <c r="H17">
        <v>4</v>
      </c>
      <c r="I17">
        <v>15</v>
      </c>
      <c r="J17" s="19">
        <v>6358</v>
      </c>
      <c r="K17">
        <v>8.7569999999999997</v>
      </c>
      <c r="L17">
        <v>22.71</v>
      </c>
      <c r="M17">
        <v>3.0640000000000001</v>
      </c>
      <c r="N17">
        <v>7.8</v>
      </c>
      <c r="O17">
        <v>2.8159999999999998</v>
      </c>
    </row>
    <row r="18" spans="1:15">
      <c r="A18" s="1">
        <v>64</v>
      </c>
      <c r="B18" s="1" t="s">
        <v>105</v>
      </c>
      <c r="C18" s="1" t="s">
        <v>106</v>
      </c>
      <c r="D18" s="13">
        <v>0.08</v>
      </c>
      <c r="E18" s="2">
        <v>0.37</v>
      </c>
      <c r="F18" s="2">
        <v>0.59</v>
      </c>
      <c r="G18" s="2">
        <f>AVERAGE(D18:F18)</f>
        <v>0.34666666666666668</v>
      </c>
      <c r="H18">
        <v>4</v>
      </c>
      <c r="I18">
        <v>8</v>
      </c>
      <c r="J18" s="19">
        <v>5283</v>
      </c>
      <c r="K18">
        <v>8.5719999999999992</v>
      </c>
      <c r="L18">
        <v>5.88</v>
      </c>
      <c r="M18">
        <v>2.4790000000000001</v>
      </c>
      <c r="N18">
        <v>2.62</v>
      </c>
      <c r="O18">
        <v>2.3439999999999999</v>
      </c>
    </row>
    <row r="19" spans="1:15">
      <c r="A19" s="1">
        <v>80</v>
      </c>
      <c r="B19" s="1" t="s">
        <v>163</v>
      </c>
      <c r="C19" s="1" t="s">
        <v>164</v>
      </c>
      <c r="D19" s="13">
        <v>7.0000000000000007E-2</v>
      </c>
      <c r="E19" s="2">
        <v>0.38</v>
      </c>
      <c r="F19" s="2">
        <v>0.64</v>
      </c>
      <c r="G19" s="2">
        <f>AVERAGE(D19:F19)</f>
        <v>0.36333333333333334</v>
      </c>
      <c r="H19">
        <v>4</v>
      </c>
      <c r="I19">
        <v>48</v>
      </c>
      <c r="J19" s="19">
        <v>5184</v>
      </c>
      <c r="K19">
        <v>8.5530000000000008</v>
      </c>
      <c r="L19">
        <v>13.65</v>
      </c>
      <c r="M19">
        <v>2.843</v>
      </c>
      <c r="N19">
        <v>3.74</v>
      </c>
      <c r="O19">
        <v>2.4980000000000002</v>
      </c>
    </row>
    <row r="20" spans="1:15">
      <c r="A20" s="1">
        <v>95</v>
      </c>
      <c r="B20" s="1" t="s">
        <v>57</v>
      </c>
      <c r="C20" s="1" t="s">
        <v>58</v>
      </c>
      <c r="D20" s="13">
        <v>0.04</v>
      </c>
      <c r="E20" s="2">
        <v>0.2</v>
      </c>
      <c r="F20" s="2">
        <v>0.42</v>
      </c>
      <c r="G20" s="2">
        <f>AVERAGE(D20:F20)</f>
        <v>0.22</v>
      </c>
      <c r="H20">
        <v>4</v>
      </c>
      <c r="I20">
        <v>34</v>
      </c>
      <c r="J20" s="19">
        <v>4988</v>
      </c>
      <c r="K20">
        <v>8.5150000000000006</v>
      </c>
      <c r="L20">
        <v>14.22</v>
      </c>
      <c r="M20">
        <v>2.8610000000000002</v>
      </c>
      <c r="N20">
        <v>4.8</v>
      </c>
      <c r="O20">
        <v>2.6059999999999999</v>
      </c>
    </row>
    <row r="21" spans="1:15">
      <c r="A21" s="1">
        <v>92</v>
      </c>
      <c r="B21" s="1" t="s">
        <v>203</v>
      </c>
      <c r="C21" s="1" t="s">
        <v>204</v>
      </c>
      <c r="D21" s="13">
        <v>0.04</v>
      </c>
      <c r="E21" s="2">
        <v>0.28000000000000003</v>
      </c>
      <c r="F21" s="2">
        <v>0.46</v>
      </c>
      <c r="G21" s="2">
        <f>AVERAGE(D21:F21)</f>
        <v>0.26</v>
      </c>
      <c r="H21">
        <v>5</v>
      </c>
      <c r="I21">
        <v>153</v>
      </c>
      <c r="J21" s="19">
        <v>96953</v>
      </c>
      <c r="K21">
        <v>11.481999999999999</v>
      </c>
      <c r="L21">
        <v>220.78</v>
      </c>
      <c r="M21">
        <v>4.0519999999999996</v>
      </c>
      <c r="N21">
        <v>50.85</v>
      </c>
      <c r="O21">
        <v>3.63</v>
      </c>
    </row>
    <row r="22" spans="1:15">
      <c r="A22" s="1">
        <v>38</v>
      </c>
      <c r="B22" s="1" t="s">
        <v>191</v>
      </c>
      <c r="C22" s="1" t="s">
        <v>192</v>
      </c>
      <c r="D22" s="13">
        <v>0.15</v>
      </c>
      <c r="E22" s="2">
        <v>0.56999999999999995</v>
      </c>
      <c r="F22" s="2">
        <v>0.78</v>
      </c>
      <c r="G22" s="2">
        <f>AVERAGE(D22:F22)</f>
        <v>0.5</v>
      </c>
      <c r="H22">
        <v>5</v>
      </c>
      <c r="I22">
        <v>65</v>
      </c>
      <c r="J22" s="19">
        <v>25606</v>
      </c>
      <c r="K22">
        <v>10.151</v>
      </c>
      <c r="L22">
        <v>227.94</v>
      </c>
      <c r="M22">
        <v>4.0650000000000004</v>
      </c>
      <c r="N22">
        <v>55.57</v>
      </c>
      <c r="O22">
        <v>3.669</v>
      </c>
    </row>
    <row r="23" spans="1:15">
      <c r="A23" s="1">
        <v>19</v>
      </c>
      <c r="B23" s="3" t="s">
        <v>115</v>
      </c>
      <c r="C23" s="3" t="s">
        <v>116</v>
      </c>
      <c r="D23" s="13">
        <v>0.21</v>
      </c>
      <c r="E23" s="2">
        <v>0.5</v>
      </c>
      <c r="F23" s="2">
        <v>0.69</v>
      </c>
      <c r="G23" s="2">
        <f>AVERAGE(D23:F23)</f>
        <v>0.46666666666666662</v>
      </c>
      <c r="H23">
        <v>5</v>
      </c>
      <c r="I23">
        <v>117</v>
      </c>
      <c r="J23" s="19">
        <v>23855</v>
      </c>
      <c r="K23">
        <v>10.08</v>
      </c>
      <c r="L23">
        <v>92.88</v>
      </c>
      <c r="M23">
        <v>3.6760000000000002</v>
      </c>
      <c r="N23">
        <v>18.8</v>
      </c>
      <c r="O23">
        <v>3.198</v>
      </c>
    </row>
    <row r="24" spans="1:15">
      <c r="A24" s="1">
        <v>57</v>
      </c>
      <c r="B24" s="1" t="s">
        <v>24</v>
      </c>
      <c r="C24" s="1" t="s">
        <v>25</v>
      </c>
      <c r="D24" s="13">
        <v>0.1</v>
      </c>
      <c r="E24" s="2">
        <v>0.37</v>
      </c>
      <c r="F24" s="2">
        <v>0.56000000000000005</v>
      </c>
      <c r="G24" s="2">
        <f>AVERAGE(D24:F24)</f>
        <v>0.34333333333333332</v>
      </c>
      <c r="H24">
        <v>5</v>
      </c>
      <c r="I24">
        <v>44</v>
      </c>
      <c r="J24" s="19">
        <v>22078</v>
      </c>
      <c r="K24">
        <v>10.002000000000001</v>
      </c>
      <c r="L24">
        <v>102.65</v>
      </c>
      <c r="M24">
        <v>3.7189999999999999</v>
      </c>
      <c r="N24">
        <v>16.68</v>
      </c>
      <c r="O24">
        <v>3.1459999999999999</v>
      </c>
    </row>
    <row r="25" spans="1:15">
      <c r="A25" s="1">
        <v>74</v>
      </c>
      <c r="B25" s="1" t="s">
        <v>217</v>
      </c>
      <c r="C25" s="1" t="s">
        <v>218</v>
      </c>
      <c r="D25" s="13">
        <v>7.0000000000000007E-2</v>
      </c>
      <c r="E25" s="2">
        <v>0.31</v>
      </c>
      <c r="F25" s="2">
        <v>0.5</v>
      </c>
      <c r="G25" s="2">
        <f>AVERAGE(D25:F25)</f>
        <v>0.29333333333333333</v>
      </c>
      <c r="H25">
        <v>5</v>
      </c>
      <c r="I25">
        <v>56</v>
      </c>
      <c r="J25" s="19">
        <v>19368</v>
      </c>
      <c r="K25">
        <v>9.8710000000000004</v>
      </c>
      <c r="L25">
        <v>27.06</v>
      </c>
      <c r="M25">
        <v>3.14</v>
      </c>
      <c r="N25">
        <v>10.15</v>
      </c>
      <c r="O25">
        <v>2.93</v>
      </c>
    </row>
    <row r="26" spans="1:15">
      <c r="A26" s="1">
        <v>22</v>
      </c>
      <c r="B26" s="3" t="s">
        <v>173</v>
      </c>
      <c r="C26" s="3" t="s">
        <v>174</v>
      </c>
      <c r="D26" s="13">
        <v>0.2</v>
      </c>
      <c r="E26" s="2">
        <v>0.51</v>
      </c>
      <c r="F26" s="2">
        <v>0.74</v>
      </c>
      <c r="G26" s="2">
        <f>AVERAGE(D26:F26)</f>
        <v>0.48333333333333334</v>
      </c>
      <c r="H26">
        <v>5</v>
      </c>
      <c r="I26">
        <v>41</v>
      </c>
      <c r="J26" s="19">
        <v>17473</v>
      </c>
      <c r="K26">
        <v>9.7680000000000007</v>
      </c>
      <c r="L26">
        <v>54.69</v>
      </c>
      <c r="M26">
        <v>3.4460000000000002</v>
      </c>
      <c r="N26">
        <v>14.16</v>
      </c>
      <c r="O26">
        <v>3.0750000000000002</v>
      </c>
    </row>
    <row r="27" spans="1:15">
      <c r="A27" s="1">
        <v>94</v>
      </c>
      <c r="B27" s="1" t="s">
        <v>34</v>
      </c>
      <c r="C27" s="1" t="s">
        <v>35</v>
      </c>
      <c r="D27" s="13">
        <v>0.04</v>
      </c>
      <c r="E27" s="2">
        <v>0.31</v>
      </c>
      <c r="F27" s="2">
        <v>0.5</v>
      </c>
      <c r="G27" s="2">
        <f>AVERAGE(D27:F27)</f>
        <v>0.28333333333333333</v>
      </c>
      <c r="H27">
        <v>5</v>
      </c>
      <c r="I27">
        <v>34</v>
      </c>
      <c r="J27" s="19">
        <v>17326</v>
      </c>
      <c r="K27">
        <v>9.76</v>
      </c>
      <c r="L27">
        <v>58.78</v>
      </c>
      <c r="M27">
        <v>3.4769999999999999</v>
      </c>
      <c r="N27">
        <v>25.1</v>
      </c>
      <c r="O27">
        <v>3.3239999999999998</v>
      </c>
    </row>
    <row r="28" spans="1:15">
      <c r="A28" s="1">
        <v>43</v>
      </c>
      <c r="B28" s="1" t="s">
        <v>83</v>
      </c>
      <c r="C28" s="1" t="s">
        <v>84</v>
      </c>
      <c r="D28" s="13">
        <v>0.13</v>
      </c>
      <c r="E28" s="2">
        <v>0.42</v>
      </c>
      <c r="F28" s="2">
        <v>0.63</v>
      </c>
      <c r="G28" s="2">
        <f>AVERAGE(D28:F28)</f>
        <v>0.39333333333333337</v>
      </c>
      <c r="H28">
        <v>5</v>
      </c>
      <c r="I28">
        <v>88</v>
      </c>
      <c r="J28" s="19">
        <v>16802</v>
      </c>
      <c r="K28">
        <v>9.7289999999999992</v>
      </c>
      <c r="L28">
        <v>48.51</v>
      </c>
      <c r="M28">
        <v>3.3940000000000001</v>
      </c>
      <c r="N28">
        <v>14.65</v>
      </c>
      <c r="O28">
        <v>3.09</v>
      </c>
    </row>
    <row r="29" spans="1:15">
      <c r="A29" s="1">
        <v>42</v>
      </c>
      <c r="B29" s="1" t="s">
        <v>113</v>
      </c>
      <c r="C29" s="1" t="s">
        <v>114</v>
      </c>
      <c r="D29" s="13">
        <v>0.13</v>
      </c>
      <c r="E29" s="2">
        <v>0.39</v>
      </c>
      <c r="F29" s="2">
        <v>0.62</v>
      </c>
      <c r="G29" s="2">
        <f>AVERAGE(D29:F29)</f>
        <v>0.38000000000000006</v>
      </c>
      <c r="H29">
        <v>5</v>
      </c>
      <c r="I29">
        <v>66</v>
      </c>
      <c r="J29" s="19">
        <v>11938</v>
      </c>
      <c r="K29">
        <v>9.3870000000000005</v>
      </c>
      <c r="L29">
        <v>96.31</v>
      </c>
      <c r="M29">
        <v>3.6909999999999998</v>
      </c>
      <c r="N29">
        <v>22.5</v>
      </c>
      <c r="O29">
        <v>3.2759999999999998</v>
      </c>
    </row>
    <row r="30" spans="1:15">
      <c r="A30" s="1">
        <v>2</v>
      </c>
      <c r="B30" s="1" t="s">
        <v>159</v>
      </c>
      <c r="C30" s="1" t="s">
        <v>160</v>
      </c>
      <c r="D30" s="13">
        <v>0.51</v>
      </c>
      <c r="E30" s="2">
        <v>0.83</v>
      </c>
      <c r="F30" s="2">
        <v>0.95</v>
      </c>
      <c r="G30" s="2">
        <f>AVERAGE(D30:F30)</f>
        <v>0.76333333333333331</v>
      </c>
      <c r="H30">
        <v>5</v>
      </c>
      <c r="I30">
        <v>9</v>
      </c>
      <c r="J30" s="19">
        <v>10738</v>
      </c>
      <c r="K30">
        <v>9.282</v>
      </c>
      <c r="L30">
        <v>15.67</v>
      </c>
      <c r="M30">
        <v>2.903</v>
      </c>
      <c r="N30">
        <v>3.62</v>
      </c>
      <c r="O30">
        <v>2.484</v>
      </c>
    </row>
    <row r="31" spans="1:15">
      <c r="A31" s="1">
        <v>78</v>
      </c>
      <c r="B31" s="1" t="s">
        <v>161</v>
      </c>
      <c r="C31" s="1" t="s">
        <v>162</v>
      </c>
      <c r="D31" s="13">
        <v>7.0000000000000007E-2</v>
      </c>
      <c r="E31" s="2">
        <v>0.22</v>
      </c>
      <c r="F31" s="2">
        <v>0.38</v>
      </c>
      <c r="G31" s="2">
        <f>AVERAGE(D31:F31)</f>
        <v>0.22333333333333336</v>
      </c>
      <c r="H31">
        <v>5</v>
      </c>
      <c r="I31">
        <v>22</v>
      </c>
      <c r="J31" s="19">
        <v>10419</v>
      </c>
      <c r="K31">
        <v>9.2509999999999994</v>
      </c>
      <c r="L31">
        <v>25.65</v>
      </c>
      <c r="M31">
        <v>3.117</v>
      </c>
      <c r="N31">
        <v>11.03</v>
      </c>
      <c r="O31">
        <v>2.9670000000000001</v>
      </c>
    </row>
    <row r="32" spans="1:15">
      <c r="A32" s="1">
        <v>90</v>
      </c>
      <c r="B32" s="1" t="s">
        <v>89</v>
      </c>
      <c r="C32" s="1" t="s">
        <v>90</v>
      </c>
      <c r="D32" s="13">
        <v>0.04</v>
      </c>
      <c r="E32" s="2">
        <v>0.19</v>
      </c>
      <c r="F32" s="2">
        <v>0.47</v>
      </c>
      <c r="G32" s="2">
        <f>AVERAGE(D32:F32)</f>
        <v>0.23333333333333331</v>
      </c>
      <c r="H32">
        <v>5</v>
      </c>
      <c r="I32">
        <v>19</v>
      </c>
      <c r="J32" s="19">
        <v>9581</v>
      </c>
      <c r="K32">
        <v>9.1679999999999993</v>
      </c>
      <c r="L32">
        <v>5.71</v>
      </c>
      <c r="M32">
        <v>2.4649999999999999</v>
      </c>
      <c r="N32">
        <v>2.41</v>
      </c>
      <c r="O32">
        <v>2.3079999999999998</v>
      </c>
    </row>
    <row r="33" spans="1:15">
      <c r="A33" s="1">
        <v>32</v>
      </c>
      <c r="B33" s="1" t="s">
        <v>109</v>
      </c>
      <c r="C33" s="1" t="s">
        <v>110</v>
      </c>
      <c r="D33" s="13">
        <v>0.17</v>
      </c>
      <c r="E33" s="2">
        <v>0.56000000000000005</v>
      </c>
      <c r="F33" s="2">
        <v>0.7</v>
      </c>
      <c r="G33" s="2">
        <f>AVERAGE(D33:F33)</f>
        <v>0.47666666666666674</v>
      </c>
      <c r="H33">
        <v>5</v>
      </c>
      <c r="I33">
        <v>33</v>
      </c>
      <c r="J33" s="19">
        <v>7527</v>
      </c>
      <c r="K33">
        <v>8.9260000000000002</v>
      </c>
      <c r="L33">
        <v>26.27</v>
      </c>
      <c r="M33">
        <v>3.1269999999999998</v>
      </c>
      <c r="N33">
        <v>10.5</v>
      </c>
      <c r="O33">
        <v>2.9460000000000002</v>
      </c>
    </row>
    <row r="34" spans="1:15">
      <c r="A34" s="1">
        <v>62</v>
      </c>
      <c r="B34" s="1" t="s">
        <v>221</v>
      </c>
      <c r="C34" s="1" t="s">
        <v>222</v>
      </c>
      <c r="D34" s="13">
        <v>0.09</v>
      </c>
      <c r="E34" s="2">
        <v>0.34</v>
      </c>
      <c r="F34" s="2">
        <v>0.6</v>
      </c>
      <c r="G34" s="2">
        <f>AVERAGE(D34:F34)</f>
        <v>0.34333333333333332</v>
      </c>
      <c r="H34">
        <v>5</v>
      </c>
      <c r="I34">
        <v>3</v>
      </c>
      <c r="J34" s="19">
        <v>6894</v>
      </c>
      <c r="K34">
        <v>8.8379999999999992</v>
      </c>
      <c r="L34">
        <v>0.86</v>
      </c>
      <c r="M34">
        <v>1.653</v>
      </c>
      <c r="N34">
        <v>0.45</v>
      </c>
      <c r="O34">
        <v>1.591</v>
      </c>
    </row>
    <row r="35" spans="1:15">
      <c r="A35" s="1">
        <v>26</v>
      </c>
      <c r="B35" s="1" t="s">
        <v>177</v>
      </c>
      <c r="C35" s="1" t="s">
        <v>178</v>
      </c>
      <c r="D35" s="13">
        <v>0.18</v>
      </c>
      <c r="E35" s="2">
        <v>0.49</v>
      </c>
      <c r="F35" s="2">
        <v>0.7</v>
      </c>
      <c r="G35" s="2">
        <f>AVERAGE(D35:F35)</f>
        <v>0.45666666666666661</v>
      </c>
      <c r="H35">
        <v>5</v>
      </c>
      <c r="I35">
        <v>8</v>
      </c>
      <c r="J35" s="19">
        <v>6853</v>
      </c>
      <c r="K35">
        <v>8.8320000000000007</v>
      </c>
      <c r="L35">
        <v>10.41</v>
      </c>
      <c r="M35">
        <v>2.726</v>
      </c>
      <c r="N35">
        <v>4.5999999999999996</v>
      </c>
      <c r="O35">
        <v>2.5880000000000001</v>
      </c>
    </row>
    <row r="36" spans="1:15">
      <c r="A36" s="1">
        <v>3</v>
      </c>
      <c r="B36" s="1" t="s">
        <v>55</v>
      </c>
      <c r="C36" s="1" t="s">
        <v>56</v>
      </c>
      <c r="D36" s="13">
        <v>0.42</v>
      </c>
      <c r="E36" s="2">
        <v>0.8</v>
      </c>
      <c r="F36" s="2">
        <v>0.91</v>
      </c>
      <c r="G36" s="2">
        <f>AVERAGE(D36:F36)</f>
        <v>0.71</v>
      </c>
      <c r="H36">
        <v>5</v>
      </c>
      <c r="I36">
        <v>28</v>
      </c>
      <c r="J36" s="19">
        <v>6301</v>
      </c>
      <c r="K36">
        <v>8.7479999999999993</v>
      </c>
      <c r="L36">
        <v>11.75</v>
      </c>
      <c r="M36">
        <v>2.778</v>
      </c>
      <c r="N36">
        <v>4.63</v>
      </c>
      <c r="O36">
        <v>2.59</v>
      </c>
    </row>
    <row r="37" spans="1:15">
      <c r="A37" s="1">
        <v>68</v>
      </c>
      <c r="B37" s="1" t="s">
        <v>219</v>
      </c>
      <c r="C37" s="1" t="s">
        <v>220</v>
      </c>
      <c r="D37" s="13">
        <v>0.08</v>
      </c>
      <c r="E37" s="2">
        <v>0.23</v>
      </c>
      <c r="F37" s="2">
        <v>0.5</v>
      </c>
      <c r="G37" s="2">
        <f>AVERAGE(D37:F37)</f>
        <v>0.27</v>
      </c>
      <c r="H37">
        <v>5</v>
      </c>
      <c r="I37">
        <v>28</v>
      </c>
      <c r="J37" s="19">
        <v>6139</v>
      </c>
      <c r="K37">
        <v>8.7219999999999995</v>
      </c>
      <c r="L37">
        <v>26.53</v>
      </c>
      <c r="M37">
        <v>3.1320000000000001</v>
      </c>
      <c r="N37">
        <v>11.17</v>
      </c>
      <c r="O37">
        <v>2.972</v>
      </c>
    </row>
    <row r="38" spans="1:15">
      <c r="A38" s="1">
        <v>67</v>
      </c>
      <c r="B38" s="1" t="s">
        <v>199</v>
      </c>
      <c r="C38" s="1" t="s">
        <v>200</v>
      </c>
      <c r="D38" s="13">
        <v>0.08</v>
      </c>
      <c r="E38" s="2">
        <v>0.36</v>
      </c>
      <c r="F38" s="2">
        <v>0.6</v>
      </c>
      <c r="G38" s="2">
        <f>AVERAGE(D38:F38)</f>
        <v>0.34666666666666668</v>
      </c>
      <c r="H38">
        <v>5</v>
      </c>
      <c r="I38">
        <v>56</v>
      </c>
      <c r="J38" s="19">
        <v>5828</v>
      </c>
      <c r="K38">
        <v>8.67</v>
      </c>
      <c r="L38">
        <v>7.61</v>
      </c>
      <c r="M38">
        <v>2.59</v>
      </c>
      <c r="N38">
        <v>4.01</v>
      </c>
      <c r="O38">
        <v>2.528</v>
      </c>
    </row>
    <row r="39" spans="1:15">
      <c r="A39" s="1">
        <v>30</v>
      </c>
      <c r="B39" s="1" t="s">
        <v>201</v>
      </c>
      <c r="C39" s="1" t="s">
        <v>202</v>
      </c>
      <c r="D39" s="13">
        <v>0.18</v>
      </c>
      <c r="E39" s="2">
        <v>0.56999999999999995</v>
      </c>
      <c r="F39" s="2">
        <v>0.72</v>
      </c>
      <c r="G39" s="2">
        <f>AVERAGE(D39:F39)</f>
        <v>0.49</v>
      </c>
      <c r="H39">
        <v>5</v>
      </c>
      <c r="I39">
        <v>17</v>
      </c>
      <c r="J39" s="19">
        <v>5229</v>
      </c>
      <c r="K39">
        <v>8.5619999999999994</v>
      </c>
      <c r="L39">
        <v>13.45</v>
      </c>
      <c r="M39">
        <v>2.8370000000000002</v>
      </c>
      <c r="N39">
        <v>4.8600000000000003</v>
      </c>
      <c r="O39">
        <v>2.6120000000000001</v>
      </c>
    </row>
    <row r="40" spans="1:15">
      <c r="A40" s="1">
        <v>33</v>
      </c>
      <c r="B40" s="1" t="s">
        <v>97</v>
      </c>
      <c r="C40" s="1" t="s">
        <v>98</v>
      </c>
      <c r="D40" s="13">
        <v>0.17</v>
      </c>
      <c r="E40" s="2">
        <v>0.55000000000000004</v>
      </c>
      <c r="F40" s="2">
        <v>0.75</v>
      </c>
      <c r="G40" s="2">
        <f>AVERAGE(D40:F40)</f>
        <v>0.49000000000000005</v>
      </c>
      <c r="H40">
        <v>6</v>
      </c>
      <c r="I40">
        <v>133</v>
      </c>
      <c r="J40" s="19">
        <v>81053</v>
      </c>
      <c r="K40">
        <v>11.303000000000001</v>
      </c>
      <c r="L40">
        <v>419.29</v>
      </c>
      <c r="M40">
        <v>4.33</v>
      </c>
      <c r="N40">
        <v>73.650000000000006</v>
      </c>
      <c r="O40">
        <v>3.7909999999999999</v>
      </c>
    </row>
    <row r="41" spans="1:15">
      <c r="A41" s="1">
        <v>10</v>
      </c>
      <c r="B41" s="3" t="s">
        <v>71</v>
      </c>
      <c r="C41" s="3" t="s">
        <v>72</v>
      </c>
      <c r="D41" s="13">
        <v>0.27</v>
      </c>
      <c r="E41" s="2">
        <v>0.72</v>
      </c>
      <c r="F41" s="2">
        <v>0.74</v>
      </c>
      <c r="G41" s="2">
        <f>AVERAGE(D41:F41)</f>
        <v>0.57666666666666666</v>
      </c>
      <c r="H41">
        <v>6</v>
      </c>
      <c r="I41">
        <v>100</v>
      </c>
      <c r="J41" s="19">
        <v>31917</v>
      </c>
      <c r="K41">
        <v>10.371</v>
      </c>
      <c r="L41">
        <v>263.94</v>
      </c>
      <c r="M41">
        <v>4.1289999999999996</v>
      </c>
      <c r="N41">
        <v>44.15</v>
      </c>
      <c r="O41">
        <v>3.569</v>
      </c>
    </row>
    <row r="42" spans="1:15">
      <c r="A42" s="1">
        <v>73</v>
      </c>
      <c r="B42" s="1" t="s">
        <v>67</v>
      </c>
      <c r="C42" s="1" t="s">
        <v>68</v>
      </c>
      <c r="D42" s="13">
        <v>7.0000000000000007E-2</v>
      </c>
      <c r="E42" s="2">
        <v>0.3</v>
      </c>
      <c r="F42" s="2">
        <v>0.52</v>
      </c>
      <c r="G42" s="2">
        <f>AVERAGE(D42:F42)</f>
        <v>0.29666666666666669</v>
      </c>
      <c r="H42">
        <v>6</v>
      </c>
      <c r="I42">
        <v>14</v>
      </c>
      <c r="J42" s="19">
        <v>18290</v>
      </c>
      <c r="K42">
        <v>9.8140000000000001</v>
      </c>
      <c r="L42">
        <v>6.2</v>
      </c>
      <c r="M42">
        <v>2.5009999999999999</v>
      </c>
      <c r="N42">
        <v>3.14</v>
      </c>
      <c r="O42">
        <v>2.4220000000000002</v>
      </c>
    </row>
    <row r="43" spans="1:15">
      <c r="A43" s="1">
        <v>44</v>
      </c>
      <c r="B43" s="1" t="s">
        <v>101</v>
      </c>
      <c r="C43" s="1" t="s">
        <v>102</v>
      </c>
      <c r="D43" s="13">
        <v>0.13</v>
      </c>
      <c r="E43" s="2">
        <v>0.49</v>
      </c>
      <c r="F43" s="2">
        <v>0.68</v>
      </c>
      <c r="G43" s="2">
        <f>AVERAGE(D43:F43)</f>
        <v>0.43333333333333335</v>
      </c>
      <c r="H43">
        <v>6</v>
      </c>
      <c r="I43">
        <v>60</v>
      </c>
      <c r="J43" s="19">
        <v>11220</v>
      </c>
      <c r="K43">
        <v>9.3249999999999993</v>
      </c>
      <c r="L43">
        <v>26.55</v>
      </c>
      <c r="M43">
        <v>3.1320000000000001</v>
      </c>
      <c r="N43">
        <v>10.029999999999999</v>
      </c>
      <c r="O43">
        <v>2.9249999999999998</v>
      </c>
    </row>
    <row r="44" spans="1:15">
      <c r="A44" s="1">
        <v>34</v>
      </c>
      <c r="B44" s="1" t="s">
        <v>167</v>
      </c>
      <c r="C44" s="1" t="s">
        <v>168</v>
      </c>
      <c r="D44" s="13">
        <v>0.17</v>
      </c>
      <c r="E44" s="2">
        <v>0.53</v>
      </c>
      <c r="F44" s="2">
        <v>0.65</v>
      </c>
      <c r="G44" s="2">
        <f>AVERAGE(D44:F44)</f>
        <v>0.45</v>
      </c>
      <c r="H44">
        <v>6</v>
      </c>
      <c r="I44">
        <v>28</v>
      </c>
      <c r="J44" s="19">
        <v>10237</v>
      </c>
      <c r="K44">
        <v>9.234</v>
      </c>
      <c r="L44">
        <v>15.78</v>
      </c>
      <c r="M44">
        <v>2.9060000000000001</v>
      </c>
      <c r="N44">
        <v>6.72</v>
      </c>
      <c r="O44">
        <v>2.7519999999999998</v>
      </c>
    </row>
    <row r="45" spans="1:15">
      <c r="A45" s="1">
        <v>24</v>
      </c>
      <c r="B45" s="3" t="s">
        <v>48</v>
      </c>
      <c r="C45" s="3" t="s">
        <v>49</v>
      </c>
      <c r="D45" s="13">
        <v>0.2</v>
      </c>
      <c r="E45" s="2">
        <v>0.48</v>
      </c>
      <c r="F45" s="2">
        <v>0.75</v>
      </c>
      <c r="G45" s="2">
        <f>AVERAGE(D45:F45)</f>
        <v>0.47666666666666663</v>
      </c>
      <c r="H45">
        <v>6</v>
      </c>
      <c r="I45">
        <v>13</v>
      </c>
      <c r="J45" s="19">
        <v>9279</v>
      </c>
      <c r="K45">
        <v>9.1359999999999992</v>
      </c>
      <c r="L45">
        <v>11.65</v>
      </c>
      <c r="M45">
        <v>2.7749999999999999</v>
      </c>
      <c r="N45">
        <v>4.58</v>
      </c>
      <c r="O45">
        <v>2.5859999999999999</v>
      </c>
    </row>
    <row r="46" spans="1:15">
      <c r="A46" s="1">
        <v>82</v>
      </c>
      <c r="B46" s="1" t="s">
        <v>50</v>
      </c>
      <c r="C46" s="1" t="s">
        <v>51</v>
      </c>
      <c r="D46" s="13">
        <v>0.06</v>
      </c>
      <c r="E46" s="2">
        <v>0.3</v>
      </c>
      <c r="F46" s="2">
        <v>0.51</v>
      </c>
      <c r="G46" s="2">
        <f>AVERAGE(D46:F46)</f>
        <v>0.28999999999999998</v>
      </c>
      <c r="H46">
        <v>6</v>
      </c>
      <c r="I46">
        <v>9</v>
      </c>
      <c r="J46" s="19">
        <v>8662</v>
      </c>
      <c r="K46">
        <v>9.0670000000000002</v>
      </c>
      <c r="L46">
        <v>39.04</v>
      </c>
      <c r="M46">
        <v>3.2989999999999999</v>
      </c>
      <c r="N46">
        <v>13.47</v>
      </c>
      <c r="O46">
        <v>3.0539999999999998</v>
      </c>
    </row>
    <row r="47" spans="1:15">
      <c r="A47" s="1">
        <v>25</v>
      </c>
      <c r="B47" s="1" t="s">
        <v>30</v>
      </c>
      <c r="C47" s="1" t="s">
        <v>31</v>
      </c>
      <c r="D47" s="13">
        <v>0.19</v>
      </c>
      <c r="E47" s="2">
        <v>0.54</v>
      </c>
      <c r="F47" s="2">
        <v>0.73</v>
      </c>
      <c r="G47" s="2">
        <f>AVERAGE(D47:F47)</f>
        <v>0.48666666666666664</v>
      </c>
      <c r="H47">
        <v>6</v>
      </c>
      <c r="I47">
        <v>24</v>
      </c>
      <c r="J47" s="19">
        <v>6836</v>
      </c>
      <c r="K47">
        <v>8.83</v>
      </c>
      <c r="L47">
        <v>10.63</v>
      </c>
      <c r="M47">
        <v>2.7349999999999999</v>
      </c>
      <c r="N47">
        <v>4.45</v>
      </c>
      <c r="O47">
        <v>2.573</v>
      </c>
    </row>
    <row r="48" spans="1:15">
      <c r="A48" s="1">
        <v>51</v>
      </c>
      <c r="B48" s="1" t="s">
        <v>179</v>
      </c>
      <c r="C48" s="1" t="s">
        <v>180</v>
      </c>
      <c r="D48" s="13">
        <v>0.11</v>
      </c>
      <c r="E48" s="2">
        <v>0.42</v>
      </c>
      <c r="F48" s="2">
        <v>0.6</v>
      </c>
      <c r="G48" s="2">
        <f>AVERAGE(D48:F48)</f>
        <v>0.37666666666666665</v>
      </c>
      <c r="H48">
        <v>6</v>
      </c>
      <c r="I48">
        <v>5</v>
      </c>
      <c r="J48" s="19">
        <v>6240</v>
      </c>
      <c r="K48">
        <v>8.7390000000000008</v>
      </c>
      <c r="L48">
        <v>12.39</v>
      </c>
      <c r="M48">
        <v>2.8010000000000002</v>
      </c>
      <c r="N48">
        <v>3.37</v>
      </c>
      <c r="O48">
        <v>2.4529999999999998</v>
      </c>
    </row>
    <row r="49" spans="1:15">
      <c r="A49" s="1">
        <v>49</v>
      </c>
      <c r="B49" s="1" t="s">
        <v>61</v>
      </c>
      <c r="C49" s="1" t="s">
        <v>62</v>
      </c>
      <c r="D49" s="13">
        <v>0.13</v>
      </c>
      <c r="E49" s="2">
        <v>0.46</v>
      </c>
      <c r="F49" s="2">
        <v>0.71</v>
      </c>
      <c r="G49" s="2">
        <f>AVERAGE(D49:F49)</f>
        <v>0.43333333333333335</v>
      </c>
      <c r="H49">
        <v>6</v>
      </c>
      <c r="I49">
        <v>38</v>
      </c>
      <c r="J49" s="19">
        <v>5698</v>
      </c>
      <c r="K49">
        <v>8.6479999999999997</v>
      </c>
      <c r="L49">
        <v>14.18</v>
      </c>
      <c r="M49">
        <v>2.86</v>
      </c>
      <c r="N49">
        <v>4.1100000000000003</v>
      </c>
      <c r="O49">
        <v>2.5390000000000001</v>
      </c>
    </row>
    <row r="50" spans="1:15">
      <c r="A50" s="1">
        <v>35</v>
      </c>
      <c r="B50" s="1" t="s">
        <v>185</v>
      </c>
      <c r="C50" s="1" t="s">
        <v>186</v>
      </c>
      <c r="D50" s="13">
        <v>0.15</v>
      </c>
      <c r="E50" s="2">
        <v>0.43</v>
      </c>
      <c r="F50" s="2">
        <v>0.72</v>
      </c>
      <c r="G50" s="2">
        <f>AVERAGE(D50:F50)</f>
        <v>0.43333333333333329</v>
      </c>
      <c r="H50">
        <v>6</v>
      </c>
      <c r="I50">
        <v>29</v>
      </c>
      <c r="J50" s="19">
        <v>5533</v>
      </c>
      <c r="K50">
        <v>8.6180000000000003</v>
      </c>
      <c r="L50">
        <v>9.41</v>
      </c>
      <c r="M50">
        <v>2.6819999999999999</v>
      </c>
      <c r="N50">
        <v>4.24</v>
      </c>
      <c r="O50">
        <v>2.5529999999999999</v>
      </c>
    </row>
    <row r="51" spans="1:15">
      <c r="A51" s="1">
        <v>99</v>
      </c>
      <c r="B51" s="1" t="s">
        <v>87</v>
      </c>
      <c r="C51" s="1" t="s">
        <v>88</v>
      </c>
      <c r="D51" s="13">
        <v>0.02</v>
      </c>
      <c r="E51" s="2">
        <v>0.18</v>
      </c>
      <c r="F51" s="2">
        <v>0.43</v>
      </c>
      <c r="G51" s="2">
        <f>AVERAGE(D51:F51)</f>
        <v>0.21</v>
      </c>
      <c r="H51">
        <v>6</v>
      </c>
      <c r="I51">
        <v>16</v>
      </c>
      <c r="J51" s="19">
        <v>5124</v>
      </c>
      <c r="K51">
        <v>8.5419999999999998</v>
      </c>
      <c r="L51">
        <v>5</v>
      </c>
      <c r="M51">
        <v>2.4079999999999999</v>
      </c>
      <c r="N51">
        <v>2.52</v>
      </c>
      <c r="O51">
        <v>2.3260000000000001</v>
      </c>
    </row>
    <row r="52" spans="1:15">
      <c r="A52" s="1">
        <v>14</v>
      </c>
      <c r="B52" s="3" t="s">
        <v>165</v>
      </c>
      <c r="C52" s="3" t="s">
        <v>166</v>
      </c>
      <c r="D52" s="13">
        <v>0.26</v>
      </c>
      <c r="E52" s="2">
        <v>0.52</v>
      </c>
      <c r="F52" s="2">
        <v>0.74</v>
      </c>
      <c r="G52" s="2">
        <f>AVERAGE(D52:F52)</f>
        <v>0.50666666666666671</v>
      </c>
      <c r="H52">
        <v>6</v>
      </c>
      <c r="I52">
        <v>10</v>
      </c>
      <c r="J52" s="19">
        <v>5095</v>
      </c>
      <c r="K52">
        <v>8.5359999999999996</v>
      </c>
      <c r="L52">
        <v>24.55</v>
      </c>
      <c r="M52">
        <v>3.0979999999999999</v>
      </c>
      <c r="N52">
        <v>8.3000000000000007</v>
      </c>
      <c r="O52">
        <v>2.843</v>
      </c>
    </row>
    <row r="53" spans="1:15">
      <c r="A53" s="1">
        <v>40</v>
      </c>
      <c r="B53" s="1" t="s">
        <v>183</v>
      </c>
      <c r="C53" s="1" t="s">
        <v>184</v>
      </c>
      <c r="D53" s="13">
        <v>0.14000000000000001</v>
      </c>
      <c r="E53" s="2">
        <v>0.6</v>
      </c>
      <c r="F53" s="2">
        <v>0.76</v>
      </c>
      <c r="G53" s="2">
        <f>AVERAGE(D53:F53)</f>
        <v>0.5</v>
      </c>
      <c r="H53">
        <v>7</v>
      </c>
      <c r="I53">
        <v>131</v>
      </c>
      <c r="J53" s="19">
        <v>99256</v>
      </c>
      <c r="K53">
        <v>11.505000000000001</v>
      </c>
      <c r="L53">
        <v>37.25</v>
      </c>
      <c r="M53">
        <v>3.2789999999999999</v>
      </c>
      <c r="N53">
        <v>12.11</v>
      </c>
      <c r="O53">
        <v>3.0070000000000001</v>
      </c>
    </row>
    <row r="54" spans="1:15">
      <c r="A54" s="1">
        <v>52</v>
      </c>
      <c r="B54" s="1" t="s">
        <v>195</v>
      </c>
      <c r="C54" s="1" t="s">
        <v>196</v>
      </c>
      <c r="D54" s="13">
        <v>0.11</v>
      </c>
      <c r="E54" s="2">
        <v>0.32</v>
      </c>
      <c r="F54" s="2">
        <v>0.46</v>
      </c>
      <c r="G54" s="2">
        <f>AVERAGE(D54:F54)</f>
        <v>0.29666666666666669</v>
      </c>
      <c r="H54">
        <v>7</v>
      </c>
      <c r="I54">
        <v>237</v>
      </c>
      <c r="J54" s="19">
        <v>78371</v>
      </c>
      <c r="K54">
        <v>11.269</v>
      </c>
      <c r="L54">
        <v>32.92</v>
      </c>
      <c r="M54">
        <v>3.2250000000000001</v>
      </c>
      <c r="N54">
        <v>12.22</v>
      </c>
      <c r="O54">
        <v>3.0110000000000001</v>
      </c>
    </row>
    <row r="55" spans="1:15">
      <c r="A55" s="1">
        <v>81</v>
      </c>
      <c r="B55" s="1" t="s">
        <v>215</v>
      </c>
      <c r="C55" s="1" t="s">
        <v>216</v>
      </c>
      <c r="D55" s="13">
        <v>0.06</v>
      </c>
      <c r="E55" s="2">
        <v>0.4</v>
      </c>
      <c r="F55" s="2">
        <v>0.55000000000000004</v>
      </c>
      <c r="G55" s="2">
        <f>AVERAGE(D55:F55)</f>
        <v>0.33666666666666667</v>
      </c>
      <c r="H55">
        <v>7</v>
      </c>
      <c r="I55">
        <v>134</v>
      </c>
      <c r="J55" s="19">
        <v>49725</v>
      </c>
      <c r="K55">
        <v>10.814</v>
      </c>
      <c r="L55">
        <v>223.55</v>
      </c>
      <c r="M55">
        <v>4.0570000000000004</v>
      </c>
      <c r="N55">
        <v>57.05</v>
      </c>
      <c r="O55">
        <v>3.68</v>
      </c>
    </row>
    <row r="56" spans="1:15">
      <c r="A56" s="1">
        <v>4</v>
      </c>
      <c r="B56" s="1" t="s">
        <v>79</v>
      </c>
      <c r="C56" s="1" t="s">
        <v>80</v>
      </c>
      <c r="D56" s="13">
        <v>0.38</v>
      </c>
      <c r="E56" s="2">
        <v>0.69</v>
      </c>
      <c r="F56" s="2">
        <v>0.74</v>
      </c>
      <c r="G56" s="2">
        <f>AVERAGE(D56:F56)</f>
        <v>0.60333333333333328</v>
      </c>
      <c r="H56">
        <v>7</v>
      </c>
      <c r="I56">
        <v>79</v>
      </c>
      <c r="J56" s="19">
        <v>21828</v>
      </c>
      <c r="K56">
        <v>9.9909999999999997</v>
      </c>
      <c r="L56">
        <v>5.8</v>
      </c>
      <c r="M56">
        <v>2.4729999999999999</v>
      </c>
      <c r="N56">
        <v>2.59</v>
      </c>
      <c r="O56">
        <v>2.339</v>
      </c>
    </row>
    <row r="57" spans="1:15">
      <c r="A57" s="1">
        <v>61</v>
      </c>
      <c r="B57" s="1" t="s">
        <v>145</v>
      </c>
      <c r="C57" s="1" t="s">
        <v>146</v>
      </c>
      <c r="D57" s="13">
        <v>0.09</v>
      </c>
      <c r="E57" s="2">
        <v>0.35</v>
      </c>
      <c r="F57" s="2">
        <v>0.57999999999999996</v>
      </c>
      <c r="G57" s="2">
        <f>AVERAGE(D57:F57)</f>
        <v>0.34</v>
      </c>
      <c r="H57">
        <v>7</v>
      </c>
      <c r="I57">
        <v>39</v>
      </c>
      <c r="J57" s="19">
        <v>10205</v>
      </c>
      <c r="K57">
        <v>9.2309999999999999</v>
      </c>
      <c r="L57">
        <v>22.96</v>
      </c>
      <c r="M57">
        <v>3.069</v>
      </c>
      <c r="N57">
        <v>9.98</v>
      </c>
      <c r="O57">
        <v>2.923</v>
      </c>
    </row>
    <row r="58" spans="1:15">
      <c r="A58" s="1">
        <v>86</v>
      </c>
      <c r="B58" s="1" t="s">
        <v>69</v>
      </c>
      <c r="C58" s="1" t="s">
        <v>70</v>
      </c>
      <c r="D58" s="13">
        <v>0.06</v>
      </c>
      <c r="E58" s="2">
        <v>0.31</v>
      </c>
      <c r="F58" s="2">
        <v>0.55000000000000004</v>
      </c>
      <c r="G58" s="2">
        <f>AVERAGE(D58:F58)</f>
        <v>0.3066666666666667</v>
      </c>
      <c r="H58">
        <v>7</v>
      </c>
      <c r="I58">
        <v>29</v>
      </c>
      <c r="J58" s="19">
        <v>5809</v>
      </c>
      <c r="K58">
        <v>8.6669999999999998</v>
      </c>
      <c r="L58">
        <v>32.729999999999997</v>
      </c>
      <c r="M58">
        <v>3.2229999999999999</v>
      </c>
      <c r="N58">
        <v>10.38</v>
      </c>
      <c r="O58">
        <v>2.9409999999999998</v>
      </c>
    </row>
    <row r="59" spans="1:15">
      <c r="A59" s="1">
        <v>47</v>
      </c>
      <c r="B59" s="1" t="s">
        <v>169</v>
      </c>
      <c r="C59" s="1" t="s">
        <v>170</v>
      </c>
      <c r="D59" s="13">
        <v>0.13</v>
      </c>
      <c r="E59" s="2">
        <v>0.36</v>
      </c>
      <c r="F59" s="2">
        <v>0.57999999999999996</v>
      </c>
      <c r="G59" s="2">
        <f>AVERAGE(D59:F59)</f>
        <v>0.35666666666666663</v>
      </c>
      <c r="H59">
        <v>7</v>
      </c>
      <c r="I59">
        <v>5</v>
      </c>
      <c r="J59" s="19">
        <v>5725</v>
      </c>
      <c r="K59">
        <v>8.6530000000000005</v>
      </c>
      <c r="L59">
        <v>5.33</v>
      </c>
      <c r="M59">
        <v>2.4359999999999999</v>
      </c>
      <c r="N59">
        <v>1.28</v>
      </c>
      <c r="O59">
        <v>2.0329999999999999</v>
      </c>
    </row>
    <row r="60" spans="1:15">
      <c r="A60" s="1">
        <v>59</v>
      </c>
      <c r="B60" s="1" t="s">
        <v>85</v>
      </c>
      <c r="C60" s="1" t="s">
        <v>86</v>
      </c>
      <c r="D60" s="13">
        <v>0.09</v>
      </c>
      <c r="E60" s="2">
        <v>0.27</v>
      </c>
      <c r="F60" s="2">
        <v>0.5</v>
      </c>
      <c r="G60" s="2">
        <f>AVERAGE(D60:F60)</f>
        <v>0.28666666666666668</v>
      </c>
      <c r="H60">
        <v>8</v>
      </c>
      <c r="I60">
        <v>21</v>
      </c>
      <c r="J60" s="19">
        <v>10813</v>
      </c>
      <c r="K60">
        <v>9.2889999999999997</v>
      </c>
      <c r="L60">
        <v>10.06</v>
      </c>
      <c r="M60">
        <v>2.7109999999999999</v>
      </c>
      <c r="N60">
        <v>3.89</v>
      </c>
      <c r="O60">
        <v>2.5150000000000001</v>
      </c>
    </row>
    <row r="61" spans="1:15">
      <c r="A61" s="1">
        <v>85</v>
      </c>
      <c r="B61" s="1" t="s">
        <v>141</v>
      </c>
      <c r="C61" s="1" t="s">
        <v>142</v>
      </c>
      <c r="D61" s="13">
        <v>0.06</v>
      </c>
      <c r="E61" s="2">
        <v>0.33</v>
      </c>
      <c r="F61" s="2">
        <v>0.57999999999999996</v>
      </c>
      <c r="G61" s="2">
        <f>AVERAGE(D61:F61)</f>
        <v>0.32333333333333331</v>
      </c>
      <c r="H61">
        <v>8</v>
      </c>
      <c r="I61">
        <v>20</v>
      </c>
      <c r="J61" s="19">
        <v>5231</v>
      </c>
      <c r="K61">
        <v>8.5619999999999994</v>
      </c>
      <c r="L61">
        <v>2.86</v>
      </c>
      <c r="M61">
        <v>2.1669999999999998</v>
      </c>
      <c r="N61">
        <v>1.28</v>
      </c>
      <c r="O61">
        <v>2.0329999999999999</v>
      </c>
    </row>
    <row r="63" spans="1:15">
      <c r="C63" s="21" t="s">
        <v>233</v>
      </c>
      <c r="D63" s="20">
        <f>AVERAGE(D2:D61)</f>
        <v>0.14366666666666669</v>
      </c>
      <c r="E63" s="20">
        <f t="shared" ref="E63:O63" si="0">AVERAGE(E2:E61)</f>
        <v>0.43066666666666664</v>
      </c>
      <c r="F63" s="20">
        <f t="shared" si="0"/>
        <v>0.63183333333333302</v>
      </c>
      <c r="G63" s="20">
        <f t="shared" si="0"/>
        <v>0.40194444444444444</v>
      </c>
      <c r="H63" s="22">
        <f t="shared" si="0"/>
        <v>5.333333333333333</v>
      </c>
      <c r="I63" s="22">
        <f t="shared" si="0"/>
        <v>46.81666666666667</v>
      </c>
      <c r="J63" s="22">
        <f t="shared" si="0"/>
        <v>18534.366666666665</v>
      </c>
      <c r="K63" s="22">
        <f t="shared" si="0"/>
        <v>9.4206666666666674</v>
      </c>
      <c r="L63" s="22">
        <f t="shared" si="0"/>
        <v>50.370000000000019</v>
      </c>
      <c r="M63" s="22">
        <f t="shared" si="0"/>
        <v>3.091316666666668</v>
      </c>
      <c r="N63" s="22">
        <f t="shared" si="0"/>
        <v>13.131833333333335</v>
      </c>
      <c r="O63" s="22">
        <f t="shared" si="0"/>
        <v>2.8288499999999983</v>
      </c>
    </row>
    <row r="64" spans="1:15">
      <c r="C64" s="21" t="s">
        <v>226</v>
      </c>
      <c r="D64" s="20">
        <f>STDEV(D2:D61)</f>
        <v>9.9353275971795135E-2</v>
      </c>
      <c r="E64" s="20">
        <f t="shared" ref="E64:O64" si="1">STDEV(E2:E61)</f>
        <v>0.15260302623414551</v>
      </c>
      <c r="F64" s="20">
        <f t="shared" si="1"/>
        <v>0.12905775433813549</v>
      </c>
      <c r="G64" s="20">
        <f t="shared" si="1"/>
        <v>0.12255640412004105</v>
      </c>
      <c r="H64" s="22">
        <f t="shared" si="1"/>
        <v>1.1595830148642143</v>
      </c>
      <c r="I64" s="22">
        <f t="shared" si="1"/>
        <v>45.659198737806726</v>
      </c>
      <c r="J64" s="22">
        <f t="shared" si="1"/>
        <v>21798.338114983475</v>
      </c>
      <c r="K64" s="22">
        <f t="shared" si="1"/>
        <v>0.82391660073805506</v>
      </c>
      <c r="L64" s="22">
        <f t="shared" si="1"/>
        <v>76.520605533323106</v>
      </c>
      <c r="M64" s="22">
        <f t="shared" si="1"/>
        <v>0.52122991744157077</v>
      </c>
      <c r="N64" s="22">
        <f t="shared" si="1"/>
        <v>15.269282279389675</v>
      </c>
      <c r="O64" s="22">
        <f t="shared" si="1"/>
        <v>0.43545027640403017</v>
      </c>
    </row>
    <row r="65" spans="3:15">
      <c r="C65" t="s">
        <v>234</v>
      </c>
      <c r="D65" s="20">
        <f>MIN(D2:D61)</f>
        <v>0.02</v>
      </c>
      <c r="E65" s="20">
        <f t="shared" ref="E65:O65" si="2">MIN(E2:E61)</f>
        <v>0.18</v>
      </c>
      <c r="F65" s="20">
        <f t="shared" si="2"/>
        <v>0.38</v>
      </c>
      <c r="G65" s="20">
        <f t="shared" si="2"/>
        <v>0.19666666666666666</v>
      </c>
      <c r="H65" s="22">
        <f t="shared" si="2"/>
        <v>4</v>
      </c>
      <c r="I65" s="22">
        <f t="shared" si="2"/>
        <v>3</v>
      </c>
      <c r="J65" s="22">
        <f t="shared" si="2"/>
        <v>4470</v>
      </c>
      <c r="K65" s="22">
        <f t="shared" si="2"/>
        <v>8.4049999999999994</v>
      </c>
      <c r="L65" s="22">
        <f t="shared" si="2"/>
        <v>0.86</v>
      </c>
      <c r="M65" s="22">
        <f t="shared" si="2"/>
        <v>1.653</v>
      </c>
      <c r="N65" s="22">
        <f t="shared" si="2"/>
        <v>0.45</v>
      </c>
      <c r="O65" s="22">
        <f t="shared" si="2"/>
        <v>1.591</v>
      </c>
    </row>
    <row r="66" spans="3:15">
      <c r="C66" t="s">
        <v>235</v>
      </c>
      <c r="D66" s="20">
        <f>MAX(D2:D61)</f>
        <v>0.51</v>
      </c>
      <c r="E66" s="20">
        <f t="shared" ref="E66:O66" si="3">MAX(E2:E61)</f>
        <v>0.83</v>
      </c>
      <c r="F66" s="20">
        <f t="shared" si="3"/>
        <v>0.95</v>
      </c>
      <c r="G66" s="20">
        <f t="shared" si="3"/>
        <v>0.76333333333333331</v>
      </c>
      <c r="H66" s="22">
        <f t="shared" si="3"/>
        <v>8</v>
      </c>
      <c r="I66" s="22">
        <f t="shared" si="3"/>
        <v>237</v>
      </c>
      <c r="J66" s="22">
        <f t="shared" si="3"/>
        <v>99256</v>
      </c>
      <c r="K66" s="22">
        <f t="shared" si="3"/>
        <v>11.505000000000001</v>
      </c>
      <c r="L66" s="22">
        <f t="shared" si="3"/>
        <v>419.29</v>
      </c>
      <c r="M66" s="22">
        <f t="shared" si="3"/>
        <v>4.33</v>
      </c>
      <c r="N66" s="22">
        <f t="shared" si="3"/>
        <v>73.650000000000006</v>
      </c>
      <c r="O66" s="22">
        <f t="shared" si="3"/>
        <v>3.7909999999999999</v>
      </c>
    </row>
  </sheetData>
  <conditionalFormatting sqref="D2:D61">
    <cfRule type="cellIs" dxfId="8" priority="4" operator="between">
      <formula>$M$2</formula>
      <formula>$M$3</formula>
    </cfRule>
  </conditionalFormatting>
  <conditionalFormatting sqref="E2:E61">
    <cfRule type="cellIs" dxfId="7" priority="3" operator="between">
      <formula>$N$2</formula>
      <formula>$N$3</formula>
    </cfRule>
  </conditionalFormatting>
  <conditionalFormatting sqref="F2:F61">
    <cfRule type="cellIs" dxfId="6" priority="2" operator="between">
      <formula>$O$2</formula>
      <formula>$O$3</formula>
    </cfRule>
  </conditionalFormatting>
  <conditionalFormatting sqref="G2:G61">
    <cfRule type="cellIs" dxfId="5" priority="1" operator="between">
      <formula>$P$2</formula>
      <formula>$P$3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B2" sqref="B2:B25"/>
    </sheetView>
  </sheetViews>
  <sheetFormatPr defaultColWidth="11" defaultRowHeight="15"/>
  <cols>
    <col min="1" max="4" width="11" style="4" customWidth="1"/>
    <col min="5" max="7" width="11" style="6" customWidth="1"/>
    <col min="8" max="16384" width="11" style="4"/>
  </cols>
  <sheetData>
    <row r="1" spans="1:7" ht="15.75">
      <c r="B1" s="5" t="s">
        <v>236</v>
      </c>
      <c r="C1" s="5" t="s">
        <v>237</v>
      </c>
      <c r="D1" s="5" t="s">
        <v>238</v>
      </c>
      <c r="E1" s="7" t="s">
        <v>239</v>
      </c>
      <c r="F1" s="7" t="s">
        <v>240</v>
      </c>
      <c r="G1" s="7" t="s">
        <v>241</v>
      </c>
    </row>
    <row r="2" spans="1:7">
      <c r="A2" s="4">
        <v>1</v>
      </c>
      <c r="B2" s="4" t="s">
        <v>121</v>
      </c>
      <c r="C2" s="4" t="s">
        <v>122</v>
      </c>
      <c r="D2" s="4" t="str">
        <f>LEFT(C2,3)</f>
        <v>kne</v>
      </c>
      <c r="E2" s="6">
        <v>0.36</v>
      </c>
      <c r="F2" s="6">
        <v>0.64</v>
      </c>
      <c r="G2" s="6">
        <v>0.79</v>
      </c>
    </row>
    <row r="3" spans="1:7">
      <c r="A3" s="4">
        <v>2</v>
      </c>
      <c r="B3" s="4" t="s">
        <v>81</v>
      </c>
      <c r="C3" s="4" t="s">
        <v>82</v>
      </c>
      <c r="D3" s="4" t="str">
        <f t="shared" ref="D3:D41" si="0">LEFT(C3,3)</f>
        <v>egg</v>
      </c>
      <c r="E3" s="6">
        <v>0.36</v>
      </c>
      <c r="F3" s="6">
        <v>0.76</v>
      </c>
      <c r="G3" s="6">
        <v>0.89</v>
      </c>
    </row>
    <row r="4" spans="1:7">
      <c r="A4" s="4">
        <v>3</v>
      </c>
      <c r="B4" s="4" t="s">
        <v>32</v>
      </c>
      <c r="C4" s="4" t="s">
        <v>33</v>
      </c>
      <c r="D4" s="4" t="str">
        <f t="shared" si="0"/>
        <v>bee</v>
      </c>
      <c r="E4" s="6">
        <v>0.32</v>
      </c>
      <c r="F4" s="6">
        <v>0.62</v>
      </c>
      <c r="G4" s="6">
        <v>0.85</v>
      </c>
    </row>
    <row r="5" spans="1:7">
      <c r="A5" s="4">
        <v>4</v>
      </c>
      <c r="B5" s="4" t="s">
        <v>139</v>
      </c>
      <c r="C5" s="4" t="s">
        <v>140</v>
      </c>
      <c r="D5" s="4" t="str">
        <f t="shared" si="0"/>
        <v>mat</v>
      </c>
      <c r="E5" s="6">
        <v>0.31</v>
      </c>
      <c r="F5" s="6">
        <v>0.57999999999999996</v>
      </c>
      <c r="G5" s="6">
        <v>0.8</v>
      </c>
    </row>
    <row r="6" spans="1:7">
      <c r="A6" s="4">
        <v>5</v>
      </c>
      <c r="B6" s="4" t="s">
        <v>42</v>
      </c>
      <c r="C6" s="4" t="s">
        <v>43</v>
      </c>
      <c r="D6" s="4" t="str">
        <f t="shared" si="0"/>
        <v>bro</v>
      </c>
      <c r="E6" s="6">
        <v>0.28000000000000003</v>
      </c>
      <c r="F6" s="6">
        <v>0.56000000000000005</v>
      </c>
      <c r="G6" s="6">
        <v>0.75</v>
      </c>
    </row>
    <row r="7" spans="1:7">
      <c r="A7" s="4">
        <v>6</v>
      </c>
      <c r="B7" s="4" t="s">
        <v>71</v>
      </c>
      <c r="C7" s="4" t="s">
        <v>72</v>
      </c>
      <c r="D7" s="4" t="str">
        <f t="shared" si="0"/>
        <v>doc</v>
      </c>
      <c r="E7" s="6">
        <v>0.27</v>
      </c>
      <c r="F7" s="6">
        <v>0.72</v>
      </c>
      <c r="G7" s="6">
        <v>0.74</v>
      </c>
    </row>
    <row r="8" spans="1:7">
      <c r="A8" s="4">
        <v>7</v>
      </c>
      <c r="B8" s="4" t="s">
        <v>133</v>
      </c>
      <c r="C8" s="4" t="s">
        <v>134</v>
      </c>
      <c r="D8" s="4" t="str">
        <f t="shared" si="0"/>
        <v>mag</v>
      </c>
      <c r="E8" s="6">
        <v>0.26</v>
      </c>
      <c r="F8" s="6">
        <v>0.68</v>
      </c>
      <c r="G8" s="6">
        <v>0.86</v>
      </c>
    </row>
    <row r="9" spans="1:7">
      <c r="A9" s="4">
        <v>8</v>
      </c>
      <c r="B9" s="4" t="s">
        <v>44</v>
      </c>
      <c r="C9" s="4" t="s">
        <v>45</v>
      </c>
      <c r="D9" s="4" t="str">
        <f t="shared" si="0"/>
        <v>buc</v>
      </c>
      <c r="E9" s="6">
        <v>0.26</v>
      </c>
      <c r="F9" s="6">
        <v>0.59</v>
      </c>
      <c r="G9" s="6">
        <v>0.79</v>
      </c>
    </row>
    <row r="10" spans="1:7">
      <c r="A10" s="4">
        <v>9</v>
      </c>
      <c r="B10" s="4" t="s">
        <v>209</v>
      </c>
      <c r="C10" s="4" t="s">
        <v>210</v>
      </c>
      <c r="D10" s="4" t="str">
        <f t="shared" si="0"/>
        <v>tom</v>
      </c>
      <c r="E10" s="6">
        <v>0.26</v>
      </c>
      <c r="F10" s="6">
        <v>0.65</v>
      </c>
      <c r="G10" s="6">
        <v>0.85</v>
      </c>
    </row>
    <row r="11" spans="1:7">
      <c r="A11" s="4">
        <v>10</v>
      </c>
      <c r="B11" s="4" t="s">
        <v>165</v>
      </c>
      <c r="C11" s="4" t="s">
        <v>166</v>
      </c>
      <c r="D11" s="4" t="str">
        <f t="shared" si="0"/>
        <v>poi</v>
      </c>
      <c r="E11" s="6">
        <v>0.26</v>
      </c>
      <c r="F11" s="6">
        <v>0.52</v>
      </c>
      <c r="G11" s="6">
        <v>0.74</v>
      </c>
    </row>
    <row r="12" spans="1:7">
      <c r="A12" s="4">
        <v>11</v>
      </c>
      <c r="B12" s="4" t="s">
        <v>197</v>
      </c>
      <c r="C12" s="4" t="s">
        <v>198</v>
      </c>
      <c r="D12" s="4" t="str">
        <f t="shared" si="0"/>
        <v>sou</v>
      </c>
      <c r="E12" s="6">
        <v>0.24</v>
      </c>
      <c r="F12" s="6">
        <v>0.62</v>
      </c>
      <c r="G12" s="6">
        <v>0.76</v>
      </c>
    </row>
    <row r="13" spans="1:7">
      <c r="A13" s="4">
        <v>12</v>
      </c>
      <c r="B13" s="4" t="s">
        <v>91</v>
      </c>
      <c r="C13" s="4" t="s">
        <v>92</v>
      </c>
      <c r="D13" s="4" t="str">
        <f t="shared" si="0"/>
        <v>foo</v>
      </c>
      <c r="E13" s="6">
        <v>0.23</v>
      </c>
      <c r="F13" s="6">
        <v>0.56999999999999995</v>
      </c>
      <c r="G13" s="6">
        <v>0.72</v>
      </c>
    </row>
    <row r="14" spans="1:7">
      <c r="A14" s="4">
        <v>13</v>
      </c>
      <c r="B14" s="4" t="s">
        <v>63</v>
      </c>
      <c r="C14" s="4" t="s">
        <v>64</v>
      </c>
      <c r="D14" s="4" t="str">
        <f t="shared" si="0"/>
        <v>cra</v>
      </c>
      <c r="E14" s="6">
        <v>0.22</v>
      </c>
      <c r="F14" s="6">
        <v>0.65</v>
      </c>
      <c r="G14" s="6">
        <v>0.87</v>
      </c>
    </row>
    <row r="15" spans="1:7">
      <c r="A15" s="4">
        <v>14</v>
      </c>
      <c r="B15" s="4" t="s">
        <v>59</v>
      </c>
      <c r="C15" s="4" t="s">
        <v>60</v>
      </c>
      <c r="D15" s="4" t="str">
        <f t="shared" si="0"/>
        <v>cor</v>
      </c>
      <c r="E15" s="6">
        <v>0.22</v>
      </c>
      <c r="F15" s="6">
        <v>0.57999999999999996</v>
      </c>
      <c r="G15" s="6">
        <v>0.74</v>
      </c>
    </row>
    <row r="16" spans="1:7">
      <c r="A16" s="4">
        <v>15</v>
      </c>
      <c r="B16" s="4" t="s">
        <v>115</v>
      </c>
      <c r="C16" s="4" t="s">
        <v>116</v>
      </c>
      <c r="D16" s="4" t="str">
        <f t="shared" si="0"/>
        <v>hor</v>
      </c>
      <c r="E16" s="6">
        <v>0.21</v>
      </c>
      <c r="F16" s="6">
        <v>0.5</v>
      </c>
      <c r="G16" s="6">
        <v>0.69</v>
      </c>
    </row>
    <row r="17" spans="1:7">
      <c r="A17" s="4">
        <v>16</v>
      </c>
      <c r="B17" s="4" t="s">
        <v>181</v>
      </c>
      <c r="C17" s="4" t="s">
        <v>182</v>
      </c>
      <c r="D17" s="4" t="str">
        <f t="shared" si="0"/>
        <v>sca</v>
      </c>
      <c r="E17" s="6">
        <v>0.21</v>
      </c>
      <c r="F17" s="6">
        <v>0.47</v>
      </c>
      <c r="G17" s="6">
        <v>0.67</v>
      </c>
    </row>
    <row r="18" spans="1:7">
      <c r="A18" s="4">
        <v>17</v>
      </c>
      <c r="B18" s="4" t="s">
        <v>189</v>
      </c>
      <c r="C18" s="4" t="s">
        <v>190</v>
      </c>
      <c r="D18" s="4" t="str">
        <f t="shared" si="0"/>
        <v>sil</v>
      </c>
      <c r="E18" s="6">
        <v>0.2</v>
      </c>
      <c r="F18" s="6">
        <v>0.52</v>
      </c>
      <c r="G18" s="6">
        <v>0.7</v>
      </c>
    </row>
    <row r="19" spans="1:7">
      <c r="A19" s="4">
        <v>18</v>
      </c>
      <c r="B19" s="4" t="s">
        <v>173</v>
      </c>
      <c r="C19" s="4" t="s">
        <v>174</v>
      </c>
      <c r="D19" s="4" t="str">
        <f t="shared" si="0"/>
        <v>que</v>
      </c>
      <c r="E19" s="6">
        <v>0.2</v>
      </c>
      <c r="F19" s="6">
        <v>0.51</v>
      </c>
      <c r="G19" s="6">
        <v>0.74</v>
      </c>
    </row>
    <row r="20" spans="1:7">
      <c r="A20" s="4">
        <v>19</v>
      </c>
      <c r="B20" s="4" t="s">
        <v>151</v>
      </c>
      <c r="C20" s="4" t="s">
        <v>152</v>
      </c>
      <c r="D20" s="4" t="str">
        <f t="shared" si="0"/>
        <v>orn</v>
      </c>
      <c r="E20" s="6">
        <v>0.2</v>
      </c>
      <c r="F20" s="6">
        <v>0.49</v>
      </c>
      <c r="G20" s="6">
        <v>0.76</v>
      </c>
    </row>
    <row r="21" spans="1:7">
      <c r="A21" s="4">
        <v>20</v>
      </c>
      <c r="B21" s="4" t="s">
        <v>48</v>
      </c>
      <c r="C21" s="4" t="s">
        <v>49</v>
      </c>
      <c r="D21" s="4" t="str">
        <f t="shared" si="0"/>
        <v>car</v>
      </c>
      <c r="E21" s="6">
        <v>0.2</v>
      </c>
      <c r="F21" s="6">
        <v>0.48</v>
      </c>
      <c r="G21" s="6">
        <v>0.75</v>
      </c>
    </row>
    <row r="22" spans="1:7">
      <c r="A22" s="4">
        <v>21</v>
      </c>
      <c r="B22" s="4" t="s">
        <v>30</v>
      </c>
      <c r="C22" s="4" t="s">
        <v>31</v>
      </c>
      <c r="D22" s="4" t="str">
        <f t="shared" si="0"/>
        <v>bar</v>
      </c>
      <c r="E22" s="6">
        <v>0.19</v>
      </c>
      <c r="F22" s="6">
        <v>0.54</v>
      </c>
      <c r="G22" s="6">
        <v>0.73</v>
      </c>
    </row>
    <row r="23" spans="1:7">
      <c r="A23" s="4">
        <v>22</v>
      </c>
      <c r="B23" s="4" t="s">
        <v>177</v>
      </c>
      <c r="C23" s="4" t="s">
        <v>242</v>
      </c>
      <c r="D23" s="4" t="str">
        <f t="shared" si="0"/>
        <v>rum</v>
      </c>
      <c r="E23" s="6">
        <v>0.18</v>
      </c>
      <c r="F23" s="6">
        <v>0.49</v>
      </c>
      <c r="G23" s="6">
        <v>0.7</v>
      </c>
    </row>
    <row r="24" spans="1:7">
      <c r="A24" s="4">
        <v>23</v>
      </c>
      <c r="B24" s="4" t="s">
        <v>65</v>
      </c>
      <c r="C24" s="4" t="s">
        <v>66</v>
      </c>
      <c r="D24" s="4" t="str">
        <f t="shared" si="0"/>
        <v>cur</v>
      </c>
      <c r="E24" s="6">
        <v>0.18</v>
      </c>
      <c r="F24" s="6">
        <v>0.39</v>
      </c>
      <c r="G24" s="6">
        <v>0.59</v>
      </c>
    </row>
    <row r="25" spans="1:7">
      <c r="A25" s="4">
        <v>24</v>
      </c>
      <c r="B25" s="4" t="s">
        <v>193</v>
      </c>
      <c r="C25" s="4" t="s">
        <v>194</v>
      </c>
      <c r="D25" s="4" t="str">
        <f t="shared" si="0"/>
        <v>sno</v>
      </c>
      <c r="E25" s="6">
        <v>0.18</v>
      </c>
      <c r="F25" s="6">
        <v>0.56000000000000005</v>
      </c>
      <c r="G25" s="6">
        <v>0.74</v>
      </c>
    </row>
    <row r="26" spans="1:7">
      <c r="A26" s="4">
        <v>25</v>
      </c>
      <c r="B26" s="4" t="s">
        <v>143</v>
      </c>
      <c r="C26" s="4" t="s">
        <v>144</v>
      </c>
      <c r="D26" s="4" t="str">
        <f t="shared" si="0"/>
        <v>mon</v>
      </c>
      <c r="E26" s="6">
        <v>0.18</v>
      </c>
      <c r="F26" s="6">
        <v>0.56000000000000005</v>
      </c>
      <c r="G26" s="6">
        <v>0.77</v>
      </c>
    </row>
    <row r="27" spans="1:7">
      <c r="A27" s="4">
        <v>26</v>
      </c>
      <c r="B27" s="4" t="s">
        <v>201</v>
      </c>
      <c r="C27" s="4" t="s">
        <v>202</v>
      </c>
      <c r="D27" s="4" t="str">
        <f t="shared" si="0"/>
        <v>ste</v>
      </c>
      <c r="E27" s="6">
        <v>0.18</v>
      </c>
      <c r="F27" s="6">
        <v>0.56999999999999995</v>
      </c>
      <c r="G27" s="6">
        <v>0.72</v>
      </c>
    </row>
    <row r="28" spans="1:7">
      <c r="A28" s="4">
        <v>27</v>
      </c>
      <c r="B28" s="4" t="s">
        <v>109</v>
      </c>
      <c r="C28" s="4" t="s">
        <v>110</v>
      </c>
      <c r="D28" s="4" t="str">
        <f t="shared" si="0"/>
        <v>gra</v>
      </c>
      <c r="E28" s="6">
        <v>0.17</v>
      </c>
      <c r="F28" s="6">
        <v>0.56000000000000005</v>
      </c>
      <c r="G28" s="6">
        <v>0.7</v>
      </c>
    </row>
    <row r="29" spans="1:7">
      <c r="A29" s="4">
        <v>28</v>
      </c>
      <c r="B29" s="4" t="s">
        <v>167</v>
      </c>
      <c r="C29" s="4" t="s">
        <v>168</v>
      </c>
      <c r="D29" s="4" t="str">
        <f t="shared" si="0"/>
        <v>pra</v>
      </c>
      <c r="E29" s="6">
        <v>0.17</v>
      </c>
      <c r="F29" s="6">
        <v>0.53</v>
      </c>
      <c r="G29" s="6">
        <v>0.65</v>
      </c>
    </row>
    <row r="30" spans="1:7">
      <c r="A30" s="4">
        <v>29</v>
      </c>
      <c r="B30" s="4" t="s">
        <v>185</v>
      </c>
      <c r="C30" s="4" t="s">
        <v>186</v>
      </c>
      <c r="D30" s="4" t="str">
        <f t="shared" si="0"/>
        <v>sho</v>
      </c>
      <c r="E30" s="6">
        <v>0.15</v>
      </c>
      <c r="F30" s="6">
        <v>0.43</v>
      </c>
      <c r="G30" s="6">
        <v>0.72</v>
      </c>
    </row>
    <row r="31" spans="1:7">
      <c r="A31" s="4">
        <v>30</v>
      </c>
      <c r="B31" s="4" t="s">
        <v>36</v>
      </c>
      <c r="C31" s="4" t="s">
        <v>37</v>
      </c>
      <c r="D31" s="4" t="str">
        <f t="shared" si="0"/>
        <v>boa</v>
      </c>
      <c r="E31" s="6">
        <v>0.15</v>
      </c>
      <c r="F31" s="6">
        <v>0.37</v>
      </c>
      <c r="G31" s="6">
        <v>0.62</v>
      </c>
    </row>
    <row r="32" spans="1:7">
      <c r="A32" s="4">
        <v>31</v>
      </c>
      <c r="B32" s="4" t="s">
        <v>75</v>
      </c>
      <c r="C32" s="4" t="s">
        <v>76</v>
      </c>
      <c r="D32" s="4" t="str">
        <f t="shared" si="0"/>
        <v>don</v>
      </c>
      <c r="E32" s="6">
        <v>0.15</v>
      </c>
      <c r="F32" s="6">
        <v>0.39</v>
      </c>
      <c r="G32" s="6">
        <v>0.71</v>
      </c>
    </row>
    <row r="33" spans="1:7">
      <c r="A33" s="4">
        <v>32</v>
      </c>
      <c r="B33" s="4" t="s">
        <v>191</v>
      </c>
      <c r="C33" s="4" t="s">
        <v>192</v>
      </c>
      <c r="D33" s="4" t="str">
        <f t="shared" si="0"/>
        <v>sle</v>
      </c>
      <c r="E33" s="6">
        <v>0.15</v>
      </c>
      <c r="F33" s="6">
        <v>0.56999999999999995</v>
      </c>
      <c r="G33" s="6">
        <v>0.78</v>
      </c>
    </row>
    <row r="34" spans="1:7">
      <c r="A34" s="4">
        <v>33</v>
      </c>
      <c r="B34" s="4" t="s">
        <v>123</v>
      </c>
      <c r="C34" s="4" t="s">
        <v>124</v>
      </c>
      <c r="D34" s="4" t="str">
        <f t="shared" si="0"/>
        <v>lak</v>
      </c>
      <c r="E34" s="6">
        <v>0.15</v>
      </c>
      <c r="F34" s="6">
        <v>0.41</v>
      </c>
      <c r="G34" s="6">
        <v>0.65</v>
      </c>
    </row>
    <row r="35" spans="1:7">
      <c r="A35" s="4">
        <v>34</v>
      </c>
      <c r="B35" s="4" t="s">
        <v>183</v>
      </c>
      <c r="C35" s="4" t="s">
        <v>184</v>
      </c>
      <c r="D35" s="4" t="str">
        <f t="shared" si="0"/>
        <v>sci</v>
      </c>
      <c r="E35" s="6">
        <v>0.14000000000000001</v>
      </c>
      <c r="F35" s="6">
        <v>0.6</v>
      </c>
      <c r="G35" s="6">
        <v>0.76</v>
      </c>
    </row>
    <row r="36" spans="1:7">
      <c r="A36" s="4">
        <v>35</v>
      </c>
      <c r="B36" s="4" t="s">
        <v>149</v>
      </c>
      <c r="C36" s="4" t="s">
        <v>150</v>
      </c>
      <c r="D36" s="4" t="str">
        <f t="shared" si="0"/>
        <v>oli</v>
      </c>
      <c r="E36" s="6">
        <v>0.14000000000000001</v>
      </c>
      <c r="F36" s="6">
        <v>0.42</v>
      </c>
      <c r="G36" s="6">
        <v>0.59</v>
      </c>
    </row>
    <row r="37" spans="1:7">
      <c r="A37" s="4">
        <v>36</v>
      </c>
      <c r="B37" s="4" t="s">
        <v>113</v>
      </c>
      <c r="C37" s="4" t="s">
        <v>114</v>
      </c>
      <c r="D37" s="4" t="str">
        <f t="shared" si="0"/>
        <v>hon</v>
      </c>
      <c r="E37" s="6">
        <v>0.13</v>
      </c>
      <c r="F37" s="6">
        <v>0.39</v>
      </c>
      <c r="G37" s="6">
        <v>0.62</v>
      </c>
    </row>
    <row r="38" spans="1:7">
      <c r="A38" s="4">
        <v>37</v>
      </c>
      <c r="B38" s="4" t="s">
        <v>83</v>
      </c>
      <c r="C38" s="4" t="s">
        <v>84</v>
      </c>
      <c r="D38" s="4" t="str">
        <f t="shared" si="0"/>
        <v>ene</v>
      </c>
      <c r="E38" s="6">
        <v>0.13</v>
      </c>
      <c r="F38" s="6">
        <v>0.42</v>
      </c>
      <c r="G38" s="6">
        <v>0.63</v>
      </c>
    </row>
    <row r="39" spans="1:7">
      <c r="A39" s="4">
        <v>38</v>
      </c>
      <c r="B39" s="4" t="s">
        <v>101</v>
      </c>
      <c r="C39" s="4" t="s">
        <v>102</v>
      </c>
      <c r="D39" s="4" t="str">
        <f t="shared" si="0"/>
        <v>gar</v>
      </c>
      <c r="E39" s="6">
        <v>0.13</v>
      </c>
      <c r="F39" s="6">
        <v>0.49</v>
      </c>
      <c r="G39" s="6">
        <v>0.68</v>
      </c>
    </row>
    <row r="40" spans="1:7">
      <c r="A40" s="4">
        <v>39</v>
      </c>
      <c r="B40" s="4" t="s">
        <v>211</v>
      </c>
      <c r="C40" s="4" t="s">
        <v>212</v>
      </c>
      <c r="D40" s="4" t="str">
        <f t="shared" si="0"/>
        <v>tre</v>
      </c>
      <c r="E40" s="6">
        <v>0.13</v>
      </c>
      <c r="F40" s="6">
        <v>0.51</v>
      </c>
      <c r="G40" s="6">
        <v>0.81</v>
      </c>
    </row>
    <row r="41" spans="1:7">
      <c r="A41" s="4">
        <v>40</v>
      </c>
      <c r="B41" s="4" t="s">
        <v>135</v>
      </c>
      <c r="C41" s="4" t="s">
        <v>136</v>
      </c>
      <c r="D41" s="4" t="str">
        <f t="shared" si="0"/>
        <v>man</v>
      </c>
      <c r="E41" s="6">
        <v>0.13</v>
      </c>
      <c r="F41" s="6">
        <v>0.41</v>
      </c>
      <c r="G41" s="6">
        <v>0.59</v>
      </c>
    </row>
    <row r="43" spans="1:7">
      <c r="E43" s="6">
        <f>AVERAGE(E2:E41)</f>
        <v>0.20450000000000004</v>
      </c>
      <c r="F43" s="6">
        <f>AVERAGE(F2:F41)</f>
        <v>0.53300000000000025</v>
      </c>
      <c r="G43" s="6">
        <f>AVERAGE(G2:G41)</f>
        <v>0.73049999999999982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pane ySplit="1" topLeftCell="A2" activePane="bottomLeft" state="frozen"/>
      <selection pane="bottomLeft" activeCell="B2" sqref="B2"/>
    </sheetView>
  </sheetViews>
  <sheetFormatPr defaultColWidth="11" defaultRowHeight="12.75"/>
  <cols>
    <col min="1" max="4" width="11" style="1" customWidth="1"/>
    <col min="5" max="5" width="14.375" style="1" bestFit="1" customWidth="1"/>
    <col min="6" max="6" width="14.375" style="1" customWidth="1"/>
    <col min="7" max="8" width="13.125" style="1" bestFit="1" customWidth="1"/>
    <col min="9" max="9" width="12.875" style="1" bestFit="1" customWidth="1"/>
    <col min="10" max="10" width="15.125" style="1" bestFit="1" customWidth="1"/>
    <col min="11" max="11" width="23.125" style="1" bestFit="1" customWidth="1"/>
    <col min="12" max="12" width="18" style="1" bestFit="1" customWidth="1"/>
    <col min="13" max="16384" width="11" style="1"/>
  </cols>
  <sheetData>
    <row r="1" spans="1:12" s="8" customFormat="1">
      <c r="A1" s="8" t="s">
        <v>0</v>
      </c>
      <c r="B1" s="8" t="s">
        <v>1</v>
      </c>
      <c r="C1" s="8" t="s">
        <v>2</v>
      </c>
      <c r="D1" s="8" t="s">
        <v>238</v>
      </c>
      <c r="E1" s="8" t="s">
        <v>243</v>
      </c>
      <c r="F1" s="8" t="s">
        <v>244</v>
      </c>
      <c r="G1" s="8" t="s">
        <v>245</v>
      </c>
      <c r="H1" s="8" t="s">
        <v>246</v>
      </c>
      <c r="I1" s="8" t="s">
        <v>247</v>
      </c>
      <c r="J1" s="8" t="s">
        <v>8</v>
      </c>
      <c r="K1" s="8" t="s">
        <v>248</v>
      </c>
      <c r="L1" s="8" t="s">
        <v>249</v>
      </c>
    </row>
    <row r="2" spans="1:12">
      <c r="A2" s="1">
        <v>55</v>
      </c>
      <c r="B2" s="1" t="s">
        <v>215</v>
      </c>
      <c r="C2" s="1" t="s">
        <v>216</v>
      </c>
      <c r="D2" s="1" t="str">
        <f t="shared" ref="D2:D33" si="0">LEFT(C2, 3)</f>
        <v>tro</v>
      </c>
      <c r="E2" s="2">
        <v>5.44</v>
      </c>
      <c r="F2" s="11">
        <v>1</v>
      </c>
      <c r="G2" s="2">
        <v>0.06</v>
      </c>
      <c r="H2" s="1" t="s">
        <v>250</v>
      </c>
      <c r="I2" s="1">
        <v>100</v>
      </c>
      <c r="J2" s="1">
        <v>2</v>
      </c>
      <c r="L2" s="1" t="str">
        <f t="shared" ref="L2:L33" si="1">IF(K2 = "*", "all", IF(K2 = "**", "1B, 3, 4", "3, 4"))</f>
        <v>3, 4</v>
      </c>
    </row>
    <row r="3" spans="1:12">
      <c r="A3" s="1">
        <v>40</v>
      </c>
      <c r="B3" s="1" t="s">
        <v>105</v>
      </c>
      <c r="C3" s="1" t="s">
        <v>106</v>
      </c>
      <c r="D3" s="3" t="str">
        <f t="shared" si="0"/>
        <v>glu</v>
      </c>
      <c r="E3" s="10">
        <v>6</v>
      </c>
      <c r="F3" s="12">
        <v>1</v>
      </c>
      <c r="G3" s="2">
        <v>0.08</v>
      </c>
      <c r="H3" s="1" t="s">
        <v>250</v>
      </c>
      <c r="I3" s="1">
        <v>15</v>
      </c>
      <c r="J3" s="1">
        <v>2</v>
      </c>
      <c r="K3" s="1" t="s">
        <v>251</v>
      </c>
      <c r="L3" s="1" t="str">
        <f t="shared" si="1"/>
        <v>all</v>
      </c>
    </row>
    <row r="4" spans="1:12">
      <c r="A4" s="1">
        <v>35</v>
      </c>
      <c r="B4" s="1" t="s">
        <v>85</v>
      </c>
      <c r="C4" s="1" t="s">
        <v>86</v>
      </c>
      <c r="D4" s="3" t="str">
        <f t="shared" si="0"/>
        <v>env</v>
      </c>
      <c r="E4" s="10">
        <v>3.72</v>
      </c>
      <c r="F4" s="12">
        <v>0</v>
      </c>
      <c r="G4" s="2">
        <v>0.09</v>
      </c>
      <c r="H4" s="1" t="s">
        <v>250</v>
      </c>
      <c r="I4" s="1">
        <v>22</v>
      </c>
      <c r="J4" s="1">
        <v>2</v>
      </c>
      <c r="K4" s="1" t="s">
        <v>251</v>
      </c>
      <c r="L4" s="1" t="str">
        <f t="shared" si="1"/>
        <v>all</v>
      </c>
    </row>
    <row r="5" spans="1:12">
      <c r="A5" s="1">
        <v>41</v>
      </c>
      <c r="B5" s="1" t="s">
        <v>111</v>
      </c>
      <c r="C5" s="1" t="s">
        <v>112</v>
      </c>
      <c r="D5" s="3" t="str">
        <f t="shared" si="0"/>
        <v>har</v>
      </c>
      <c r="E5" s="10">
        <v>3.92</v>
      </c>
      <c r="F5" s="12">
        <v>0</v>
      </c>
      <c r="G5" s="2">
        <v>0.08</v>
      </c>
      <c r="H5" s="1" t="s">
        <v>250</v>
      </c>
      <c r="I5" s="1">
        <v>50</v>
      </c>
      <c r="J5" s="1">
        <v>3</v>
      </c>
      <c r="K5" s="1" t="s">
        <v>251</v>
      </c>
      <c r="L5" s="1" t="str">
        <f t="shared" si="1"/>
        <v>all</v>
      </c>
    </row>
    <row r="6" spans="1:12">
      <c r="A6" s="1">
        <v>7</v>
      </c>
      <c r="B6" s="3" t="s">
        <v>133</v>
      </c>
      <c r="C6" s="3" t="s">
        <v>134</v>
      </c>
      <c r="D6" s="3" t="str">
        <f t="shared" si="0"/>
        <v>mag</v>
      </c>
      <c r="E6" s="10">
        <v>6.68</v>
      </c>
      <c r="F6" s="12">
        <v>1</v>
      </c>
      <c r="G6" s="2">
        <v>0.26</v>
      </c>
      <c r="H6" s="1" t="s">
        <v>252</v>
      </c>
      <c r="I6" s="1">
        <v>3</v>
      </c>
      <c r="J6" s="1">
        <v>1</v>
      </c>
      <c r="K6" s="1" t="s">
        <v>251</v>
      </c>
      <c r="L6" s="1" t="str">
        <f t="shared" si="1"/>
        <v>all</v>
      </c>
    </row>
    <row r="7" spans="1:12">
      <c r="A7" s="1">
        <v>12</v>
      </c>
      <c r="B7" s="3" t="s">
        <v>91</v>
      </c>
      <c r="C7" s="3" t="s">
        <v>92</v>
      </c>
      <c r="D7" s="3" t="str">
        <f t="shared" si="0"/>
        <v>foo</v>
      </c>
      <c r="E7" s="10">
        <v>6.64</v>
      </c>
      <c r="F7" s="12">
        <v>1</v>
      </c>
      <c r="G7" s="2">
        <v>0.23</v>
      </c>
      <c r="H7" s="1" t="s">
        <v>252</v>
      </c>
      <c r="I7" s="1">
        <v>100</v>
      </c>
      <c r="J7" s="1">
        <v>3</v>
      </c>
      <c r="K7" s="1" t="s">
        <v>251</v>
      </c>
      <c r="L7" s="1" t="str">
        <f t="shared" si="1"/>
        <v>all</v>
      </c>
    </row>
    <row r="8" spans="1:12">
      <c r="A8" s="1">
        <v>36</v>
      </c>
      <c r="B8" s="1" t="s">
        <v>155</v>
      </c>
      <c r="C8" s="1" t="s">
        <v>156</v>
      </c>
      <c r="D8" s="3" t="str">
        <f t="shared" si="0"/>
        <v>oys</v>
      </c>
      <c r="E8" s="10">
        <v>4.2</v>
      </c>
      <c r="F8" s="12">
        <v>0</v>
      </c>
      <c r="G8" s="2">
        <v>0.09</v>
      </c>
      <c r="H8" s="1" t="s">
        <v>250</v>
      </c>
      <c r="I8" s="1">
        <v>23</v>
      </c>
      <c r="J8" s="1">
        <v>2</v>
      </c>
      <c r="K8" s="1" t="s">
        <v>251</v>
      </c>
      <c r="L8" s="1" t="str">
        <f t="shared" si="1"/>
        <v>all</v>
      </c>
    </row>
    <row r="9" spans="1:12">
      <c r="A9" s="1">
        <v>31</v>
      </c>
      <c r="B9" s="1" t="s">
        <v>99</v>
      </c>
      <c r="C9" s="1" t="s">
        <v>100</v>
      </c>
      <c r="D9" s="3" t="str">
        <f t="shared" si="0"/>
        <v>fro</v>
      </c>
      <c r="E9" s="10">
        <v>5.76</v>
      </c>
      <c r="F9" s="12">
        <v>1</v>
      </c>
      <c r="G9" s="2">
        <v>0.1</v>
      </c>
      <c r="H9" s="1" t="s">
        <v>250</v>
      </c>
      <c r="I9" s="1">
        <v>25</v>
      </c>
      <c r="J9" s="1">
        <v>3</v>
      </c>
      <c r="K9" s="1" t="s">
        <v>251</v>
      </c>
      <c r="L9" s="1" t="str">
        <f t="shared" si="1"/>
        <v>all</v>
      </c>
    </row>
    <row r="10" spans="1:12">
      <c r="A10" s="1">
        <v>42</v>
      </c>
      <c r="B10" s="1" t="s">
        <v>52</v>
      </c>
      <c r="C10" s="1" t="s">
        <v>53</v>
      </c>
      <c r="D10" s="3" t="str">
        <f t="shared" si="0"/>
        <v>cin</v>
      </c>
      <c r="E10" s="10">
        <v>3.2</v>
      </c>
      <c r="F10" s="12">
        <v>0</v>
      </c>
      <c r="G10" s="2">
        <v>0.08</v>
      </c>
      <c r="H10" s="1" t="s">
        <v>250</v>
      </c>
      <c r="I10" s="1">
        <v>6</v>
      </c>
      <c r="J10" s="1">
        <v>3</v>
      </c>
      <c r="K10" s="1" t="s">
        <v>251</v>
      </c>
      <c r="L10" s="1" t="str">
        <f t="shared" si="1"/>
        <v>all</v>
      </c>
    </row>
    <row r="11" spans="1:12">
      <c r="A11" s="1">
        <v>48</v>
      </c>
      <c r="B11" s="1" t="s">
        <v>67</v>
      </c>
      <c r="C11" s="1" t="s">
        <v>68</v>
      </c>
      <c r="D11" s="3" t="str">
        <f t="shared" si="0"/>
        <v>cus</v>
      </c>
      <c r="E11" s="10">
        <v>3.6</v>
      </c>
      <c r="F11" s="12">
        <v>0</v>
      </c>
      <c r="G11" s="2">
        <v>7.0000000000000007E-2</v>
      </c>
      <c r="H11" s="1" t="s">
        <v>250</v>
      </c>
      <c r="I11" s="1">
        <v>50</v>
      </c>
      <c r="J11" s="1">
        <v>2</v>
      </c>
      <c r="K11" s="1" t="s">
        <v>251</v>
      </c>
      <c r="L11" s="1" t="str">
        <f t="shared" si="1"/>
        <v>all</v>
      </c>
    </row>
    <row r="12" spans="1:12">
      <c r="A12" s="1">
        <v>49</v>
      </c>
      <c r="B12" s="1" t="s">
        <v>217</v>
      </c>
      <c r="C12" s="1" t="s">
        <v>218</v>
      </c>
      <c r="D12" s="3" t="str">
        <f t="shared" si="0"/>
        <v>whe</v>
      </c>
      <c r="E12" s="10">
        <v>5.28</v>
      </c>
      <c r="F12" s="12">
        <v>1</v>
      </c>
      <c r="G12" s="2">
        <v>7.0000000000000007E-2</v>
      </c>
      <c r="H12" s="1" t="s">
        <v>250</v>
      </c>
      <c r="I12" s="1">
        <v>50</v>
      </c>
      <c r="J12" s="1">
        <v>2</v>
      </c>
      <c r="K12" s="1" t="s">
        <v>251</v>
      </c>
      <c r="L12" s="1" t="str">
        <f t="shared" si="1"/>
        <v>all</v>
      </c>
    </row>
    <row r="13" spans="1:12">
      <c r="A13" s="1">
        <v>5</v>
      </c>
      <c r="B13" s="3" t="s">
        <v>42</v>
      </c>
      <c r="C13" s="3" t="s">
        <v>43</v>
      </c>
      <c r="D13" s="3" t="str">
        <f t="shared" si="0"/>
        <v>bro</v>
      </c>
      <c r="E13" s="10">
        <v>5.8</v>
      </c>
      <c r="F13" s="12">
        <v>1</v>
      </c>
      <c r="G13" s="2">
        <v>0.28000000000000003</v>
      </c>
      <c r="H13" s="1" t="s">
        <v>252</v>
      </c>
      <c r="I13" s="1">
        <v>13</v>
      </c>
      <c r="J13" s="1">
        <v>2</v>
      </c>
      <c r="K13" s="1" t="s">
        <v>251</v>
      </c>
      <c r="L13" s="1" t="str">
        <f t="shared" si="1"/>
        <v>all</v>
      </c>
    </row>
    <row r="14" spans="1:12">
      <c r="A14" s="1">
        <v>15</v>
      </c>
      <c r="B14" s="3" t="s">
        <v>115</v>
      </c>
      <c r="C14" s="3" t="s">
        <v>116</v>
      </c>
      <c r="D14" s="3" t="str">
        <f t="shared" si="0"/>
        <v>hor</v>
      </c>
      <c r="E14" s="10">
        <v>6.4</v>
      </c>
      <c r="F14" s="12">
        <v>1</v>
      </c>
      <c r="G14" s="2">
        <v>0.21</v>
      </c>
      <c r="H14" s="1" t="s">
        <v>252</v>
      </c>
      <c r="I14" s="1">
        <v>100</v>
      </c>
      <c r="J14" s="1">
        <v>2</v>
      </c>
      <c r="K14" s="1" t="s">
        <v>251</v>
      </c>
      <c r="L14" s="1" t="str">
        <f t="shared" si="1"/>
        <v>all</v>
      </c>
    </row>
    <row r="15" spans="1:12">
      <c r="A15" s="1">
        <v>37</v>
      </c>
      <c r="B15" s="1" t="s">
        <v>145</v>
      </c>
      <c r="C15" s="1" t="s">
        <v>146</v>
      </c>
      <c r="D15" s="3" t="str">
        <f t="shared" si="0"/>
        <v>mys</v>
      </c>
      <c r="E15" s="10">
        <v>5.84</v>
      </c>
      <c r="F15" s="12">
        <v>1</v>
      </c>
      <c r="G15" s="2">
        <v>0.09</v>
      </c>
      <c r="H15" s="1" t="s">
        <v>250</v>
      </c>
      <c r="I15" s="1">
        <v>42</v>
      </c>
      <c r="J15" s="1">
        <v>4</v>
      </c>
      <c r="K15" s="1" t="s">
        <v>251</v>
      </c>
      <c r="L15" s="1" t="str">
        <f t="shared" si="1"/>
        <v>all</v>
      </c>
    </row>
    <row r="16" spans="1:12">
      <c r="A16" s="1">
        <v>22</v>
      </c>
      <c r="B16" s="1" t="s">
        <v>177</v>
      </c>
      <c r="C16" s="1" t="s">
        <v>178</v>
      </c>
      <c r="D16" s="3" t="str">
        <f t="shared" si="0"/>
        <v>rum</v>
      </c>
      <c r="E16" s="10">
        <v>4.76</v>
      </c>
      <c r="F16" s="12">
        <v>0</v>
      </c>
      <c r="G16" s="2">
        <v>0.18</v>
      </c>
      <c r="H16" s="1" t="s">
        <v>252</v>
      </c>
      <c r="I16" s="1">
        <v>18</v>
      </c>
      <c r="J16" s="1">
        <v>3</v>
      </c>
      <c r="K16" s="1" t="s">
        <v>253</v>
      </c>
      <c r="L16" s="1" t="str">
        <f t="shared" si="1"/>
        <v>1B, 3, 4</v>
      </c>
    </row>
    <row r="17" spans="1:12">
      <c r="A17" s="1">
        <v>4</v>
      </c>
      <c r="B17" s="3" t="s">
        <v>139</v>
      </c>
      <c r="C17" s="3" t="s">
        <v>140</v>
      </c>
      <c r="D17" s="3" t="str">
        <f t="shared" si="0"/>
        <v>mat</v>
      </c>
      <c r="E17" s="10">
        <v>4.76</v>
      </c>
      <c r="F17" s="12">
        <v>0</v>
      </c>
      <c r="G17" s="2">
        <v>0.31</v>
      </c>
      <c r="H17" s="1" t="s">
        <v>252</v>
      </c>
      <c r="I17" s="1">
        <v>10</v>
      </c>
      <c r="J17" s="1">
        <v>3</v>
      </c>
      <c r="K17" s="1" t="s">
        <v>251</v>
      </c>
      <c r="L17" s="1" t="str">
        <f t="shared" si="1"/>
        <v>all</v>
      </c>
    </row>
    <row r="18" spans="1:12">
      <c r="A18" s="1">
        <v>1</v>
      </c>
      <c r="B18" s="3" t="s">
        <v>121</v>
      </c>
      <c r="C18" s="3" t="s">
        <v>122</v>
      </c>
      <c r="D18" s="3" t="str">
        <f t="shared" si="0"/>
        <v>kne</v>
      </c>
      <c r="E18" s="10">
        <v>6.12</v>
      </c>
      <c r="F18" s="12">
        <v>1</v>
      </c>
      <c r="G18" s="2">
        <v>0.36</v>
      </c>
      <c r="H18" s="1" t="s">
        <v>252</v>
      </c>
      <c r="I18" s="1">
        <v>100</v>
      </c>
      <c r="J18" s="1">
        <v>3</v>
      </c>
      <c r="K18" s="1" t="s">
        <v>251</v>
      </c>
      <c r="L18" s="1" t="str">
        <f t="shared" si="1"/>
        <v>all</v>
      </c>
    </row>
    <row r="19" spans="1:12">
      <c r="A19" s="1">
        <v>38</v>
      </c>
      <c r="B19" s="1" t="s">
        <v>221</v>
      </c>
      <c r="C19" s="1" t="s">
        <v>222</v>
      </c>
      <c r="D19" s="3" t="str">
        <f t="shared" si="0"/>
        <v>yea</v>
      </c>
      <c r="E19" s="10">
        <v>3.56</v>
      </c>
      <c r="F19" s="12">
        <v>0</v>
      </c>
      <c r="G19" s="2">
        <v>0.09</v>
      </c>
      <c r="H19" s="1" t="s">
        <v>250</v>
      </c>
      <c r="I19" s="1">
        <v>7</v>
      </c>
      <c r="J19" s="1">
        <v>2</v>
      </c>
      <c r="K19" s="1" t="s">
        <v>251</v>
      </c>
      <c r="L19" s="1" t="str">
        <f t="shared" si="1"/>
        <v>all</v>
      </c>
    </row>
    <row r="20" spans="1:12">
      <c r="A20" s="1">
        <v>50</v>
      </c>
      <c r="B20" s="1" t="s">
        <v>213</v>
      </c>
      <c r="C20" s="1" t="s">
        <v>214</v>
      </c>
      <c r="D20" s="3" t="str">
        <f t="shared" si="0"/>
        <v>tre</v>
      </c>
      <c r="E20" s="10">
        <v>2.6</v>
      </c>
      <c r="F20" s="12">
        <v>0</v>
      </c>
      <c r="G20" s="2">
        <v>7.0000000000000007E-2</v>
      </c>
      <c r="H20" s="1" t="s">
        <v>250</v>
      </c>
      <c r="I20" s="1">
        <v>16</v>
      </c>
      <c r="J20" s="1">
        <v>3</v>
      </c>
      <c r="K20" s="1" t="s">
        <v>251</v>
      </c>
      <c r="L20" s="1" t="str">
        <f t="shared" si="1"/>
        <v>all</v>
      </c>
    </row>
    <row r="21" spans="1:12">
      <c r="A21" s="1">
        <v>17</v>
      </c>
      <c r="B21" s="3" t="s">
        <v>189</v>
      </c>
      <c r="C21" s="3" t="s">
        <v>190</v>
      </c>
      <c r="D21" s="3" t="str">
        <f t="shared" si="0"/>
        <v>sil</v>
      </c>
      <c r="E21" s="10">
        <v>4.76</v>
      </c>
      <c r="F21" s="12">
        <v>0</v>
      </c>
      <c r="G21" s="2">
        <v>0.2</v>
      </c>
      <c r="H21" s="1" t="s">
        <v>252</v>
      </c>
      <c r="I21" s="1">
        <v>50</v>
      </c>
      <c r="J21" s="1">
        <v>2</v>
      </c>
      <c r="K21" s="1" t="s">
        <v>251</v>
      </c>
      <c r="L21" s="1" t="str">
        <f t="shared" si="1"/>
        <v>all</v>
      </c>
    </row>
    <row r="22" spans="1:12">
      <c r="A22" s="1">
        <v>43</v>
      </c>
      <c r="B22" s="1" t="s">
        <v>199</v>
      </c>
      <c r="C22" s="1" t="s">
        <v>200</v>
      </c>
      <c r="D22" s="3" t="str">
        <f t="shared" si="0"/>
        <v>spi</v>
      </c>
      <c r="E22" s="10">
        <v>5.08</v>
      </c>
      <c r="F22" s="12">
        <v>1</v>
      </c>
      <c r="G22" s="2">
        <v>0.08</v>
      </c>
      <c r="H22" s="1" t="s">
        <v>250</v>
      </c>
      <c r="I22" s="1">
        <v>50</v>
      </c>
      <c r="J22" s="1">
        <v>3</v>
      </c>
      <c r="K22" s="1" t="s">
        <v>251</v>
      </c>
      <c r="L22" s="1" t="str">
        <f t="shared" si="1"/>
        <v>all</v>
      </c>
    </row>
    <row r="23" spans="1:12">
      <c r="A23" s="1">
        <v>44</v>
      </c>
      <c r="B23" s="1" t="s">
        <v>219</v>
      </c>
      <c r="C23" s="1" t="s">
        <v>220</v>
      </c>
      <c r="D23" s="3" t="str">
        <f t="shared" si="0"/>
        <v>wou</v>
      </c>
      <c r="E23" s="10">
        <v>3.64</v>
      </c>
      <c r="F23" s="12">
        <v>0</v>
      </c>
      <c r="G23" s="2">
        <v>0.08</v>
      </c>
      <c r="H23" s="1" t="s">
        <v>250</v>
      </c>
      <c r="I23" s="1">
        <v>50</v>
      </c>
      <c r="J23" s="1">
        <v>2</v>
      </c>
      <c r="K23" s="1" t="s">
        <v>251</v>
      </c>
      <c r="L23" s="1" t="str">
        <f t="shared" si="1"/>
        <v>all</v>
      </c>
    </row>
    <row r="24" spans="1:12">
      <c r="A24" s="1">
        <v>56</v>
      </c>
      <c r="B24" s="1" t="s">
        <v>50</v>
      </c>
      <c r="C24" s="1" t="s">
        <v>51</v>
      </c>
      <c r="D24" s="1" t="str">
        <f t="shared" si="0"/>
        <v>che</v>
      </c>
      <c r="E24" s="2">
        <v>4.6399999999999997</v>
      </c>
      <c r="F24" s="11">
        <v>0</v>
      </c>
      <c r="G24" s="2">
        <v>0.06</v>
      </c>
      <c r="H24" s="1" t="s">
        <v>250</v>
      </c>
      <c r="I24" s="1">
        <v>45</v>
      </c>
      <c r="J24" s="1">
        <v>2</v>
      </c>
      <c r="L24" s="1" t="str">
        <f t="shared" si="1"/>
        <v>3, 4</v>
      </c>
    </row>
    <row r="25" spans="1:12">
      <c r="A25" s="1">
        <v>51</v>
      </c>
      <c r="B25" s="1" t="s">
        <v>119</v>
      </c>
      <c r="C25" s="1" t="s">
        <v>120</v>
      </c>
      <c r="D25" s="3" t="str">
        <f t="shared" si="0"/>
        <v>kil</v>
      </c>
      <c r="E25" s="10">
        <v>3.32</v>
      </c>
      <c r="F25" s="12">
        <v>0</v>
      </c>
      <c r="G25" s="2">
        <v>7.0000000000000007E-2</v>
      </c>
      <c r="H25" s="1" t="s">
        <v>250</v>
      </c>
      <c r="I25" s="1">
        <v>2</v>
      </c>
      <c r="J25" s="1">
        <v>3</v>
      </c>
      <c r="K25" s="1" t="s">
        <v>253</v>
      </c>
      <c r="L25" s="1" t="str">
        <f t="shared" si="1"/>
        <v>1B, 3, 4</v>
      </c>
    </row>
    <row r="26" spans="1:12">
      <c r="A26" s="1">
        <v>13</v>
      </c>
      <c r="B26" s="3" t="s">
        <v>63</v>
      </c>
      <c r="C26" s="3" t="s">
        <v>64</v>
      </c>
      <c r="D26" s="3" t="str">
        <f t="shared" si="0"/>
        <v>cra</v>
      </c>
      <c r="E26" s="10">
        <v>7.8</v>
      </c>
      <c r="F26" s="12">
        <v>1</v>
      </c>
      <c r="G26" s="2">
        <v>0.22</v>
      </c>
      <c r="H26" s="1" t="s">
        <v>252</v>
      </c>
      <c r="I26" s="1">
        <v>16</v>
      </c>
      <c r="J26" s="1">
        <v>1</v>
      </c>
      <c r="K26" s="1" t="s">
        <v>251</v>
      </c>
      <c r="L26" s="1" t="str">
        <f t="shared" si="1"/>
        <v>all</v>
      </c>
    </row>
    <row r="27" spans="1:12">
      <c r="A27" s="1">
        <v>28</v>
      </c>
      <c r="B27" s="1" t="s">
        <v>109</v>
      </c>
      <c r="C27" s="1" t="s">
        <v>110</v>
      </c>
      <c r="D27" s="3" t="str">
        <f t="shared" si="0"/>
        <v>gra</v>
      </c>
      <c r="E27" s="10">
        <v>4.4400000000000004</v>
      </c>
      <c r="F27" s="12">
        <v>0</v>
      </c>
      <c r="G27" s="2">
        <v>0.17</v>
      </c>
      <c r="H27" s="1" t="s">
        <v>252</v>
      </c>
      <c r="I27" s="1">
        <v>50</v>
      </c>
      <c r="J27" s="1">
        <v>2</v>
      </c>
      <c r="L27" s="1" t="str">
        <f t="shared" si="1"/>
        <v>3, 4</v>
      </c>
    </row>
    <row r="28" spans="1:12">
      <c r="A28" s="1">
        <v>30</v>
      </c>
      <c r="B28" s="1" t="s">
        <v>185</v>
      </c>
      <c r="C28" s="1" t="s">
        <v>186</v>
      </c>
      <c r="D28" s="3" t="str">
        <f t="shared" si="0"/>
        <v>sho</v>
      </c>
      <c r="E28" s="10">
        <v>3.68</v>
      </c>
      <c r="F28" s="12">
        <v>0</v>
      </c>
      <c r="G28" s="2">
        <v>0.15</v>
      </c>
      <c r="H28" s="1" t="s">
        <v>252</v>
      </c>
      <c r="I28" s="1">
        <v>2</v>
      </c>
      <c r="J28" s="1">
        <v>3</v>
      </c>
      <c r="L28" s="1" t="str">
        <f t="shared" si="1"/>
        <v>3, 4</v>
      </c>
    </row>
    <row r="29" spans="1:12">
      <c r="A29" s="1">
        <v>57</v>
      </c>
      <c r="B29" s="1" t="s">
        <v>157</v>
      </c>
      <c r="C29" s="1" t="s">
        <v>158</v>
      </c>
      <c r="D29" s="1" t="str">
        <f t="shared" si="0"/>
        <v>par</v>
      </c>
      <c r="E29" s="2">
        <v>4.4000000000000004</v>
      </c>
      <c r="F29" s="11">
        <v>0</v>
      </c>
      <c r="G29" s="2">
        <v>0.06</v>
      </c>
      <c r="H29" s="1" t="s">
        <v>250</v>
      </c>
      <c r="I29" s="1">
        <v>9</v>
      </c>
      <c r="J29" s="1">
        <v>2</v>
      </c>
      <c r="L29" s="1" t="str">
        <f t="shared" si="1"/>
        <v>3, 4</v>
      </c>
    </row>
    <row r="30" spans="1:12">
      <c r="A30" s="1">
        <v>45</v>
      </c>
      <c r="B30" s="1" t="s">
        <v>103</v>
      </c>
      <c r="C30" s="1" t="s">
        <v>104</v>
      </c>
      <c r="D30" s="3" t="str">
        <f t="shared" si="0"/>
        <v>gat</v>
      </c>
      <c r="E30" s="10">
        <v>4.5999999999999996</v>
      </c>
      <c r="F30" s="12">
        <v>0</v>
      </c>
      <c r="G30" s="2">
        <v>0.08</v>
      </c>
      <c r="H30" s="1" t="s">
        <v>250</v>
      </c>
      <c r="I30" s="1">
        <v>100</v>
      </c>
      <c r="J30" s="1">
        <v>3</v>
      </c>
      <c r="K30" s="1" t="s">
        <v>251</v>
      </c>
      <c r="L30" s="1" t="str">
        <f t="shared" si="1"/>
        <v>all</v>
      </c>
    </row>
    <row r="31" spans="1:12">
      <c r="A31" s="1">
        <v>16</v>
      </c>
      <c r="B31" s="3" t="s">
        <v>181</v>
      </c>
      <c r="C31" s="3" t="s">
        <v>182</v>
      </c>
      <c r="D31" s="3" t="str">
        <f t="shared" si="0"/>
        <v>sca</v>
      </c>
      <c r="E31" s="10">
        <v>6.96</v>
      </c>
      <c r="F31" s="12">
        <v>1</v>
      </c>
      <c r="G31" s="2">
        <v>0.21</v>
      </c>
      <c r="H31" s="1" t="s">
        <v>252</v>
      </c>
      <c r="I31" s="1">
        <v>14</v>
      </c>
      <c r="J31" s="1">
        <v>3</v>
      </c>
      <c r="K31" s="1" t="s">
        <v>251</v>
      </c>
      <c r="L31" s="1" t="str">
        <f t="shared" si="1"/>
        <v>all</v>
      </c>
    </row>
    <row r="32" spans="1:12">
      <c r="A32" s="1">
        <v>32</v>
      </c>
      <c r="B32" s="1" t="s">
        <v>26</v>
      </c>
      <c r="C32" s="1" t="s">
        <v>27</v>
      </c>
      <c r="D32" s="3" t="str">
        <f t="shared" si="0"/>
        <v>alm</v>
      </c>
      <c r="E32" s="10">
        <v>4.4800000000000004</v>
      </c>
      <c r="F32" s="12">
        <v>0</v>
      </c>
      <c r="G32" s="2">
        <v>0.1</v>
      </c>
      <c r="H32" s="1" t="s">
        <v>250</v>
      </c>
      <c r="I32" s="1">
        <v>8</v>
      </c>
      <c r="J32" s="1">
        <v>2</v>
      </c>
      <c r="K32" s="1" t="s">
        <v>251</v>
      </c>
      <c r="L32" s="1" t="str">
        <f t="shared" si="1"/>
        <v>all</v>
      </c>
    </row>
    <row r="33" spans="1:12">
      <c r="A33" s="1">
        <v>14</v>
      </c>
      <c r="B33" s="3" t="s">
        <v>59</v>
      </c>
      <c r="C33" s="3" t="s">
        <v>60</v>
      </c>
      <c r="D33" s="3" t="str">
        <f t="shared" si="0"/>
        <v>cor</v>
      </c>
      <c r="E33" s="10">
        <v>5.12</v>
      </c>
      <c r="F33" s="12">
        <v>1</v>
      </c>
      <c r="G33" s="2">
        <v>0.22</v>
      </c>
      <c r="H33" s="1" t="s">
        <v>252</v>
      </c>
      <c r="I33" s="1">
        <v>9</v>
      </c>
      <c r="J33" s="1">
        <v>3</v>
      </c>
      <c r="K33" s="1" t="s">
        <v>251</v>
      </c>
      <c r="L33" s="1" t="str">
        <f t="shared" si="1"/>
        <v>all</v>
      </c>
    </row>
    <row r="34" spans="1:12">
      <c r="A34" s="1">
        <v>18</v>
      </c>
      <c r="B34" s="3" t="s">
        <v>173</v>
      </c>
      <c r="C34" s="3" t="s">
        <v>174</v>
      </c>
      <c r="D34" s="3" t="str">
        <f t="shared" ref="D34:D65" si="2">LEFT(C34, 3)</f>
        <v>que</v>
      </c>
      <c r="E34" s="10">
        <v>5.92</v>
      </c>
      <c r="F34" s="12">
        <v>1</v>
      </c>
      <c r="G34" s="2">
        <v>0.2</v>
      </c>
      <c r="H34" s="1" t="s">
        <v>252</v>
      </c>
      <c r="I34" s="1">
        <v>100</v>
      </c>
      <c r="J34" s="1">
        <v>3</v>
      </c>
      <c r="K34" s="1" t="s">
        <v>251</v>
      </c>
      <c r="L34" s="1" t="str">
        <f t="shared" ref="L34:L65" si="3">IF(K34 = "*", "all", IF(K34 = "**", "1B, 3, 4", "3, 4"))</f>
        <v>all</v>
      </c>
    </row>
    <row r="35" spans="1:12">
      <c r="A35" s="1">
        <v>52</v>
      </c>
      <c r="B35" s="1" t="s">
        <v>38</v>
      </c>
      <c r="C35" s="1" t="s">
        <v>39</v>
      </c>
      <c r="D35" s="3" t="str">
        <f t="shared" si="2"/>
        <v>bon</v>
      </c>
      <c r="E35" s="10">
        <v>3.68</v>
      </c>
      <c r="F35" s="12">
        <v>0</v>
      </c>
      <c r="G35" s="2">
        <v>7.0000000000000007E-2</v>
      </c>
      <c r="H35" s="1" t="s">
        <v>250</v>
      </c>
      <c r="I35" s="1">
        <v>50</v>
      </c>
      <c r="J35" s="1">
        <v>1</v>
      </c>
      <c r="K35" s="1" t="s">
        <v>253</v>
      </c>
      <c r="L35" s="1" t="str">
        <f t="shared" si="3"/>
        <v>1B, 3, 4</v>
      </c>
    </row>
    <row r="36" spans="1:12">
      <c r="A36" s="1">
        <v>46</v>
      </c>
      <c r="B36" s="1" t="s">
        <v>28</v>
      </c>
      <c r="C36" s="1" t="s">
        <v>29</v>
      </c>
      <c r="D36" s="3" t="str">
        <f t="shared" si="2"/>
        <v>anc</v>
      </c>
      <c r="E36" s="10">
        <v>4.24</v>
      </c>
      <c r="F36" s="12">
        <v>0</v>
      </c>
      <c r="G36" s="2">
        <v>0.08</v>
      </c>
      <c r="H36" s="1" t="s">
        <v>250</v>
      </c>
      <c r="I36" s="1">
        <v>26</v>
      </c>
      <c r="J36" s="1">
        <v>2</v>
      </c>
      <c r="K36" s="1" t="s">
        <v>251</v>
      </c>
      <c r="L36" s="1" t="str">
        <f t="shared" si="3"/>
        <v>all</v>
      </c>
    </row>
    <row r="37" spans="1:12">
      <c r="A37" s="1">
        <v>8</v>
      </c>
      <c r="B37" s="3" t="s">
        <v>44</v>
      </c>
      <c r="C37" s="3" t="s">
        <v>45</v>
      </c>
      <c r="D37" s="3" t="str">
        <f t="shared" si="2"/>
        <v>buc</v>
      </c>
      <c r="E37" s="10">
        <v>6</v>
      </c>
      <c r="F37" s="12">
        <v>1</v>
      </c>
      <c r="G37" s="2">
        <v>0.26</v>
      </c>
      <c r="H37" s="1" t="s">
        <v>252</v>
      </c>
      <c r="I37" s="1">
        <v>16</v>
      </c>
      <c r="J37" s="1">
        <v>1</v>
      </c>
      <c r="K37" s="1" t="s">
        <v>251</v>
      </c>
      <c r="L37" s="1" t="str">
        <f t="shared" si="3"/>
        <v>all</v>
      </c>
    </row>
    <row r="38" spans="1:12">
      <c r="A38" s="1">
        <v>9</v>
      </c>
      <c r="B38" s="3" t="s">
        <v>209</v>
      </c>
      <c r="C38" s="3" t="s">
        <v>210</v>
      </c>
      <c r="D38" s="3" t="str">
        <f t="shared" si="2"/>
        <v>tom</v>
      </c>
      <c r="E38" s="10">
        <v>4.16</v>
      </c>
      <c r="F38" s="12">
        <v>0</v>
      </c>
      <c r="G38" s="2">
        <v>0.26</v>
      </c>
      <c r="H38" s="1" t="s">
        <v>252</v>
      </c>
      <c r="I38" s="1">
        <v>11</v>
      </c>
      <c r="J38" s="1">
        <v>2</v>
      </c>
      <c r="K38" s="1" t="s">
        <v>251</v>
      </c>
      <c r="L38" s="1" t="str">
        <f t="shared" si="3"/>
        <v>all</v>
      </c>
    </row>
    <row r="39" spans="1:12">
      <c r="A39" s="1">
        <v>47</v>
      </c>
      <c r="B39" s="1" t="s">
        <v>93</v>
      </c>
      <c r="C39" s="1" t="s">
        <v>94</v>
      </c>
      <c r="D39" s="3" t="str">
        <f t="shared" si="2"/>
        <v>for</v>
      </c>
      <c r="E39" s="10">
        <v>5.4</v>
      </c>
      <c r="F39" s="12">
        <v>1</v>
      </c>
      <c r="G39" s="2">
        <v>0.08</v>
      </c>
      <c r="H39" s="1" t="s">
        <v>250</v>
      </c>
      <c r="I39" s="1">
        <v>41</v>
      </c>
      <c r="J39" s="1">
        <v>2</v>
      </c>
      <c r="K39" s="1" t="s">
        <v>251</v>
      </c>
      <c r="L39" s="1" t="str">
        <f t="shared" si="3"/>
        <v>all</v>
      </c>
    </row>
    <row r="40" spans="1:12">
      <c r="A40" s="1">
        <v>23</v>
      </c>
      <c r="B40" s="1" t="s">
        <v>65</v>
      </c>
      <c r="C40" s="1" t="s">
        <v>66</v>
      </c>
      <c r="D40" s="3" t="str">
        <f t="shared" si="2"/>
        <v>cur</v>
      </c>
      <c r="E40" s="10">
        <v>4.28</v>
      </c>
      <c r="F40" s="12">
        <v>0</v>
      </c>
      <c r="G40" s="2">
        <v>0.18</v>
      </c>
      <c r="H40" s="1" t="s">
        <v>252</v>
      </c>
      <c r="I40" s="1">
        <v>50</v>
      </c>
      <c r="J40" s="1">
        <v>3</v>
      </c>
      <c r="K40" s="1" t="s">
        <v>253</v>
      </c>
      <c r="L40" s="1" t="str">
        <f t="shared" si="3"/>
        <v>1B, 3, 4</v>
      </c>
    </row>
    <row r="41" spans="1:12">
      <c r="A41" s="1">
        <v>21</v>
      </c>
      <c r="B41" s="1" t="s">
        <v>30</v>
      </c>
      <c r="C41" s="1" t="s">
        <v>31</v>
      </c>
      <c r="D41" s="3" t="str">
        <f t="shared" si="2"/>
        <v>bar</v>
      </c>
      <c r="E41" s="10">
        <v>5.88</v>
      </c>
      <c r="F41" s="12">
        <v>1</v>
      </c>
      <c r="G41" s="2">
        <v>0.19</v>
      </c>
      <c r="H41" s="1" t="s">
        <v>252</v>
      </c>
      <c r="I41" s="1">
        <v>32</v>
      </c>
      <c r="J41" s="1">
        <v>3</v>
      </c>
      <c r="K41" s="1" t="s">
        <v>253</v>
      </c>
      <c r="L41" s="1" t="str">
        <f t="shared" si="3"/>
        <v>1B, 3, 4</v>
      </c>
    </row>
    <row r="42" spans="1:12">
      <c r="A42" s="1">
        <v>3</v>
      </c>
      <c r="B42" s="3" t="s">
        <v>32</v>
      </c>
      <c r="C42" s="3" t="s">
        <v>33</v>
      </c>
      <c r="D42" s="3" t="str">
        <f t="shared" si="2"/>
        <v>bee</v>
      </c>
      <c r="E42" s="10">
        <v>5.96</v>
      </c>
      <c r="F42" s="12">
        <v>1</v>
      </c>
      <c r="G42" s="2">
        <v>0.32</v>
      </c>
      <c r="H42" s="1" t="s">
        <v>252</v>
      </c>
      <c r="I42" s="1">
        <v>23</v>
      </c>
      <c r="J42" s="1">
        <v>2</v>
      </c>
      <c r="K42" s="1" t="s">
        <v>251</v>
      </c>
      <c r="L42" s="1" t="str">
        <f t="shared" si="3"/>
        <v>all</v>
      </c>
    </row>
    <row r="43" spans="1:12">
      <c r="A43" s="1">
        <v>19</v>
      </c>
      <c r="B43" s="3" t="s">
        <v>151</v>
      </c>
      <c r="C43" s="3" t="s">
        <v>152</v>
      </c>
      <c r="D43" s="3" t="str">
        <f t="shared" si="2"/>
        <v>orn</v>
      </c>
      <c r="E43" s="10">
        <v>4.04</v>
      </c>
      <c r="F43" s="12">
        <v>0</v>
      </c>
      <c r="G43" s="2">
        <v>0.2</v>
      </c>
      <c r="H43" s="1" t="s">
        <v>252</v>
      </c>
      <c r="I43" s="1">
        <v>30</v>
      </c>
      <c r="J43" s="1">
        <v>3</v>
      </c>
      <c r="K43" s="1" t="s">
        <v>251</v>
      </c>
      <c r="L43" s="1" t="str">
        <f t="shared" si="3"/>
        <v>all</v>
      </c>
    </row>
    <row r="44" spans="1:12">
      <c r="A44" s="1">
        <v>11</v>
      </c>
      <c r="B44" s="3" t="s">
        <v>197</v>
      </c>
      <c r="C44" s="3" t="s">
        <v>198</v>
      </c>
      <c r="D44" s="3" t="str">
        <f t="shared" si="2"/>
        <v>sou</v>
      </c>
      <c r="E44" s="10">
        <v>6.6</v>
      </c>
      <c r="F44" s="12">
        <v>1</v>
      </c>
      <c r="G44" s="2">
        <v>0.24</v>
      </c>
      <c r="H44" s="1" t="s">
        <v>252</v>
      </c>
      <c r="I44" s="1">
        <v>100</v>
      </c>
      <c r="J44" s="1">
        <v>2</v>
      </c>
      <c r="K44" s="1" t="s">
        <v>251</v>
      </c>
      <c r="L44" s="1" t="str">
        <f t="shared" si="3"/>
        <v>all</v>
      </c>
    </row>
    <row r="45" spans="1:12">
      <c r="A45" s="1">
        <v>58</v>
      </c>
      <c r="B45" s="1" t="s">
        <v>40</v>
      </c>
      <c r="C45" s="1" t="s">
        <v>41</v>
      </c>
      <c r="D45" s="1" t="str">
        <f t="shared" si="2"/>
        <v>bri</v>
      </c>
      <c r="E45" s="2">
        <v>4.4400000000000004</v>
      </c>
      <c r="F45" s="11">
        <v>0</v>
      </c>
      <c r="G45" s="2">
        <v>0.06</v>
      </c>
      <c r="H45" s="1" t="s">
        <v>250</v>
      </c>
      <c r="I45" s="1">
        <v>10</v>
      </c>
      <c r="J45" s="1">
        <v>2</v>
      </c>
      <c r="L45" s="1" t="str">
        <f t="shared" si="3"/>
        <v>3, 4</v>
      </c>
    </row>
    <row r="46" spans="1:12">
      <c r="A46" s="1">
        <v>53</v>
      </c>
      <c r="B46" s="1" t="s">
        <v>161</v>
      </c>
      <c r="C46" s="1" t="s">
        <v>162</v>
      </c>
      <c r="D46" s="1" t="str">
        <f t="shared" si="2"/>
        <v>pla</v>
      </c>
      <c r="E46" s="2">
        <v>3.56</v>
      </c>
      <c r="F46" s="11">
        <v>0</v>
      </c>
      <c r="G46" s="2">
        <v>7.0000000000000007E-2</v>
      </c>
      <c r="H46" s="1" t="s">
        <v>250</v>
      </c>
      <c r="I46" s="1">
        <v>50</v>
      </c>
      <c r="J46" s="1">
        <v>2</v>
      </c>
      <c r="K46" s="1" t="s">
        <v>253</v>
      </c>
      <c r="L46" s="1" t="str">
        <f t="shared" si="3"/>
        <v>1B, 3, 4</v>
      </c>
    </row>
    <row r="47" spans="1:12">
      <c r="A47" s="1">
        <v>29</v>
      </c>
      <c r="B47" s="1" t="s">
        <v>167</v>
      </c>
      <c r="C47" s="1" t="s">
        <v>168</v>
      </c>
      <c r="D47" s="3" t="str">
        <f t="shared" si="2"/>
        <v>pra</v>
      </c>
      <c r="E47" s="10">
        <v>6.8</v>
      </c>
      <c r="F47" s="12">
        <v>1</v>
      </c>
      <c r="G47" s="2">
        <v>0.17</v>
      </c>
      <c r="H47" s="1" t="s">
        <v>252</v>
      </c>
      <c r="I47" s="1">
        <v>50</v>
      </c>
      <c r="J47" s="1">
        <v>3</v>
      </c>
      <c r="L47" s="1" t="str">
        <f t="shared" si="3"/>
        <v>3, 4</v>
      </c>
    </row>
    <row r="48" spans="1:12">
      <c r="A48" s="1">
        <v>10</v>
      </c>
      <c r="B48" s="3" t="s">
        <v>165</v>
      </c>
      <c r="C48" s="3" t="s">
        <v>166</v>
      </c>
      <c r="D48" s="3" t="str">
        <f t="shared" si="2"/>
        <v>poi</v>
      </c>
      <c r="E48" s="10">
        <v>6</v>
      </c>
      <c r="F48" s="12">
        <v>1</v>
      </c>
      <c r="G48" s="2">
        <v>0.26</v>
      </c>
      <c r="H48" s="1" t="s">
        <v>252</v>
      </c>
      <c r="I48" s="1">
        <v>42</v>
      </c>
      <c r="J48" s="1">
        <v>3</v>
      </c>
      <c r="K48" s="1" t="s">
        <v>251</v>
      </c>
      <c r="L48" s="1" t="str">
        <f t="shared" si="3"/>
        <v>all</v>
      </c>
    </row>
    <row r="49" spans="1:12">
      <c r="A49" s="1">
        <v>6</v>
      </c>
      <c r="B49" s="3" t="s">
        <v>71</v>
      </c>
      <c r="C49" s="3" t="s">
        <v>72</v>
      </c>
      <c r="D49" s="3" t="str">
        <f t="shared" si="2"/>
        <v>doc</v>
      </c>
      <c r="E49" s="10">
        <v>5.8</v>
      </c>
      <c r="F49" s="12">
        <v>1</v>
      </c>
      <c r="G49" s="2">
        <v>0.27</v>
      </c>
      <c r="H49" s="1" t="s">
        <v>252</v>
      </c>
      <c r="I49" s="1">
        <v>100</v>
      </c>
      <c r="J49" s="1">
        <v>2</v>
      </c>
      <c r="K49" s="1" t="s">
        <v>251</v>
      </c>
      <c r="L49" s="1" t="str">
        <f t="shared" si="3"/>
        <v>all</v>
      </c>
    </row>
    <row r="50" spans="1:12">
      <c r="A50" s="1">
        <v>59</v>
      </c>
      <c r="B50" s="1" t="s">
        <v>141</v>
      </c>
      <c r="C50" s="1" t="s">
        <v>142</v>
      </c>
      <c r="D50" s="1" t="str">
        <f t="shared" si="2"/>
        <v>mer</v>
      </c>
      <c r="E50" s="2">
        <v>3.8</v>
      </c>
      <c r="F50" s="11">
        <v>0</v>
      </c>
      <c r="G50" s="2">
        <v>0.06</v>
      </c>
      <c r="H50" s="1" t="s">
        <v>250</v>
      </c>
      <c r="I50" s="1">
        <v>50</v>
      </c>
      <c r="J50" s="1">
        <v>2</v>
      </c>
      <c r="L50" s="1" t="str">
        <f t="shared" si="3"/>
        <v>3, 4</v>
      </c>
    </row>
    <row r="51" spans="1:12">
      <c r="A51" s="1">
        <v>60</v>
      </c>
      <c r="B51" s="1" t="s">
        <v>69</v>
      </c>
      <c r="C51" s="1" t="s">
        <v>70</v>
      </c>
      <c r="D51" s="1" t="str">
        <f t="shared" si="2"/>
        <v>div</v>
      </c>
      <c r="E51" s="2">
        <v>3.84</v>
      </c>
      <c r="F51" s="11">
        <v>0</v>
      </c>
      <c r="G51" s="2">
        <v>0.06</v>
      </c>
      <c r="H51" s="1" t="s">
        <v>250</v>
      </c>
      <c r="I51" s="1">
        <v>29</v>
      </c>
      <c r="J51" s="1">
        <v>2</v>
      </c>
      <c r="L51" s="1" t="str">
        <f t="shared" si="3"/>
        <v>3, 4</v>
      </c>
    </row>
    <row r="52" spans="1:12">
      <c r="A52" s="1">
        <v>24</v>
      </c>
      <c r="B52" s="1" t="s">
        <v>193</v>
      </c>
      <c r="C52" s="1" t="s">
        <v>194</v>
      </c>
      <c r="D52" s="3" t="str">
        <f t="shared" si="2"/>
        <v>sno</v>
      </c>
      <c r="E52" s="10">
        <v>4.2</v>
      </c>
      <c r="F52" s="12">
        <v>0</v>
      </c>
      <c r="G52" s="2">
        <v>0.18</v>
      </c>
      <c r="H52" s="1" t="s">
        <v>252</v>
      </c>
      <c r="I52" s="1">
        <v>100</v>
      </c>
      <c r="J52" s="1">
        <v>2</v>
      </c>
      <c r="K52" s="1" t="s">
        <v>253</v>
      </c>
      <c r="L52" s="1" t="str">
        <f t="shared" si="3"/>
        <v>1B, 3, 4</v>
      </c>
    </row>
    <row r="53" spans="1:12">
      <c r="A53" s="1">
        <v>25</v>
      </c>
      <c r="B53" s="1" t="s">
        <v>143</v>
      </c>
      <c r="C53" s="1" t="s">
        <v>144</v>
      </c>
      <c r="D53" s="3" t="str">
        <f t="shared" si="2"/>
        <v>mon</v>
      </c>
      <c r="E53" s="10">
        <v>5.52</v>
      </c>
      <c r="F53" s="12">
        <v>1</v>
      </c>
      <c r="G53" s="2">
        <v>0.18</v>
      </c>
      <c r="H53" s="1" t="s">
        <v>252</v>
      </c>
      <c r="I53" s="1">
        <v>23</v>
      </c>
      <c r="J53" s="1">
        <v>2</v>
      </c>
      <c r="L53" s="1" t="str">
        <f t="shared" si="3"/>
        <v>3, 4</v>
      </c>
    </row>
    <row r="54" spans="1:12">
      <c r="A54" s="1">
        <v>54</v>
      </c>
      <c r="B54" s="1" t="s">
        <v>163</v>
      </c>
      <c r="C54" s="1" t="s">
        <v>164</v>
      </c>
      <c r="D54" s="1" t="str">
        <f t="shared" si="2"/>
        <v>poe</v>
      </c>
      <c r="E54" s="2">
        <v>3.88</v>
      </c>
      <c r="F54" s="11">
        <v>0</v>
      </c>
      <c r="G54" s="2">
        <v>7.0000000000000007E-2</v>
      </c>
      <c r="H54" s="1" t="s">
        <v>250</v>
      </c>
      <c r="I54" s="1">
        <v>50</v>
      </c>
      <c r="J54" s="1">
        <v>3</v>
      </c>
      <c r="K54" s="1" t="s">
        <v>253</v>
      </c>
      <c r="L54" s="1" t="str">
        <f t="shared" si="3"/>
        <v>1B, 3, 4</v>
      </c>
    </row>
    <row r="55" spans="1:12">
      <c r="A55" s="1">
        <v>26</v>
      </c>
      <c r="B55" s="1" t="s">
        <v>201</v>
      </c>
      <c r="C55" s="1" t="s">
        <v>202</v>
      </c>
      <c r="D55" s="3" t="str">
        <f t="shared" si="2"/>
        <v>ste</v>
      </c>
      <c r="E55" s="10">
        <v>4.5199999999999996</v>
      </c>
      <c r="F55" s="12">
        <v>0</v>
      </c>
      <c r="G55" s="2">
        <v>0.18</v>
      </c>
      <c r="H55" s="1" t="s">
        <v>252</v>
      </c>
      <c r="I55" s="1">
        <v>50</v>
      </c>
      <c r="J55" s="1">
        <v>3</v>
      </c>
      <c r="L55" s="1" t="str">
        <f t="shared" si="3"/>
        <v>3, 4</v>
      </c>
    </row>
    <row r="56" spans="1:12">
      <c r="A56" s="1">
        <v>39</v>
      </c>
      <c r="B56" s="1" t="s">
        <v>77</v>
      </c>
      <c r="C56" s="1" t="s">
        <v>78</v>
      </c>
      <c r="D56" s="3" t="str">
        <f t="shared" si="2"/>
        <v>dus</v>
      </c>
      <c r="E56" s="10">
        <v>5</v>
      </c>
      <c r="F56" s="12">
        <v>1</v>
      </c>
      <c r="G56" s="2">
        <v>0.09</v>
      </c>
      <c r="H56" s="1" t="s">
        <v>250</v>
      </c>
      <c r="I56" s="1">
        <v>50</v>
      </c>
      <c r="J56" s="1">
        <v>2</v>
      </c>
      <c r="K56" s="1" t="s">
        <v>251</v>
      </c>
      <c r="L56" s="1" t="str">
        <f t="shared" si="3"/>
        <v>all</v>
      </c>
    </row>
    <row r="57" spans="1:12">
      <c r="A57" s="1">
        <v>33</v>
      </c>
      <c r="B57" s="1" t="s">
        <v>24</v>
      </c>
      <c r="C57" s="1" t="s">
        <v>25</v>
      </c>
      <c r="D57" s="3" t="str">
        <f t="shared" si="2"/>
        <v>age</v>
      </c>
      <c r="E57" s="10">
        <v>3.08</v>
      </c>
      <c r="F57" s="12">
        <v>0</v>
      </c>
      <c r="G57" s="2">
        <v>0.1</v>
      </c>
      <c r="H57" s="1" t="s">
        <v>250</v>
      </c>
      <c r="I57" s="1">
        <v>40</v>
      </c>
      <c r="J57" s="1">
        <v>3</v>
      </c>
      <c r="K57" s="1" t="s">
        <v>251</v>
      </c>
      <c r="L57" s="1" t="str">
        <f t="shared" si="3"/>
        <v>all</v>
      </c>
    </row>
    <row r="58" spans="1:12">
      <c r="A58" s="1">
        <v>27</v>
      </c>
      <c r="B58" s="1" t="s">
        <v>129</v>
      </c>
      <c r="C58" s="1" t="s">
        <v>130</v>
      </c>
      <c r="D58" s="3" t="str">
        <f t="shared" si="2"/>
        <v>lei</v>
      </c>
      <c r="E58" s="10">
        <v>6.52</v>
      </c>
      <c r="F58" s="12">
        <v>1</v>
      </c>
      <c r="G58" s="2">
        <v>0.18</v>
      </c>
      <c r="H58" s="1" t="s">
        <v>252</v>
      </c>
      <c r="I58" s="1">
        <v>19</v>
      </c>
      <c r="J58" s="1">
        <v>2</v>
      </c>
      <c r="L58" s="1" t="str">
        <f t="shared" si="3"/>
        <v>3, 4</v>
      </c>
    </row>
    <row r="59" spans="1:12">
      <c r="A59" s="1">
        <v>2</v>
      </c>
      <c r="B59" s="3" t="s">
        <v>81</v>
      </c>
      <c r="C59" s="3" t="s">
        <v>82</v>
      </c>
      <c r="D59" s="3" t="str">
        <f t="shared" si="2"/>
        <v>egg</v>
      </c>
      <c r="E59" s="10">
        <v>7.64</v>
      </c>
      <c r="F59" s="12">
        <v>1</v>
      </c>
      <c r="G59" s="2">
        <v>0.36</v>
      </c>
      <c r="H59" s="1" t="s">
        <v>252</v>
      </c>
      <c r="I59" s="1">
        <v>100</v>
      </c>
      <c r="J59" s="1">
        <v>2</v>
      </c>
      <c r="K59" s="1" t="s">
        <v>251</v>
      </c>
      <c r="L59" s="1" t="str">
        <f t="shared" si="3"/>
        <v>all</v>
      </c>
    </row>
    <row r="60" spans="1:12">
      <c r="A60" s="1">
        <v>34</v>
      </c>
      <c r="B60" s="1" t="s">
        <v>153</v>
      </c>
      <c r="C60" s="1" t="s">
        <v>154</v>
      </c>
      <c r="D60" s="3" t="str">
        <f t="shared" si="2"/>
        <v>orp</v>
      </c>
      <c r="E60" s="10">
        <v>4.88</v>
      </c>
      <c r="F60" s="12">
        <v>1</v>
      </c>
      <c r="G60" s="2">
        <v>0.1</v>
      </c>
      <c r="H60" s="1" t="s">
        <v>250</v>
      </c>
      <c r="I60" s="1">
        <v>15</v>
      </c>
      <c r="J60" s="1">
        <v>3</v>
      </c>
      <c r="K60" s="1" t="s">
        <v>251</v>
      </c>
      <c r="L60" s="1" t="str">
        <f t="shared" si="3"/>
        <v>all</v>
      </c>
    </row>
    <row r="61" spans="1:12">
      <c r="A61" s="1">
        <v>20</v>
      </c>
      <c r="B61" s="3" t="s">
        <v>48</v>
      </c>
      <c r="C61" s="3" t="s">
        <v>49</v>
      </c>
      <c r="D61" s="3" t="str">
        <f t="shared" si="2"/>
        <v>car</v>
      </c>
      <c r="E61" s="10">
        <v>3.8</v>
      </c>
      <c r="F61" s="12">
        <v>0</v>
      </c>
      <c r="G61" s="2">
        <v>0.2</v>
      </c>
      <c r="H61" s="1" t="s">
        <v>252</v>
      </c>
      <c r="I61" s="1">
        <v>24</v>
      </c>
      <c r="J61" s="1">
        <v>3</v>
      </c>
      <c r="K61" s="1" t="s">
        <v>251</v>
      </c>
      <c r="L61" s="1" t="str">
        <f t="shared" si="3"/>
        <v>all</v>
      </c>
    </row>
    <row r="63" spans="1:12">
      <c r="D63" s="3" t="s">
        <v>225</v>
      </c>
      <c r="E63" s="10">
        <f>AVERAGE(E2:E61)</f>
        <v>4.944</v>
      </c>
    </row>
    <row r="64" spans="1:12">
      <c r="D64" s="3" t="s">
        <v>228</v>
      </c>
      <c r="E64" s="10">
        <f>MEDIAN(E2:E61)</f>
        <v>4.76</v>
      </c>
    </row>
    <row r="65" spans="4:5">
      <c r="D65" s="3" t="s">
        <v>226</v>
      </c>
      <c r="E65" s="10">
        <f>STDEV(E2:E61)</f>
        <v>1.2026231217140975</v>
      </c>
    </row>
    <row r="66" spans="4:5">
      <c r="D66" s="3" t="s">
        <v>254</v>
      </c>
      <c r="E66" s="10">
        <f>MIN(E2:E61)</f>
        <v>2.6</v>
      </c>
    </row>
    <row r="67" spans="4:5">
      <c r="D67" s="3" t="s">
        <v>255</v>
      </c>
      <c r="E67" s="10">
        <f>MAX(E2:E61)</f>
        <v>7.8</v>
      </c>
    </row>
    <row r="68" spans="4:5">
      <c r="D68" s="1" t="s">
        <v>256</v>
      </c>
      <c r="E68" s="2">
        <f t="array" ref="E68">AVERAGE(IF(F2:F61 = 1, E2:E61))</f>
        <v>6.03</v>
      </c>
    </row>
    <row r="69" spans="4:5">
      <c r="D69" s="3" t="s">
        <v>257</v>
      </c>
      <c r="E69" s="10">
        <f t="array" ref="E69">AVERAGE(IF(F2:F61 = 0, E2:E61))</f>
        <v>3.9937499999999995</v>
      </c>
    </row>
    <row r="71" spans="4:5">
      <c r="E71" s="1">
        <f>CORREL(E2:E61, G2:G61)</f>
        <v>0.60273037809312269</v>
      </c>
    </row>
  </sheetData>
  <autoFilter ref="A1:J61"/>
  <phoneticPr fontId="0" type="noConversion"/>
  <printOptions gridLines="1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pane ySplit="1" topLeftCell="A2" activePane="bottomLeft" state="frozen"/>
      <selection pane="bottomLeft" activeCell="G8" sqref="G8"/>
    </sheetView>
  </sheetViews>
  <sheetFormatPr defaultColWidth="11" defaultRowHeight="12.75"/>
  <cols>
    <col min="1" max="4" width="11" style="1" customWidth="1"/>
    <col min="5" max="5" width="14.375" style="1" bestFit="1" customWidth="1"/>
    <col min="6" max="6" width="14.375" style="1" customWidth="1"/>
    <col min="7" max="8" width="13.125" style="1" bestFit="1" customWidth="1"/>
    <col min="9" max="9" width="12.875" style="1" bestFit="1" customWidth="1"/>
    <col min="10" max="10" width="15.125" style="1" bestFit="1" customWidth="1"/>
    <col min="11" max="11" width="23.125" style="1" bestFit="1" customWidth="1"/>
    <col min="12" max="12" width="18" style="1" bestFit="1" customWidth="1"/>
    <col min="13" max="16384" width="11" style="1"/>
  </cols>
  <sheetData>
    <row r="1" spans="1:12" s="8" customFormat="1">
      <c r="A1" s="8" t="s">
        <v>0</v>
      </c>
      <c r="B1" s="8" t="s">
        <v>1</v>
      </c>
      <c r="C1" s="8" t="s">
        <v>2</v>
      </c>
      <c r="D1" s="8" t="s">
        <v>238</v>
      </c>
      <c r="E1" s="8" t="s">
        <v>243</v>
      </c>
      <c r="F1" s="8" t="s">
        <v>244</v>
      </c>
      <c r="G1" s="8" t="s">
        <v>245</v>
      </c>
      <c r="H1" s="8" t="s">
        <v>246</v>
      </c>
      <c r="I1" s="8" t="s">
        <v>247</v>
      </c>
      <c r="J1" s="8" t="s">
        <v>8</v>
      </c>
      <c r="K1" s="8" t="s">
        <v>248</v>
      </c>
      <c r="L1" s="8" t="s">
        <v>258</v>
      </c>
    </row>
    <row r="2" spans="1:12">
      <c r="A2" s="1">
        <v>40</v>
      </c>
      <c r="B2" s="1" t="s">
        <v>105</v>
      </c>
      <c r="C2" s="1" t="s">
        <v>106</v>
      </c>
      <c r="D2" s="3" t="str">
        <f t="shared" ref="D2:D33" si="0">LEFT(C2, 3)</f>
        <v>glu</v>
      </c>
      <c r="E2" s="10">
        <v>6</v>
      </c>
      <c r="F2" s="12">
        <v>1</v>
      </c>
      <c r="G2" s="2">
        <v>0.08</v>
      </c>
      <c r="H2" s="1" t="s">
        <v>250</v>
      </c>
      <c r="I2" s="1">
        <v>15</v>
      </c>
      <c r="J2" s="1">
        <v>2</v>
      </c>
      <c r="K2" s="1" t="s">
        <v>251</v>
      </c>
    </row>
    <row r="3" spans="1:12">
      <c r="A3" s="1">
        <v>35</v>
      </c>
      <c r="B3" s="1" t="s">
        <v>85</v>
      </c>
      <c r="C3" s="1" t="s">
        <v>86</v>
      </c>
      <c r="D3" s="3" t="str">
        <f t="shared" si="0"/>
        <v>env</v>
      </c>
      <c r="E3" s="10">
        <v>3.72</v>
      </c>
      <c r="F3" s="12">
        <v>0</v>
      </c>
      <c r="G3" s="2">
        <v>0.09</v>
      </c>
      <c r="H3" s="1" t="s">
        <v>250</v>
      </c>
      <c r="I3" s="1">
        <v>22</v>
      </c>
      <c r="J3" s="1">
        <v>2</v>
      </c>
      <c r="K3" s="1" t="s">
        <v>251</v>
      </c>
    </row>
    <row r="4" spans="1:12">
      <c r="A4" s="1">
        <v>41</v>
      </c>
      <c r="B4" s="1" t="s">
        <v>111</v>
      </c>
      <c r="C4" s="1" t="s">
        <v>112</v>
      </c>
      <c r="D4" s="3" t="str">
        <f t="shared" si="0"/>
        <v>har</v>
      </c>
      <c r="E4" s="10">
        <v>3.92</v>
      </c>
      <c r="F4" s="12">
        <v>0</v>
      </c>
      <c r="G4" s="2">
        <v>0.08</v>
      </c>
      <c r="H4" s="1" t="s">
        <v>250</v>
      </c>
      <c r="I4" s="1">
        <v>50</v>
      </c>
      <c r="J4" s="1">
        <v>3</v>
      </c>
      <c r="K4" s="1" t="s">
        <v>251</v>
      </c>
    </row>
    <row r="5" spans="1:12">
      <c r="A5" s="1">
        <v>7</v>
      </c>
      <c r="B5" s="3" t="s">
        <v>133</v>
      </c>
      <c r="C5" s="3" t="s">
        <v>134</v>
      </c>
      <c r="D5" s="3" t="str">
        <f t="shared" si="0"/>
        <v>mag</v>
      </c>
      <c r="E5" s="10">
        <v>6.68</v>
      </c>
      <c r="F5" s="12">
        <v>1</v>
      </c>
      <c r="G5" s="2">
        <v>0.26</v>
      </c>
      <c r="H5" s="1" t="s">
        <v>252</v>
      </c>
      <c r="I5" s="1">
        <v>3</v>
      </c>
      <c r="J5" s="1">
        <v>1</v>
      </c>
      <c r="K5" s="1" t="s">
        <v>251</v>
      </c>
    </row>
    <row r="6" spans="1:12">
      <c r="A6" s="1">
        <v>12</v>
      </c>
      <c r="B6" s="3" t="s">
        <v>91</v>
      </c>
      <c r="C6" s="3" t="s">
        <v>92</v>
      </c>
      <c r="D6" s="3" t="str">
        <f t="shared" si="0"/>
        <v>foo</v>
      </c>
      <c r="E6" s="10">
        <v>6.64</v>
      </c>
      <c r="F6" s="12">
        <v>1</v>
      </c>
      <c r="G6" s="2">
        <v>0.23</v>
      </c>
      <c r="H6" s="1" t="s">
        <v>252</v>
      </c>
      <c r="I6" s="1">
        <v>100</v>
      </c>
      <c r="J6" s="1">
        <v>3</v>
      </c>
      <c r="K6" s="1" t="s">
        <v>251</v>
      </c>
    </row>
    <row r="7" spans="1:12">
      <c r="A7" s="1">
        <v>36</v>
      </c>
      <c r="B7" s="1" t="s">
        <v>155</v>
      </c>
      <c r="C7" s="1" t="s">
        <v>156</v>
      </c>
      <c r="D7" s="3" t="str">
        <f t="shared" si="0"/>
        <v>oys</v>
      </c>
      <c r="E7" s="10">
        <v>4.2</v>
      </c>
      <c r="F7" s="12">
        <v>0</v>
      </c>
      <c r="G7" s="2">
        <v>0.09</v>
      </c>
      <c r="H7" s="1" t="s">
        <v>250</v>
      </c>
      <c r="I7" s="1">
        <v>23</v>
      </c>
      <c r="J7" s="1">
        <v>2</v>
      </c>
      <c r="K7" s="1" t="s">
        <v>251</v>
      </c>
    </row>
    <row r="8" spans="1:12">
      <c r="A8" s="1">
        <v>31</v>
      </c>
      <c r="B8" s="1" t="s">
        <v>99</v>
      </c>
      <c r="C8" s="1" t="s">
        <v>100</v>
      </c>
      <c r="D8" s="3" t="str">
        <f t="shared" si="0"/>
        <v>fro</v>
      </c>
      <c r="E8" s="10">
        <v>5.76</v>
      </c>
      <c r="F8" s="12">
        <v>1</v>
      </c>
      <c r="G8" s="2">
        <v>0.1</v>
      </c>
      <c r="H8" s="1" t="s">
        <v>250</v>
      </c>
      <c r="I8" s="1">
        <v>25</v>
      </c>
      <c r="J8" s="1">
        <v>3</v>
      </c>
      <c r="K8" s="1" t="s">
        <v>251</v>
      </c>
    </row>
    <row r="9" spans="1:12">
      <c r="A9" s="1">
        <v>42</v>
      </c>
      <c r="B9" s="1" t="s">
        <v>52</v>
      </c>
      <c r="C9" s="1" t="s">
        <v>53</v>
      </c>
      <c r="D9" s="3" t="str">
        <f t="shared" si="0"/>
        <v>cin</v>
      </c>
      <c r="E9" s="10">
        <v>3.2</v>
      </c>
      <c r="F9" s="12">
        <v>0</v>
      </c>
      <c r="G9" s="2">
        <v>0.08</v>
      </c>
      <c r="H9" s="1" t="s">
        <v>250</v>
      </c>
      <c r="I9" s="1">
        <v>6</v>
      </c>
      <c r="J9" s="1">
        <v>3</v>
      </c>
      <c r="K9" s="1" t="s">
        <v>251</v>
      </c>
    </row>
    <row r="10" spans="1:12">
      <c r="A10" s="1">
        <v>48</v>
      </c>
      <c r="B10" s="1" t="s">
        <v>67</v>
      </c>
      <c r="C10" s="1" t="s">
        <v>68</v>
      </c>
      <c r="D10" s="3" t="str">
        <f t="shared" si="0"/>
        <v>cus</v>
      </c>
      <c r="E10" s="10">
        <v>3.6</v>
      </c>
      <c r="F10" s="12">
        <v>0</v>
      </c>
      <c r="G10" s="2">
        <v>7.0000000000000007E-2</v>
      </c>
      <c r="H10" s="1" t="s">
        <v>250</v>
      </c>
      <c r="I10" s="1">
        <v>50</v>
      </c>
      <c r="J10" s="1">
        <v>2</v>
      </c>
      <c r="K10" s="1" t="s">
        <v>251</v>
      </c>
    </row>
    <row r="11" spans="1:12">
      <c r="A11" s="1">
        <v>49</v>
      </c>
      <c r="B11" s="1" t="s">
        <v>217</v>
      </c>
      <c r="C11" s="1" t="s">
        <v>218</v>
      </c>
      <c r="D11" s="3" t="str">
        <f t="shared" si="0"/>
        <v>whe</v>
      </c>
      <c r="E11" s="10">
        <v>5.28</v>
      </c>
      <c r="F11" s="12">
        <v>1</v>
      </c>
      <c r="G11" s="2">
        <v>7.0000000000000007E-2</v>
      </c>
      <c r="H11" s="1" t="s">
        <v>250</v>
      </c>
      <c r="I11" s="1">
        <v>50</v>
      </c>
      <c r="J11" s="1">
        <v>2</v>
      </c>
      <c r="K11" s="1" t="s">
        <v>251</v>
      </c>
    </row>
    <row r="12" spans="1:12">
      <c r="A12" s="1">
        <v>5</v>
      </c>
      <c r="B12" s="3" t="s">
        <v>42</v>
      </c>
      <c r="C12" s="3" t="s">
        <v>43</v>
      </c>
      <c r="D12" s="3" t="str">
        <f t="shared" si="0"/>
        <v>bro</v>
      </c>
      <c r="E12" s="10">
        <v>5.8</v>
      </c>
      <c r="F12" s="12">
        <v>1</v>
      </c>
      <c r="G12" s="2">
        <v>0.28000000000000003</v>
      </c>
      <c r="H12" s="1" t="s">
        <v>252</v>
      </c>
      <c r="I12" s="1">
        <v>13</v>
      </c>
      <c r="J12" s="1">
        <v>2</v>
      </c>
      <c r="K12" s="1" t="s">
        <v>251</v>
      </c>
    </row>
    <row r="13" spans="1:12">
      <c r="A13" s="1">
        <v>15</v>
      </c>
      <c r="B13" s="3" t="s">
        <v>115</v>
      </c>
      <c r="C13" s="3" t="s">
        <v>116</v>
      </c>
      <c r="D13" s="3" t="str">
        <f t="shared" si="0"/>
        <v>hor</v>
      </c>
      <c r="E13" s="10">
        <v>6.4</v>
      </c>
      <c r="F13" s="12">
        <v>1</v>
      </c>
      <c r="G13" s="2">
        <v>0.21</v>
      </c>
      <c r="H13" s="1" t="s">
        <v>252</v>
      </c>
      <c r="I13" s="1">
        <v>100</v>
      </c>
      <c r="J13" s="1">
        <v>2</v>
      </c>
      <c r="K13" s="1" t="s">
        <v>251</v>
      </c>
    </row>
    <row r="14" spans="1:12">
      <c r="A14" s="1">
        <v>37</v>
      </c>
      <c r="B14" s="1" t="s">
        <v>145</v>
      </c>
      <c r="C14" s="1" t="s">
        <v>146</v>
      </c>
      <c r="D14" s="3" t="str">
        <f t="shared" si="0"/>
        <v>mys</v>
      </c>
      <c r="E14" s="10">
        <v>5.84</v>
      </c>
      <c r="F14" s="12">
        <v>1</v>
      </c>
      <c r="G14" s="2">
        <v>0.09</v>
      </c>
      <c r="H14" s="1" t="s">
        <v>250</v>
      </c>
      <c r="I14" s="1">
        <v>42</v>
      </c>
      <c r="J14" s="1">
        <v>4</v>
      </c>
      <c r="K14" s="1" t="s">
        <v>251</v>
      </c>
    </row>
    <row r="15" spans="1:12">
      <c r="A15" s="1">
        <v>4</v>
      </c>
      <c r="B15" s="3" t="s">
        <v>139</v>
      </c>
      <c r="C15" s="3" t="s">
        <v>140</v>
      </c>
      <c r="D15" s="3" t="str">
        <f t="shared" si="0"/>
        <v>mat</v>
      </c>
      <c r="E15" s="10">
        <v>4.76</v>
      </c>
      <c r="F15" s="12">
        <v>0</v>
      </c>
      <c r="G15" s="2">
        <v>0.31</v>
      </c>
      <c r="H15" s="1" t="s">
        <v>252</v>
      </c>
      <c r="I15" s="1">
        <v>10</v>
      </c>
      <c r="J15" s="1">
        <v>3</v>
      </c>
      <c r="K15" s="1" t="s">
        <v>251</v>
      </c>
    </row>
    <row r="16" spans="1:12">
      <c r="A16" s="1">
        <v>1</v>
      </c>
      <c r="B16" s="3" t="s">
        <v>121</v>
      </c>
      <c r="C16" s="3" t="s">
        <v>122</v>
      </c>
      <c r="D16" s="3" t="str">
        <f t="shared" si="0"/>
        <v>kne</v>
      </c>
      <c r="E16" s="10">
        <v>6.12</v>
      </c>
      <c r="F16" s="12">
        <v>1</v>
      </c>
      <c r="G16" s="2">
        <v>0.36</v>
      </c>
      <c r="H16" s="1" t="s">
        <v>252</v>
      </c>
      <c r="I16" s="1">
        <v>100</v>
      </c>
      <c r="J16" s="1">
        <v>3</v>
      </c>
      <c r="K16" s="1" t="s">
        <v>251</v>
      </c>
    </row>
    <row r="17" spans="1:11">
      <c r="A17" s="1">
        <v>38</v>
      </c>
      <c r="B17" s="1" t="s">
        <v>221</v>
      </c>
      <c r="C17" s="1" t="s">
        <v>222</v>
      </c>
      <c r="D17" s="3" t="str">
        <f t="shared" si="0"/>
        <v>yea</v>
      </c>
      <c r="E17" s="10">
        <v>3.56</v>
      </c>
      <c r="F17" s="12">
        <v>0</v>
      </c>
      <c r="G17" s="2">
        <v>0.09</v>
      </c>
      <c r="H17" s="1" t="s">
        <v>250</v>
      </c>
      <c r="I17" s="1">
        <v>7</v>
      </c>
      <c r="J17" s="1">
        <v>2</v>
      </c>
      <c r="K17" s="1" t="s">
        <v>251</v>
      </c>
    </row>
    <row r="18" spans="1:11">
      <c r="A18" s="1">
        <v>50</v>
      </c>
      <c r="B18" s="1" t="s">
        <v>213</v>
      </c>
      <c r="C18" s="1" t="s">
        <v>214</v>
      </c>
      <c r="D18" s="3" t="str">
        <f t="shared" si="0"/>
        <v>tre</v>
      </c>
      <c r="E18" s="10">
        <v>2.6</v>
      </c>
      <c r="F18" s="12">
        <v>0</v>
      </c>
      <c r="G18" s="2">
        <v>7.0000000000000007E-2</v>
      </c>
      <c r="H18" s="1" t="s">
        <v>250</v>
      </c>
      <c r="I18" s="1">
        <v>16</v>
      </c>
      <c r="J18" s="1">
        <v>3</v>
      </c>
      <c r="K18" s="1" t="s">
        <v>251</v>
      </c>
    </row>
    <row r="19" spans="1:11">
      <c r="A19" s="1">
        <v>17</v>
      </c>
      <c r="B19" s="3" t="s">
        <v>189</v>
      </c>
      <c r="C19" s="3" t="s">
        <v>190</v>
      </c>
      <c r="D19" s="3" t="str">
        <f t="shared" si="0"/>
        <v>sil</v>
      </c>
      <c r="E19" s="10">
        <v>4.76</v>
      </c>
      <c r="F19" s="12">
        <v>0</v>
      </c>
      <c r="G19" s="2">
        <v>0.2</v>
      </c>
      <c r="H19" s="1" t="s">
        <v>252</v>
      </c>
      <c r="I19" s="1">
        <v>50</v>
      </c>
      <c r="J19" s="1">
        <v>2</v>
      </c>
      <c r="K19" s="1" t="s">
        <v>251</v>
      </c>
    </row>
    <row r="20" spans="1:11">
      <c r="A20" s="1">
        <v>43</v>
      </c>
      <c r="B20" s="1" t="s">
        <v>199</v>
      </c>
      <c r="C20" s="1" t="s">
        <v>200</v>
      </c>
      <c r="D20" s="3" t="str">
        <f t="shared" si="0"/>
        <v>spi</v>
      </c>
      <c r="E20" s="10">
        <v>5.08</v>
      </c>
      <c r="F20" s="12">
        <v>0</v>
      </c>
      <c r="G20" s="2">
        <v>0.08</v>
      </c>
      <c r="H20" s="1" t="s">
        <v>250</v>
      </c>
      <c r="I20" s="1">
        <v>50</v>
      </c>
      <c r="J20" s="1">
        <v>3</v>
      </c>
      <c r="K20" s="1" t="s">
        <v>251</v>
      </c>
    </row>
    <row r="21" spans="1:11">
      <c r="A21" s="1">
        <v>44</v>
      </c>
      <c r="B21" s="1" t="s">
        <v>219</v>
      </c>
      <c r="C21" s="1" t="s">
        <v>220</v>
      </c>
      <c r="D21" s="3" t="str">
        <f t="shared" si="0"/>
        <v>wou</v>
      </c>
      <c r="E21" s="10">
        <v>3.64</v>
      </c>
      <c r="F21" s="12">
        <v>0</v>
      </c>
      <c r="G21" s="2">
        <v>0.08</v>
      </c>
      <c r="H21" s="1" t="s">
        <v>250</v>
      </c>
      <c r="I21" s="1">
        <v>50</v>
      </c>
      <c r="J21" s="1">
        <v>2</v>
      </c>
      <c r="K21" s="1" t="s">
        <v>251</v>
      </c>
    </row>
    <row r="22" spans="1:11">
      <c r="A22" s="1">
        <v>13</v>
      </c>
      <c r="B22" s="3" t="s">
        <v>63</v>
      </c>
      <c r="C22" s="3" t="s">
        <v>64</v>
      </c>
      <c r="D22" s="3" t="str">
        <f t="shared" si="0"/>
        <v>cra</v>
      </c>
      <c r="E22" s="10">
        <v>7.8</v>
      </c>
      <c r="F22" s="12">
        <v>1</v>
      </c>
      <c r="G22" s="2">
        <v>0.22</v>
      </c>
      <c r="H22" s="1" t="s">
        <v>252</v>
      </c>
      <c r="I22" s="1">
        <v>16</v>
      </c>
      <c r="J22" s="1">
        <v>1</v>
      </c>
      <c r="K22" s="1" t="s">
        <v>251</v>
      </c>
    </row>
    <row r="23" spans="1:11">
      <c r="A23" s="1">
        <v>45</v>
      </c>
      <c r="B23" s="1" t="s">
        <v>103</v>
      </c>
      <c r="C23" s="1" t="s">
        <v>104</v>
      </c>
      <c r="D23" s="3" t="str">
        <f t="shared" si="0"/>
        <v>gat</v>
      </c>
      <c r="E23" s="10">
        <v>4.5999999999999996</v>
      </c>
      <c r="F23" s="12">
        <v>0</v>
      </c>
      <c r="G23" s="2">
        <v>0.08</v>
      </c>
      <c r="H23" s="1" t="s">
        <v>250</v>
      </c>
      <c r="I23" s="1">
        <v>100</v>
      </c>
      <c r="J23" s="1">
        <v>3</v>
      </c>
      <c r="K23" s="1" t="s">
        <v>251</v>
      </c>
    </row>
    <row r="24" spans="1:11">
      <c r="A24" s="1">
        <v>16</v>
      </c>
      <c r="B24" s="3" t="s">
        <v>181</v>
      </c>
      <c r="C24" s="3" t="s">
        <v>182</v>
      </c>
      <c r="D24" s="3" t="str">
        <f t="shared" si="0"/>
        <v>sca</v>
      </c>
      <c r="E24" s="10">
        <v>6.96</v>
      </c>
      <c r="F24" s="12">
        <v>1</v>
      </c>
      <c r="G24" s="2">
        <v>0.21</v>
      </c>
      <c r="H24" s="1" t="s">
        <v>252</v>
      </c>
      <c r="I24" s="1">
        <v>14</v>
      </c>
      <c r="J24" s="1">
        <v>3</v>
      </c>
      <c r="K24" s="1" t="s">
        <v>251</v>
      </c>
    </row>
    <row r="25" spans="1:11">
      <c r="A25" s="1">
        <v>32</v>
      </c>
      <c r="B25" s="1" t="s">
        <v>26</v>
      </c>
      <c r="C25" s="1" t="s">
        <v>27</v>
      </c>
      <c r="D25" s="3" t="str">
        <f t="shared" si="0"/>
        <v>alm</v>
      </c>
      <c r="E25" s="10">
        <v>4.4800000000000004</v>
      </c>
      <c r="F25" s="12">
        <v>0</v>
      </c>
      <c r="G25" s="2">
        <v>0.1</v>
      </c>
      <c r="H25" s="1" t="s">
        <v>250</v>
      </c>
      <c r="I25" s="1">
        <v>8</v>
      </c>
      <c r="J25" s="1">
        <v>2</v>
      </c>
      <c r="K25" s="1" t="s">
        <v>251</v>
      </c>
    </row>
    <row r="26" spans="1:11">
      <c r="A26" s="1">
        <v>14</v>
      </c>
      <c r="B26" s="3" t="s">
        <v>59</v>
      </c>
      <c r="C26" s="3" t="s">
        <v>60</v>
      </c>
      <c r="D26" s="3" t="str">
        <f t="shared" si="0"/>
        <v>cor</v>
      </c>
      <c r="E26" s="10">
        <v>5.12</v>
      </c>
      <c r="F26" s="12">
        <v>1</v>
      </c>
      <c r="G26" s="2">
        <v>0.22</v>
      </c>
      <c r="H26" s="1" t="s">
        <v>252</v>
      </c>
      <c r="I26" s="1">
        <v>9</v>
      </c>
      <c r="J26" s="1">
        <v>3</v>
      </c>
      <c r="K26" s="1" t="s">
        <v>251</v>
      </c>
    </row>
    <row r="27" spans="1:11">
      <c r="A27" s="1">
        <v>18</v>
      </c>
      <c r="B27" s="3" t="s">
        <v>173</v>
      </c>
      <c r="C27" s="3" t="s">
        <v>174</v>
      </c>
      <c r="D27" s="3" t="str">
        <f t="shared" si="0"/>
        <v>que</v>
      </c>
      <c r="E27" s="10">
        <v>5.92</v>
      </c>
      <c r="F27" s="12">
        <v>1</v>
      </c>
      <c r="G27" s="2">
        <v>0.2</v>
      </c>
      <c r="H27" s="1" t="s">
        <v>252</v>
      </c>
      <c r="I27" s="1">
        <v>100</v>
      </c>
      <c r="J27" s="1">
        <v>3</v>
      </c>
      <c r="K27" s="1" t="s">
        <v>251</v>
      </c>
    </row>
    <row r="28" spans="1:11">
      <c r="A28" s="1">
        <v>46</v>
      </c>
      <c r="B28" s="1" t="s">
        <v>28</v>
      </c>
      <c r="C28" s="1" t="s">
        <v>29</v>
      </c>
      <c r="D28" s="3" t="str">
        <f t="shared" si="0"/>
        <v>anc</v>
      </c>
      <c r="E28" s="10">
        <v>4.24</v>
      </c>
      <c r="F28" s="12">
        <v>0</v>
      </c>
      <c r="G28" s="2">
        <v>0.08</v>
      </c>
      <c r="H28" s="1" t="s">
        <v>250</v>
      </c>
      <c r="I28" s="1">
        <v>26</v>
      </c>
      <c r="J28" s="1">
        <v>2</v>
      </c>
      <c r="K28" s="1" t="s">
        <v>251</v>
      </c>
    </row>
    <row r="29" spans="1:11">
      <c r="A29" s="1">
        <v>8</v>
      </c>
      <c r="B29" s="3" t="s">
        <v>44</v>
      </c>
      <c r="C29" s="3" t="s">
        <v>45</v>
      </c>
      <c r="D29" s="3" t="str">
        <f t="shared" si="0"/>
        <v>buc</v>
      </c>
      <c r="E29" s="10">
        <v>6</v>
      </c>
      <c r="F29" s="12">
        <v>1</v>
      </c>
      <c r="G29" s="2">
        <v>0.26</v>
      </c>
      <c r="H29" s="1" t="s">
        <v>252</v>
      </c>
      <c r="I29" s="1">
        <v>16</v>
      </c>
      <c r="J29" s="1">
        <v>1</v>
      </c>
      <c r="K29" s="1" t="s">
        <v>251</v>
      </c>
    </row>
    <row r="30" spans="1:11">
      <c r="A30" s="1">
        <v>9</v>
      </c>
      <c r="B30" s="3" t="s">
        <v>209</v>
      </c>
      <c r="C30" s="3" t="s">
        <v>210</v>
      </c>
      <c r="D30" s="3" t="str">
        <f t="shared" si="0"/>
        <v>tom</v>
      </c>
      <c r="E30" s="10">
        <v>4.16</v>
      </c>
      <c r="F30" s="12">
        <v>0</v>
      </c>
      <c r="G30" s="2">
        <v>0.26</v>
      </c>
      <c r="H30" s="1" t="s">
        <v>252</v>
      </c>
      <c r="I30" s="1">
        <v>11</v>
      </c>
      <c r="J30" s="1">
        <v>2</v>
      </c>
      <c r="K30" s="1" t="s">
        <v>251</v>
      </c>
    </row>
    <row r="31" spans="1:11">
      <c r="A31" s="1">
        <v>47</v>
      </c>
      <c r="B31" s="1" t="s">
        <v>93</v>
      </c>
      <c r="C31" s="1" t="s">
        <v>94</v>
      </c>
      <c r="D31" s="3" t="str">
        <f t="shared" si="0"/>
        <v>for</v>
      </c>
      <c r="E31" s="10">
        <v>5.4</v>
      </c>
      <c r="F31" s="12">
        <v>1</v>
      </c>
      <c r="G31" s="2">
        <v>0.08</v>
      </c>
      <c r="H31" s="1" t="s">
        <v>250</v>
      </c>
      <c r="I31" s="1">
        <v>41</v>
      </c>
      <c r="J31" s="1">
        <v>2</v>
      </c>
      <c r="K31" s="1" t="s">
        <v>251</v>
      </c>
    </row>
    <row r="32" spans="1:11">
      <c r="A32" s="1">
        <v>3</v>
      </c>
      <c r="B32" s="3" t="s">
        <v>32</v>
      </c>
      <c r="C32" s="3" t="s">
        <v>33</v>
      </c>
      <c r="D32" s="3" t="str">
        <f t="shared" si="0"/>
        <v>bee</v>
      </c>
      <c r="E32" s="10">
        <v>5.96</v>
      </c>
      <c r="F32" s="12">
        <v>1</v>
      </c>
      <c r="G32" s="2">
        <v>0.32</v>
      </c>
      <c r="H32" s="1" t="s">
        <v>252</v>
      </c>
      <c r="I32" s="1">
        <v>23</v>
      </c>
      <c r="J32" s="1">
        <v>2</v>
      </c>
      <c r="K32" s="1" t="s">
        <v>251</v>
      </c>
    </row>
    <row r="33" spans="1:11">
      <c r="A33" s="1">
        <v>19</v>
      </c>
      <c r="B33" s="3" t="s">
        <v>151</v>
      </c>
      <c r="C33" s="3" t="s">
        <v>152</v>
      </c>
      <c r="D33" s="3" t="str">
        <f t="shared" si="0"/>
        <v>orn</v>
      </c>
      <c r="E33" s="10">
        <v>4.04</v>
      </c>
      <c r="F33" s="12">
        <v>0</v>
      </c>
      <c r="G33" s="2">
        <v>0.2</v>
      </c>
      <c r="H33" s="1" t="s">
        <v>252</v>
      </c>
      <c r="I33" s="1">
        <v>30</v>
      </c>
      <c r="J33" s="1">
        <v>3</v>
      </c>
      <c r="K33" s="1" t="s">
        <v>251</v>
      </c>
    </row>
    <row r="34" spans="1:11">
      <c r="A34" s="1">
        <v>11</v>
      </c>
      <c r="B34" s="3" t="s">
        <v>197</v>
      </c>
      <c r="C34" s="3" t="s">
        <v>198</v>
      </c>
      <c r="D34" s="3" t="str">
        <f t="shared" ref="D34:D41" si="1">LEFT(C34, 3)</f>
        <v>sou</v>
      </c>
      <c r="E34" s="10">
        <v>6.6</v>
      </c>
      <c r="F34" s="12">
        <v>1</v>
      </c>
      <c r="G34" s="2">
        <v>0.24</v>
      </c>
      <c r="H34" s="1" t="s">
        <v>252</v>
      </c>
      <c r="I34" s="1">
        <v>100</v>
      </c>
      <c r="J34" s="1">
        <v>2</v>
      </c>
      <c r="K34" s="1" t="s">
        <v>251</v>
      </c>
    </row>
    <row r="35" spans="1:11">
      <c r="A35" s="1">
        <v>10</v>
      </c>
      <c r="B35" s="3" t="s">
        <v>165</v>
      </c>
      <c r="C35" s="3" t="s">
        <v>166</v>
      </c>
      <c r="D35" s="3" t="str">
        <f t="shared" si="1"/>
        <v>poi</v>
      </c>
      <c r="E35" s="10">
        <v>6</v>
      </c>
      <c r="F35" s="12">
        <v>1</v>
      </c>
      <c r="G35" s="2">
        <v>0.26</v>
      </c>
      <c r="H35" s="1" t="s">
        <v>252</v>
      </c>
      <c r="I35" s="1">
        <v>42</v>
      </c>
      <c r="J35" s="1">
        <v>3</v>
      </c>
      <c r="K35" s="1" t="s">
        <v>251</v>
      </c>
    </row>
    <row r="36" spans="1:11">
      <c r="A36" s="1">
        <v>6</v>
      </c>
      <c r="B36" s="3" t="s">
        <v>71</v>
      </c>
      <c r="C36" s="3" t="s">
        <v>72</v>
      </c>
      <c r="D36" s="3" t="str">
        <f t="shared" si="1"/>
        <v>doc</v>
      </c>
      <c r="E36" s="10">
        <v>5.8</v>
      </c>
      <c r="F36" s="12">
        <v>1</v>
      </c>
      <c r="G36" s="2">
        <v>0.27</v>
      </c>
      <c r="H36" s="1" t="s">
        <v>252</v>
      </c>
      <c r="I36" s="1">
        <v>100</v>
      </c>
      <c r="J36" s="1">
        <v>2</v>
      </c>
      <c r="K36" s="1" t="s">
        <v>251</v>
      </c>
    </row>
    <row r="37" spans="1:11">
      <c r="A37" s="1">
        <v>39</v>
      </c>
      <c r="B37" s="1" t="s">
        <v>77</v>
      </c>
      <c r="C37" s="1" t="s">
        <v>78</v>
      </c>
      <c r="D37" s="3" t="str">
        <f t="shared" si="1"/>
        <v>dus</v>
      </c>
      <c r="E37" s="10">
        <v>5</v>
      </c>
      <c r="F37" s="12">
        <v>0</v>
      </c>
      <c r="G37" s="2">
        <v>0.09</v>
      </c>
      <c r="H37" s="1" t="s">
        <v>250</v>
      </c>
      <c r="I37" s="1">
        <v>50</v>
      </c>
      <c r="J37" s="1">
        <v>2</v>
      </c>
      <c r="K37" s="1" t="s">
        <v>251</v>
      </c>
    </row>
    <row r="38" spans="1:11">
      <c r="A38" s="1">
        <v>33</v>
      </c>
      <c r="B38" s="1" t="s">
        <v>24</v>
      </c>
      <c r="C38" s="1" t="s">
        <v>25</v>
      </c>
      <c r="D38" s="3" t="str">
        <f t="shared" si="1"/>
        <v>age</v>
      </c>
      <c r="E38" s="10">
        <v>3.08</v>
      </c>
      <c r="F38" s="12">
        <v>0</v>
      </c>
      <c r="G38" s="2">
        <v>0.1</v>
      </c>
      <c r="H38" s="1" t="s">
        <v>250</v>
      </c>
      <c r="I38" s="1">
        <v>40</v>
      </c>
      <c r="J38" s="1">
        <v>3</v>
      </c>
      <c r="K38" s="1" t="s">
        <v>251</v>
      </c>
    </row>
    <row r="39" spans="1:11">
      <c r="A39" s="1">
        <v>2</v>
      </c>
      <c r="B39" s="3" t="s">
        <v>81</v>
      </c>
      <c r="C39" s="3" t="s">
        <v>82</v>
      </c>
      <c r="D39" s="3" t="str">
        <f t="shared" si="1"/>
        <v>egg</v>
      </c>
      <c r="E39" s="10">
        <v>7.64</v>
      </c>
      <c r="F39" s="12">
        <v>1</v>
      </c>
      <c r="G39" s="2">
        <v>0.36</v>
      </c>
      <c r="H39" s="1" t="s">
        <v>252</v>
      </c>
      <c r="I39" s="1">
        <v>100</v>
      </c>
      <c r="J39" s="1">
        <v>2</v>
      </c>
      <c r="K39" s="1" t="s">
        <v>251</v>
      </c>
    </row>
    <row r="40" spans="1:11">
      <c r="A40" s="1">
        <v>34</v>
      </c>
      <c r="B40" s="1" t="s">
        <v>153</v>
      </c>
      <c r="C40" s="1" t="s">
        <v>154</v>
      </c>
      <c r="D40" s="3" t="str">
        <f t="shared" si="1"/>
        <v>orp</v>
      </c>
      <c r="E40" s="10">
        <v>4.88</v>
      </c>
      <c r="F40" s="12">
        <v>0</v>
      </c>
      <c r="G40" s="2">
        <v>0.1</v>
      </c>
      <c r="H40" s="1" t="s">
        <v>250</v>
      </c>
      <c r="I40" s="1">
        <v>15</v>
      </c>
      <c r="J40" s="1">
        <v>3</v>
      </c>
      <c r="K40" s="1" t="s">
        <v>251</v>
      </c>
    </row>
    <row r="41" spans="1:11">
      <c r="A41" s="1">
        <v>20</v>
      </c>
      <c r="B41" s="3" t="s">
        <v>48</v>
      </c>
      <c r="C41" s="3" t="s">
        <v>49</v>
      </c>
      <c r="D41" s="3" t="str">
        <f t="shared" si="1"/>
        <v>car</v>
      </c>
      <c r="E41" s="10">
        <v>3.8</v>
      </c>
      <c r="F41" s="12">
        <v>0</v>
      </c>
      <c r="G41" s="2">
        <v>0.2</v>
      </c>
      <c r="H41" s="1" t="s">
        <v>252</v>
      </c>
      <c r="I41" s="1">
        <v>24</v>
      </c>
      <c r="J41" s="1">
        <v>3</v>
      </c>
      <c r="K41" s="1" t="s">
        <v>251</v>
      </c>
    </row>
    <row r="42" spans="1:11">
      <c r="D42" s="3"/>
      <c r="E42" s="10"/>
      <c r="F42" s="10"/>
      <c r="G42" s="2"/>
    </row>
    <row r="43" spans="1:11">
      <c r="D43" s="3" t="s">
        <v>225</v>
      </c>
      <c r="E43" s="10">
        <f>AVERAGE(E2:E41)</f>
        <v>5.1260000000000003</v>
      </c>
      <c r="F43" s="10"/>
      <c r="G43" s="2"/>
    </row>
    <row r="44" spans="1:11">
      <c r="D44" s="3" t="s">
        <v>228</v>
      </c>
      <c r="E44" s="10">
        <f>MEDIAN(E2:E41)</f>
        <v>5.0999999999999996</v>
      </c>
      <c r="F44" s="10"/>
      <c r="G44" s="2"/>
    </row>
    <row r="45" spans="1:11">
      <c r="D45" s="3" t="s">
        <v>226</v>
      </c>
      <c r="E45" s="10">
        <f>STDEV(E2:E41)</f>
        <v>1.2721086875029604</v>
      </c>
      <c r="F45" s="10"/>
      <c r="G45" s="2"/>
    </row>
    <row r="46" spans="1:11">
      <c r="D46" s="3" t="s">
        <v>254</v>
      </c>
      <c r="E46" s="10">
        <f>MIN(E2:E41)</f>
        <v>2.6</v>
      </c>
      <c r="F46" s="10"/>
      <c r="G46" s="2"/>
    </row>
    <row r="47" spans="1:11">
      <c r="D47" s="3" t="s">
        <v>255</v>
      </c>
      <c r="E47" s="10">
        <f>MAX(E2:E41)</f>
        <v>7.8</v>
      </c>
      <c r="F47" s="10"/>
      <c r="G47" s="2"/>
    </row>
    <row r="48" spans="1:11">
      <c r="D48" s="1" t="s">
        <v>256</v>
      </c>
      <c r="E48" s="2">
        <f t="array" ref="E48">AVERAGE(IF(F2:F41 = 1, E2:E41))</f>
        <v>6.1859999999999991</v>
      </c>
      <c r="F48" s="2"/>
      <c r="G48" s="2"/>
    </row>
    <row r="49" spans="4:7">
      <c r="D49" s="3" t="s">
        <v>257</v>
      </c>
      <c r="E49" s="10">
        <f t="array" ref="E49">AVERAGE(IF(F2:F41 = 0, E2:E41))</f>
        <v>4.0660000000000007</v>
      </c>
      <c r="F49" s="10"/>
      <c r="G49" s="2"/>
    </row>
    <row r="50" spans="4:7">
      <c r="E50" s="2"/>
      <c r="F50" s="2"/>
      <c r="G50" s="2"/>
    </row>
    <row r="51" spans="4:7">
      <c r="E51" s="2"/>
      <c r="F51" s="2"/>
      <c r="G51" s="2"/>
    </row>
    <row r="52" spans="4:7">
      <c r="E52" s="2"/>
      <c r="F52" s="2"/>
      <c r="G52" s="2"/>
    </row>
    <row r="53" spans="4:7">
      <c r="D53" s="3"/>
      <c r="E53" s="10"/>
      <c r="F53" s="10"/>
      <c r="G53" s="2"/>
    </row>
    <row r="54" spans="4:7">
      <c r="D54" s="3"/>
      <c r="E54" s="10"/>
      <c r="F54" s="10"/>
      <c r="G54" s="2"/>
    </row>
    <row r="55" spans="4:7">
      <c r="E55" s="2"/>
      <c r="F55" s="2"/>
      <c r="G55" s="2"/>
    </row>
    <row r="56" spans="4:7">
      <c r="E56" s="2"/>
      <c r="F56" s="2"/>
      <c r="G56" s="2"/>
    </row>
    <row r="57" spans="4:7">
      <c r="D57" s="3"/>
      <c r="E57" s="10"/>
      <c r="F57" s="10"/>
      <c r="G57" s="2"/>
    </row>
    <row r="58" spans="4:7">
      <c r="E58" s="2"/>
      <c r="F58" s="2"/>
      <c r="G58" s="2"/>
    </row>
    <row r="59" spans="4:7">
      <c r="E59" s="2"/>
      <c r="F59" s="2"/>
      <c r="G59" s="2"/>
    </row>
    <row r="60" spans="4:7">
      <c r="D60" s="3"/>
      <c r="E60" s="10"/>
      <c r="F60" s="10"/>
      <c r="G60" s="2"/>
    </row>
    <row r="61" spans="4:7">
      <c r="D61" s="3"/>
      <c r="E61" s="10"/>
      <c r="F61" s="10"/>
      <c r="G61" s="2"/>
    </row>
    <row r="62" spans="4:7">
      <c r="D62" s="3"/>
      <c r="E62" s="10"/>
      <c r="F62" s="10"/>
      <c r="G62" s="2"/>
    </row>
  </sheetData>
  <phoneticPr fontId="0" type="noConversion"/>
  <printOptions gridLines="1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pane ySplit="1" topLeftCell="A24" activePane="bottomLeft" state="frozen"/>
      <selection pane="bottomLeft" activeCell="D61" sqref="D32:D61"/>
    </sheetView>
  </sheetViews>
  <sheetFormatPr defaultColWidth="11" defaultRowHeight="12.75"/>
  <cols>
    <col min="1" max="4" width="11" style="1" customWidth="1"/>
    <col min="5" max="5" width="12.875" style="1" bestFit="1" customWidth="1"/>
    <col min="6" max="6" width="15.125" style="1" bestFit="1" customWidth="1"/>
    <col min="7" max="7" width="13.625" style="1" bestFit="1" customWidth="1"/>
    <col min="8" max="16384" width="11" style="1"/>
  </cols>
  <sheetData>
    <row r="1" spans="1:9" s="8" customFormat="1">
      <c r="A1" s="8" t="s">
        <v>0</v>
      </c>
      <c r="B1" s="8" t="s">
        <v>1</v>
      </c>
      <c r="C1" s="8" t="s">
        <v>2</v>
      </c>
      <c r="D1" s="8" t="s">
        <v>259</v>
      </c>
      <c r="E1" s="8" t="s">
        <v>247</v>
      </c>
      <c r="F1" s="8" t="s">
        <v>8</v>
      </c>
      <c r="G1" s="8" t="s">
        <v>260</v>
      </c>
      <c r="H1" s="8" t="s">
        <v>261</v>
      </c>
      <c r="I1" s="8" t="s">
        <v>262</v>
      </c>
    </row>
    <row r="2" spans="1:9">
      <c r="A2" s="1">
        <v>1</v>
      </c>
      <c r="B2" s="3" t="s">
        <v>121</v>
      </c>
      <c r="C2" s="3" t="s">
        <v>122</v>
      </c>
      <c r="D2" s="2">
        <v>0.36</v>
      </c>
      <c r="E2" s="1">
        <v>100</v>
      </c>
      <c r="F2" s="1">
        <v>3</v>
      </c>
      <c r="G2" s="1">
        <v>1</v>
      </c>
      <c r="H2" s="1" t="str">
        <f t="shared" ref="H2:H21" si="0">IF(E2 &gt; 28, "high", "low")</f>
        <v>high</v>
      </c>
      <c r="I2" s="1" t="str">
        <f t="shared" ref="I2:I33" si="1">IF(E2 &gt; 36, "high", "low")</f>
        <v>high</v>
      </c>
    </row>
    <row r="3" spans="1:9">
      <c r="A3" s="1">
        <v>2</v>
      </c>
      <c r="B3" s="3" t="s">
        <v>81</v>
      </c>
      <c r="C3" s="3" t="s">
        <v>82</v>
      </c>
      <c r="D3" s="2">
        <v>0.36</v>
      </c>
      <c r="E3" s="1">
        <v>100</v>
      </c>
      <c r="F3" s="1">
        <v>2</v>
      </c>
      <c r="G3" s="1">
        <v>1</v>
      </c>
      <c r="H3" s="1" t="str">
        <f t="shared" si="0"/>
        <v>high</v>
      </c>
      <c r="I3" s="1" t="str">
        <f t="shared" si="1"/>
        <v>high</v>
      </c>
    </row>
    <row r="4" spans="1:9">
      <c r="A4" s="1">
        <v>3</v>
      </c>
      <c r="B4" s="3" t="s">
        <v>32</v>
      </c>
      <c r="C4" s="3" t="s">
        <v>33</v>
      </c>
      <c r="D4" s="2">
        <v>0.32</v>
      </c>
      <c r="E4" s="1">
        <v>23</v>
      </c>
      <c r="F4" s="1">
        <v>2</v>
      </c>
      <c r="G4" s="1">
        <v>1</v>
      </c>
      <c r="H4" s="1" t="str">
        <f t="shared" si="0"/>
        <v>low</v>
      </c>
      <c r="I4" s="1" t="str">
        <f t="shared" si="1"/>
        <v>low</v>
      </c>
    </row>
    <row r="5" spans="1:9">
      <c r="A5" s="1">
        <v>4</v>
      </c>
      <c r="B5" s="3" t="s">
        <v>139</v>
      </c>
      <c r="C5" s="3" t="s">
        <v>140</v>
      </c>
      <c r="D5" s="2">
        <v>0.31</v>
      </c>
      <c r="E5" s="1">
        <v>10</v>
      </c>
      <c r="F5" s="1">
        <v>3</v>
      </c>
      <c r="G5" s="1">
        <v>1</v>
      </c>
      <c r="H5" s="1" t="str">
        <f t="shared" si="0"/>
        <v>low</v>
      </c>
      <c r="I5" s="1" t="str">
        <f t="shared" si="1"/>
        <v>low</v>
      </c>
    </row>
    <row r="6" spans="1:9">
      <c r="A6" s="1">
        <v>5</v>
      </c>
      <c r="B6" s="3" t="s">
        <v>42</v>
      </c>
      <c r="C6" s="3" t="s">
        <v>43</v>
      </c>
      <c r="D6" s="2">
        <v>0.28000000000000003</v>
      </c>
      <c r="E6" s="1">
        <v>13</v>
      </c>
      <c r="F6" s="1">
        <v>2</v>
      </c>
      <c r="G6" s="1">
        <v>1</v>
      </c>
      <c r="H6" s="1" t="str">
        <f t="shared" si="0"/>
        <v>low</v>
      </c>
      <c r="I6" s="1" t="str">
        <f t="shared" si="1"/>
        <v>low</v>
      </c>
    </row>
    <row r="7" spans="1:9">
      <c r="A7" s="1">
        <v>6</v>
      </c>
      <c r="B7" s="3" t="s">
        <v>71</v>
      </c>
      <c r="C7" s="3" t="s">
        <v>72</v>
      </c>
      <c r="D7" s="2">
        <v>0.27</v>
      </c>
      <c r="E7" s="1">
        <v>100</v>
      </c>
      <c r="F7" s="1">
        <v>2</v>
      </c>
      <c r="G7" s="1">
        <v>1</v>
      </c>
      <c r="H7" s="1" t="str">
        <f t="shared" si="0"/>
        <v>high</v>
      </c>
      <c r="I7" s="1" t="str">
        <f t="shared" si="1"/>
        <v>high</v>
      </c>
    </row>
    <row r="8" spans="1:9">
      <c r="A8" s="1">
        <v>7</v>
      </c>
      <c r="B8" s="3" t="s">
        <v>133</v>
      </c>
      <c r="C8" s="3" t="s">
        <v>134</v>
      </c>
      <c r="D8" s="2">
        <v>0.26</v>
      </c>
      <c r="E8" s="1">
        <v>3</v>
      </c>
      <c r="F8" s="1">
        <v>1</v>
      </c>
      <c r="G8" s="1">
        <v>1</v>
      </c>
      <c r="H8" s="1" t="str">
        <f t="shared" si="0"/>
        <v>low</v>
      </c>
      <c r="I8" s="1" t="str">
        <f t="shared" si="1"/>
        <v>low</v>
      </c>
    </row>
    <row r="9" spans="1:9">
      <c r="A9" s="1">
        <v>8</v>
      </c>
      <c r="B9" s="3" t="s">
        <v>44</v>
      </c>
      <c r="C9" s="3" t="s">
        <v>45</v>
      </c>
      <c r="D9" s="2">
        <v>0.26</v>
      </c>
      <c r="E9" s="1">
        <v>16</v>
      </c>
      <c r="F9" s="1">
        <v>1</v>
      </c>
      <c r="G9" s="1">
        <v>1</v>
      </c>
      <c r="H9" s="1" t="str">
        <f t="shared" si="0"/>
        <v>low</v>
      </c>
      <c r="I9" s="1" t="str">
        <f t="shared" si="1"/>
        <v>low</v>
      </c>
    </row>
    <row r="10" spans="1:9">
      <c r="A10" s="1">
        <v>9</v>
      </c>
      <c r="B10" s="3" t="s">
        <v>209</v>
      </c>
      <c r="C10" s="3" t="s">
        <v>210</v>
      </c>
      <c r="D10" s="2">
        <v>0.26</v>
      </c>
      <c r="E10" s="1">
        <v>11</v>
      </c>
      <c r="F10" s="1">
        <v>2</v>
      </c>
      <c r="G10" s="1">
        <v>1</v>
      </c>
      <c r="H10" s="1" t="str">
        <f t="shared" si="0"/>
        <v>low</v>
      </c>
      <c r="I10" s="1" t="str">
        <f t="shared" si="1"/>
        <v>low</v>
      </c>
    </row>
    <row r="11" spans="1:9">
      <c r="A11" s="1">
        <v>10</v>
      </c>
      <c r="B11" s="3" t="s">
        <v>165</v>
      </c>
      <c r="C11" s="3" t="s">
        <v>166</v>
      </c>
      <c r="D11" s="2">
        <v>0.26</v>
      </c>
      <c r="E11" s="1">
        <v>42</v>
      </c>
      <c r="F11" s="1">
        <v>3</v>
      </c>
      <c r="G11" s="1">
        <v>1</v>
      </c>
      <c r="H11" s="1" t="str">
        <f t="shared" si="0"/>
        <v>high</v>
      </c>
      <c r="I11" s="1" t="str">
        <f t="shared" si="1"/>
        <v>high</v>
      </c>
    </row>
    <row r="12" spans="1:9">
      <c r="A12" s="1">
        <v>11</v>
      </c>
      <c r="B12" s="3" t="s">
        <v>197</v>
      </c>
      <c r="C12" s="3" t="s">
        <v>198</v>
      </c>
      <c r="D12" s="2">
        <v>0.24</v>
      </c>
      <c r="E12" s="1">
        <v>100</v>
      </c>
      <c r="F12" s="1">
        <v>2</v>
      </c>
      <c r="G12" s="1">
        <v>1</v>
      </c>
      <c r="H12" s="1" t="str">
        <f t="shared" si="0"/>
        <v>high</v>
      </c>
      <c r="I12" s="1" t="str">
        <f t="shared" si="1"/>
        <v>high</v>
      </c>
    </row>
    <row r="13" spans="1:9">
      <c r="A13" s="1">
        <v>12</v>
      </c>
      <c r="B13" s="3" t="s">
        <v>91</v>
      </c>
      <c r="C13" s="3" t="s">
        <v>92</v>
      </c>
      <c r="D13" s="2">
        <v>0.23</v>
      </c>
      <c r="E13" s="1">
        <v>100</v>
      </c>
      <c r="F13" s="1">
        <v>3</v>
      </c>
      <c r="G13" s="1">
        <v>1</v>
      </c>
      <c r="H13" s="1" t="str">
        <f t="shared" si="0"/>
        <v>high</v>
      </c>
      <c r="I13" s="1" t="str">
        <f t="shared" si="1"/>
        <v>high</v>
      </c>
    </row>
    <row r="14" spans="1:9">
      <c r="A14" s="1">
        <v>13</v>
      </c>
      <c r="B14" s="3" t="s">
        <v>63</v>
      </c>
      <c r="C14" s="3" t="s">
        <v>64</v>
      </c>
      <c r="D14" s="2">
        <v>0.22</v>
      </c>
      <c r="E14" s="1">
        <v>16</v>
      </c>
      <c r="F14" s="1">
        <v>1</v>
      </c>
      <c r="G14" s="1">
        <v>1</v>
      </c>
      <c r="H14" s="1" t="str">
        <f t="shared" si="0"/>
        <v>low</v>
      </c>
      <c r="I14" s="1" t="str">
        <f t="shared" si="1"/>
        <v>low</v>
      </c>
    </row>
    <row r="15" spans="1:9">
      <c r="A15" s="1">
        <v>14</v>
      </c>
      <c r="B15" s="3" t="s">
        <v>59</v>
      </c>
      <c r="C15" s="3" t="s">
        <v>60</v>
      </c>
      <c r="D15" s="2">
        <v>0.22</v>
      </c>
      <c r="E15" s="1">
        <v>9</v>
      </c>
      <c r="F15" s="1">
        <v>3</v>
      </c>
      <c r="G15" s="1">
        <v>1</v>
      </c>
      <c r="H15" s="1" t="str">
        <f t="shared" si="0"/>
        <v>low</v>
      </c>
      <c r="I15" s="1" t="str">
        <f t="shared" si="1"/>
        <v>low</v>
      </c>
    </row>
    <row r="16" spans="1:9">
      <c r="A16" s="1">
        <v>15</v>
      </c>
      <c r="B16" s="3" t="s">
        <v>115</v>
      </c>
      <c r="C16" s="3" t="s">
        <v>116</v>
      </c>
      <c r="D16" s="2">
        <v>0.21</v>
      </c>
      <c r="E16" s="1">
        <v>100</v>
      </c>
      <c r="F16" s="1">
        <v>2</v>
      </c>
      <c r="G16" s="1">
        <v>1</v>
      </c>
      <c r="H16" s="1" t="str">
        <f t="shared" si="0"/>
        <v>high</v>
      </c>
      <c r="I16" s="1" t="str">
        <f t="shared" si="1"/>
        <v>high</v>
      </c>
    </row>
    <row r="17" spans="1:9">
      <c r="A17" s="1">
        <v>16</v>
      </c>
      <c r="B17" s="3" t="s">
        <v>181</v>
      </c>
      <c r="C17" s="3" t="s">
        <v>182</v>
      </c>
      <c r="D17" s="2">
        <v>0.21</v>
      </c>
      <c r="E17" s="1">
        <v>14</v>
      </c>
      <c r="F17" s="1">
        <v>3</v>
      </c>
      <c r="G17" s="1">
        <v>1</v>
      </c>
      <c r="H17" s="1" t="str">
        <f t="shared" si="0"/>
        <v>low</v>
      </c>
      <c r="I17" s="1" t="str">
        <f t="shared" si="1"/>
        <v>low</v>
      </c>
    </row>
    <row r="18" spans="1:9">
      <c r="A18" s="1">
        <v>17</v>
      </c>
      <c r="B18" s="3" t="s">
        <v>189</v>
      </c>
      <c r="C18" s="3" t="s">
        <v>190</v>
      </c>
      <c r="D18" s="2">
        <v>0.2</v>
      </c>
      <c r="E18" s="1">
        <v>50</v>
      </c>
      <c r="F18" s="1">
        <v>2</v>
      </c>
      <c r="G18" s="1">
        <v>1</v>
      </c>
      <c r="H18" s="1" t="str">
        <f t="shared" si="0"/>
        <v>high</v>
      </c>
      <c r="I18" s="1" t="str">
        <f t="shared" si="1"/>
        <v>high</v>
      </c>
    </row>
    <row r="19" spans="1:9">
      <c r="A19" s="1">
        <v>18</v>
      </c>
      <c r="B19" s="3" t="s">
        <v>173</v>
      </c>
      <c r="C19" s="3" t="s">
        <v>174</v>
      </c>
      <c r="D19" s="2">
        <v>0.2</v>
      </c>
      <c r="E19" s="1">
        <v>100</v>
      </c>
      <c r="F19" s="1">
        <v>3</v>
      </c>
      <c r="G19" s="1">
        <v>1</v>
      </c>
      <c r="H19" s="1" t="str">
        <f t="shared" si="0"/>
        <v>high</v>
      </c>
      <c r="I19" s="1" t="str">
        <f t="shared" si="1"/>
        <v>high</v>
      </c>
    </row>
    <row r="20" spans="1:9">
      <c r="A20" s="1">
        <v>19</v>
      </c>
      <c r="B20" s="3" t="s">
        <v>151</v>
      </c>
      <c r="C20" s="3" t="s">
        <v>152</v>
      </c>
      <c r="D20" s="2">
        <v>0.2</v>
      </c>
      <c r="E20" s="1">
        <v>30</v>
      </c>
      <c r="F20" s="1">
        <v>3</v>
      </c>
      <c r="G20" s="1">
        <v>1</v>
      </c>
      <c r="H20" s="1" t="str">
        <f t="shared" si="0"/>
        <v>high</v>
      </c>
      <c r="I20" s="1" t="str">
        <f t="shared" si="1"/>
        <v>low</v>
      </c>
    </row>
    <row r="21" spans="1:9">
      <c r="A21" s="1">
        <v>20</v>
      </c>
      <c r="B21" s="3" t="s">
        <v>48</v>
      </c>
      <c r="C21" s="3" t="s">
        <v>49</v>
      </c>
      <c r="D21" s="2">
        <v>0.2</v>
      </c>
      <c r="E21" s="1">
        <v>24</v>
      </c>
      <c r="F21" s="1">
        <v>3</v>
      </c>
      <c r="G21" s="1">
        <v>1</v>
      </c>
      <c r="H21" s="1" t="str">
        <f t="shared" si="0"/>
        <v>low</v>
      </c>
      <c r="I21" s="1" t="str">
        <f t="shared" si="1"/>
        <v>low</v>
      </c>
    </row>
    <row r="22" spans="1:9">
      <c r="A22" s="1">
        <v>21</v>
      </c>
      <c r="B22" s="1" t="s">
        <v>30</v>
      </c>
      <c r="C22" s="1" t="s">
        <v>31</v>
      </c>
      <c r="D22" s="2">
        <v>0.19</v>
      </c>
      <c r="E22" s="1">
        <v>32</v>
      </c>
      <c r="F22" s="1">
        <v>3</v>
      </c>
      <c r="G22" s="1">
        <v>2</v>
      </c>
      <c r="I22" s="1" t="str">
        <f t="shared" si="1"/>
        <v>low</v>
      </c>
    </row>
    <row r="23" spans="1:9">
      <c r="A23" s="1">
        <v>22</v>
      </c>
      <c r="B23" s="1" t="s">
        <v>177</v>
      </c>
      <c r="C23" s="1" t="s">
        <v>178</v>
      </c>
      <c r="D23" s="2">
        <v>0.18</v>
      </c>
      <c r="E23" s="1">
        <v>18</v>
      </c>
      <c r="F23" s="1">
        <v>3</v>
      </c>
      <c r="G23" s="1">
        <v>2</v>
      </c>
      <c r="I23" s="1" t="str">
        <f t="shared" si="1"/>
        <v>low</v>
      </c>
    </row>
    <row r="24" spans="1:9">
      <c r="A24" s="1">
        <v>23</v>
      </c>
      <c r="B24" s="1" t="s">
        <v>65</v>
      </c>
      <c r="C24" s="1" t="s">
        <v>66</v>
      </c>
      <c r="D24" s="2">
        <v>0.18</v>
      </c>
      <c r="E24" s="1">
        <v>50</v>
      </c>
      <c r="F24" s="1">
        <v>3</v>
      </c>
      <c r="G24" s="1">
        <v>2</v>
      </c>
      <c r="I24" s="1" t="str">
        <f t="shared" si="1"/>
        <v>high</v>
      </c>
    </row>
    <row r="25" spans="1:9">
      <c r="A25" s="1">
        <v>24</v>
      </c>
      <c r="B25" s="1" t="s">
        <v>193</v>
      </c>
      <c r="C25" s="1" t="s">
        <v>194</v>
      </c>
      <c r="D25" s="2">
        <v>0.18</v>
      </c>
      <c r="E25" s="1">
        <v>100</v>
      </c>
      <c r="F25" s="1">
        <v>2</v>
      </c>
      <c r="G25" s="1">
        <v>2</v>
      </c>
      <c r="I25" s="1" t="str">
        <f t="shared" si="1"/>
        <v>high</v>
      </c>
    </row>
    <row r="26" spans="1:9">
      <c r="A26" s="1">
        <v>25</v>
      </c>
      <c r="B26" s="1" t="s">
        <v>143</v>
      </c>
      <c r="C26" s="1" t="s">
        <v>144</v>
      </c>
      <c r="D26" s="2">
        <v>0.18</v>
      </c>
      <c r="E26" s="1">
        <v>23</v>
      </c>
      <c r="F26" s="1">
        <v>2</v>
      </c>
      <c r="G26" s="1">
        <v>5</v>
      </c>
      <c r="I26" s="1" t="str">
        <f t="shared" si="1"/>
        <v>low</v>
      </c>
    </row>
    <row r="27" spans="1:9">
      <c r="A27" s="1">
        <v>26</v>
      </c>
      <c r="B27" s="1" t="s">
        <v>201</v>
      </c>
      <c r="C27" s="1" t="s">
        <v>202</v>
      </c>
      <c r="D27" s="2">
        <v>0.18</v>
      </c>
      <c r="E27" s="1">
        <v>50</v>
      </c>
      <c r="F27" s="1">
        <v>3</v>
      </c>
      <c r="G27" s="1">
        <v>5</v>
      </c>
      <c r="I27" s="1" t="str">
        <f t="shared" si="1"/>
        <v>high</v>
      </c>
    </row>
    <row r="28" spans="1:9">
      <c r="A28" s="1">
        <v>27</v>
      </c>
      <c r="B28" s="1" t="s">
        <v>129</v>
      </c>
      <c r="C28" s="1" t="s">
        <v>130</v>
      </c>
      <c r="D28" s="2">
        <v>0.18</v>
      </c>
      <c r="E28" s="1">
        <v>19</v>
      </c>
      <c r="F28" s="1">
        <v>2</v>
      </c>
      <c r="G28" s="1">
        <v>5</v>
      </c>
      <c r="I28" s="1" t="str">
        <f t="shared" si="1"/>
        <v>low</v>
      </c>
    </row>
    <row r="29" spans="1:9">
      <c r="A29" s="1">
        <v>28</v>
      </c>
      <c r="B29" s="1" t="s">
        <v>109</v>
      </c>
      <c r="C29" s="1" t="s">
        <v>110</v>
      </c>
      <c r="D29" s="2">
        <v>0.17</v>
      </c>
      <c r="E29" s="1">
        <v>50</v>
      </c>
      <c r="F29" s="1">
        <v>2</v>
      </c>
      <c r="G29" s="1">
        <v>5</v>
      </c>
      <c r="I29" s="1" t="str">
        <f t="shared" si="1"/>
        <v>high</v>
      </c>
    </row>
    <row r="30" spans="1:9">
      <c r="A30" s="1">
        <v>29</v>
      </c>
      <c r="B30" s="1" t="s">
        <v>167</v>
      </c>
      <c r="C30" s="1" t="s">
        <v>168</v>
      </c>
      <c r="D30" s="2">
        <v>0.17</v>
      </c>
      <c r="E30" s="1">
        <v>50</v>
      </c>
      <c r="F30" s="1">
        <v>3</v>
      </c>
      <c r="G30" s="1">
        <v>5</v>
      </c>
      <c r="I30" s="1" t="str">
        <f t="shared" si="1"/>
        <v>high</v>
      </c>
    </row>
    <row r="31" spans="1:9">
      <c r="A31" s="1">
        <v>30</v>
      </c>
      <c r="B31" s="1" t="s">
        <v>185</v>
      </c>
      <c r="C31" s="1" t="s">
        <v>186</v>
      </c>
      <c r="D31" s="2">
        <v>0.15</v>
      </c>
      <c r="E31" s="1">
        <v>2</v>
      </c>
      <c r="F31" s="1">
        <v>3</v>
      </c>
      <c r="G31" s="1">
        <v>5</v>
      </c>
      <c r="I31" s="1" t="str">
        <f t="shared" si="1"/>
        <v>low</v>
      </c>
    </row>
    <row r="32" spans="1:9">
      <c r="A32" s="1">
        <v>31</v>
      </c>
      <c r="B32" s="1" t="s">
        <v>99</v>
      </c>
      <c r="C32" s="1" t="s">
        <v>100</v>
      </c>
      <c r="D32" s="2">
        <v>0.1</v>
      </c>
      <c r="E32" s="1">
        <v>25</v>
      </c>
      <c r="F32" s="1">
        <v>3</v>
      </c>
      <c r="G32" s="1">
        <v>1</v>
      </c>
      <c r="H32" s="1" t="str">
        <f t="shared" ref="H32:H51" si="2">IF(E32 &gt; 28, "high", "low")</f>
        <v>low</v>
      </c>
      <c r="I32" s="1" t="str">
        <f t="shared" si="1"/>
        <v>low</v>
      </c>
    </row>
    <row r="33" spans="1:9">
      <c r="A33" s="1">
        <v>32</v>
      </c>
      <c r="B33" s="1" t="s">
        <v>26</v>
      </c>
      <c r="C33" s="1" t="s">
        <v>27</v>
      </c>
      <c r="D33" s="2">
        <v>0.1</v>
      </c>
      <c r="E33" s="1">
        <v>8</v>
      </c>
      <c r="F33" s="1">
        <v>2</v>
      </c>
      <c r="G33" s="1">
        <v>1</v>
      </c>
      <c r="H33" s="1" t="str">
        <f t="shared" si="2"/>
        <v>low</v>
      </c>
      <c r="I33" s="1" t="str">
        <f t="shared" si="1"/>
        <v>low</v>
      </c>
    </row>
    <row r="34" spans="1:9">
      <c r="A34" s="1">
        <v>33</v>
      </c>
      <c r="B34" s="1" t="s">
        <v>24</v>
      </c>
      <c r="C34" s="1" t="s">
        <v>25</v>
      </c>
      <c r="D34" s="2">
        <v>0.1</v>
      </c>
      <c r="E34" s="1">
        <v>40</v>
      </c>
      <c r="F34" s="1">
        <v>3</v>
      </c>
      <c r="G34" s="1">
        <v>1</v>
      </c>
      <c r="H34" s="1" t="str">
        <f t="shared" si="2"/>
        <v>high</v>
      </c>
      <c r="I34" s="1" t="str">
        <f t="shared" ref="I34:I61" si="3">IF(E34 &gt; 36, "high", "low")</f>
        <v>high</v>
      </c>
    </row>
    <row r="35" spans="1:9">
      <c r="A35" s="1">
        <v>34</v>
      </c>
      <c r="B35" s="1" t="s">
        <v>153</v>
      </c>
      <c r="C35" s="1" t="s">
        <v>154</v>
      </c>
      <c r="D35" s="2">
        <v>0.1</v>
      </c>
      <c r="E35" s="1">
        <v>15</v>
      </c>
      <c r="F35" s="1">
        <v>3</v>
      </c>
      <c r="G35" s="1">
        <v>1</v>
      </c>
      <c r="H35" s="1" t="str">
        <f t="shared" si="2"/>
        <v>low</v>
      </c>
      <c r="I35" s="1" t="str">
        <f t="shared" si="3"/>
        <v>low</v>
      </c>
    </row>
    <row r="36" spans="1:9">
      <c r="A36" s="1">
        <v>35</v>
      </c>
      <c r="B36" s="1" t="s">
        <v>85</v>
      </c>
      <c r="C36" s="1" t="s">
        <v>86</v>
      </c>
      <c r="D36" s="2">
        <v>0.09</v>
      </c>
      <c r="E36" s="1">
        <v>22</v>
      </c>
      <c r="F36" s="1">
        <v>2</v>
      </c>
      <c r="G36" s="1">
        <v>1</v>
      </c>
      <c r="H36" s="1" t="str">
        <f t="shared" si="2"/>
        <v>low</v>
      </c>
      <c r="I36" s="1" t="str">
        <f t="shared" si="3"/>
        <v>low</v>
      </c>
    </row>
    <row r="37" spans="1:9">
      <c r="A37" s="1">
        <v>36</v>
      </c>
      <c r="B37" s="1" t="s">
        <v>155</v>
      </c>
      <c r="C37" s="1" t="s">
        <v>156</v>
      </c>
      <c r="D37" s="2">
        <v>0.09</v>
      </c>
      <c r="E37" s="1">
        <v>23</v>
      </c>
      <c r="F37" s="1">
        <v>2</v>
      </c>
      <c r="G37" s="1">
        <v>1</v>
      </c>
      <c r="H37" s="1" t="str">
        <f t="shared" si="2"/>
        <v>low</v>
      </c>
      <c r="I37" s="1" t="str">
        <f t="shared" si="3"/>
        <v>low</v>
      </c>
    </row>
    <row r="38" spans="1:9">
      <c r="A38" s="1">
        <v>37</v>
      </c>
      <c r="B38" s="1" t="s">
        <v>145</v>
      </c>
      <c r="C38" s="1" t="s">
        <v>146</v>
      </c>
      <c r="D38" s="2">
        <v>0.09</v>
      </c>
      <c r="E38" s="1">
        <v>42</v>
      </c>
      <c r="F38" s="1">
        <v>4</v>
      </c>
      <c r="G38" s="1">
        <v>1</v>
      </c>
      <c r="H38" s="1" t="str">
        <f t="shared" si="2"/>
        <v>high</v>
      </c>
      <c r="I38" s="1" t="str">
        <f t="shared" si="3"/>
        <v>high</v>
      </c>
    </row>
    <row r="39" spans="1:9">
      <c r="A39" s="1">
        <v>38</v>
      </c>
      <c r="B39" s="1" t="s">
        <v>221</v>
      </c>
      <c r="C39" s="1" t="s">
        <v>222</v>
      </c>
      <c r="D39" s="2">
        <v>0.09</v>
      </c>
      <c r="E39" s="1">
        <v>7</v>
      </c>
      <c r="F39" s="1">
        <v>2</v>
      </c>
      <c r="G39" s="1">
        <v>1</v>
      </c>
      <c r="H39" s="1" t="str">
        <f t="shared" si="2"/>
        <v>low</v>
      </c>
      <c r="I39" s="1" t="str">
        <f t="shared" si="3"/>
        <v>low</v>
      </c>
    </row>
    <row r="40" spans="1:9">
      <c r="A40" s="1">
        <v>39</v>
      </c>
      <c r="B40" s="1" t="s">
        <v>77</v>
      </c>
      <c r="C40" s="1" t="s">
        <v>78</v>
      </c>
      <c r="D40" s="2">
        <v>0.09</v>
      </c>
      <c r="E40" s="1">
        <v>50</v>
      </c>
      <c r="F40" s="1">
        <v>2</v>
      </c>
      <c r="G40" s="1">
        <v>1</v>
      </c>
      <c r="H40" s="1" t="str">
        <f t="shared" si="2"/>
        <v>high</v>
      </c>
      <c r="I40" s="1" t="str">
        <f t="shared" si="3"/>
        <v>high</v>
      </c>
    </row>
    <row r="41" spans="1:9">
      <c r="A41" s="1">
        <v>40</v>
      </c>
      <c r="B41" s="1" t="s">
        <v>105</v>
      </c>
      <c r="C41" s="1" t="s">
        <v>106</v>
      </c>
      <c r="D41" s="2">
        <v>0.08</v>
      </c>
      <c r="E41" s="1">
        <v>15</v>
      </c>
      <c r="F41" s="1">
        <v>2</v>
      </c>
      <c r="G41" s="1">
        <v>1</v>
      </c>
      <c r="H41" s="1" t="str">
        <f t="shared" si="2"/>
        <v>low</v>
      </c>
      <c r="I41" s="1" t="str">
        <f t="shared" si="3"/>
        <v>low</v>
      </c>
    </row>
    <row r="42" spans="1:9">
      <c r="A42" s="1">
        <v>41</v>
      </c>
      <c r="B42" s="1" t="s">
        <v>111</v>
      </c>
      <c r="C42" s="1" t="s">
        <v>112</v>
      </c>
      <c r="D42" s="2">
        <v>0.08</v>
      </c>
      <c r="E42" s="1">
        <v>50</v>
      </c>
      <c r="F42" s="1">
        <v>3</v>
      </c>
      <c r="G42" s="1">
        <v>1</v>
      </c>
      <c r="H42" s="1" t="str">
        <f t="shared" si="2"/>
        <v>high</v>
      </c>
      <c r="I42" s="1" t="str">
        <f t="shared" si="3"/>
        <v>high</v>
      </c>
    </row>
    <row r="43" spans="1:9">
      <c r="A43" s="1">
        <v>42</v>
      </c>
      <c r="B43" s="1" t="s">
        <v>52</v>
      </c>
      <c r="C43" s="1" t="s">
        <v>53</v>
      </c>
      <c r="D43" s="2">
        <v>0.08</v>
      </c>
      <c r="E43" s="1">
        <v>6</v>
      </c>
      <c r="F43" s="1">
        <v>3</v>
      </c>
      <c r="G43" s="1">
        <v>1</v>
      </c>
      <c r="H43" s="1" t="str">
        <f t="shared" si="2"/>
        <v>low</v>
      </c>
      <c r="I43" s="1" t="str">
        <f t="shared" si="3"/>
        <v>low</v>
      </c>
    </row>
    <row r="44" spans="1:9">
      <c r="A44" s="1">
        <v>43</v>
      </c>
      <c r="B44" s="1" t="s">
        <v>199</v>
      </c>
      <c r="C44" s="1" t="s">
        <v>200</v>
      </c>
      <c r="D44" s="2">
        <v>0.08</v>
      </c>
      <c r="E44" s="1">
        <v>50</v>
      </c>
      <c r="F44" s="1">
        <v>3</v>
      </c>
      <c r="G44" s="1">
        <v>1</v>
      </c>
      <c r="H44" s="1" t="str">
        <f t="shared" si="2"/>
        <v>high</v>
      </c>
      <c r="I44" s="1" t="str">
        <f t="shared" si="3"/>
        <v>high</v>
      </c>
    </row>
    <row r="45" spans="1:9">
      <c r="A45" s="1">
        <v>44</v>
      </c>
      <c r="B45" s="1" t="s">
        <v>219</v>
      </c>
      <c r="C45" s="1" t="s">
        <v>220</v>
      </c>
      <c r="D45" s="2">
        <v>0.08</v>
      </c>
      <c r="E45" s="1">
        <v>50</v>
      </c>
      <c r="F45" s="1">
        <v>2</v>
      </c>
      <c r="G45" s="1">
        <v>1</v>
      </c>
      <c r="H45" s="1" t="str">
        <f t="shared" si="2"/>
        <v>high</v>
      </c>
      <c r="I45" s="1" t="str">
        <f t="shared" si="3"/>
        <v>high</v>
      </c>
    </row>
    <row r="46" spans="1:9">
      <c r="A46" s="1">
        <v>45</v>
      </c>
      <c r="B46" s="1" t="s">
        <v>103</v>
      </c>
      <c r="C46" s="1" t="s">
        <v>104</v>
      </c>
      <c r="D46" s="2">
        <v>0.08</v>
      </c>
      <c r="E46" s="1">
        <v>100</v>
      </c>
      <c r="F46" s="1">
        <v>3</v>
      </c>
      <c r="G46" s="1">
        <v>1</v>
      </c>
      <c r="H46" s="1" t="str">
        <f t="shared" si="2"/>
        <v>high</v>
      </c>
      <c r="I46" s="1" t="str">
        <f t="shared" si="3"/>
        <v>high</v>
      </c>
    </row>
    <row r="47" spans="1:9">
      <c r="A47" s="1">
        <v>46</v>
      </c>
      <c r="B47" s="1" t="s">
        <v>28</v>
      </c>
      <c r="C47" s="1" t="s">
        <v>29</v>
      </c>
      <c r="D47" s="2">
        <v>0.08</v>
      </c>
      <c r="E47" s="1">
        <v>26</v>
      </c>
      <c r="F47" s="1">
        <v>2</v>
      </c>
      <c r="G47" s="1">
        <v>1</v>
      </c>
      <c r="H47" s="1" t="str">
        <f t="shared" si="2"/>
        <v>low</v>
      </c>
      <c r="I47" s="1" t="str">
        <f t="shared" si="3"/>
        <v>low</v>
      </c>
    </row>
    <row r="48" spans="1:9">
      <c r="A48" s="1">
        <v>47</v>
      </c>
      <c r="B48" s="1" t="s">
        <v>93</v>
      </c>
      <c r="C48" s="1" t="s">
        <v>94</v>
      </c>
      <c r="D48" s="2">
        <v>0.08</v>
      </c>
      <c r="E48" s="1">
        <v>41</v>
      </c>
      <c r="F48" s="1">
        <v>2</v>
      </c>
      <c r="G48" s="1">
        <v>1</v>
      </c>
      <c r="H48" s="1" t="str">
        <f t="shared" si="2"/>
        <v>high</v>
      </c>
      <c r="I48" s="1" t="str">
        <f t="shared" si="3"/>
        <v>high</v>
      </c>
    </row>
    <row r="49" spans="1:9">
      <c r="A49" s="1">
        <v>48</v>
      </c>
      <c r="B49" s="1" t="s">
        <v>67</v>
      </c>
      <c r="C49" s="1" t="s">
        <v>68</v>
      </c>
      <c r="D49" s="2">
        <v>7.0000000000000007E-2</v>
      </c>
      <c r="E49" s="1">
        <v>50</v>
      </c>
      <c r="F49" s="1">
        <v>2</v>
      </c>
      <c r="G49" s="1">
        <v>1</v>
      </c>
      <c r="H49" s="1" t="str">
        <f t="shared" si="2"/>
        <v>high</v>
      </c>
      <c r="I49" s="1" t="str">
        <f t="shared" si="3"/>
        <v>high</v>
      </c>
    </row>
    <row r="50" spans="1:9">
      <c r="A50" s="1">
        <v>49</v>
      </c>
      <c r="B50" s="1" t="s">
        <v>217</v>
      </c>
      <c r="C50" s="1" t="s">
        <v>218</v>
      </c>
      <c r="D50" s="2">
        <v>7.0000000000000007E-2</v>
      </c>
      <c r="E50" s="1">
        <v>50</v>
      </c>
      <c r="F50" s="1">
        <v>2</v>
      </c>
      <c r="G50" s="1">
        <v>1</v>
      </c>
      <c r="H50" s="1" t="str">
        <f t="shared" si="2"/>
        <v>high</v>
      </c>
      <c r="I50" s="1" t="str">
        <f t="shared" si="3"/>
        <v>high</v>
      </c>
    </row>
    <row r="51" spans="1:9">
      <c r="A51" s="1">
        <v>50</v>
      </c>
      <c r="B51" s="1" t="s">
        <v>213</v>
      </c>
      <c r="C51" s="1" t="s">
        <v>214</v>
      </c>
      <c r="D51" s="2">
        <v>7.0000000000000007E-2</v>
      </c>
      <c r="E51" s="1">
        <v>16</v>
      </c>
      <c r="F51" s="1">
        <v>3</v>
      </c>
      <c r="G51" s="1">
        <v>1</v>
      </c>
      <c r="H51" s="1" t="str">
        <f t="shared" si="2"/>
        <v>low</v>
      </c>
      <c r="I51" s="1" t="str">
        <f t="shared" si="3"/>
        <v>low</v>
      </c>
    </row>
    <row r="52" spans="1:9">
      <c r="A52" s="1">
        <v>51</v>
      </c>
      <c r="B52" s="1" t="s">
        <v>119</v>
      </c>
      <c r="C52" s="1" t="s">
        <v>120</v>
      </c>
      <c r="D52" s="2">
        <v>7.0000000000000007E-2</v>
      </c>
      <c r="E52" s="1">
        <v>2</v>
      </c>
      <c r="F52" s="1">
        <v>3</v>
      </c>
      <c r="G52" s="1">
        <v>2</v>
      </c>
      <c r="I52" s="1" t="str">
        <f t="shared" si="3"/>
        <v>low</v>
      </c>
    </row>
    <row r="53" spans="1:9">
      <c r="A53" s="1">
        <v>52</v>
      </c>
      <c r="B53" s="1" t="s">
        <v>38</v>
      </c>
      <c r="C53" s="1" t="s">
        <v>39</v>
      </c>
      <c r="D53" s="2">
        <v>7.0000000000000007E-2</v>
      </c>
      <c r="E53" s="1">
        <v>50</v>
      </c>
      <c r="F53" s="1">
        <v>1</v>
      </c>
      <c r="G53" s="1">
        <v>2</v>
      </c>
      <c r="I53" s="1" t="str">
        <f t="shared" si="3"/>
        <v>high</v>
      </c>
    </row>
    <row r="54" spans="1:9">
      <c r="A54" s="1">
        <v>53</v>
      </c>
      <c r="B54" s="1" t="s">
        <v>161</v>
      </c>
      <c r="C54" s="1" t="s">
        <v>162</v>
      </c>
      <c r="D54" s="2">
        <v>7.0000000000000007E-2</v>
      </c>
      <c r="E54" s="1">
        <v>50</v>
      </c>
      <c r="F54" s="1">
        <v>2</v>
      </c>
      <c r="G54" s="1">
        <v>2</v>
      </c>
      <c r="I54" s="1" t="str">
        <f t="shared" si="3"/>
        <v>high</v>
      </c>
    </row>
    <row r="55" spans="1:9">
      <c r="A55" s="1">
        <v>54</v>
      </c>
      <c r="B55" s="1" t="s">
        <v>163</v>
      </c>
      <c r="C55" s="1" t="s">
        <v>164</v>
      </c>
      <c r="D55" s="2">
        <v>7.0000000000000007E-2</v>
      </c>
      <c r="E55" s="1">
        <v>50</v>
      </c>
      <c r="F55" s="1">
        <v>3</v>
      </c>
      <c r="G55" s="1">
        <v>2</v>
      </c>
      <c r="I55" s="1" t="str">
        <f t="shared" si="3"/>
        <v>high</v>
      </c>
    </row>
    <row r="56" spans="1:9">
      <c r="A56" s="1">
        <v>55</v>
      </c>
      <c r="B56" s="1" t="s">
        <v>215</v>
      </c>
      <c r="C56" s="1" t="s">
        <v>216</v>
      </c>
      <c r="D56" s="2">
        <v>0.06</v>
      </c>
      <c r="E56" s="1">
        <v>100</v>
      </c>
      <c r="F56" s="1">
        <v>2</v>
      </c>
      <c r="G56" s="1">
        <v>5</v>
      </c>
      <c r="I56" s="1" t="str">
        <f t="shared" si="3"/>
        <v>high</v>
      </c>
    </row>
    <row r="57" spans="1:9">
      <c r="A57" s="1">
        <v>56</v>
      </c>
      <c r="B57" s="1" t="s">
        <v>50</v>
      </c>
      <c r="C57" s="1" t="s">
        <v>51</v>
      </c>
      <c r="D57" s="2">
        <v>0.06</v>
      </c>
      <c r="E57" s="1">
        <v>45</v>
      </c>
      <c r="F57" s="1">
        <v>2</v>
      </c>
      <c r="G57" s="1">
        <v>5</v>
      </c>
      <c r="I57" s="1" t="str">
        <f t="shared" si="3"/>
        <v>high</v>
      </c>
    </row>
    <row r="58" spans="1:9">
      <c r="A58" s="1">
        <v>57</v>
      </c>
      <c r="B58" s="1" t="s">
        <v>157</v>
      </c>
      <c r="C58" s="1" t="s">
        <v>158</v>
      </c>
      <c r="D58" s="2">
        <v>0.06</v>
      </c>
      <c r="E58" s="1">
        <v>9</v>
      </c>
      <c r="F58" s="1">
        <v>2</v>
      </c>
      <c r="G58" s="1">
        <v>5</v>
      </c>
      <c r="I58" s="1" t="str">
        <f t="shared" si="3"/>
        <v>low</v>
      </c>
    </row>
    <row r="59" spans="1:9">
      <c r="A59" s="1">
        <v>58</v>
      </c>
      <c r="B59" s="1" t="s">
        <v>40</v>
      </c>
      <c r="C59" s="1" t="s">
        <v>41</v>
      </c>
      <c r="D59" s="2">
        <v>0.06</v>
      </c>
      <c r="E59" s="1">
        <v>10</v>
      </c>
      <c r="F59" s="1">
        <v>2</v>
      </c>
      <c r="G59" s="1">
        <v>5</v>
      </c>
      <c r="I59" s="1" t="str">
        <f t="shared" si="3"/>
        <v>low</v>
      </c>
    </row>
    <row r="60" spans="1:9">
      <c r="A60" s="1">
        <v>59</v>
      </c>
      <c r="B60" s="1" t="s">
        <v>141</v>
      </c>
      <c r="C60" s="1" t="s">
        <v>142</v>
      </c>
      <c r="D60" s="2">
        <v>0.06</v>
      </c>
      <c r="E60" s="1">
        <v>50</v>
      </c>
      <c r="F60" s="1">
        <v>2</v>
      </c>
      <c r="G60" s="1">
        <v>5</v>
      </c>
      <c r="I60" s="1" t="str">
        <f t="shared" si="3"/>
        <v>high</v>
      </c>
    </row>
    <row r="61" spans="1:9">
      <c r="A61" s="1">
        <v>60</v>
      </c>
      <c r="B61" s="1" t="s">
        <v>69</v>
      </c>
      <c r="C61" s="1" t="s">
        <v>70</v>
      </c>
      <c r="D61" s="2">
        <v>0.06</v>
      </c>
      <c r="E61" s="1">
        <v>29</v>
      </c>
      <c r="F61" s="1">
        <v>2</v>
      </c>
      <c r="G61" s="1">
        <v>5</v>
      </c>
      <c r="I61" s="1" t="str">
        <f t="shared" si="3"/>
        <v>low</v>
      </c>
    </row>
    <row r="63" spans="1:9">
      <c r="D63" s="9" t="s">
        <v>263</v>
      </c>
      <c r="E63" s="1">
        <f t="array" ref="E63">MEDIAN(IF($G$2:$G$61 = 1, $E$2:$E$61))</f>
        <v>28</v>
      </c>
    </row>
    <row r="64" spans="1:9">
      <c r="D64" s="9" t="s">
        <v>264</v>
      </c>
      <c r="E64" s="1">
        <f t="array" ref="E64">MEDIAN(IF(OR($G$2:$G$61 = 1, $G$2:$G$61 = 2), $E$2:$E$61))</f>
        <v>36</v>
      </c>
    </row>
    <row r="65" spans="4:5">
      <c r="D65" s="9" t="s">
        <v>265</v>
      </c>
      <c r="E65" s="1">
        <f>MEDIAN($E$2:$E$61)</f>
        <v>36</v>
      </c>
    </row>
    <row r="66" spans="4:5">
      <c r="E66" s="1">
        <f>MEDIAN(E42:E61)</f>
        <v>50</v>
      </c>
    </row>
  </sheetData>
  <autoFilter ref="A1:G61"/>
  <phoneticPr fontId="0" type="noConversion"/>
  <printOptions gridLines="1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7"/>
  <sheetViews>
    <sheetView workbookViewId="0">
      <selection activeCell="L3" sqref="L3"/>
    </sheetView>
  </sheetViews>
  <sheetFormatPr defaultRowHeight="12.75"/>
  <cols>
    <col min="1" max="1" width="3" bestFit="1" customWidth="1"/>
    <col min="2" max="2" width="6.625" bestFit="1" customWidth="1"/>
    <col min="3" max="3" width="7.25" bestFit="1" customWidth="1"/>
    <col min="4" max="6" width="12.25" bestFit="1" customWidth="1"/>
    <col min="7" max="7" width="6.75" bestFit="1" customWidth="1"/>
    <col min="8" max="8" width="13.875" bestFit="1" customWidth="1"/>
    <col min="9" max="9" width="10.375" bestFit="1" customWidth="1"/>
    <col min="10" max="10" width="5" bestFit="1" customWidth="1"/>
    <col min="11" max="256" width="11" customWidth="1"/>
  </cols>
  <sheetData>
    <row r="2" spans="1:10">
      <c r="A2" s="14" t="s">
        <v>54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>
      <c r="A3">
        <v>5</v>
      </c>
      <c r="B3" s="1" t="s">
        <v>113</v>
      </c>
      <c r="C3" s="1" t="s">
        <v>114</v>
      </c>
      <c r="D3" s="2">
        <v>0.13</v>
      </c>
      <c r="E3" s="2">
        <v>0.39</v>
      </c>
      <c r="F3" s="2">
        <v>0.62</v>
      </c>
      <c r="G3" s="2">
        <v>0.38000000000000006</v>
      </c>
      <c r="H3" s="1">
        <v>100</v>
      </c>
      <c r="I3" s="1">
        <v>2</v>
      </c>
      <c r="J3" s="13">
        <v>0.245</v>
      </c>
    </row>
    <row r="4" spans="1:10">
      <c r="A4">
        <v>6</v>
      </c>
      <c r="B4" s="1" t="s">
        <v>83</v>
      </c>
      <c r="C4" s="1" t="s">
        <v>84</v>
      </c>
      <c r="D4" s="2">
        <v>0.13</v>
      </c>
      <c r="E4" s="2">
        <v>0.42</v>
      </c>
      <c r="F4" s="2">
        <v>0.63</v>
      </c>
      <c r="G4" s="2">
        <v>0.39333333333333337</v>
      </c>
      <c r="H4" s="1">
        <v>100</v>
      </c>
      <c r="I4" s="1">
        <v>2</v>
      </c>
      <c r="J4" s="13">
        <v>0.25</v>
      </c>
    </row>
    <row r="5" spans="1:10">
      <c r="A5">
        <v>46</v>
      </c>
      <c r="B5" s="1" t="s">
        <v>105</v>
      </c>
      <c r="C5" s="1" t="s">
        <v>106</v>
      </c>
      <c r="D5" s="2">
        <v>0.08</v>
      </c>
      <c r="E5" s="2">
        <v>0.37</v>
      </c>
      <c r="F5" s="2">
        <v>0.59</v>
      </c>
      <c r="G5" s="2">
        <v>0.34666666666666668</v>
      </c>
      <c r="H5" s="1">
        <v>15</v>
      </c>
      <c r="I5" s="1">
        <v>2</v>
      </c>
      <c r="J5" s="13">
        <v>0.255</v>
      </c>
    </row>
    <row r="6" spans="1:10">
      <c r="A6">
        <v>18</v>
      </c>
      <c r="B6" s="1" t="s">
        <v>179</v>
      </c>
      <c r="C6" s="1" t="s">
        <v>180</v>
      </c>
      <c r="D6" s="2">
        <v>0.11</v>
      </c>
      <c r="E6" s="2">
        <v>0.42</v>
      </c>
      <c r="F6" s="2">
        <v>0.6</v>
      </c>
      <c r="G6" s="2">
        <v>0.37666666666666665</v>
      </c>
      <c r="H6" s="1">
        <v>50</v>
      </c>
      <c r="I6" s="1">
        <v>2</v>
      </c>
      <c r="J6" s="13">
        <v>0.245</v>
      </c>
    </row>
    <row r="7" spans="1:10">
      <c r="A7">
        <v>39</v>
      </c>
      <c r="B7" s="1" t="s">
        <v>85</v>
      </c>
      <c r="C7" s="1" t="s">
        <v>86</v>
      </c>
      <c r="D7" s="2">
        <v>0.09</v>
      </c>
      <c r="E7" s="2">
        <v>0.27</v>
      </c>
      <c r="F7" s="2">
        <v>0.5</v>
      </c>
      <c r="G7" s="2">
        <v>0.28666666666666668</v>
      </c>
      <c r="H7" s="1">
        <v>22</v>
      </c>
      <c r="I7" s="1">
        <v>2</v>
      </c>
      <c r="J7" s="13">
        <v>0.20500000000000002</v>
      </c>
    </row>
    <row r="8" spans="1:10">
      <c r="A8">
        <v>20</v>
      </c>
      <c r="B8" s="1" t="s">
        <v>111</v>
      </c>
      <c r="C8" s="1" t="s">
        <v>112</v>
      </c>
      <c r="D8" s="2">
        <v>0.08</v>
      </c>
      <c r="E8" s="2">
        <v>0.3</v>
      </c>
      <c r="F8" s="2">
        <v>0.56000000000000005</v>
      </c>
      <c r="G8" s="2">
        <v>0.31333333333333335</v>
      </c>
      <c r="H8" s="1">
        <v>50</v>
      </c>
      <c r="I8" s="1">
        <v>3</v>
      </c>
      <c r="J8" s="13">
        <v>0.24000000000000002</v>
      </c>
    </row>
    <row r="9" spans="1:10">
      <c r="A9">
        <v>7</v>
      </c>
      <c r="B9" s="1" t="s">
        <v>101</v>
      </c>
      <c r="C9" s="1" t="s">
        <v>102</v>
      </c>
      <c r="D9" s="2">
        <v>0.13</v>
      </c>
      <c r="E9" s="2">
        <v>0.49</v>
      </c>
      <c r="F9" s="2">
        <v>0.68</v>
      </c>
      <c r="G9" s="2">
        <v>0.43333333333333335</v>
      </c>
      <c r="H9" s="1">
        <v>100</v>
      </c>
      <c r="I9" s="1">
        <v>2</v>
      </c>
      <c r="J9" s="13">
        <v>0.27500000000000002</v>
      </c>
    </row>
    <row r="10" spans="1:10">
      <c r="A10">
        <v>9</v>
      </c>
      <c r="B10" s="1" t="s">
        <v>195</v>
      </c>
      <c r="C10" s="1" t="s">
        <v>196</v>
      </c>
      <c r="D10" s="2">
        <v>0.11</v>
      </c>
      <c r="E10" s="2">
        <v>0.32</v>
      </c>
      <c r="F10" s="2">
        <v>0.46</v>
      </c>
      <c r="G10" s="2">
        <v>0.29666666666666669</v>
      </c>
      <c r="H10" s="1">
        <v>100</v>
      </c>
      <c r="I10" s="1">
        <v>3</v>
      </c>
      <c r="J10" s="13">
        <v>0.17500000000000002</v>
      </c>
    </row>
    <row r="11" spans="1:10">
      <c r="A11">
        <v>38</v>
      </c>
      <c r="B11" s="1" t="s">
        <v>155</v>
      </c>
      <c r="C11" s="1" t="s">
        <v>156</v>
      </c>
      <c r="D11" s="2">
        <v>0.09</v>
      </c>
      <c r="E11" s="2">
        <v>0.27</v>
      </c>
      <c r="F11" s="2">
        <v>0.48</v>
      </c>
      <c r="G11" s="2">
        <v>0.27999999999999997</v>
      </c>
      <c r="H11" s="1">
        <v>23</v>
      </c>
      <c r="I11" s="1">
        <v>2</v>
      </c>
      <c r="J11" s="13">
        <v>0.19500000000000001</v>
      </c>
    </row>
    <row r="12" spans="1:10">
      <c r="A12">
        <v>36</v>
      </c>
      <c r="B12" s="1" t="s">
        <v>99</v>
      </c>
      <c r="C12" s="1" t="s">
        <v>100</v>
      </c>
      <c r="D12" s="2">
        <v>0.1</v>
      </c>
      <c r="E12" s="2">
        <v>0.3</v>
      </c>
      <c r="F12" s="2">
        <v>0.56999999999999995</v>
      </c>
      <c r="G12" s="2">
        <v>0.32333333333333331</v>
      </c>
      <c r="H12" s="1">
        <v>25</v>
      </c>
      <c r="I12" s="1">
        <v>3</v>
      </c>
      <c r="J12" s="13">
        <v>0.23499999999999999</v>
      </c>
    </row>
    <row r="13" spans="1:10">
      <c r="A13">
        <v>17</v>
      </c>
      <c r="B13" s="1" t="s">
        <v>211</v>
      </c>
      <c r="C13" s="1" t="s">
        <v>212</v>
      </c>
      <c r="D13" s="2">
        <v>0.13</v>
      </c>
      <c r="E13" s="2">
        <v>0.51</v>
      </c>
      <c r="F13" s="2">
        <v>0.81</v>
      </c>
      <c r="G13" s="2">
        <v>0.48333333333333339</v>
      </c>
      <c r="H13" s="1">
        <v>50</v>
      </c>
      <c r="I13" s="1">
        <v>2</v>
      </c>
      <c r="J13" s="13">
        <v>0.34</v>
      </c>
    </row>
    <row r="14" spans="1:10">
      <c r="A14">
        <v>52</v>
      </c>
      <c r="B14" s="1" t="s">
        <v>52</v>
      </c>
      <c r="C14" s="1" t="s">
        <v>53</v>
      </c>
      <c r="D14" s="2">
        <v>0.08</v>
      </c>
      <c r="E14" s="2">
        <v>0.31</v>
      </c>
      <c r="F14" s="2">
        <v>0.57999999999999996</v>
      </c>
      <c r="G14" s="2">
        <v>0.32333333333333331</v>
      </c>
      <c r="H14" s="1">
        <v>6</v>
      </c>
      <c r="I14" s="1">
        <v>3</v>
      </c>
      <c r="J14" s="13">
        <v>0.24999999999999997</v>
      </c>
    </row>
    <row r="15" spans="1:10">
      <c r="A15">
        <v>23</v>
      </c>
      <c r="B15" s="1" t="s">
        <v>67</v>
      </c>
      <c r="C15" s="1" t="s">
        <v>68</v>
      </c>
      <c r="D15" s="2">
        <v>7.0000000000000007E-2</v>
      </c>
      <c r="E15" s="2">
        <v>0.3</v>
      </c>
      <c r="F15" s="2">
        <v>0.52</v>
      </c>
      <c r="G15" s="2">
        <v>0.29666666666666669</v>
      </c>
      <c r="H15" s="1">
        <v>50</v>
      </c>
      <c r="I15" s="1">
        <v>2</v>
      </c>
      <c r="J15" s="13">
        <v>0.22500000000000001</v>
      </c>
    </row>
    <row r="16" spans="1:10">
      <c r="A16">
        <v>24</v>
      </c>
      <c r="B16" s="1" t="s">
        <v>217</v>
      </c>
      <c r="C16" s="1" t="s">
        <v>218</v>
      </c>
      <c r="D16" s="2">
        <v>7.0000000000000007E-2</v>
      </c>
      <c r="E16" s="2">
        <v>0.31</v>
      </c>
      <c r="F16" s="2">
        <v>0.5</v>
      </c>
      <c r="G16" s="2">
        <v>0.29333333333333333</v>
      </c>
      <c r="H16" s="1">
        <v>50</v>
      </c>
      <c r="I16" s="1">
        <v>2</v>
      </c>
      <c r="J16" s="13">
        <v>0.215</v>
      </c>
    </row>
    <row r="17" spans="1:10">
      <c r="A17">
        <v>16</v>
      </c>
      <c r="B17" s="1" t="s">
        <v>183</v>
      </c>
      <c r="C17" s="1" t="s">
        <v>184</v>
      </c>
      <c r="D17" s="2">
        <v>0.14000000000000001</v>
      </c>
      <c r="E17" s="2">
        <v>0.6</v>
      </c>
      <c r="F17" s="2">
        <v>0.76</v>
      </c>
      <c r="G17" s="2">
        <v>0.5</v>
      </c>
      <c r="H17" s="1">
        <v>50</v>
      </c>
      <c r="I17" s="1">
        <v>2</v>
      </c>
      <c r="J17" s="13">
        <v>0.31</v>
      </c>
    </row>
    <row r="18" spans="1:10">
      <c r="A18">
        <v>55</v>
      </c>
      <c r="B18" s="1" t="s">
        <v>135</v>
      </c>
      <c r="C18" s="1" t="s">
        <v>136</v>
      </c>
      <c r="D18" s="2">
        <v>0.13</v>
      </c>
      <c r="E18" s="2">
        <v>0.41</v>
      </c>
      <c r="F18" s="2">
        <v>0.59</v>
      </c>
      <c r="G18" s="2">
        <v>0.37666666666666665</v>
      </c>
      <c r="H18" s="1">
        <v>1</v>
      </c>
      <c r="I18" s="1">
        <v>2</v>
      </c>
      <c r="J18" s="13">
        <v>0.22999999999999998</v>
      </c>
    </row>
    <row r="19" spans="1:10">
      <c r="A19">
        <v>28</v>
      </c>
      <c r="B19" s="1" t="s">
        <v>145</v>
      </c>
      <c r="C19" s="1" t="s">
        <v>146</v>
      </c>
      <c r="D19" s="2">
        <v>0.09</v>
      </c>
      <c r="E19" s="2">
        <v>0.35</v>
      </c>
      <c r="F19" s="2">
        <v>0.57999999999999996</v>
      </c>
      <c r="G19" s="2">
        <v>0.34</v>
      </c>
      <c r="H19" s="1">
        <v>42</v>
      </c>
      <c r="I19" s="1">
        <v>4</v>
      </c>
      <c r="J19" s="13">
        <v>0.24499999999999997</v>
      </c>
    </row>
    <row r="20" spans="1:10">
      <c r="A20">
        <v>41</v>
      </c>
      <c r="B20" s="1" t="s">
        <v>177</v>
      </c>
      <c r="C20" s="1" t="s">
        <v>178</v>
      </c>
      <c r="D20" s="2">
        <v>0.18</v>
      </c>
      <c r="E20" s="2">
        <v>0.49</v>
      </c>
      <c r="F20" s="2">
        <v>0.7</v>
      </c>
      <c r="G20" s="2">
        <v>0.45666666666666661</v>
      </c>
      <c r="H20" s="1">
        <v>18</v>
      </c>
      <c r="I20" s="1">
        <v>3</v>
      </c>
      <c r="J20" s="13">
        <v>0.26</v>
      </c>
    </row>
    <row r="21" spans="1:10">
      <c r="A21">
        <v>51</v>
      </c>
      <c r="B21" s="1" t="s">
        <v>221</v>
      </c>
      <c r="C21" s="1" t="s">
        <v>222</v>
      </c>
      <c r="D21" s="2">
        <v>0.09</v>
      </c>
      <c r="E21" s="2">
        <v>0.34</v>
      </c>
      <c r="F21" s="2">
        <v>0.6</v>
      </c>
      <c r="G21" s="2">
        <v>0.34333333333333332</v>
      </c>
      <c r="H21" s="1">
        <v>7</v>
      </c>
      <c r="I21" s="1">
        <v>2</v>
      </c>
      <c r="J21" s="13">
        <v>0.255</v>
      </c>
    </row>
    <row r="22" spans="1:10">
      <c r="A22">
        <v>43</v>
      </c>
      <c r="B22" s="1" t="s">
        <v>213</v>
      </c>
      <c r="C22" s="1" t="s">
        <v>214</v>
      </c>
      <c r="D22" s="2">
        <v>7.0000000000000007E-2</v>
      </c>
      <c r="E22" s="2">
        <v>0.41</v>
      </c>
      <c r="F22" s="2">
        <v>0.64</v>
      </c>
      <c r="G22" s="2">
        <v>0.37333333333333335</v>
      </c>
      <c r="H22" s="1">
        <v>16</v>
      </c>
      <c r="I22" s="1">
        <v>3</v>
      </c>
      <c r="J22" s="13">
        <v>0.28500000000000003</v>
      </c>
    </row>
    <row r="23" spans="1:10">
      <c r="A23">
        <v>21</v>
      </c>
      <c r="B23" s="1" t="s">
        <v>199</v>
      </c>
      <c r="C23" s="1" t="s">
        <v>200</v>
      </c>
      <c r="D23" s="2">
        <v>0.08</v>
      </c>
      <c r="E23" s="2">
        <v>0.36</v>
      </c>
      <c r="F23" s="2">
        <v>0.6</v>
      </c>
      <c r="G23" s="2">
        <v>0.34666666666666668</v>
      </c>
      <c r="H23" s="1">
        <v>50</v>
      </c>
      <c r="I23" s="1">
        <v>3</v>
      </c>
      <c r="J23" s="13">
        <v>0.26</v>
      </c>
    </row>
    <row r="24" spans="1:10">
      <c r="A24">
        <v>33</v>
      </c>
      <c r="B24" s="1" t="s">
        <v>125</v>
      </c>
      <c r="C24" s="1" t="s">
        <v>126</v>
      </c>
      <c r="D24" s="2">
        <v>0.11</v>
      </c>
      <c r="E24" s="2">
        <v>0.38</v>
      </c>
      <c r="F24" s="2">
        <v>0.62</v>
      </c>
      <c r="G24" s="2">
        <v>0.36999999999999994</v>
      </c>
      <c r="H24" s="1">
        <v>27</v>
      </c>
      <c r="I24" s="1">
        <v>2</v>
      </c>
      <c r="J24" s="13">
        <v>0.255</v>
      </c>
    </row>
    <row r="25" spans="1:10">
      <c r="A25">
        <v>22</v>
      </c>
      <c r="B25" s="1" t="s">
        <v>219</v>
      </c>
      <c r="C25" s="1" t="s">
        <v>220</v>
      </c>
      <c r="D25" s="2">
        <v>0.08</v>
      </c>
      <c r="E25" s="2">
        <v>0.23</v>
      </c>
      <c r="F25" s="2">
        <v>0.5</v>
      </c>
      <c r="G25" s="2">
        <v>0.27</v>
      </c>
      <c r="H25" s="1">
        <v>50</v>
      </c>
      <c r="I25" s="1">
        <v>2</v>
      </c>
      <c r="J25" s="13">
        <v>0.21</v>
      </c>
    </row>
    <row r="26" spans="1:10">
      <c r="A26">
        <v>54</v>
      </c>
      <c r="B26" s="1" t="s">
        <v>119</v>
      </c>
      <c r="C26" s="1" t="s">
        <v>120</v>
      </c>
      <c r="D26" s="2">
        <v>7.0000000000000007E-2</v>
      </c>
      <c r="E26" s="2">
        <v>0.44</v>
      </c>
      <c r="F26" s="2">
        <v>0.74</v>
      </c>
      <c r="G26" s="2">
        <v>0.41666666666666669</v>
      </c>
      <c r="H26" s="1">
        <v>2</v>
      </c>
      <c r="I26" s="1">
        <v>3</v>
      </c>
      <c r="J26" s="13">
        <v>0.33499999999999996</v>
      </c>
    </row>
    <row r="27" spans="1:10">
      <c r="A27">
        <v>13</v>
      </c>
      <c r="B27" s="1" t="s">
        <v>109</v>
      </c>
      <c r="C27" s="1" t="s">
        <v>110</v>
      </c>
      <c r="D27" s="2">
        <v>0.17</v>
      </c>
      <c r="E27" s="2">
        <v>0.56000000000000005</v>
      </c>
      <c r="F27" s="2">
        <v>0.7</v>
      </c>
      <c r="G27" s="2">
        <v>0.47666666666666674</v>
      </c>
      <c r="H27" s="1">
        <v>50</v>
      </c>
      <c r="I27" s="1">
        <v>2</v>
      </c>
      <c r="J27" s="13">
        <v>0.26500000000000001</v>
      </c>
    </row>
    <row r="28" spans="1:10">
      <c r="A28">
        <v>53</v>
      </c>
      <c r="B28" s="1" t="s">
        <v>185</v>
      </c>
      <c r="C28" s="1" t="s">
        <v>186</v>
      </c>
      <c r="D28" s="2">
        <v>0.15</v>
      </c>
      <c r="E28" s="2">
        <v>0.43</v>
      </c>
      <c r="F28" s="2">
        <v>0.72</v>
      </c>
      <c r="G28" s="2">
        <v>0.43333333333333329</v>
      </c>
      <c r="H28" s="1">
        <v>2</v>
      </c>
      <c r="I28" s="1">
        <v>3</v>
      </c>
      <c r="J28" s="13">
        <v>0.28500000000000003</v>
      </c>
    </row>
    <row r="29" spans="1:10">
      <c r="A29">
        <v>10</v>
      </c>
      <c r="B29" s="1" t="s">
        <v>103</v>
      </c>
      <c r="C29" s="1" t="s">
        <v>104</v>
      </c>
      <c r="D29" s="2">
        <v>0.08</v>
      </c>
      <c r="E29" s="2">
        <v>0.26</v>
      </c>
      <c r="F29" s="2">
        <v>0.51</v>
      </c>
      <c r="G29" s="2">
        <v>0.28333333333333338</v>
      </c>
      <c r="H29" s="1">
        <v>100</v>
      </c>
      <c r="I29" s="1">
        <v>3</v>
      </c>
      <c r="J29" s="13">
        <v>0.215</v>
      </c>
    </row>
    <row r="30" spans="1:10">
      <c r="A30">
        <v>50</v>
      </c>
      <c r="B30" s="1" t="s">
        <v>26</v>
      </c>
      <c r="C30" s="1" t="s">
        <v>27</v>
      </c>
      <c r="D30" s="2">
        <v>0.1</v>
      </c>
      <c r="E30" s="2">
        <v>0.33</v>
      </c>
      <c r="F30" s="2">
        <v>0.57999999999999996</v>
      </c>
      <c r="G30" s="2">
        <v>0.33666666666666667</v>
      </c>
      <c r="H30" s="1">
        <v>8</v>
      </c>
      <c r="I30" s="1">
        <v>2</v>
      </c>
      <c r="J30" s="13">
        <v>0.24</v>
      </c>
    </row>
    <row r="31" spans="1:10">
      <c r="A31">
        <v>3</v>
      </c>
      <c r="B31" s="1" t="s">
        <v>36</v>
      </c>
      <c r="C31" s="1" t="s">
        <v>37</v>
      </c>
      <c r="D31" s="2">
        <v>0.15</v>
      </c>
      <c r="E31" s="2">
        <v>0.37</v>
      </c>
      <c r="F31" s="2">
        <v>0.62</v>
      </c>
      <c r="G31" s="2">
        <v>0.38000000000000006</v>
      </c>
      <c r="H31" s="1">
        <v>100</v>
      </c>
      <c r="I31" s="1">
        <v>2</v>
      </c>
      <c r="J31" s="13">
        <v>0.23499999999999999</v>
      </c>
    </row>
    <row r="32" spans="1:10">
      <c r="A32">
        <v>25</v>
      </c>
      <c r="B32" s="1" t="s">
        <v>38</v>
      </c>
      <c r="C32" s="1" t="s">
        <v>39</v>
      </c>
      <c r="D32" s="2">
        <v>7.0000000000000007E-2</v>
      </c>
      <c r="E32" s="2">
        <v>0.27</v>
      </c>
      <c r="F32" s="2">
        <v>0.5</v>
      </c>
      <c r="G32" s="2">
        <v>0.28000000000000003</v>
      </c>
      <c r="H32" s="1">
        <v>50</v>
      </c>
      <c r="I32" s="1">
        <v>1</v>
      </c>
      <c r="J32" s="13">
        <v>0.215</v>
      </c>
    </row>
    <row r="33" spans="1:10">
      <c r="A33">
        <v>35</v>
      </c>
      <c r="B33" s="1" t="s">
        <v>169</v>
      </c>
      <c r="C33" s="1" t="s">
        <v>170</v>
      </c>
      <c r="D33" s="2">
        <v>0.13</v>
      </c>
      <c r="E33" s="2">
        <v>0.36</v>
      </c>
      <c r="F33" s="2">
        <v>0.57999999999999996</v>
      </c>
      <c r="G33" s="2">
        <v>0.35666666666666663</v>
      </c>
      <c r="H33" s="1">
        <v>25</v>
      </c>
      <c r="I33" s="1">
        <v>2</v>
      </c>
      <c r="J33" s="13">
        <v>0.22499999999999998</v>
      </c>
    </row>
    <row r="34" spans="1:10">
      <c r="A34">
        <v>34</v>
      </c>
      <c r="B34" s="1" t="s">
        <v>28</v>
      </c>
      <c r="C34" s="1" t="s">
        <v>29</v>
      </c>
      <c r="D34" s="2">
        <v>0.08</v>
      </c>
      <c r="E34" s="2">
        <v>0.25</v>
      </c>
      <c r="F34" s="2">
        <v>0.42</v>
      </c>
      <c r="G34" s="2">
        <v>0.25</v>
      </c>
      <c r="H34" s="1">
        <v>26</v>
      </c>
      <c r="I34" s="1">
        <v>2</v>
      </c>
      <c r="J34" s="13">
        <v>0.16999999999999998</v>
      </c>
    </row>
    <row r="35" spans="1:10">
      <c r="A35">
        <v>47</v>
      </c>
      <c r="B35" s="1" t="s">
        <v>223</v>
      </c>
      <c r="C35" s="1" t="s">
        <v>224</v>
      </c>
      <c r="D35" s="2">
        <v>0.1</v>
      </c>
      <c r="E35" s="2">
        <v>0.31</v>
      </c>
      <c r="F35" s="2">
        <v>0.52</v>
      </c>
      <c r="G35" s="2">
        <v>0.31</v>
      </c>
      <c r="H35" s="1">
        <v>13</v>
      </c>
      <c r="I35" s="1">
        <v>2</v>
      </c>
      <c r="J35" s="13">
        <v>0.21000000000000002</v>
      </c>
    </row>
    <row r="36" spans="1:10">
      <c r="A36">
        <v>44</v>
      </c>
      <c r="B36" s="1" t="s">
        <v>131</v>
      </c>
      <c r="C36" s="1" t="s">
        <v>132</v>
      </c>
      <c r="D36" s="2">
        <v>0.13</v>
      </c>
      <c r="E36" s="2">
        <v>0.46</v>
      </c>
      <c r="F36" s="2">
        <v>0.66</v>
      </c>
      <c r="G36" s="2">
        <v>0.41666666666666669</v>
      </c>
      <c r="H36" s="1">
        <v>15</v>
      </c>
      <c r="I36" s="1">
        <v>2</v>
      </c>
      <c r="J36" s="13">
        <v>0.26500000000000001</v>
      </c>
    </row>
    <row r="37" spans="1:10">
      <c r="A37">
        <v>29</v>
      </c>
      <c r="B37" s="1" t="s">
        <v>93</v>
      </c>
      <c r="C37" s="1" t="s">
        <v>94</v>
      </c>
      <c r="D37" s="2">
        <v>0.08</v>
      </c>
      <c r="E37" s="2">
        <v>0.39</v>
      </c>
      <c r="F37" s="2">
        <v>0.64</v>
      </c>
      <c r="G37" s="2">
        <v>0.37000000000000005</v>
      </c>
      <c r="H37" s="1">
        <v>41</v>
      </c>
      <c r="I37" s="1">
        <v>2</v>
      </c>
      <c r="J37" s="13">
        <v>0.28000000000000003</v>
      </c>
    </row>
    <row r="38" spans="1:10">
      <c r="A38">
        <v>8</v>
      </c>
      <c r="B38" s="1" t="s">
        <v>61</v>
      </c>
      <c r="C38" s="1" t="s">
        <v>62</v>
      </c>
      <c r="D38" s="2">
        <v>0.13</v>
      </c>
      <c r="E38" s="2">
        <v>0.46</v>
      </c>
      <c r="F38" s="2">
        <v>0.71</v>
      </c>
      <c r="G38" s="2">
        <v>0.43333333333333335</v>
      </c>
      <c r="H38" s="1">
        <v>100</v>
      </c>
      <c r="I38" s="1">
        <v>4</v>
      </c>
      <c r="J38" s="13">
        <v>0.28999999999999998</v>
      </c>
    </row>
    <row r="39" spans="1:10">
      <c r="A39">
        <v>11</v>
      </c>
      <c r="B39" s="1" t="s">
        <v>65</v>
      </c>
      <c r="C39" s="1" t="s">
        <v>66</v>
      </c>
      <c r="D39" s="2">
        <v>0.18</v>
      </c>
      <c r="E39" s="2">
        <v>0.39</v>
      </c>
      <c r="F39" s="2">
        <v>0.59</v>
      </c>
      <c r="G39" s="2">
        <v>0.38666666666666671</v>
      </c>
      <c r="H39" s="1">
        <v>50</v>
      </c>
      <c r="I39" s="1">
        <v>3</v>
      </c>
      <c r="J39" s="13">
        <v>0.20499999999999999</v>
      </c>
    </row>
    <row r="40" spans="1:10">
      <c r="A40">
        <v>42</v>
      </c>
      <c r="B40" s="1" t="s">
        <v>75</v>
      </c>
      <c r="C40" s="1" t="s">
        <v>76</v>
      </c>
      <c r="D40" s="2">
        <v>0.15</v>
      </c>
      <c r="E40" s="2">
        <v>0.39</v>
      </c>
      <c r="F40" s="2">
        <v>0.71</v>
      </c>
      <c r="G40" s="2">
        <v>0.41666666666666669</v>
      </c>
      <c r="H40" s="1">
        <v>16</v>
      </c>
      <c r="I40" s="1">
        <v>3</v>
      </c>
      <c r="J40" s="13">
        <v>0.28000000000000003</v>
      </c>
    </row>
    <row r="41" spans="1:10">
      <c r="A41">
        <v>2</v>
      </c>
      <c r="B41" s="1" t="s">
        <v>97</v>
      </c>
      <c r="C41" s="1" t="s">
        <v>98</v>
      </c>
      <c r="D41" s="2">
        <v>0.17</v>
      </c>
      <c r="E41" s="2">
        <v>0.55000000000000004</v>
      </c>
      <c r="F41" s="2">
        <v>0.75</v>
      </c>
      <c r="G41" s="2">
        <v>0.49000000000000005</v>
      </c>
      <c r="H41" s="1">
        <v>100</v>
      </c>
      <c r="I41" s="1">
        <v>2</v>
      </c>
      <c r="J41" s="13">
        <v>0.29000000000000004</v>
      </c>
    </row>
    <row r="42" spans="1:10">
      <c r="A42">
        <v>26</v>
      </c>
      <c r="B42" s="1" t="s">
        <v>161</v>
      </c>
      <c r="C42" s="1" t="s">
        <v>162</v>
      </c>
      <c r="D42" s="2">
        <v>7.0000000000000007E-2</v>
      </c>
      <c r="E42" s="2">
        <v>0.22</v>
      </c>
      <c r="F42" s="2">
        <v>0.38</v>
      </c>
      <c r="G42" s="2">
        <v>0.22333333333333336</v>
      </c>
      <c r="H42" s="1">
        <v>50</v>
      </c>
      <c r="I42" s="1">
        <v>2</v>
      </c>
      <c r="J42" s="13">
        <v>0.155</v>
      </c>
    </row>
    <row r="43" spans="1:10">
      <c r="A43">
        <v>14</v>
      </c>
      <c r="B43" s="1" t="s">
        <v>167</v>
      </c>
      <c r="C43" s="1" t="s">
        <v>168</v>
      </c>
      <c r="D43" s="2">
        <v>0.17</v>
      </c>
      <c r="E43" s="2">
        <v>0.53</v>
      </c>
      <c r="F43" s="2">
        <v>0.65</v>
      </c>
      <c r="G43" s="2">
        <v>0.45</v>
      </c>
      <c r="H43" s="1">
        <v>50</v>
      </c>
      <c r="I43" s="1">
        <v>3</v>
      </c>
      <c r="J43" s="13">
        <v>0.24000000000000002</v>
      </c>
    </row>
    <row r="44" spans="1:10">
      <c r="A44">
        <v>49</v>
      </c>
      <c r="B44" s="1" t="s">
        <v>137</v>
      </c>
      <c r="C44" s="1" t="s">
        <v>138</v>
      </c>
      <c r="D44" s="2">
        <v>0.13</v>
      </c>
      <c r="E44" s="2">
        <v>0.44</v>
      </c>
      <c r="F44" s="2">
        <v>0.67</v>
      </c>
      <c r="G44" s="2">
        <v>0.41333333333333339</v>
      </c>
      <c r="H44" s="1">
        <v>8</v>
      </c>
      <c r="I44" s="1">
        <v>3</v>
      </c>
      <c r="J44" s="13">
        <v>0.27</v>
      </c>
    </row>
    <row r="45" spans="1:10">
      <c r="A45">
        <v>48</v>
      </c>
      <c r="B45" s="1" t="s">
        <v>187</v>
      </c>
      <c r="C45" s="1" t="s">
        <v>188</v>
      </c>
      <c r="D45" s="2">
        <v>7.0000000000000007E-2</v>
      </c>
      <c r="E45" s="2">
        <v>0.4</v>
      </c>
      <c r="F45" s="2">
        <v>0.68</v>
      </c>
      <c r="G45" s="2">
        <v>0.38333333333333336</v>
      </c>
      <c r="H45" s="1">
        <v>9</v>
      </c>
      <c r="I45" s="1">
        <v>4</v>
      </c>
      <c r="J45" s="13">
        <v>0.30500000000000005</v>
      </c>
    </row>
    <row r="46" spans="1:10">
      <c r="A46">
        <v>1</v>
      </c>
      <c r="B46" s="1" t="s">
        <v>193</v>
      </c>
      <c r="C46" s="1" t="s">
        <v>194</v>
      </c>
      <c r="D46" s="2">
        <v>0.18</v>
      </c>
      <c r="E46" s="2">
        <v>0.56000000000000005</v>
      </c>
      <c r="F46" s="2">
        <v>0.74</v>
      </c>
      <c r="G46" s="2">
        <v>0.49333333333333335</v>
      </c>
      <c r="H46" s="1">
        <v>100</v>
      </c>
      <c r="I46" s="1">
        <v>2</v>
      </c>
      <c r="J46" s="13">
        <v>0.28000000000000003</v>
      </c>
    </row>
    <row r="47" spans="1:10">
      <c r="A47">
        <v>37</v>
      </c>
      <c r="B47" s="1" t="s">
        <v>143</v>
      </c>
      <c r="C47" s="1" t="s">
        <v>144</v>
      </c>
      <c r="D47" s="2">
        <v>0.18</v>
      </c>
      <c r="E47" s="2">
        <v>0.56000000000000005</v>
      </c>
      <c r="F47" s="2">
        <v>0.77</v>
      </c>
      <c r="G47" s="2">
        <v>0.5033333333333333</v>
      </c>
      <c r="H47" s="1">
        <v>23</v>
      </c>
      <c r="I47" s="1">
        <v>2</v>
      </c>
      <c r="J47" s="13">
        <v>0.29500000000000004</v>
      </c>
    </row>
    <row r="48" spans="1:10">
      <c r="A48">
        <v>15</v>
      </c>
      <c r="B48" s="1" t="s">
        <v>191</v>
      </c>
      <c r="C48" s="1" t="s">
        <v>192</v>
      </c>
      <c r="D48" s="2">
        <v>0.15</v>
      </c>
      <c r="E48" s="2">
        <v>0.56999999999999995</v>
      </c>
      <c r="F48" s="2">
        <v>0.78</v>
      </c>
      <c r="G48" s="2">
        <v>0.5</v>
      </c>
      <c r="H48" s="1">
        <v>50</v>
      </c>
      <c r="I48" s="1">
        <v>1</v>
      </c>
      <c r="J48" s="13">
        <v>0.315</v>
      </c>
    </row>
    <row r="49" spans="1:10">
      <c r="A49">
        <v>27</v>
      </c>
      <c r="B49" s="1" t="s">
        <v>163</v>
      </c>
      <c r="C49" s="1" t="s">
        <v>164</v>
      </c>
      <c r="D49" s="2">
        <v>7.0000000000000007E-2</v>
      </c>
      <c r="E49" s="2">
        <v>0.38</v>
      </c>
      <c r="F49" s="2">
        <v>0.64</v>
      </c>
      <c r="G49" s="2">
        <v>0.36333333333333334</v>
      </c>
      <c r="H49" s="1">
        <v>50</v>
      </c>
      <c r="I49" s="1">
        <v>3</v>
      </c>
      <c r="J49" s="13">
        <v>0.28500000000000003</v>
      </c>
    </row>
    <row r="50" spans="1:10">
      <c r="A50">
        <v>12</v>
      </c>
      <c r="B50" s="1" t="s">
        <v>201</v>
      </c>
      <c r="C50" s="1" t="s">
        <v>202</v>
      </c>
      <c r="D50" s="2">
        <v>0.18</v>
      </c>
      <c r="E50" s="2">
        <v>0.56999999999999995</v>
      </c>
      <c r="F50" s="2">
        <v>0.72</v>
      </c>
      <c r="G50" s="2">
        <v>0.49</v>
      </c>
      <c r="H50" s="1">
        <v>50</v>
      </c>
      <c r="I50" s="1">
        <v>3</v>
      </c>
      <c r="J50" s="13">
        <v>0.27</v>
      </c>
    </row>
    <row r="51" spans="1:10">
      <c r="A51">
        <v>19</v>
      </c>
      <c r="B51" s="1" t="s">
        <v>77</v>
      </c>
      <c r="C51" s="1" t="s">
        <v>78</v>
      </c>
      <c r="D51" s="2">
        <v>0.09</v>
      </c>
      <c r="E51" s="2">
        <v>0.43</v>
      </c>
      <c r="F51" s="2">
        <v>0.53</v>
      </c>
      <c r="G51" s="2">
        <v>0.35000000000000003</v>
      </c>
      <c r="H51" s="1">
        <v>50</v>
      </c>
      <c r="I51" s="1">
        <v>2</v>
      </c>
      <c r="J51" s="13">
        <v>0.22</v>
      </c>
    </row>
    <row r="52" spans="1:10">
      <c r="A52">
        <v>30</v>
      </c>
      <c r="B52" s="1" t="s">
        <v>24</v>
      </c>
      <c r="C52" s="1" t="s">
        <v>25</v>
      </c>
      <c r="D52" s="2">
        <v>0.1</v>
      </c>
      <c r="E52" s="2">
        <v>0.37</v>
      </c>
      <c r="F52" s="2">
        <v>0.56000000000000005</v>
      </c>
      <c r="G52" s="2">
        <v>0.34333333333333332</v>
      </c>
      <c r="H52" s="1">
        <v>40</v>
      </c>
      <c r="I52" s="1">
        <v>3</v>
      </c>
      <c r="J52" s="13">
        <v>0.23000000000000004</v>
      </c>
    </row>
    <row r="53" spans="1:10">
      <c r="A53">
        <v>40</v>
      </c>
      <c r="B53" s="1" t="s">
        <v>129</v>
      </c>
      <c r="C53" s="1" t="s">
        <v>130</v>
      </c>
      <c r="D53" s="2">
        <v>0.18</v>
      </c>
      <c r="E53" s="2">
        <v>0.54</v>
      </c>
      <c r="F53" s="2">
        <v>0.75</v>
      </c>
      <c r="G53" s="2">
        <v>0.49</v>
      </c>
      <c r="H53" s="1">
        <v>19</v>
      </c>
      <c r="I53" s="1">
        <v>2</v>
      </c>
      <c r="J53" s="13">
        <v>0.28500000000000003</v>
      </c>
    </row>
    <row r="54" spans="1:10">
      <c r="A54">
        <v>45</v>
      </c>
      <c r="B54" s="1" t="s">
        <v>153</v>
      </c>
      <c r="C54" s="1" t="s">
        <v>154</v>
      </c>
      <c r="D54" s="2">
        <v>0.1</v>
      </c>
      <c r="E54" s="2">
        <v>0.41</v>
      </c>
      <c r="F54" s="2">
        <v>0.64</v>
      </c>
      <c r="G54" s="2">
        <v>0.3833333333333333</v>
      </c>
      <c r="H54" s="1">
        <v>15</v>
      </c>
      <c r="I54" s="1">
        <v>3</v>
      </c>
      <c r="J54" s="13">
        <v>0.27</v>
      </c>
    </row>
    <row r="55" spans="1:10">
      <c r="A55">
        <v>32</v>
      </c>
      <c r="B55" s="1" t="s">
        <v>107</v>
      </c>
      <c r="C55" s="1" t="s">
        <v>108</v>
      </c>
      <c r="D55" s="2">
        <v>0.08</v>
      </c>
      <c r="E55" s="2">
        <v>0.28000000000000003</v>
      </c>
      <c r="F55" s="2">
        <v>0.56000000000000005</v>
      </c>
      <c r="G55" s="2">
        <v>0.3066666666666667</v>
      </c>
      <c r="H55" s="1">
        <v>34</v>
      </c>
      <c r="I55" s="1">
        <v>2</v>
      </c>
      <c r="J55" s="13">
        <v>0.24000000000000002</v>
      </c>
    </row>
    <row r="56" spans="1:10">
      <c r="A56">
        <v>31</v>
      </c>
      <c r="B56" s="1" t="s">
        <v>149</v>
      </c>
      <c r="C56" s="1" t="s">
        <v>150</v>
      </c>
      <c r="D56" s="2">
        <v>0.14000000000000001</v>
      </c>
      <c r="E56" s="2">
        <v>0.42</v>
      </c>
      <c r="F56" s="2">
        <v>0.59</v>
      </c>
      <c r="G56" s="2">
        <v>0.3833333333333333</v>
      </c>
      <c r="H56" s="1">
        <v>34</v>
      </c>
      <c r="I56" s="1">
        <v>1</v>
      </c>
      <c r="J56" s="13">
        <v>0.22499999999999998</v>
      </c>
    </row>
    <row r="57" spans="1:10">
      <c r="A57">
        <v>4</v>
      </c>
      <c r="B57" s="1" t="s">
        <v>123</v>
      </c>
      <c r="C57" s="1" t="s">
        <v>124</v>
      </c>
      <c r="D57" s="2">
        <v>0.15</v>
      </c>
      <c r="E57" s="2">
        <v>0.41</v>
      </c>
      <c r="F57" s="2">
        <v>0.65</v>
      </c>
      <c r="G57" s="2">
        <v>0.40333333333333332</v>
      </c>
      <c r="H57" s="1">
        <v>100</v>
      </c>
      <c r="I57" s="1">
        <v>3</v>
      </c>
      <c r="J57" s="13">
        <v>0.25</v>
      </c>
    </row>
  </sheetData>
  <conditionalFormatting sqref="D3:D57">
    <cfRule type="cellIs" dxfId="4" priority="5" operator="between">
      <formula>$L$3</formula>
      <formula>$L$4</formula>
    </cfRule>
  </conditionalFormatting>
  <conditionalFormatting sqref="E3:E57">
    <cfRule type="cellIs" dxfId="3" priority="4" operator="between">
      <formula>$M$3</formula>
      <formula>$M$4</formula>
    </cfRule>
  </conditionalFormatting>
  <conditionalFormatting sqref="F3:F57">
    <cfRule type="cellIs" dxfId="2" priority="3" operator="between">
      <formula>$N$3</formula>
      <formula>$N$4</formula>
    </cfRule>
  </conditionalFormatting>
  <conditionalFormatting sqref="G3:G57">
    <cfRule type="cellIs" dxfId="1" priority="2" operator="between">
      <formula>$O$3</formula>
      <formula>$O$4</formula>
    </cfRule>
  </conditionalFormatting>
  <conditionalFormatting sqref="J3:J57">
    <cfRule type="cellIs" dxfId="0" priority="1" operator="between">
      <formula>$P$3</formula>
      <formula>$P$4</formula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Columbia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Janet Metcalfe</dc:creator>
  <cp:keywords/>
  <dc:description/>
  <cp:lastModifiedBy>Billy</cp:lastModifiedBy>
  <cp:revision/>
  <dcterms:created xsi:type="dcterms:W3CDTF">2003-12-08T21:20:21Z</dcterms:created>
  <dcterms:modified xsi:type="dcterms:W3CDTF">2016-04-06T20:28:38Z</dcterms:modified>
  <cp:category/>
  <cp:contentStatus/>
</cp:coreProperties>
</file>