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naps\Desktop\Chapter management\Data analysis\"/>
    </mc:Choice>
  </mc:AlternateContent>
  <xr:revisionPtr revIDLastSave="0" documentId="13_ncr:1_{2B8D1EA3-9A2C-41E7-98CA-F31190914B9E}" xr6:coauthVersionLast="47" xr6:coauthVersionMax="47" xr10:uidLastSave="{00000000-0000-0000-0000-000000000000}"/>
  <bookViews>
    <workbookView xWindow="3165" yWindow="690" windowWidth="16485" windowHeight="11385" firstSheet="1" activeTab="1" xr2:uid="{9BA36202-7C6E-432A-9CB1-5F6E0F2B3BB5}"/>
  </bookViews>
  <sheets>
    <sheet name="Herd_sizes" sheetId="16" r:id="rId1"/>
    <sheet name="Animal densities" sheetId="15" r:id="rId2"/>
    <sheet name="General_management" sheetId="13" r:id="rId3"/>
    <sheet name="Vicuñas density 2018" sheetId="9" r:id="rId4"/>
    <sheet name="Vicuñas density 2019" sheetId="5" r:id="rId5"/>
    <sheet name="Vicuñas density 2020" sheetId="10" r:id="rId6"/>
    <sheet name="Vicuñas density 2021" sheetId="11" r:id="rId7"/>
    <sheet name="Vicuñas density 2022" sheetId="7" r:id="rId8"/>
    <sheet name="environmental data_Site 2019" sheetId="6" r:id="rId9"/>
    <sheet name="Management types" sheetId="14" r:id="rId10"/>
  </sheets>
  <definedNames>
    <definedName name="ExternalData_1" localSheetId="8" hidden="1">'environmental data_Site 2019'!$A$1:$L$8</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2" i="15" l="1"/>
  <c r="D52" i="15"/>
  <c r="E52" i="15"/>
  <c r="F52" i="15"/>
  <c r="G52" i="15"/>
  <c r="H52" i="15"/>
  <c r="I52" i="15"/>
  <c r="B52" i="15"/>
  <c r="Q9" i="15" l="1"/>
  <c r="R9" i="15"/>
  <c r="I42" i="15"/>
  <c r="I43" i="15"/>
  <c r="I44" i="15"/>
  <c r="I45" i="15"/>
  <c r="I46" i="15"/>
  <c r="I47" i="15"/>
  <c r="I48" i="15"/>
  <c r="I49" i="15"/>
  <c r="I50" i="15"/>
  <c r="I51" i="15"/>
  <c r="H42" i="15"/>
  <c r="H43" i="15"/>
  <c r="H44" i="15"/>
  <c r="H45" i="15"/>
  <c r="H46" i="15"/>
  <c r="H47" i="15"/>
  <c r="H48" i="15"/>
  <c r="H49" i="15"/>
  <c r="H50" i="15"/>
  <c r="H51" i="15"/>
  <c r="G42" i="15"/>
  <c r="G43" i="15"/>
  <c r="G44" i="15"/>
  <c r="G45" i="15"/>
  <c r="G46" i="15"/>
  <c r="G47" i="15"/>
  <c r="G48" i="15"/>
  <c r="G49" i="15"/>
  <c r="G50" i="15"/>
  <c r="G51" i="15"/>
  <c r="F42" i="15"/>
  <c r="F43" i="15"/>
  <c r="F44" i="15"/>
  <c r="F45" i="15"/>
  <c r="F46" i="15"/>
  <c r="F47" i="15"/>
  <c r="F48" i="15"/>
  <c r="F49" i="15"/>
  <c r="F50" i="15"/>
  <c r="F51" i="15"/>
  <c r="E51" i="15"/>
  <c r="E42" i="15"/>
  <c r="E43" i="15"/>
  <c r="E44" i="15"/>
  <c r="E45" i="15"/>
  <c r="E46" i="15"/>
  <c r="E47" i="15"/>
  <c r="E48" i="15"/>
  <c r="E49" i="15"/>
  <c r="E50" i="15"/>
  <c r="D42" i="15"/>
  <c r="D43" i="15"/>
  <c r="D44" i="15"/>
  <c r="D45" i="15"/>
  <c r="D46" i="15"/>
  <c r="D47" i="15"/>
  <c r="D48" i="15"/>
  <c r="D49" i="15"/>
  <c r="D50" i="15"/>
  <c r="D51" i="15"/>
  <c r="C42" i="15"/>
  <c r="C43" i="15"/>
  <c r="C44" i="15"/>
  <c r="C45" i="15"/>
  <c r="C46" i="15"/>
  <c r="C47" i="15"/>
  <c r="C48" i="15"/>
  <c r="C49" i="15"/>
  <c r="C50" i="15"/>
  <c r="C51" i="15"/>
  <c r="B42" i="15"/>
  <c r="B45" i="15"/>
  <c r="B46" i="15"/>
  <c r="B47" i="15"/>
  <c r="B48" i="15"/>
  <c r="B49" i="15"/>
  <c r="B50" i="15"/>
  <c r="I41" i="15"/>
  <c r="I9" i="15"/>
  <c r="H9" i="15"/>
  <c r="E41" i="15"/>
  <c r="F41" i="15"/>
  <c r="G41" i="15"/>
  <c r="D41" i="15"/>
  <c r="C41" i="15"/>
  <c r="B9" i="15"/>
  <c r="L9" i="15"/>
  <c r="M9" i="15"/>
  <c r="N9" i="15"/>
  <c r="O9" i="15"/>
  <c r="P9" i="15"/>
  <c r="K9" i="15"/>
  <c r="C9" i="15"/>
  <c r="D9" i="15"/>
  <c r="E9" i="15"/>
  <c r="F9" i="15"/>
  <c r="G9" i="15"/>
  <c r="AB5" i="16"/>
  <c r="AA9" i="16"/>
  <c r="Z9" i="16"/>
  <c r="Y9" i="16"/>
  <c r="X9" i="16"/>
  <c r="W9" i="16"/>
  <c r="V9" i="16"/>
  <c r="D7" i="16"/>
  <c r="J7" i="16" s="1"/>
  <c r="G7" i="16"/>
  <c r="I7" i="16"/>
  <c r="D8" i="16"/>
  <c r="J8" i="16" s="1"/>
  <c r="G8" i="16"/>
  <c r="I8" i="16"/>
  <c r="E9" i="16"/>
  <c r="F9" i="16"/>
  <c r="H9" i="16"/>
  <c r="C9" i="16"/>
  <c r="K9" i="16"/>
  <c r="L9" i="16"/>
  <c r="M9" i="16"/>
  <c r="N9" i="16"/>
  <c r="O9" i="16"/>
  <c r="P9" i="16"/>
  <c r="Q9" i="16"/>
  <c r="R9" i="16"/>
  <c r="S9" i="16"/>
  <c r="T9" i="16"/>
  <c r="B39" i="15" l="1"/>
  <c r="B51" i="15" s="1"/>
  <c r="B31" i="15"/>
  <c r="B43" i="15" s="1"/>
  <c r="B32" i="15"/>
  <c r="B44" i="15" s="1"/>
  <c r="G76" i="15"/>
  <c r="G77" i="15"/>
  <c r="G78" i="15"/>
  <c r="F72" i="15"/>
  <c r="G72" i="15"/>
  <c r="D73" i="15"/>
  <c r="D74" i="15"/>
  <c r="D75" i="15"/>
  <c r="D76" i="15"/>
  <c r="D77" i="15"/>
  <c r="D78" i="15"/>
  <c r="D79" i="15"/>
  <c r="G70" i="15"/>
  <c r="F64" i="15"/>
  <c r="G64" i="15"/>
  <c r="E64" i="15"/>
  <c r="E65" i="15"/>
  <c r="E63" i="15"/>
  <c r="G35" i="13"/>
  <c r="D102" i="16"/>
  <c r="J102" i="16"/>
  <c r="D101" i="16"/>
  <c r="J101" i="16" s="1"/>
  <c r="D100" i="16"/>
  <c r="J100" i="16"/>
  <c r="D90" i="16"/>
  <c r="J90" i="16" s="1"/>
  <c r="D89" i="16"/>
  <c r="J89" i="16" s="1"/>
  <c r="I12" i="16"/>
  <c r="G12" i="16"/>
  <c r="D12" i="16"/>
  <c r="I11" i="16"/>
  <c r="G11" i="16"/>
  <c r="D11" i="16"/>
  <c r="I22" i="16"/>
  <c r="I23" i="16"/>
  <c r="G22" i="16"/>
  <c r="G23" i="16"/>
  <c r="D23" i="16"/>
  <c r="D22" i="16"/>
  <c r="J32" i="16"/>
  <c r="J33" i="16"/>
  <c r="J34" i="16"/>
  <c r="D122" i="16"/>
  <c r="J122" i="16" s="1"/>
  <c r="D123" i="16"/>
  <c r="J123" i="16" s="1"/>
  <c r="D124" i="16"/>
  <c r="J124" i="16" s="1"/>
  <c r="E119" i="16"/>
  <c r="D111" i="16"/>
  <c r="J111" i="16" s="1"/>
  <c r="D112" i="16"/>
  <c r="J112" i="16" s="1"/>
  <c r="D113" i="16"/>
  <c r="J113" i="16" s="1"/>
  <c r="C108" i="16"/>
  <c r="D108" i="16" s="1"/>
  <c r="E108" i="16"/>
  <c r="D86" i="16"/>
  <c r="J86" i="16" s="1"/>
  <c r="D87" i="16"/>
  <c r="J87" i="16" s="1"/>
  <c r="D88" i="16"/>
  <c r="J88" i="16" s="1"/>
  <c r="D17" i="16"/>
  <c r="C85" i="16"/>
  <c r="D85" i="16" s="1"/>
  <c r="I18" i="16"/>
  <c r="I19" i="16"/>
  <c r="I20" i="16"/>
  <c r="I21" i="16"/>
  <c r="I24" i="16"/>
  <c r="I25" i="16"/>
  <c r="G21" i="16"/>
  <c r="D21" i="16"/>
  <c r="G50" i="13"/>
  <c r="D5" i="16"/>
  <c r="G5" i="16"/>
  <c r="D6" i="16"/>
  <c r="G6" i="16"/>
  <c r="I6" i="16"/>
  <c r="I9" i="16"/>
  <c r="D10" i="16"/>
  <c r="G10" i="16"/>
  <c r="I10" i="16"/>
  <c r="G17" i="16"/>
  <c r="I17" i="16"/>
  <c r="D18" i="16"/>
  <c r="G18" i="16"/>
  <c r="D19" i="16"/>
  <c r="G19" i="16"/>
  <c r="D20" i="16"/>
  <c r="G20" i="16"/>
  <c r="D24" i="16"/>
  <c r="G24" i="16"/>
  <c r="D25" i="16"/>
  <c r="G25" i="16"/>
  <c r="E28" i="16"/>
  <c r="J29" i="16"/>
  <c r="J30" i="16"/>
  <c r="J31" i="16"/>
  <c r="J35" i="16"/>
  <c r="J36" i="16"/>
  <c r="E50" i="16"/>
  <c r="J50" i="16"/>
  <c r="E62" i="16"/>
  <c r="J62" i="16"/>
  <c r="E74" i="16"/>
  <c r="J74" i="16"/>
  <c r="E85" i="16"/>
  <c r="D95" i="16"/>
  <c r="E95" i="16"/>
  <c r="D96" i="16"/>
  <c r="J96" i="16" s="1"/>
  <c r="D97" i="16"/>
  <c r="J97" i="16" s="1"/>
  <c r="D98" i="16"/>
  <c r="J98" i="16" s="1"/>
  <c r="D99" i="16"/>
  <c r="J99" i="16" s="1"/>
  <c r="D103" i="16"/>
  <c r="J103" i="16" s="1"/>
  <c r="D104" i="16"/>
  <c r="J104" i="16" s="1"/>
  <c r="G108" i="16"/>
  <c r="D109" i="16"/>
  <c r="G109" i="16"/>
  <c r="D110" i="16"/>
  <c r="G110" i="16"/>
  <c r="D119" i="16"/>
  <c r="G119" i="16"/>
  <c r="D120" i="16"/>
  <c r="G120" i="16"/>
  <c r="I120" i="16"/>
  <c r="D121" i="16"/>
  <c r="G121" i="16"/>
  <c r="J23" i="16" l="1"/>
  <c r="G9" i="16"/>
  <c r="J22" i="16"/>
  <c r="J11" i="16"/>
  <c r="D9" i="16"/>
  <c r="J12" i="16"/>
  <c r="G79" i="15"/>
  <c r="F65" i="15"/>
  <c r="E73" i="15"/>
  <c r="E66" i="15"/>
  <c r="G73" i="15"/>
  <c r="G65" i="15"/>
  <c r="E72" i="15"/>
  <c r="E74" i="15"/>
  <c r="F73" i="15"/>
  <c r="J85" i="16"/>
  <c r="J95" i="16"/>
  <c r="J21" i="16"/>
  <c r="J5" i="16"/>
  <c r="J24" i="16"/>
  <c r="J110" i="16"/>
  <c r="J25" i="16"/>
  <c r="J119" i="16"/>
  <c r="J10" i="16"/>
  <c r="J20" i="16"/>
  <c r="J6" i="16"/>
  <c r="J120" i="16"/>
  <c r="J18" i="16"/>
  <c r="J108" i="16"/>
  <c r="J17" i="16"/>
  <c r="J121" i="16"/>
  <c r="J109" i="16"/>
  <c r="J19" i="16"/>
  <c r="J9" i="16" l="1"/>
  <c r="E67" i="15"/>
  <c r="E75" i="15"/>
  <c r="G66" i="15"/>
  <c r="G74" i="15"/>
  <c r="F66" i="15"/>
  <c r="F74" i="15"/>
  <c r="F109" i="15"/>
  <c r="C109" i="15"/>
  <c r="F108" i="15"/>
  <c r="C108" i="15"/>
  <c r="F104" i="15"/>
  <c r="C104" i="15"/>
  <c r="F103" i="15"/>
  <c r="C103" i="15"/>
  <c r="F102" i="15"/>
  <c r="C102" i="15"/>
  <c r="F101" i="15"/>
  <c r="G101" i="15" s="1"/>
  <c r="F100" i="15"/>
  <c r="G100" i="15" s="1"/>
  <c r="E68" i="15" l="1"/>
  <c r="E76" i="15"/>
  <c r="G75" i="15"/>
  <c r="G80" i="15" s="1"/>
  <c r="G102" i="15"/>
  <c r="G109" i="15"/>
  <c r="F67" i="15"/>
  <c r="F75" i="15"/>
  <c r="G108" i="15"/>
  <c r="G104" i="15"/>
  <c r="G103" i="15"/>
  <c r="C122" i="13"/>
  <c r="C90" i="15"/>
  <c r="D90" i="15"/>
  <c r="E90" i="15"/>
  <c r="F90" i="15"/>
  <c r="G90" i="15"/>
  <c r="H90" i="15"/>
  <c r="C91" i="15"/>
  <c r="D91" i="15"/>
  <c r="E91" i="15"/>
  <c r="F91" i="15"/>
  <c r="G91" i="15"/>
  <c r="H91" i="15"/>
  <c r="C92" i="15"/>
  <c r="D92" i="15"/>
  <c r="E92" i="15"/>
  <c r="F92" i="15"/>
  <c r="G92" i="15"/>
  <c r="H92" i="15"/>
  <c r="C93" i="15"/>
  <c r="D93" i="15"/>
  <c r="E93" i="15"/>
  <c r="F93" i="15"/>
  <c r="G93" i="15"/>
  <c r="H93" i="15"/>
  <c r="C94" i="15"/>
  <c r="D94" i="15"/>
  <c r="E94" i="15"/>
  <c r="F94" i="15"/>
  <c r="G94" i="15"/>
  <c r="H94" i="15"/>
  <c r="B91" i="15"/>
  <c r="B92" i="15"/>
  <c r="B93" i="15"/>
  <c r="B94" i="15"/>
  <c r="B90" i="15"/>
  <c r="C72" i="15"/>
  <c r="D72" i="15"/>
  <c r="D80" i="15" s="1"/>
  <c r="C73" i="15"/>
  <c r="C74" i="15"/>
  <c r="C75" i="15"/>
  <c r="C76" i="15"/>
  <c r="C77" i="15"/>
  <c r="C78" i="15"/>
  <c r="C79" i="15"/>
  <c r="B73" i="15"/>
  <c r="B74" i="15"/>
  <c r="B75" i="15"/>
  <c r="B76" i="15"/>
  <c r="B77" i="15"/>
  <c r="B78" i="15"/>
  <c r="B79" i="15"/>
  <c r="B72" i="15"/>
  <c r="M71" i="13"/>
  <c r="P71" i="13" s="1"/>
  <c r="N71" i="13"/>
  <c r="Q71" i="13" s="1"/>
  <c r="M72" i="13"/>
  <c r="P72" i="13" s="1"/>
  <c r="N72" i="13"/>
  <c r="Q72" i="13" s="1"/>
  <c r="M73" i="13"/>
  <c r="P73" i="13" s="1"/>
  <c r="N73" i="13"/>
  <c r="Q73" i="13" s="1"/>
  <c r="M74" i="13"/>
  <c r="P74" i="13" s="1"/>
  <c r="N74" i="13"/>
  <c r="Q74" i="13" s="1"/>
  <c r="M75" i="13"/>
  <c r="P75" i="13" s="1"/>
  <c r="N75" i="13"/>
  <c r="Q75" i="13" s="1"/>
  <c r="M76" i="13"/>
  <c r="P76" i="13" s="1"/>
  <c r="N76" i="13"/>
  <c r="Q76" i="13" s="1"/>
  <c r="M70" i="13"/>
  <c r="P70" i="13" s="1"/>
  <c r="N70" i="13"/>
  <c r="Q70" i="13" s="1"/>
  <c r="M69" i="13"/>
  <c r="P69" i="13" s="1"/>
  <c r="N69" i="13"/>
  <c r="Q69" i="13" s="1"/>
  <c r="L68" i="13"/>
  <c r="O68" i="13" s="1"/>
  <c r="L67" i="13"/>
  <c r="O67" i="13" s="1"/>
  <c r="L70" i="13"/>
  <c r="O70" i="13" s="1"/>
  <c r="L71" i="13"/>
  <c r="O71" i="13" s="1"/>
  <c r="L72" i="13"/>
  <c r="O72" i="13" s="1"/>
  <c r="L73" i="13"/>
  <c r="L74" i="13"/>
  <c r="L75" i="13"/>
  <c r="L76" i="13"/>
  <c r="L69" i="13"/>
  <c r="O69" i="13" s="1"/>
  <c r="D53" i="13"/>
  <c r="D56" i="13" s="1"/>
  <c r="F53" i="13"/>
  <c r="B43" i="13"/>
  <c r="O75" i="13" s="1"/>
  <c r="B42" i="13"/>
  <c r="B41" i="13"/>
  <c r="B50" i="13"/>
  <c r="K48" i="13"/>
  <c r="B48" i="13"/>
  <c r="K47" i="13"/>
  <c r="J47" i="13"/>
  <c r="J53" i="13" s="1"/>
  <c r="B47" i="13"/>
  <c r="D85" i="13"/>
  <c r="D88" i="13" s="1"/>
  <c r="F85" i="13"/>
  <c r="F88" i="13" s="1"/>
  <c r="B87" i="13"/>
  <c r="J85" i="13"/>
  <c r="J88" i="13" s="1"/>
  <c r="K85" i="13"/>
  <c r="H41" i="15"/>
  <c r="B27" i="15"/>
  <c r="B24" i="15"/>
  <c r="C117" i="13"/>
  <c r="C118" i="13"/>
  <c r="C119" i="13"/>
  <c r="C120" i="13"/>
  <c r="C121" i="13"/>
  <c r="C116" i="13"/>
  <c r="E117" i="13"/>
  <c r="E118" i="13"/>
  <c r="E119" i="13"/>
  <c r="E120" i="13"/>
  <c r="E121" i="13"/>
  <c r="E122" i="13"/>
  <c r="E116" i="13"/>
  <c r="F117" i="13"/>
  <c r="F116" i="13" s="1"/>
  <c r="F118" i="13"/>
  <c r="F119" i="13"/>
  <c r="F120" i="13"/>
  <c r="F121" i="13"/>
  <c r="F122" i="13"/>
  <c r="M2" i="6"/>
  <c r="M3" i="6"/>
  <c r="M4" i="6"/>
  <c r="M5" i="6"/>
  <c r="M6" i="6"/>
  <c r="M7" i="6"/>
  <c r="M8" i="6"/>
  <c r="B86" i="13"/>
  <c r="B85" i="13"/>
  <c r="C85" i="13"/>
  <c r="E85" i="13"/>
  <c r="E88" i="13" s="1"/>
  <c r="K86" i="13"/>
  <c r="B44" i="13"/>
  <c r="B45" i="13"/>
  <c r="O73" i="13" l="1"/>
  <c r="O74" i="13"/>
  <c r="B80" i="15"/>
  <c r="C80" i="15"/>
  <c r="F68" i="15"/>
  <c r="F76" i="15"/>
  <c r="E69" i="15"/>
  <c r="E77" i="15"/>
  <c r="D55" i="13"/>
  <c r="O76" i="13"/>
  <c r="F61" i="13"/>
  <c r="D62" i="13"/>
  <c r="D61" i="13"/>
  <c r="D57" i="13"/>
  <c r="F65" i="13"/>
  <c r="F55" i="13"/>
  <c r="F58" i="13"/>
  <c r="D65" i="13"/>
  <c r="D59" i="13"/>
  <c r="F57" i="13"/>
  <c r="D63" i="13"/>
  <c r="D58" i="13"/>
  <c r="F62" i="13"/>
  <c r="F64" i="13"/>
  <c r="F60" i="13"/>
  <c r="F56" i="13"/>
  <c r="D64" i="13"/>
  <c r="D60" i="13"/>
  <c r="F63" i="13"/>
  <c r="F59" i="13"/>
  <c r="B53" i="13"/>
  <c r="B61" i="13" s="1"/>
  <c r="K53" i="13"/>
  <c r="B29" i="15"/>
  <c r="B41" i="15" s="1"/>
  <c r="F89" i="13"/>
  <c r="E89" i="13"/>
  <c r="J89" i="13"/>
  <c r="D89" i="13"/>
  <c r="B88" i="13"/>
  <c r="B89" i="13" s="1"/>
  <c r="C88" i="13"/>
  <c r="C89" i="13" s="1"/>
  <c r="K88" i="13"/>
  <c r="K89" i="13" s="1"/>
  <c r="D19" i="13"/>
  <c r="D67" i="13"/>
  <c r="M67" i="13" s="1"/>
  <c r="P67" i="13" s="1"/>
  <c r="D68" i="13"/>
  <c r="M68" i="13" s="1"/>
  <c r="P68" i="13" s="1"/>
  <c r="F68" i="13"/>
  <c r="N68" i="13" s="1"/>
  <c r="Q68" i="13" s="1"/>
  <c r="F67" i="13"/>
  <c r="N67" i="13" s="1"/>
  <c r="Q67" i="13" s="1"/>
  <c r="E70" i="15" l="1"/>
  <c r="E78" i="15"/>
  <c r="F69" i="15"/>
  <c r="F77" i="15"/>
  <c r="B64" i="13"/>
  <c r="B65" i="13"/>
  <c r="B57" i="13"/>
  <c r="B58" i="13"/>
  <c r="B55" i="13"/>
  <c r="B59" i="13"/>
  <c r="B56" i="13"/>
  <c r="B60" i="13"/>
  <c r="B63" i="13"/>
  <c r="B62" i="13"/>
  <c r="G3" i="5"/>
  <c r="G4" i="5"/>
  <c r="G5" i="5"/>
  <c r="G6" i="5"/>
  <c r="G7" i="5"/>
  <c r="G8" i="5"/>
  <c r="G2" i="5"/>
  <c r="G8" i="11"/>
  <c r="G7" i="11"/>
  <c r="G6" i="11"/>
  <c r="G5" i="11"/>
  <c r="G9" i="11" s="1"/>
  <c r="G4" i="11"/>
  <c r="G3" i="11"/>
  <c r="G2" i="11"/>
  <c r="G8" i="10"/>
  <c r="G7" i="10"/>
  <c r="G6" i="10"/>
  <c r="G5" i="10"/>
  <c r="G4" i="10"/>
  <c r="G3" i="10"/>
  <c r="G2" i="10"/>
  <c r="G8" i="9"/>
  <c r="G7" i="9"/>
  <c r="G6" i="9"/>
  <c r="G5" i="9"/>
  <c r="G9" i="9" s="1"/>
  <c r="G4" i="9"/>
  <c r="G3" i="9"/>
  <c r="F70" i="15" l="1"/>
  <c r="F78" i="15"/>
  <c r="E79" i="15"/>
  <c r="E80" i="15" s="1"/>
  <c r="G9" i="10"/>
  <c r="F79" i="15" l="1"/>
  <c r="F80" i="15" s="1"/>
  <c r="G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Ana Patricia Sandoval</author>
  </authors>
  <commentList>
    <comment ref="F20" authorId="0" shapeId="0" xr:uid="{1239B32B-3758-4705-AC4C-D65B904CF043}">
      <text>
        <r>
          <rPr>
            <b/>
            <sz val="9"/>
            <color indexed="81"/>
            <rFont val="Tahoma"/>
            <family val="2"/>
          </rPr>
          <t>Ana Patricia Sandoval:</t>
        </r>
        <r>
          <rPr>
            <sz val="9"/>
            <color indexed="81"/>
            <rFont val="Tahoma"/>
            <family val="2"/>
          </rPr>
          <t xml:space="preserve">
Nr of inhabitants
</t>
        </r>
      </text>
    </comment>
    <comment ref="K20" authorId="0" shapeId="0" xr:uid="{A1A3C4C8-C7FC-498E-9118-4DE76AA18815}">
      <text>
        <r>
          <rPr>
            <b/>
            <sz val="9"/>
            <color indexed="81"/>
            <rFont val="Tahoma"/>
            <family val="2"/>
          </rPr>
          <t>Ana Patricia Sandoval:</t>
        </r>
        <r>
          <rPr>
            <sz val="9"/>
            <color indexed="81"/>
            <rFont val="Tahoma"/>
            <family val="2"/>
          </rPr>
          <t xml:space="preserve">
Nr Inhabitants
</t>
        </r>
      </text>
    </comment>
    <comment ref="A30" authorId="0" shapeId="0" xr:uid="{A6E1ACE2-1989-4B31-8941-1A210AB4E653}">
      <text>
        <r>
          <rPr>
            <b/>
            <sz val="9"/>
            <color indexed="81"/>
            <rFont val="Tahoma"/>
            <family val="2"/>
          </rPr>
          <t>Ana Patricia Sandoval:</t>
        </r>
        <r>
          <rPr>
            <sz val="9"/>
            <color indexed="81"/>
            <rFont val="Tahoma"/>
            <family val="2"/>
          </rPr>
          <t xml:space="preserve">
Nr of familiesw ganaderas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BC702A-013E-4625-929D-B4A22BAF5CA3}" keepAlive="1" name="Query - div_env_site" description="Connection to the 'div_env_site' query in the workbook." type="5" refreshedVersion="8" background="1" saveData="1">
    <dbPr connection="Provider=Microsoft.Mashup.OleDb.1;Data Source=$Workbook$;Location=div_env_site;Extended Properties=&quot;&quot;" command="SELECT * FROM [div_env_site]"/>
  </connection>
</connections>
</file>

<file path=xl/sharedStrings.xml><?xml version="1.0" encoding="utf-8"?>
<sst xmlns="http://schemas.openxmlformats.org/spreadsheetml/2006/main" count="666" uniqueCount="163">
  <si>
    <t>Site</t>
  </si>
  <si>
    <t>Community</t>
  </si>
  <si>
    <t>Medallani</t>
  </si>
  <si>
    <t>Puyo Puyo</t>
  </si>
  <si>
    <t>Japu</t>
  </si>
  <si>
    <t>Canahuma</t>
  </si>
  <si>
    <t>Herd Size per group</t>
  </si>
  <si>
    <t>Puyo Puyo bajo</t>
  </si>
  <si>
    <t>Puyo Puyo alto</t>
  </si>
  <si>
    <t>Antaquilla</t>
  </si>
  <si>
    <t>Jarpani</t>
  </si>
  <si>
    <t>Land surface (ha)</t>
  </si>
  <si>
    <t>Catantira</t>
  </si>
  <si>
    <t>Cabana</t>
  </si>
  <si>
    <t>NubePampa1</t>
  </si>
  <si>
    <t>NubePampa2</t>
  </si>
  <si>
    <t>Killu jawira</t>
  </si>
  <si>
    <t>Yanarico Nube</t>
  </si>
  <si>
    <t>Nr Vicunhas UAV</t>
  </si>
  <si>
    <t>Density/ (Animals/Ha)</t>
  </si>
  <si>
    <t>Land surface community(ha)</t>
  </si>
  <si>
    <t>Area Vicuña Zone (ha)</t>
  </si>
  <si>
    <t>Name odf the Zone</t>
  </si>
  <si>
    <t>Zona 1 Sitio III</t>
  </si>
  <si>
    <t>Zona 2 Sitio II</t>
  </si>
  <si>
    <t>Callancho</t>
  </si>
  <si>
    <t>Zona 3 Sitio II</t>
  </si>
  <si>
    <t>Zona 4 Sitio II</t>
  </si>
  <si>
    <t>Zona 4 Sitio I</t>
  </si>
  <si>
    <t>Zona 5 Sitio II</t>
  </si>
  <si>
    <t>Zona 6 Sitio I</t>
  </si>
  <si>
    <t>Nube1</t>
  </si>
  <si>
    <t>Nube2</t>
  </si>
  <si>
    <t>Community Name</t>
  </si>
  <si>
    <t>Zona Sur</t>
  </si>
  <si>
    <t>Column1</t>
  </si>
  <si>
    <t>PS</t>
  </si>
  <si>
    <t>TR</t>
  </si>
  <si>
    <t>TAP</t>
  </si>
  <si>
    <t>MAT</t>
  </si>
  <si>
    <t>TN</t>
  </si>
  <si>
    <t>PH</t>
  </si>
  <si>
    <t>Alt</t>
  </si>
  <si>
    <t>Lat</t>
  </si>
  <si>
    <t>Long</t>
  </si>
  <si>
    <t>Total Herd UAL*</t>
  </si>
  <si>
    <t>Zone</t>
  </si>
  <si>
    <t>Municipality</t>
  </si>
  <si>
    <t>Cabanha</t>
  </si>
  <si>
    <t>Curva</t>
  </si>
  <si>
    <t>Nr of houses</t>
  </si>
  <si>
    <t>Nubepampa</t>
  </si>
  <si>
    <t xml:space="preserve">Livestock </t>
  </si>
  <si>
    <t>Vicunhas census</t>
  </si>
  <si>
    <t>Indicators-site level</t>
  </si>
  <si>
    <t>Indicators-municipality level</t>
  </si>
  <si>
    <t>Indicators-community level</t>
  </si>
  <si>
    <t>Species richness</t>
  </si>
  <si>
    <t>Functional group cover</t>
  </si>
  <si>
    <t>Vegetation Cover</t>
  </si>
  <si>
    <t>Nr of mining concession</t>
  </si>
  <si>
    <t>Vichuna fiber in Kg</t>
  </si>
  <si>
    <t>Alpaca Fiber in pounds</t>
  </si>
  <si>
    <t>Tipo de pastizal</t>
  </si>
  <si>
    <t>Management type</t>
  </si>
  <si>
    <t>Herd size  2012-2022</t>
  </si>
  <si>
    <t xml:space="preserve">Dung density </t>
  </si>
  <si>
    <t>Soratera</t>
  </si>
  <si>
    <t>Comunidad</t>
  </si>
  <si>
    <t xml:space="preserve">Nubepampa </t>
  </si>
  <si>
    <t>Caballchinuña</t>
  </si>
  <si>
    <t>Socondori</t>
  </si>
  <si>
    <t>Site sampling</t>
  </si>
  <si>
    <t>Nr of people</t>
  </si>
  <si>
    <t>Nr persons - camelid herding</t>
  </si>
  <si>
    <t>Nr persons - mining</t>
  </si>
  <si>
    <t>Chilchata or Moraroni</t>
  </si>
  <si>
    <t>Pelechuco (TCO)</t>
  </si>
  <si>
    <t>Nube1 y Nube 2</t>
  </si>
  <si>
    <t>Nr of  households/ herding</t>
  </si>
  <si>
    <t>Nr households</t>
  </si>
  <si>
    <t>Nr of inhabitants</t>
  </si>
  <si>
    <t>62?</t>
  </si>
  <si>
    <t>Nr of  inhabitants/mining</t>
  </si>
  <si>
    <t>NA</t>
  </si>
  <si>
    <t>Nr of households</t>
  </si>
  <si>
    <t>Nube 1</t>
  </si>
  <si>
    <t>Area census zones (ha)</t>
  </si>
  <si>
    <t>Water bodies area (ha)</t>
  </si>
  <si>
    <t>Glacier area(ha)</t>
  </si>
  <si>
    <t>Mining area (ha)</t>
  </si>
  <si>
    <t>Grazing area vicunha (ha)</t>
  </si>
  <si>
    <t>Density vicunhas (Animals/Ha)</t>
  </si>
  <si>
    <t>GI (Animal/m2)</t>
  </si>
  <si>
    <t>GI (An/ha)</t>
  </si>
  <si>
    <t>Puyo Puyo y Japu</t>
  </si>
  <si>
    <t>Herd density (An/ha)</t>
  </si>
  <si>
    <t>Area community (ha)</t>
  </si>
  <si>
    <t>Grazing area  (ha)</t>
  </si>
  <si>
    <t>Protected area (ha)</t>
  </si>
  <si>
    <t>Other uses (ha)</t>
  </si>
  <si>
    <t>Turism area</t>
  </si>
  <si>
    <t>Herd Density mean5yrs  (Animals/Ha)</t>
  </si>
  <si>
    <t>Nube 2</t>
  </si>
  <si>
    <t xml:space="preserve"> Vicunha zone name</t>
  </si>
  <si>
    <t>Dominant plant species</t>
  </si>
  <si>
    <t>Family- or sayaña-based</t>
  </si>
  <si>
    <t>Management decisions</t>
  </si>
  <si>
    <t>Collective-ayllu based</t>
  </si>
  <si>
    <t>Herd rotation</t>
  </si>
  <si>
    <t>Yes (reduced)</t>
  </si>
  <si>
    <t>No</t>
  </si>
  <si>
    <t>Yes</t>
  </si>
  <si>
    <t>YES</t>
  </si>
  <si>
    <t>Management description</t>
  </si>
  <si>
    <t xml:space="preserve"> They are part of the TCO Marka Colo-Antaquilla since 2006. Camelid herding activities have decreased. The community is now expanding mining practices. Some rotation practices are still in place rduring the dry season by making use of the bofedales close by the village. Our vegatation surveysin this village are the closest to mining areas</t>
  </si>
  <si>
    <t xml:space="preserve"> They are part of the TCO Marka Colo-Antaquilla since 2006. Camelid herding activities have decreased. The community is now expanding mining practice. vicuña grazing pressure is high. Mimimg is present near our vegetation surveys. The village has helathy bofedales howeveer the rotation practcie has been reduced in last years</t>
  </si>
  <si>
    <t xml:space="preserve">Area vicunha grazing </t>
  </si>
  <si>
    <t xml:space="preserve">vicunha density </t>
  </si>
  <si>
    <t>Agua Blanca</t>
  </si>
  <si>
    <t>Cololo</t>
  </si>
  <si>
    <t>Katantika</t>
  </si>
  <si>
    <t>Llamas</t>
  </si>
  <si>
    <t>ULL a UAL</t>
  </si>
  <si>
    <t>Alpacas</t>
  </si>
  <si>
    <t>Sheeps/Cows</t>
  </si>
  <si>
    <t>UOL a UAL</t>
  </si>
  <si>
    <t xml:space="preserve"> </t>
  </si>
  <si>
    <t xml:space="preserve">Nube1 y Nube 2 </t>
  </si>
  <si>
    <t>Nube Pampa</t>
  </si>
  <si>
    <t>UV a UA</t>
  </si>
  <si>
    <t>Cow</t>
  </si>
  <si>
    <t>UO a UA</t>
  </si>
  <si>
    <t>Sheeps</t>
  </si>
  <si>
    <t>UL a UA</t>
  </si>
  <si>
    <t>Total Herd size</t>
  </si>
  <si>
    <t>2022 Monitoreo Marka</t>
  </si>
  <si>
    <t>2021 Monitoreo Marka</t>
  </si>
  <si>
    <t>Puyo Puyo alto y bajo</t>
  </si>
  <si>
    <t>2020 Quinto Monitoreo Marka</t>
  </si>
  <si>
    <t>2019 Quinto Monitoreo Marka</t>
  </si>
  <si>
    <t>2018 Quinto Monitoreo Marka</t>
  </si>
  <si>
    <t>2017 Cuarto Monitoreo Marka</t>
  </si>
  <si>
    <t>2016 Tercer Monitoreo Marka</t>
  </si>
  <si>
    <t xml:space="preserve">Puyo Puyo alto </t>
  </si>
  <si>
    <t>2015 Segundo Monitoreo Marka</t>
  </si>
  <si>
    <t>2014 Primer Monitoreo Marka</t>
  </si>
  <si>
    <t>2013 Censo agrepecuario</t>
  </si>
  <si>
    <t>AB1-AB2</t>
  </si>
  <si>
    <t xml:space="preserve">Agua Blanca </t>
  </si>
  <si>
    <t xml:space="preserve">2012  Marka Creation </t>
  </si>
  <si>
    <t>Puyo Puyo &amp;Japu</t>
  </si>
  <si>
    <t>Puyo Puyo bajo&amp;Japou</t>
  </si>
  <si>
    <t>ACA</t>
  </si>
  <si>
    <t>Herding area (ha) Grasslands+Peatbogs</t>
  </si>
  <si>
    <t>Protection area (ha) (glaciers)</t>
  </si>
  <si>
    <t>mean</t>
  </si>
  <si>
    <t>`Mining area%</t>
  </si>
  <si>
    <t>Total Herd Size A</t>
  </si>
  <si>
    <t>Total Herd Size B</t>
  </si>
  <si>
    <t>Year</t>
  </si>
  <si>
    <t>Grazing area (ha)</t>
  </si>
  <si>
    <t>Water bodies  (ha)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</si>
</sst>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
  </numFmts>
  <fonts count="8"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color rgb="FFFF0000"/>
      <name val="Calibri"/>
      <family val="2"/>
      <scheme val="minor"/>
    </font>
    <font>
      <b/>
      <sz val="11"/>
      <name val="Calibri"/>
      <family val="2"/>
      <scheme val="minor"/>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68">
    <xf numFmtId="0" fontId="0" fillId="0" borderId="0" xfId="0"/>
    <xf numFmtId="0" fontId="1" fillId="0" borderId="1" xfId="0" applyFont="1" applyBorder="1"/>
    <xf numFmtId="0" fontId="0" fillId="0" borderId="1" xfId="0" applyBorder="1"/>
    <xf numFmtId="1" fontId="1" fillId="0" borderId="1" xfId="0" applyNumberFormat="1" applyFont="1" applyBorder="1"/>
    <xf numFmtId="1" fontId="0" fillId="0" borderId="1" xfId="0" applyNumberFormat="1" applyBorder="1"/>
    <xf numFmtId="2" fontId="0" fillId="0" borderId="1" xfId="0" applyNumberFormat="1" applyBorder="1"/>
    <xf numFmtId="3" fontId="0" fillId="0" borderId="0" xfId="0" applyNumberFormat="1"/>
    <xf numFmtId="1" fontId="0" fillId="0" borderId="2" xfId="0" applyNumberFormat="1" applyBorder="1"/>
    <xf numFmtId="1" fontId="0" fillId="0" borderId="0" xfId="0" applyNumberFormat="1"/>
    <xf numFmtId="0" fontId="1" fillId="0" borderId="2" xfId="0" applyFont="1" applyBorder="1"/>
    <xf numFmtId="2" fontId="0" fillId="0" borderId="0" xfId="0" applyNumberFormat="1"/>
    <xf numFmtId="0" fontId="0" fillId="2" borderId="0" xfId="0" applyFill="1"/>
    <xf numFmtId="0" fontId="1" fillId="0" borderId="1" xfId="0" applyFont="1" applyBorder="1" applyAlignment="1">
      <alignment vertical="center" wrapText="1"/>
    </xf>
    <xf numFmtId="0" fontId="1" fillId="0" borderId="0" xfId="0" applyFont="1"/>
    <xf numFmtId="0" fontId="1" fillId="0" borderId="1" xfId="0" applyFont="1" applyBorder="1" applyAlignment="1">
      <alignment horizontal="center"/>
    </xf>
    <xf numFmtId="0" fontId="1" fillId="0" borderId="0" xfId="0" applyFont="1" applyAlignment="1">
      <alignment vertical="center" wrapText="1"/>
    </xf>
    <xf numFmtId="0" fontId="1" fillId="0" borderId="1" xfId="0" applyFont="1" applyBorder="1" applyAlignment="1">
      <alignment vertical="center"/>
    </xf>
    <xf numFmtId="0" fontId="0" fillId="3" borderId="1" xfId="0" applyFill="1" applyBorder="1"/>
    <xf numFmtId="1" fontId="0" fillId="0" borderId="1" xfId="0" applyNumberFormat="1" applyBorder="1" applyAlignment="1">
      <alignment horizontal="left" indent="8"/>
    </xf>
    <xf numFmtId="0" fontId="0" fillId="0" borderId="1" xfId="0" applyBorder="1" applyAlignment="1">
      <alignment horizontal="right"/>
    </xf>
    <xf numFmtId="0" fontId="0" fillId="0" borderId="5" xfId="0" applyBorder="1"/>
    <xf numFmtId="0" fontId="0" fillId="0" borderId="3" xfId="0" applyBorder="1"/>
    <xf numFmtId="0" fontId="1" fillId="4" borderId="1" xfId="0" applyFont="1" applyFill="1" applyBorder="1" applyAlignment="1">
      <alignment horizontal="center"/>
    </xf>
    <xf numFmtId="0" fontId="1" fillId="4" borderId="1" xfId="0" applyFont="1" applyFill="1" applyBorder="1"/>
    <xf numFmtId="0" fontId="0" fillId="4" borderId="1" xfId="0" applyFill="1" applyBorder="1"/>
    <xf numFmtId="3" fontId="1" fillId="4" borderId="1" xfId="0" applyNumberFormat="1" applyFont="1" applyFill="1" applyBorder="1"/>
    <xf numFmtId="0" fontId="0" fillId="4" borderId="0" xfId="0" applyFill="1"/>
    <xf numFmtId="0" fontId="1" fillId="3" borderId="1" xfId="0" applyFont="1" applyFill="1" applyBorder="1"/>
    <xf numFmtId="0" fontId="0" fillId="3" borderId="0" xfId="0" applyFill="1"/>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0" borderId="3" xfId="0" applyFont="1" applyBorder="1" applyAlignment="1">
      <alignment horizontal="right"/>
    </xf>
    <xf numFmtId="0" fontId="1" fillId="3" borderId="1" xfId="0" applyFont="1" applyFill="1" applyBorder="1" applyAlignment="1">
      <alignment horizontal="center"/>
    </xf>
    <xf numFmtId="1" fontId="0" fillId="3" borderId="1" xfId="0" applyNumberFormat="1" applyFill="1" applyBorder="1"/>
    <xf numFmtId="2" fontId="0" fillId="3" borderId="1" xfId="0" applyNumberFormat="1" applyFill="1" applyBorder="1"/>
    <xf numFmtId="0" fontId="0" fillId="4" borderId="5" xfId="0" applyFill="1" applyBorder="1"/>
    <xf numFmtId="0" fontId="1" fillId="4" borderId="5" xfId="0" applyFont="1" applyFill="1" applyBorder="1"/>
    <xf numFmtId="0" fontId="1" fillId="4" borderId="0" xfId="0" applyFont="1" applyFill="1"/>
    <xf numFmtId="0" fontId="1" fillId="0" borderId="3" xfId="0" applyFont="1" applyBorder="1" applyAlignment="1">
      <alignment horizontal="left"/>
    </xf>
    <xf numFmtId="0" fontId="1" fillId="0" borderId="4" xfId="0" applyFont="1" applyBorder="1" applyAlignment="1">
      <alignment horizontal="right"/>
    </xf>
    <xf numFmtId="1" fontId="1" fillId="0" borderId="1" xfId="0" applyNumberFormat="1" applyFont="1" applyBorder="1" applyAlignment="1">
      <alignment horizontal="left" indent="8"/>
    </xf>
    <xf numFmtId="1" fontId="1" fillId="4" borderId="1" xfId="0" applyNumberFormat="1" applyFont="1" applyFill="1" applyBorder="1" applyAlignment="1">
      <alignment horizontal="left" indent="7"/>
    </xf>
    <xf numFmtId="0" fontId="0" fillId="0" borderId="1" xfId="0" applyBorder="1" applyAlignment="1">
      <alignment horizontal="center"/>
    </xf>
    <xf numFmtId="0" fontId="1" fillId="3" borderId="1" xfId="0" applyFont="1" applyFill="1" applyBorder="1" applyAlignment="1">
      <alignment horizontal="left"/>
    </xf>
    <xf numFmtId="0" fontId="1" fillId="0" borderId="1" xfId="0" applyFont="1" applyBorder="1" applyAlignment="1">
      <alignment horizontal="right"/>
    </xf>
    <xf numFmtId="0" fontId="0" fillId="0" borderId="3" xfId="0" applyBorder="1" applyAlignment="1">
      <alignment horizontal="right"/>
    </xf>
    <xf numFmtId="0" fontId="0" fillId="0" borderId="5" xfId="0" applyBorder="1" applyAlignment="1">
      <alignment horizontal="right"/>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right"/>
    </xf>
    <xf numFmtId="0" fontId="0" fillId="0" borderId="0" xfId="0" applyAlignment="1">
      <alignment horizontal="right"/>
    </xf>
    <xf numFmtId="0" fontId="0" fillId="0" borderId="2" xfId="0" applyBorder="1"/>
    <xf numFmtId="2" fontId="1" fillId="0" borderId="1" xfId="0" applyNumberFormat="1" applyFont="1" applyBorder="1"/>
    <xf numFmtId="0" fontId="0" fillId="0" borderId="0" xfId="0" applyAlignment="1">
      <alignment horizontal="center"/>
    </xf>
    <xf numFmtId="164" fontId="0" fillId="0" borderId="0" xfId="0" applyNumberFormat="1" applyAlignment="1">
      <alignment horizontal="right"/>
    </xf>
    <xf numFmtId="0" fontId="1" fillId="0" borderId="1" xfId="0" applyFont="1" applyBorder="1" applyAlignment="1">
      <alignment horizontal="center" vertical="center" wrapText="1"/>
    </xf>
    <xf numFmtId="164" fontId="0" fillId="0" borderId="1" xfId="0" applyNumberFormat="1" applyBorder="1" applyAlignment="1">
      <alignment horizontal="right"/>
    </xf>
    <xf numFmtId="0" fontId="0" fillId="3" borderId="3" xfId="0" applyFill="1" applyBorder="1" applyAlignment="1">
      <alignment horizontal="right"/>
    </xf>
    <xf numFmtId="1" fontId="1" fillId="0" borderId="3" xfId="0" applyNumberFormat="1" applyFont="1" applyBorder="1"/>
    <xf numFmtId="1" fontId="1" fillId="0" borderId="5" xfId="0" applyNumberFormat="1" applyFont="1" applyBorder="1"/>
    <xf numFmtId="0" fontId="0" fillId="3" borderId="4" xfId="0" applyFill="1" applyBorder="1" applyAlignment="1">
      <alignment horizontal="right"/>
    </xf>
    <xf numFmtId="0" fontId="0" fillId="3" borderId="0" xfId="0" applyFill="1" applyAlignment="1">
      <alignment horizontal="right"/>
    </xf>
    <xf numFmtId="0" fontId="1" fillId="0" borderId="3" xfId="0" applyFont="1" applyBorder="1"/>
    <xf numFmtId="2" fontId="1" fillId="0" borderId="4" xfId="0" applyNumberFormat="1" applyFont="1" applyBorder="1"/>
    <xf numFmtId="2" fontId="1" fillId="0" borderId="5" xfId="0" applyNumberFormat="1" applyFont="1" applyBorder="1"/>
    <xf numFmtId="1" fontId="0" fillId="0" borderId="3" xfId="0" applyNumberFormat="1" applyBorder="1"/>
    <xf numFmtId="1" fontId="0" fillId="0" borderId="5" xfId="0" applyNumberFormat="1" applyBorder="1"/>
    <xf numFmtId="0" fontId="1" fillId="0" borderId="0" xfId="0" applyFont="1" applyAlignment="1">
      <alignment horizontal="center"/>
    </xf>
    <xf numFmtId="1" fontId="1" fillId="0" borderId="0" xfId="0" applyNumberFormat="1" applyFont="1"/>
    <xf numFmtId="3" fontId="1" fillId="0" borderId="0" xfId="0" applyNumberFormat="1" applyFont="1"/>
    <xf numFmtId="2" fontId="1" fillId="0" borderId="0" xfId="0" applyNumberFormat="1" applyFont="1"/>
    <xf numFmtId="0" fontId="1" fillId="0" borderId="8" xfId="0" applyFont="1" applyBorder="1"/>
    <xf numFmtId="0" fontId="0" fillId="0" borderId="9" xfId="0" applyBorder="1"/>
    <xf numFmtId="0" fontId="1" fillId="0" borderId="6" xfId="0" applyFont="1" applyBorder="1"/>
    <xf numFmtId="0" fontId="0" fillId="0" borderId="8" xfId="0" applyBorder="1"/>
    <xf numFmtId="0" fontId="1" fillId="0" borderId="5" xfId="0" applyFont="1" applyBorder="1"/>
    <xf numFmtId="0" fontId="0" fillId="0" borderId="4" xfId="0" applyBorder="1"/>
    <xf numFmtId="0" fontId="0" fillId="0" borderId="4" xfId="0" applyBorder="1" applyAlignment="1">
      <alignment horizontal="left"/>
    </xf>
    <xf numFmtId="0" fontId="1" fillId="0" borderId="5" xfId="0" applyFont="1" applyBorder="1" applyAlignment="1">
      <alignment vertical="center"/>
    </xf>
    <xf numFmtId="0" fontId="0" fillId="0" borderId="4" xfId="0" applyBorder="1" applyAlignment="1">
      <alignment vertical="top" wrapText="1"/>
    </xf>
    <xf numFmtId="0" fontId="0" fillId="0" borderId="4" xfId="0" applyBorder="1" applyAlignment="1">
      <alignment vertical="justify" wrapText="1"/>
    </xf>
    <xf numFmtId="0" fontId="1" fillId="0" borderId="5" xfId="0" applyFont="1" applyBorder="1" applyAlignment="1">
      <alignment horizontal="left"/>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165" fontId="1" fillId="0" borderId="1" xfId="0" applyNumberFormat="1" applyFont="1" applyBorder="1"/>
    <xf numFmtId="0" fontId="1" fillId="3" borderId="5" xfId="0" applyFont="1" applyFill="1" applyBorder="1"/>
    <xf numFmtId="0" fontId="1" fillId="0" borderId="0" xfId="0" applyFont="1" applyAlignment="1">
      <alignment horizontal="right"/>
    </xf>
    <xf numFmtId="0" fontId="0" fillId="2" borderId="1" xfId="0" applyFill="1" applyBorder="1"/>
    <xf numFmtId="1" fontId="1" fillId="2" borderId="1" xfId="0" applyNumberFormat="1" applyFont="1" applyFill="1" applyBorder="1"/>
    <xf numFmtId="0" fontId="1" fillId="2" borderId="1" xfId="0" applyFont="1" applyFill="1" applyBorder="1"/>
    <xf numFmtId="0" fontId="1" fillId="0" borderId="0" xfId="0" applyFont="1" applyAlignment="1">
      <alignment horizontal="left"/>
    </xf>
    <xf numFmtId="3" fontId="1" fillId="2" borderId="1" xfId="0" applyNumberFormat="1" applyFont="1" applyFill="1" applyBorder="1"/>
    <xf numFmtId="3" fontId="1" fillId="0" borderId="1" xfId="0" applyNumberFormat="1" applyFont="1" applyBorder="1"/>
    <xf numFmtId="0" fontId="1" fillId="2" borderId="0" xfId="0" applyFont="1" applyFill="1"/>
    <xf numFmtId="0" fontId="1" fillId="0" borderId="10" xfId="0" applyFont="1" applyBorder="1"/>
    <xf numFmtId="0" fontId="1" fillId="0" borderId="0" xfId="0" applyFont="1" applyAlignment="1">
      <alignment vertical="center"/>
    </xf>
    <xf numFmtId="0" fontId="1" fillId="0" borderId="3" xfId="0" applyFont="1" applyBorder="1" applyAlignment="1">
      <alignment vertical="center"/>
    </xf>
    <xf numFmtId="0" fontId="1" fillId="2" borderId="5" xfId="0" applyFont="1" applyFill="1" applyBorder="1"/>
    <xf numFmtId="3" fontId="0" fillId="0" borderId="1" xfId="0" applyNumberFormat="1" applyBorder="1"/>
    <xf numFmtId="0" fontId="0" fillId="5" borderId="0" xfId="0" applyFill="1"/>
    <xf numFmtId="0" fontId="5" fillId="5" borderId="0" xfId="0" applyFont="1" applyFill="1"/>
    <xf numFmtId="1" fontId="1" fillId="2" borderId="5" xfId="0" applyNumberFormat="1" applyFont="1" applyFill="1" applyBorder="1"/>
    <xf numFmtId="0" fontId="0" fillId="4" borderId="3" xfId="0" applyFill="1" applyBorder="1"/>
    <xf numFmtId="0" fontId="1" fillId="4" borderId="3" xfId="0" applyFont="1" applyFill="1" applyBorder="1"/>
    <xf numFmtId="1" fontId="1" fillId="4" borderId="3" xfId="0" applyNumberFormat="1" applyFont="1" applyFill="1" applyBorder="1"/>
    <xf numFmtId="0" fontId="0" fillId="0" borderId="1" xfId="0" applyBorder="1" applyAlignment="1">
      <alignment vertical="center" wrapText="1"/>
    </xf>
    <xf numFmtId="0" fontId="0" fillId="0" borderId="7" xfId="0" applyBorder="1"/>
    <xf numFmtId="0" fontId="1" fillId="0" borderId="7" xfId="0" applyFont="1" applyBorder="1" applyAlignment="1">
      <alignment horizontal="center"/>
    </xf>
    <xf numFmtId="0" fontId="6" fillId="6" borderId="1" xfId="0" applyFont="1" applyFill="1" applyBorder="1" applyAlignment="1">
      <alignment vertical="center" wrapText="1"/>
    </xf>
    <xf numFmtId="0" fontId="7" fillId="6" borderId="0" xfId="0" applyFont="1" applyFill="1"/>
    <xf numFmtId="0" fontId="7" fillId="6" borderId="1" xfId="0" applyFont="1" applyFill="1" applyBorder="1"/>
    <xf numFmtId="2" fontId="7" fillId="6" borderId="0" xfId="0" applyNumberFormat="1" applyFont="1" applyFill="1"/>
    <xf numFmtId="0" fontId="6" fillId="6" borderId="1" xfId="0" applyFont="1" applyFill="1" applyBorder="1"/>
    <xf numFmtId="0" fontId="7" fillId="6" borderId="1" xfId="0" applyFont="1" applyFill="1" applyBorder="1" applyAlignment="1">
      <alignment horizontal="right"/>
    </xf>
    <xf numFmtId="1" fontId="1" fillId="0" borderId="1" xfId="0" applyNumberFormat="1" applyFont="1" applyBorder="1" applyAlignment="1">
      <alignment horizontal="left" indent="7"/>
    </xf>
    <xf numFmtId="164" fontId="7" fillId="6" borderId="1" xfId="0" applyNumberFormat="1" applyFont="1" applyFill="1" applyBorder="1"/>
    <xf numFmtId="1" fontId="0" fillId="0" borderId="1" xfId="0" applyNumberFormat="1" applyBorder="1" applyAlignment="1">
      <alignment horizontal="right"/>
    </xf>
    <xf numFmtId="0" fontId="0" fillId="2" borderId="3" xfId="0" applyFill="1" applyBorder="1"/>
    <xf numFmtId="1" fontId="0" fillId="2" borderId="1" xfId="0" applyNumberFormat="1" applyFill="1" applyBorder="1"/>
    <xf numFmtId="1" fontId="0" fillId="3" borderId="7" xfId="0" applyNumberFormat="1" applyFill="1" applyBorder="1"/>
    <xf numFmtId="3" fontId="1" fillId="2" borderId="0" xfId="0" applyNumberFormat="1" applyFont="1" applyFill="1"/>
    <xf numFmtId="0" fontId="1" fillId="0" borderId="1" xfId="0" applyFont="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0" borderId="7" xfId="0" applyFont="1" applyBorder="1" applyAlignment="1">
      <alignment horizontal="center"/>
    </xf>
    <xf numFmtId="0" fontId="1" fillId="0" borderId="0" xfId="0" applyFont="1" applyAlignment="1">
      <alignment horizontal="center"/>
    </xf>
    <xf numFmtId="0" fontId="0" fillId="0" borderId="1" xfId="0" applyBorder="1" applyAlignment="1">
      <alignment horizontal="center"/>
    </xf>
    <xf numFmtId="1" fontId="0" fillId="0" borderId="3" xfId="0" applyNumberFormat="1" applyBorder="1" applyAlignment="1">
      <alignment horizontal="right"/>
    </xf>
    <xf numFmtId="1" fontId="0" fillId="0" borderId="5" xfId="0" applyNumberFormat="1" applyBorder="1" applyAlignment="1">
      <alignment horizontal="right"/>
    </xf>
    <xf numFmtId="0" fontId="1" fillId="3" borderId="3" xfId="0" applyFont="1" applyFill="1" applyBorder="1" applyAlignment="1">
      <alignment horizontal="center"/>
    </xf>
    <xf numFmtId="0" fontId="1" fillId="3" borderId="5" xfId="0" applyFont="1" applyFill="1" applyBorder="1" applyAlignment="1">
      <alignment horizontal="center"/>
    </xf>
    <xf numFmtId="3" fontId="1" fillId="0" borderId="3" xfId="0" applyNumberFormat="1"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3" xfId="0" applyBorder="1" applyAlignment="1">
      <alignment horizontal="right"/>
    </xf>
    <xf numFmtId="0" fontId="0" fillId="0" borderId="5" xfId="0" applyBorder="1" applyAlignment="1">
      <alignment horizontal="right"/>
    </xf>
    <xf numFmtId="0" fontId="1" fillId="0" borderId="3" xfId="0" applyFont="1" applyBorder="1" applyAlignment="1">
      <alignment horizontal="right"/>
    </xf>
    <xf numFmtId="0" fontId="1" fillId="0" borderId="5" xfId="0" applyFont="1" applyBorder="1" applyAlignment="1">
      <alignment horizontal="right"/>
    </xf>
    <xf numFmtId="0" fontId="1" fillId="3" borderId="3" xfId="0" applyFont="1" applyFill="1" applyBorder="1" applyAlignment="1">
      <alignment horizontal="right"/>
    </xf>
    <xf numFmtId="0" fontId="1" fillId="3" borderId="5" xfId="0" applyFont="1" applyFill="1" applyBorder="1" applyAlignment="1">
      <alignment horizontal="right"/>
    </xf>
    <xf numFmtId="0" fontId="1" fillId="4" borderId="1" xfId="0" applyFont="1" applyFill="1" applyBorder="1" applyAlignment="1">
      <alignment horizontal="center"/>
    </xf>
    <xf numFmtId="0" fontId="1" fillId="4" borderId="3" xfId="0" applyFont="1" applyFill="1" applyBorder="1" applyAlignment="1">
      <alignment horizontal="center"/>
    </xf>
    <xf numFmtId="0" fontId="1" fillId="4" borderId="5" xfId="0" applyFont="1" applyFill="1" applyBorder="1" applyAlignment="1">
      <alignment horizontal="center"/>
    </xf>
    <xf numFmtId="0" fontId="0" fillId="0" borderId="4" xfId="0" applyBorder="1" applyAlignment="1">
      <alignment horizontal="center"/>
    </xf>
    <xf numFmtId="0" fontId="1" fillId="0" borderId="3" xfId="0" applyFont="1" applyBorder="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1" fillId="0" borderId="1" xfId="0" applyFont="1" applyBorder="1" applyAlignment="1">
      <alignment horizontal="center" vertical="center" wrapText="1"/>
    </xf>
    <xf numFmtId="0" fontId="1" fillId="0" borderId="8" xfId="0" applyFont="1" applyBorder="1" applyAlignment="1">
      <alignment horizontal="center"/>
    </xf>
    <xf numFmtId="0" fontId="0" fillId="0" borderId="0" xfId="0" applyBorder="1"/>
    <xf numFmtId="0" fontId="0" fillId="0" borderId="1" xfId="0" applyFont="1" applyBorder="1"/>
    <xf numFmtId="1" fontId="0" fillId="0" borderId="4" xfId="0" applyNumberFormat="1" applyFont="1" applyBorder="1" applyAlignment="1">
      <alignment horizontal="right"/>
    </xf>
    <xf numFmtId="0" fontId="1" fillId="0" borderId="11" xfId="0" applyFont="1" applyBorder="1" applyAlignment="1">
      <alignment horizontal="center"/>
    </xf>
    <xf numFmtId="0" fontId="0" fillId="0" borderId="1" xfId="0" applyFill="1" applyBorder="1"/>
    <xf numFmtId="0" fontId="7" fillId="0" borderId="1" xfId="0" applyFont="1" applyFill="1" applyBorder="1"/>
    <xf numFmtId="164" fontId="7" fillId="0" borderId="1" xfId="0" applyNumberFormat="1" applyFont="1" applyFill="1" applyBorder="1"/>
    <xf numFmtId="0" fontId="1" fillId="0" borderId="1" xfId="0" applyFont="1" applyFill="1" applyBorder="1"/>
    <xf numFmtId="0" fontId="6" fillId="0" borderId="1" xfId="0" applyFont="1" applyFill="1" applyBorder="1"/>
    <xf numFmtId="2" fontId="7" fillId="0" borderId="1" xfId="0" applyNumberFormat="1" applyFont="1" applyFill="1" applyBorder="1"/>
    <xf numFmtId="0" fontId="0" fillId="0" borderId="1" xfId="0" applyFill="1" applyBorder="1" applyAlignment="1">
      <alignment horizontal="right"/>
    </xf>
    <xf numFmtId="1" fontId="1" fillId="0" borderId="1" xfId="0" applyNumberFormat="1" applyFont="1" applyFill="1" applyBorder="1"/>
    <xf numFmtId="1" fontId="6" fillId="6" borderId="1" xfId="0" applyNumberFormat="1" applyFont="1" applyFill="1" applyBorder="1"/>
    <xf numFmtId="1" fontId="0" fillId="0" borderId="0" xfId="0" applyNumberFormat="1" applyBorder="1"/>
  </cellXfs>
  <cellStyles count="1">
    <cellStyle name="Normal" xfId="0" builtinId="0"/>
  </cellStyles>
  <dxfs count="2">
    <dxf>
      <numFmt numFmtId="0" formatCode="General"/>
    </dxf>
    <dxf>
      <numFmt numFmtId="0" formatCode="General"/>
    </dxf>
  </dxfs>
  <tableStyles count="0" defaultTableStyle="TableStyleMedium2" defaultPivotStyle="PivotStyleLight16"/>
  <colors>
    <mruColors>
      <color rgb="FF66FF66"/>
      <color rgb="FFFF00FF"/>
      <color rgb="FFCC00FF"/>
      <color rgb="FF663300"/>
      <color rgb="FFFF3399"/>
      <color rgb="FFDB43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Antaquilla</c:v>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'Animal densities'!$A$72:$A$79</c:f>
            </c:numRef>
          </c:cat>
          <c:val>
            <c:numRef>
              <c:f>'Animal densities'!$B$72:$B$79</c:f>
            </c:numRef>
          </c:val>
          <c:smooth val="0"/>
          <c:extLst>
            <c:ext xmlns:c16="http://schemas.microsoft.com/office/drawing/2014/chart" uri="{C3380CC4-5D6E-409C-BE32-E72D297353CC}">
              <c16:uniqueId val="{00000000-A6AD-48B4-A906-7E3EFDFAF8A4}"/>
            </c:ext>
          </c:extLst>
        </c:ser>
        <c:ser>
          <c:idx val="1"/>
          <c:order val="1"/>
          <c:tx>
            <c:v>Nubepampa</c:v>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numRef>
              <c:f>'Animal densities'!$A$72:$A$79</c:f>
            </c:numRef>
          </c:cat>
          <c:val>
            <c:numRef>
              <c:f>'Animal densities'!$C$72:$C$79</c:f>
            </c:numRef>
          </c:val>
          <c:smooth val="0"/>
          <c:extLst>
            <c:ext xmlns:c16="http://schemas.microsoft.com/office/drawing/2014/chart" uri="{C3380CC4-5D6E-409C-BE32-E72D297353CC}">
              <c16:uniqueId val="{00000001-A6AD-48B4-A906-7E3EFDFAF8A4}"/>
            </c:ext>
          </c:extLst>
        </c:ser>
        <c:ser>
          <c:idx val="2"/>
          <c:order val="2"/>
          <c:tx>
            <c:v>Puyo Puyo</c:v>
          </c:tx>
          <c:spPr>
            <a:ln w="28575"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cat>
            <c:numRef>
              <c:f>'Animal densities'!$A$72:$A$79</c:f>
            </c:numRef>
          </c:cat>
          <c:val>
            <c:numRef>
              <c:f>'Animal densities'!$D$72:$D$79</c:f>
            </c:numRef>
          </c:val>
          <c:smooth val="0"/>
          <c:extLst>
            <c:ext xmlns:c16="http://schemas.microsoft.com/office/drawing/2014/chart" uri="{C3380CC4-5D6E-409C-BE32-E72D297353CC}">
              <c16:uniqueId val="{00000002-A6AD-48B4-A906-7E3EFDFAF8A4}"/>
            </c:ext>
          </c:extLst>
        </c:ser>
        <c:dLbls>
          <c:showLegendKey val="0"/>
          <c:showVal val="0"/>
          <c:showCatName val="0"/>
          <c:showSerName val="0"/>
          <c:showPercent val="0"/>
          <c:showBubbleSize val="0"/>
        </c:dLbls>
        <c:marker val="1"/>
        <c:smooth val="0"/>
        <c:axId val="528864575"/>
        <c:axId val="1578562063"/>
      </c:lineChart>
      <c:catAx>
        <c:axId val="52886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1578562063"/>
        <c:crosses val="autoZero"/>
        <c:auto val="1"/>
        <c:lblAlgn val="ctr"/>
        <c:lblOffset val="100"/>
        <c:noMultiLvlLbl val="0"/>
      </c:catAx>
      <c:valAx>
        <c:axId val="157856206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crossAx val="52886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419"/>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70319666450611"/>
          <c:y val="4.4598505070540605E-2"/>
          <c:w val="0.61607411859783057"/>
          <c:h val="0.8061210004690238"/>
        </c:manualLayout>
      </c:layout>
      <c:lineChart>
        <c:grouping val="standard"/>
        <c:varyColors val="0"/>
        <c:ser>
          <c:idx val="0"/>
          <c:order val="0"/>
          <c:tx>
            <c:v>Puyo Puyo</c:v>
          </c:tx>
          <c:spPr>
            <a:ln w="28575" cap="rnd">
              <a:noFill/>
              <a:prstDash val="sysDash"/>
              <a:round/>
            </a:ln>
            <a:effectLst/>
          </c:spPr>
          <c:marker>
            <c:symbol val="circle"/>
            <c:size val="5"/>
            <c:spPr>
              <a:solidFill>
                <a:srgbClr val="CC00FF"/>
              </a:solidFill>
              <a:ln w="9525">
                <a:solidFill>
                  <a:srgbClr val="CC00FF"/>
                </a:solidFill>
                <a:prstDash val="sysDash"/>
              </a:ln>
              <a:effectLst/>
            </c:spPr>
          </c:marker>
          <c:trendline>
            <c:spPr>
              <a:ln w="31750" cap="rnd">
                <a:solidFill>
                  <a:srgbClr val="CC00FF"/>
                </a:solidFill>
                <a:prstDash val="solid"/>
              </a:ln>
              <a:effectLst/>
            </c:spPr>
            <c:trendlineType val="linear"/>
            <c:dispRSqr val="0"/>
            <c:dispEq val="0"/>
          </c:trendline>
          <c:cat>
            <c:numRef>
              <c:f>'Animal densities'!$A$91:$A$94</c:f>
              <c:numCache>
                <c:formatCode>General</c:formatCode>
                <c:ptCount val="4"/>
                <c:pt idx="0">
                  <c:v>2018</c:v>
                </c:pt>
                <c:pt idx="1">
                  <c:v>2019</c:v>
                </c:pt>
                <c:pt idx="2">
                  <c:v>2021</c:v>
                </c:pt>
                <c:pt idx="3">
                  <c:v>2022</c:v>
                </c:pt>
              </c:numCache>
            </c:numRef>
          </c:cat>
          <c:val>
            <c:numRef>
              <c:f>'Animal densities'!$B$91:$B$94</c:f>
              <c:numCache>
                <c:formatCode>0.00</c:formatCode>
                <c:ptCount val="4"/>
                <c:pt idx="0">
                  <c:v>0.13486750576951403</c:v>
                </c:pt>
                <c:pt idx="1">
                  <c:v>0.1574545395027579</c:v>
                </c:pt>
                <c:pt idx="2">
                  <c:v>0.34731656218799611</c:v>
                </c:pt>
                <c:pt idx="3">
                  <c:v>0.28577507897278093</c:v>
                </c:pt>
              </c:numCache>
            </c:numRef>
          </c:val>
          <c:smooth val="0"/>
          <c:extLst>
            <c:ext xmlns:c16="http://schemas.microsoft.com/office/drawing/2014/chart" uri="{C3380CC4-5D6E-409C-BE32-E72D297353CC}">
              <c16:uniqueId val="{00000005-7FD5-43CB-AC04-180E76505B0D}"/>
            </c:ext>
          </c:extLst>
        </c:ser>
        <c:ser>
          <c:idx val="1"/>
          <c:order val="1"/>
          <c:tx>
            <c:v>Japu</c:v>
          </c:tx>
          <c:spPr>
            <a:ln w="28575" cap="rnd">
              <a:noFill/>
              <a:prstDash val="sysDash"/>
              <a:round/>
            </a:ln>
            <a:effectLst/>
          </c:spPr>
          <c:marker>
            <c:symbol val="circle"/>
            <c:size val="5"/>
            <c:spPr>
              <a:solidFill>
                <a:srgbClr val="FF3399"/>
              </a:solidFill>
              <a:ln w="9525">
                <a:solidFill>
                  <a:srgbClr val="FF3399"/>
                </a:solidFill>
                <a:prstDash val="sysDash"/>
              </a:ln>
              <a:effectLst/>
            </c:spPr>
          </c:marker>
          <c:trendline>
            <c:spPr>
              <a:ln w="31750" cap="rnd">
                <a:solidFill>
                  <a:srgbClr val="FF00FF"/>
                </a:solidFill>
                <a:prstDash val="solid"/>
              </a:ln>
              <a:effectLst/>
            </c:spPr>
            <c:trendlineType val="linear"/>
            <c:dispRSqr val="0"/>
            <c:dispEq val="0"/>
          </c:trendline>
          <c:cat>
            <c:numRef>
              <c:f>'Animal densities'!$A$91:$A$94</c:f>
              <c:numCache>
                <c:formatCode>General</c:formatCode>
                <c:ptCount val="4"/>
                <c:pt idx="0">
                  <c:v>2018</c:v>
                </c:pt>
                <c:pt idx="1">
                  <c:v>2019</c:v>
                </c:pt>
                <c:pt idx="2">
                  <c:v>2021</c:v>
                </c:pt>
                <c:pt idx="3">
                  <c:v>2022</c:v>
                </c:pt>
              </c:numCache>
            </c:numRef>
          </c:cat>
          <c:val>
            <c:numRef>
              <c:f>'Animal densities'!$C$91:$C$94</c:f>
              <c:numCache>
                <c:formatCode>0.00</c:formatCode>
                <c:ptCount val="4"/>
                <c:pt idx="0">
                  <c:v>0.27282587402229436</c:v>
                </c:pt>
                <c:pt idx="1">
                  <c:v>0.25180251420271299</c:v>
                </c:pt>
                <c:pt idx="2">
                  <c:v>0.29193801931282282</c:v>
                </c:pt>
                <c:pt idx="3">
                  <c:v>0.37698706585567465</c:v>
                </c:pt>
              </c:numCache>
            </c:numRef>
          </c:val>
          <c:smooth val="0"/>
          <c:extLst>
            <c:ext xmlns:c16="http://schemas.microsoft.com/office/drawing/2014/chart" uri="{C3380CC4-5D6E-409C-BE32-E72D297353CC}">
              <c16:uniqueId val="{00000006-7FD5-43CB-AC04-180E76505B0D}"/>
            </c:ext>
          </c:extLst>
        </c:ser>
        <c:ser>
          <c:idx val="2"/>
          <c:order val="2"/>
          <c:tx>
            <c:v>Nubepampa1</c:v>
          </c:tx>
          <c:spPr>
            <a:ln w="28575" cap="rnd">
              <a:noFill/>
              <a:prstDash val="sysDash"/>
              <a:round/>
            </a:ln>
            <a:effectLst/>
          </c:spPr>
          <c:marker>
            <c:symbol val="circle"/>
            <c:size val="5"/>
            <c:spPr>
              <a:solidFill>
                <a:srgbClr val="663300"/>
              </a:solidFill>
              <a:ln w="9525">
                <a:noFill/>
                <a:prstDash val="sysDash"/>
              </a:ln>
              <a:effectLst/>
            </c:spPr>
          </c:marker>
          <c:trendline>
            <c:spPr>
              <a:ln w="31750" cap="rnd">
                <a:solidFill>
                  <a:srgbClr val="663300">
                    <a:alpha val="97647"/>
                  </a:srgbClr>
                </a:solidFill>
                <a:prstDash val="solid"/>
              </a:ln>
              <a:effectLst/>
            </c:spPr>
            <c:trendlineType val="linear"/>
            <c:dispRSqr val="0"/>
            <c:dispEq val="0"/>
          </c:trendline>
          <c:cat>
            <c:numRef>
              <c:f>'Animal densities'!$A$91:$A$94</c:f>
              <c:numCache>
                <c:formatCode>General</c:formatCode>
                <c:ptCount val="4"/>
                <c:pt idx="0">
                  <c:v>2018</c:v>
                </c:pt>
                <c:pt idx="1">
                  <c:v>2019</c:v>
                </c:pt>
                <c:pt idx="2">
                  <c:v>2021</c:v>
                </c:pt>
                <c:pt idx="3">
                  <c:v>2022</c:v>
                </c:pt>
              </c:numCache>
            </c:numRef>
          </c:cat>
          <c:val>
            <c:numRef>
              <c:f>'Animal densities'!$D$91:$D$94</c:f>
              <c:numCache>
                <c:formatCode>0.00</c:formatCode>
                <c:ptCount val="4"/>
                <c:pt idx="0">
                  <c:v>7.7261462037145359E-2</c:v>
                </c:pt>
                <c:pt idx="1">
                  <c:v>7.9981936052537797E-2</c:v>
                </c:pt>
                <c:pt idx="2">
                  <c:v>0.18363199603898983</c:v>
                </c:pt>
                <c:pt idx="3">
                  <c:v>0.18172766422821512</c:v>
                </c:pt>
              </c:numCache>
            </c:numRef>
          </c:val>
          <c:smooth val="0"/>
          <c:extLst>
            <c:ext xmlns:c16="http://schemas.microsoft.com/office/drawing/2014/chart" uri="{C3380CC4-5D6E-409C-BE32-E72D297353CC}">
              <c16:uniqueId val="{00000007-7FD5-43CB-AC04-180E76505B0D}"/>
            </c:ext>
          </c:extLst>
        </c:ser>
        <c:ser>
          <c:idx val="3"/>
          <c:order val="3"/>
          <c:tx>
            <c:v>Nubepampa2</c:v>
          </c:tx>
          <c:spPr>
            <a:ln w="28575" cap="rnd">
              <a:noFill/>
              <a:prstDash val="sysDash"/>
              <a:round/>
            </a:ln>
            <a:effectLst/>
          </c:spPr>
          <c:marker>
            <c:symbol val="circle"/>
            <c:size val="5"/>
            <c:spPr>
              <a:solidFill>
                <a:schemeClr val="accent4"/>
              </a:solidFill>
              <a:ln w="9525">
                <a:solidFill>
                  <a:schemeClr val="accent4"/>
                </a:solidFill>
                <a:prstDash val="sysDash"/>
              </a:ln>
              <a:effectLst/>
            </c:spPr>
          </c:marker>
          <c:trendline>
            <c:spPr>
              <a:ln w="31750" cap="rnd">
                <a:solidFill>
                  <a:schemeClr val="accent4"/>
                </a:solidFill>
                <a:prstDash val="solid"/>
              </a:ln>
              <a:effectLst/>
            </c:spPr>
            <c:trendlineType val="linear"/>
            <c:dispRSqr val="0"/>
            <c:dispEq val="0"/>
          </c:trendline>
          <c:cat>
            <c:numRef>
              <c:f>'Animal densities'!$A$91:$A$94</c:f>
              <c:numCache>
                <c:formatCode>General</c:formatCode>
                <c:ptCount val="4"/>
                <c:pt idx="0">
                  <c:v>2018</c:v>
                </c:pt>
                <c:pt idx="1">
                  <c:v>2019</c:v>
                </c:pt>
                <c:pt idx="2">
                  <c:v>2021</c:v>
                </c:pt>
                <c:pt idx="3">
                  <c:v>2022</c:v>
                </c:pt>
              </c:numCache>
            </c:numRef>
          </c:cat>
          <c:val>
            <c:numRef>
              <c:f>'Animal densities'!$E$91:$E$94</c:f>
              <c:numCache>
                <c:formatCode>0.00</c:formatCode>
                <c:ptCount val="4"/>
                <c:pt idx="0">
                  <c:v>0.16082439652741257</c:v>
                </c:pt>
                <c:pt idx="1">
                  <c:v>0.21455956219178499</c:v>
                </c:pt>
                <c:pt idx="2">
                  <c:v>0.19817224216647994</c:v>
                </c:pt>
                <c:pt idx="3">
                  <c:v>0.22027606917735654</c:v>
                </c:pt>
              </c:numCache>
            </c:numRef>
          </c:val>
          <c:smooth val="0"/>
          <c:extLst>
            <c:ext xmlns:c16="http://schemas.microsoft.com/office/drawing/2014/chart" uri="{C3380CC4-5D6E-409C-BE32-E72D297353CC}">
              <c16:uniqueId val="{00000008-7FD5-43CB-AC04-180E76505B0D}"/>
            </c:ext>
          </c:extLst>
        </c:ser>
        <c:ser>
          <c:idx val="4"/>
          <c:order val="4"/>
          <c:tx>
            <c:v>Antaquilla</c:v>
          </c:tx>
          <c:spPr>
            <a:ln w="28575" cap="rnd">
              <a:noFill/>
              <a:prstDash val="sysDash"/>
              <a:round/>
            </a:ln>
            <a:effectLst/>
          </c:spPr>
          <c:marker>
            <c:symbol val="circle"/>
            <c:size val="5"/>
            <c:spPr>
              <a:solidFill>
                <a:srgbClr val="66FF66"/>
              </a:solidFill>
              <a:ln w="9525">
                <a:solidFill>
                  <a:srgbClr val="66FF66"/>
                </a:solidFill>
                <a:prstDash val="sysDash"/>
              </a:ln>
              <a:effectLst/>
            </c:spPr>
          </c:marker>
          <c:trendline>
            <c:spPr>
              <a:ln w="31750" cap="rnd">
                <a:solidFill>
                  <a:srgbClr val="66FF66"/>
                </a:solidFill>
                <a:prstDash val="solid"/>
                <a:extLst>
                  <a:ext uri="{C807C97D-BFC1-408E-A445-0C87EB9F89A2}">
                    <ask:lineSketchStyleProps xmlns:ask="http://schemas.microsoft.com/office/drawing/2018/sketchyshapes">
                      <ask:type>
                        <ask:lineSketchNone/>
                      </ask:type>
                    </ask:lineSketchStyleProps>
                  </a:ext>
                </a:extLst>
              </a:ln>
              <a:effectLst/>
            </c:spPr>
            <c:trendlineType val="linear"/>
            <c:dispRSqr val="0"/>
            <c:dispEq val="0"/>
          </c:trendline>
          <c:cat>
            <c:numRef>
              <c:f>'Animal densities'!$A$91:$A$94</c:f>
              <c:numCache>
                <c:formatCode>General</c:formatCode>
                <c:ptCount val="4"/>
                <c:pt idx="0">
                  <c:v>2018</c:v>
                </c:pt>
                <c:pt idx="1">
                  <c:v>2019</c:v>
                </c:pt>
                <c:pt idx="2">
                  <c:v>2021</c:v>
                </c:pt>
                <c:pt idx="3">
                  <c:v>2022</c:v>
                </c:pt>
              </c:numCache>
            </c:numRef>
          </c:cat>
          <c:val>
            <c:numRef>
              <c:f>'Animal densities'!$F$91:$F$94</c:f>
              <c:numCache>
                <c:formatCode>0.00</c:formatCode>
                <c:ptCount val="4"/>
                <c:pt idx="0">
                  <c:v>4.7027785191185575E-3</c:v>
                </c:pt>
                <c:pt idx="1">
                  <c:v>2.4807156688350394E-2</c:v>
                </c:pt>
                <c:pt idx="2">
                  <c:v>2.410173991048261E-2</c:v>
                </c:pt>
                <c:pt idx="3">
                  <c:v>7.7830984491412139E-2</c:v>
                </c:pt>
              </c:numCache>
            </c:numRef>
          </c:val>
          <c:smooth val="0"/>
          <c:extLst>
            <c:ext xmlns:c16="http://schemas.microsoft.com/office/drawing/2014/chart" uri="{C3380CC4-5D6E-409C-BE32-E72D297353CC}">
              <c16:uniqueId val="{00000009-7FD5-43CB-AC04-180E76505B0D}"/>
            </c:ext>
          </c:extLst>
        </c:ser>
        <c:ser>
          <c:idx val="5"/>
          <c:order val="5"/>
          <c:tx>
            <c:v>Canahuma</c:v>
          </c:tx>
          <c:spPr>
            <a:ln w="28575" cap="rnd">
              <a:noFill/>
              <a:prstDash val="sysDash"/>
              <a:round/>
            </a:ln>
            <a:effectLst/>
          </c:spPr>
          <c:marker>
            <c:symbol val="circle"/>
            <c:size val="5"/>
            <c:spPr>
              <a:solidFill>
                <a:srgbClr val="FF0000"/>
              </a:solidFill>
              <a:ln w="9525">
                <a:solidFill>
                  <a:srgbClr val="FF0000"/>
                </a:solidFill>
                <a:prstDash val="sysDash"/>
              </a:ln>
              <a:effectLst/>
            </c:spPr>
          </c:marker>
          <c:trendline>
            <c:spPr>
              <a:ln w="31750" cap="rnd">
                <a:solidFill>
                  <a:srgbClr val="FF0000"/>
                </a:solidFill>
                <a:prstDash val="solid"/>
              </a:ln>
              <a:effectLst/>
            </c:spPr>
            <c:trendlineType val="linear"/>
            <c:dispRSqr val="0"/>
            <c:dispEq val="0"/>
          </c:trendline>
          <c:cat>
            <c:numRef>
              <c:f>'Animal densities'!$A$91:$A$94</c:f>
              <c:numCache>
                <c:formatCode>General</c:formatCode>
                <c:ptCount val="4"/>
                <c:pt idx="0">
                  <c:v>2018</c:v>
                </c:pt>
                <c:pt idx="1">
                  <c:v>2019</c:v>
                </c:pt>
                <c:pt idx="2">
                  <c:v>2021</c:v>
                </c:pt>
                <c:pt idx="3">
                  <c:v>2022</c:v>
                </c:pt>
              </c:numCache>
            </c:numRef>
          </c:cat>
          <c:val>
            <c:numRef>
              <c:f>'Animal densities'!$G$91:$G$94</c:f>
              <c:numCache>
                <c:formatCode>0.00</c:formatCode>
                <c:ptCount val="4"/>
                <c:pt idx="0">
                  <c:v>0.41955400325734915</c:v>
                </c:pt>
                <c:pt idx="1">
                  <c:v>0.4037626717694342</c:v>
                </c:pt>
                <c:pt idx="2">
                  <c:v>0.32604455013283296</c:v>
                </c:pt>
                <c:pt idx="3">
                  <c:v>0.16627343154922253</c:v>
                </c:pt>
              </c:numCache>
            </c:numRef>
          </c:val>
          <c:smooth val="0"/>
          <c:extLst>
            <c:ext xmlns:c16="http://schemas.microsoft.com/office/drawing/2014/chart" uri="{C3380CC4-5D6E-409C-BE32-E72D297353CC}">
              <c16:uniqueId val="{0000000A-7FD5-43CB-AC04-180E76505B0D}"/>
            </c:ext>
          </c:extLst>
        </c:ser>
        <c:ser>
          <c:idx val="6"/>
          <c:order val="6"/>
          <c:tx>
            <c:v>Medallani</c:v>
          </c:tx>
          <c:spPr>
            <a:ln w="28575" cap="rnd">
              <a:noFill/>
              <a:prstDash val="sysDash"/>
              <a:round/>
            </a:ln>
            <a:effectLst/>
          </c:spPr>
          <c:marker>
            <c:symbol val="circle"/>
            <c:size val="5"/>
            <c:spPr>
              <a:solidFill>
                <a:schemeClr val="accent1">
                  <a:lumMod val="75000"/>
                </a:schemeClr>
              </a:solidFill>
              <a:ln w="9525">
                <a:solidFill>
                  <a:schemeClr val="accent1">
                    <a:lumMod val="75000"/>
                  </a:schemeClr>
                </a:solidFill>
                <a:prstDash val="sysDash"/>
              </a:ln>
              <a:effectLst/>
            </c:spPr>
          </c:marker>
          <c:trendline>
            <c:spPr>
              <a:ln w="31750" cap="rnd">
                <a:solidFill>
                  <a:schemeClr val="accent1">
                    <a:lumMod val="75000"/>
                  </a:schemeClr>
                </a:solidFill>
                <a:prstDash val="solid"/>
              </a:ln>
              <a:effectLst/>
            </c:spPr>
            <c:trendlineType val="linear"/>
            <c:dispRSqr val="0"/>
            <c:dispEq val="0"/>
          </c:trendline>
          <c:cat>
            <c:numRef>
              <c:f>'Animal densities'!$A$91:$A$94</c:f>
              <c:numCache>
                <c:formatCode>General</c:formatCode>
                <c:ptCount val="4"/>
                <c:pt idx="0">
                  <c:v>2018</c:v>
                </c:pt>
                <c:pt idx="1">
                  <c:v>2019</c:v>
                </c:pt>
                <c:pt idx="2">
                  <c:v>2021</c:v>
                </c:pt>
                <c:pt idx="3">
                  <c:v>2022</c:v>
                </c:pt>
              </c:numCache>
            </c:numRef>
          </c:cat>
          <c:val>
            <c:numRef>
              <c:f>'Animal densities'!$H$91:$H$94</c:f>
              <c:numCache>
                <c:formatCode>0.00</c:formatCode>
                <c:ptCount val="4"/>
                <c:pt idx="0">
                  <c:v>0.61312103194598411</c:v>
                </c:pt>
                <c:pt idx="1">
                  <c:v>0.30192482112264435</c:v>
                </c:pt>
                <c:pt idx="2">
                  <c:v>0.52685679733951429</c:v>
                </c:pt>
                <c:pt idx="3">
                  <c:v>0.52685679733951429</c:v>
                </c:pt>
              </c:numCache>
            </c:numRef>
          </c:val>
          <c:smooth val="0"/>
          <c:extLst>
            <c:ext xmlns:c16="http://schemas.microsoft.com/office/drawing/2014/chart" uri="{C3380CC4-5D6E-409C-BE32-E72D297353CC}">
              <c16:uniqueId val="{0000000B-7FD5-43CB-AC04-180E76505B0D}"/>
            </c:ext>
          </c:extLst>
        </c:ser>
        <c:dLbls>
          <c:showLegendKey val="0"/>
          <c:showVal val="0"/>
          <c:showCatName val="0"/>
          <c:showSerName val="0"/>
          <c:showPercent val="0"/>
          <c:showBubbleSize val="0"/>
        </c:dLbls>
        <c:marker val="1"/>
        <c:smooth val="0"/>
        <c:axId val="1584922511"/>
        <c:axId val="787148863"/>
      </c:lineChart>
      <c:catAx>
        <c:axId val="15849225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s-419" sz="1400" b="1">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in"/>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419"/>
          </a:p>
        </c:txPr>
        <c:crossAx val="787148863"/>
        <c:crosses val="autoZero"/>
        <c:auto val="1"/>
        <c:lblAlgn val="ctr"/>
        <c:lblOffset val="100"/>
        <c:noMultiLvlLbl val="0"/>
      </c:catAx>
      <c:valAx>
        <c:axId val="787148863"/>
        <c:scaling>
          <c:orientation val="minMax"/>
          <c:max val="0.65000000000000013"/>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s-419" sz="1400" b="1" i="0" u="none" strike="noStrike" kern="1200" spc="0" baseline="0">
                    <a:solidFill>
                      <a:sysClr val="windowText" lastClr="000000"/>
                    </a:solidFill>
                    <a:latin typeface="Times New Roman" panose="02020603050405020304" pitchFamily="18" charset="0"/>
                    <a:cs typeface="Times New Roman" panose="02020603050405020304" pitchFamily="18" charset="0"/>
                  </a:rPr>
                  <a:t>Vicunha densities (An/ha</a:t>
                </a:r>
                <a:r>
                  <a:rPr lang="es-419" sz="1400" b="1"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a:t>
                </a:r>
              </a:p>
            </c:rich>
          </c:tx>
          <c:layout>
            <c:manualLayout>
              <c:xMode val="edge"/>
              <c:yMode val="edge"/>
              <c:x val="2.0390822310306929E-2"/>
              <c:y val="0.29364065185021498"/>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419"/>
            </a:p>
          </c:txPr>
        </c:title>
        <c:numFmt formatCode="0.00" sourceLinked="1"/>
        <c:majorTickMark val="none"/>
        <c:minorTickMark val="in"/>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419"/>
          </a:p>
        </c:txPr>
        <c:crossAx val="1584922511"/>
        <c:crosses val="autoZero"/>
        <c:crossBetween val="between"/>
      </c:valAx>
      <c:spPr>
        <a:noFill/>
        <a:ln>
          <a:noFill/>
        </a:ln>
        <a:effectLst/>
      </c:spPr>
    </c:plotArea>
    <c:legend>
      <c:legendPos val="r"/>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419"/>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58089421280062"/>
          <c:y val="0.13442925002897949"/>
          <c:w val="0.51998518474694511"/>
          <c:h val="0.7239351139266772"/>
        </c:manualLayout>
      </c:layout>
      <c:lineChart>
        <c:grouping val="standard"/>
        <c:varyColors val="0"/>
        <c:ser>
          <c:idx val="0"/>
          <c:order val="0"/>
          <c:tx>
            <c:v>Puyo Puyo</c:v>
          </c:tx>
          <c:spPr>
            <a:ln w="28575" cap="rnd">
              <a:solidFill>
                <a:srgbClr val="CC00FF"/>
              </a:solidFill>
              <a:round/>
            </a:ln>
            <a:effectLst/>
          </c:spPr>
          <c:marker>
            <c:symbol val="circle"/>
            <c:size val="5"/>
            <c:spPr>
              <a:solidFill>
                <a:srgbClr val="CC00FF"/>
              </a:solidFill>
              <a:ln w="9525">
                <a:solidFill>
                  <a:srgbClr val="CC00FF"/>
                </a:solidFill>
              </a:ln>
              <a:effectLst/>
            </c:spPr>
          </c:marker>
          <c:cat>
            <c:numRef>
              <c:extLst>
                <c:ext xmlns:c15="http://schemas.microsoft.com/office/drawing/2012/chart" uri="{02D57815-91ED-43cb-92C2-25804820EDAC}">
                  <c15:fullRef>
                    <c15:sqref>General_management!$A$67:$A$76</c15:sqref>
                  </c15:fullRef>
                </c:ext>
              </c:extLst>
              <c:f>General_management!$A$67:$A$76</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extLst>
                <c:ext xmlns:c15="http://schemas.microsoft.com/office/drawing/2012/chart" uri="{02D57815-91ED-43cb-92C2-25804820EDAC}">
                  <c15:fullRef>
                    <c15:sqref>General_management!$L$67:$L$77</c15:sqref>
                  </c15:fullRef>
                </c:ext>
              </c:extLst>
              <c:f>General_management!$L$67:$L$76</c:f>
              <c:numCache>
                <c:formatCode>0</c:formatCode>
                <c:ptCount val="10"/>
                <c:pt idx="0">
                  <c:v>3355.673616</c:v>
                </c:pt>
                <c:pt idx="1">
                  <c:v>3355.673616</c:v>
                </c:pt>
                <c:pt idx="2">
                  <c:v>3355.673616</c:v>
                </c:pt>
                <c:pt idx="3">
                  <c:v>3342.9730399999999</c:v>
                </c:pt>
                <c:pt idx="4">
                  <c:v>2992.8000160000001</c:v>
                </c:pt>
                <c:pt idx="5">
                  <c:v>2254.3522400000002</c:v>
                </c:pt>
                <c:pt idx="6">
                  <c:v>362.87360000000001</c:v>
                </c:pt>
                <c:pt idx="7">
                  <c:v>192.7766</c:v>
                </c:pt>
                <c:pt idx="8">
                  <c:v>129.27372</c:v>
                </c:pt>
                <c:pt idx="9">
                  <c:v>259.90821599999998</c:v>
                </c:pt>
              </c:numCache>
            </c:numRef>
          </c:val>
          <c:smooth val="0"/>
          <c:extLst>
            <c:ext xmlns:c16="http://schemas.microsoft.com/office/drawing/2014/chart" uri="{C3380CC4-5D6E-409C-BE32-E72D297353CC}">
              <c16:uniqueId val="{00000000-0957-4EBD-B4AB-495E2B0834FF}"/>
            </c:ext>
          </c:extLst>
        </c:ser>
        <c:ser>
          <c:idx val="1"/>
          <c:order val="1"/>
          <c:tx>
            <c:v>Nubepampa</c:v>
          </c:tx>
          <c:spPr>
            <a:ln w="28575" cap="rnd">
              <a:solidFill>
                <a:schemeClr val="accent2"/>
              </a:solidFill>
              <a:round/>
            </a:ln>
            <a:effectLst/>
          </c:spPr>
          <c:marker>
            <c:symbol val="circle"/>
            <c:size val="5"/>
            <c:spPr>
              <a:solidFill>
                <a:schemeClr val="accent2">
                  <a:lumMod val="75000"/>
                  <a:alpha val="50000"/>
                </a:schemeClr>
              </a:solidFill>
              <a:ln w="9525">
                <a:solidFill>
                  <a:schemeClr val="accent2">
                    <a:alpha val="50000"/>
                  </a:schemeClr>
                </a:solidFill>
              </a:ln>
              <a:effectLst/>
            </c:spPr>
          </c:marker>
          <c:cat>
            <c:numRef>
              <c:extLst>
                <c:ext xmlns:c15="http://schemas.microsoft.com/office/drawing/2012/chart" uri="{02D57815-91ED-43cb-92C2-25804820EDAC}">
                  <c15:fullRef>
                    <c15:sqref>General_management!$A$67:$A$76</c15:sqref>
                  </c15:fullRef>
                </c:ext>
              </c:extLst>
              <c:f>General_management!$A$67:$A$76</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extLst>
                <c:ext xmlns:c15="http://schemas.microsoft.com/office/drawing/2012/chart" uri="{02D57815-91ED-43cb-92C2-25804820EDAC}">
                  <c15:fullRef>
                    <c15:sqref>General_management!$M$67:$M$77</c15:sqref>
                  </c15:fullRef>
                </c:ext>
              </c:extLst>
              <c:f>General_management!$M$67:$M$76</c:f>
              <c:numCache>
                <c:formatCode>0</c:formatCode>
                <c:ptCount val="10"/>
                <c:pt idx="0">
                  <c:v>9790.6245627999997</c:v>
                </c:pt>
                <c:pt idx="1">
                  <c:v>6914.2706850399991</c:v>
                </c:pt>
                <c:pt idx="2">
                  <c:v>2813.177584</c:v>
                </c:pt>
                <c:pt idx="3">
                  <c:v>2813.177584</c:v>
                </c:pt>
                <c:pt idx="4">
                  <c:v>1803.0282</c:v>
                </c:pt>
                <c:pt idx="5">
                  <c:v>1814.3679999999999</c:v>
                </c:pt>
                <c:pt idx="6">
                  <c:v>3318.4790720000001</c:v>
                </c:pt>
                <c:pt idx="7">
                  <c:v>3610.5923199999997</c:v>
                </c:pt>
                <c:pt idx="8">
                  <c:v>1190.6790000000001</c:v>
                </c:pt>
                <c:pt idx="9">
                  <c:v>3176.0511839999999</c:v>
                </c:pt>
              </c:numCache>
            </c:numRef>
          </c:val>
          <c:smooth val="0"/>
          <c:extLst>
            <c:ext xmlns:c16="http://schemas.microsoft.com/office/drawing/2014/chart" uri="{C3380CC4-5D6E-409C-BE32-E72D297353CC}">
              <c16:uniqueId val="{00000001-0957-4EBD-B4AB-495E2B0834FF}"/>
            </c:ext>
          </c:extLst>
        </c:ser>
        <c:ser>
          <c:idx val="2"/>
          <c:order val="2"/>
          <c:tx>
            <c:v>Antaquilla</c:v>
          </c:tx>
          <c:spPr>
            <a:ln w="28575" cap="rnd">
              <a:solidFill>
                <a:srgbClr val="66FF66"/>
              </a:solidFill>
              <a:round/>
            </a:ln>
            <a:effectLst/>
          </c:spPr>
          <c:marker>
            <c:symbol val="circle"/>
            <c:size val="5"/>
            <c:spPr>
              <a:solidFill>
                <a:srgbClr val="66FF66"/>
              </a:solidFill>
              <a:ln w="9525">
                <a:noFill/>
              </a:ln>
              <a:effectLst/>
            </c:spPr>
          </c:marker>
          <c:cat>
            <c:numRef>
              <c:extLst>
                <c:ext xmlns:c15="http://schemas.microsoft.com/office/drawing/2012/chart" uri="{02D57815-91ED-43cb-92C2-25804820EDAC}">
                  <c15:fullRef>
                    <c15:sqref>General_management!$A$67:$A$76</c15:sqref>
                  </c15:fullRef>
                </c:ext>
              </c:extLst>
              <c:f>General_management!$A$67:$A$76</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extLst>
                <c:ext xmlns:c15="http://schemas.microsoft.com/office/drawing/2012/chart" uri="{02D57815-91ED-43cb-92C2-25804820EDAC}">
                  <c15:fullRef>
                    <c15:sqref>General_management!$N$67:$N$77</c15:sqref>
                  </c15:fullRef>
                </c:ext>
              </c:extLst>
              <c:f>General_management!$N$67:$N$76</c:f>
              <c:numCache>
                <c:formatCode>0</c:formatCode>
                <c:ptCount val="10"/>
                <c:pt idx="0">
                  <c:v>3416.68174</c:v>
                </c:pt>
                <c:pt idx="1">
                  <c:v>3817.83170092</c:v>
                </c:pt>
                <c:pt idx="2">
                  <c:v>740.71573599999999</c:v>
                </c:pt>
                <c:pt idx="3">
                  <c:v>740.71573599999999</c:v>
                </c:pt>
                <c:pt idx="4">
                  <c:v>616.43152799999996</c:v>
                </c:pt>
                <c:pt idx="5">
                  <c:v>453.59199999999998</c:v>
                </c:pt>
                <c:pt idx="6">
                  <c:v>453.59199999999998</c:v>
                </c:pt>
                <c:pt idx="7">
                  <c:v>1485.967392</c:v>
                </c:pt>
                <c:pt idx="8">
                  <c:v>467.19975999999997</c:v>
                </c:pt>
                <c:pt idx="9">
                  <c:v>2669.3889199999999</c:v>
                </c:pt>
              </c:numCache>
            </c:numRef>
          </c:val>
          <c:smooth val="0"/>
          <c:extLst>
            <c:ext xmlns:c16="http://schemas.microsoft.com/office/drawing/2014/chart" uri="{C3380CC4-5D6E-409C-BE32-E72D297353CC}">
              <c16:uniqueId val="{00000002-0957-4EBD-B4AB-495E2B0834FF}"/>
            </c:ext>
          </c:extLst>
        </c:ser>
        <c:dLbls>
          <c:showLegendKey val="0"/>
          <c:showVal val="0"/>
          <c:showCatName val="0"/>
          <c:showSerName val="0"/>
          <c:showPercent val="0"/>
          <c:showBubbleSize val="0"/>
        </c:dLbls>
        <c:marker val="1"/>
        <c:smooth val="0"/>
        <c:axId val="922289167"/>
        <c:axId val="518079807"/>
      </c:lineChart>
      <c:catAx>
        <c:axId val="922289167"/>
        <c:scaling>
          <c:orientation val="minMax"/>
        </c:scaling>
        <c:delete val="0"/>
        <c:axPos val="b"/>
        <c:majorGridlines>
          <c:spPr>
            <a:ln w="9525" cap="flat" cmpd="sng" algn="ctr">
              <a:solidFill>
                <a:schemeClr val="bg2"/>
              </a:solidFill>
              <a:round/>
            </a:ln>
            <a:effectLst/>
          </c:spPr>
        </c:majorGridlines>
        <c:title>
          <c:tx>
            <c:rich>
              <a:bodyPr rot="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r>
                  <a:rPr lang="es-419" sz="1200" b="1">
                    <a:solidFill>
                      <a:sysClr val="windowText" lastClr="000000"/>
                    </a:solidFill>
                    <a:latin typeface="Times New Roman" panose="02020603050405020304" pitchFamily="18" charset="0"/>
                    <a:cs typeface="Times New Roman" panose="02020603050405020304" pitchFamily="18" charset="0"/>
                  </a:rPr>
                  <a:t>Year</a:t>
                </a:r>
              </a:p>
            </c:rich>
          </c:tx>
          <c:layout>
            <c:manualLayout>
              <c:xMode val="edge"/>
              <c:yMode val="edge"/>
              <c:x val="0.3082735854637963"/>
              <c:y val="0.93508593598589751"/>
            </c:manualLayout>
          </c:layout>
          <c:overlay val="0"/>
          <c:spPr>
            <a:solidFill>
              <a:sysClr val="window" lastClr="FFFFFF"/>
            </a:solidFill>
            <a:ln>
              <a:noFill/>
            </a:ln>
            <a:effectLst/>
          </c:spPr>
          <c:txPr>
            <a:bodyPr rot="0" spcFirstLastPara="1" vertOverflow="ellipsis" vert="horz" wrap="square" anchor="b" anchorCtr="0"/>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General" sourceLinked="1"/>
        <c:majorTickMark val="none"/>
        <c:minorTickMark val="in"/>
        <c:tickLblPos val="nextTo"/>
        <c:spPr>
          <a:noFill/>
          <a:ln w="12700" cap="flat" cmpd="sng" algn="ctr">
            <a:solidFill>
              <a:schemeClr val="tx1">
                <a:lumMod val="95000"/>
                <a:lumOff val="5000"/>
              </a:schemeClr>
            </a:solidFill>
            <a:round/>
          </a:ln>
          <a:effectLst/>
        </c:spPr>
        <c:txPr>
          <a:bodyPr rot="-60000000" spcFirstLastPara="1" vertOverflow="ellipsis" vert="horz" wrap="square" anchor="t" anchorCtr="0"/>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419"/>
          </a:p>
        </c:txPr>
        <c:crossAx val="518079807"/>
        <c:crosses val="autoZero"/>
        <c:auto val="1"/>
        <c:lblAlgn val="ctr"/>
        <c:lblOffset val="100"/>
        <c:noMultiLvlLbl val="0"/>
      </c:catAx>
      <c:valAx>
        <c:axId val="518079807"/>
        <c:scaling>
          <c:orientation val="minMax"/>
          <c:max val="10000"/>
          <c:min val="0"/>
        </c:scaling>
        <c:delete val="0"/>
        <c:axPos val="l"/>
        <c:majorGridlines>
          <c:spPr>
            <a:ln w="0"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419" sz="1200" b="1">
                    <a:solidFill>
                      <a:sysClr val="windowText" lastClr="000000"/>
                    </a:solidFill>
                    <a:latin typeface="Times New Roman" panose="02020603050405020304" pitchFamily="18" charset="0"/>
                    <a:cs typeface="Times New Roman" panose="02020603050405020304" pitchFamily="18" charset="0"/>
                  </a:rPr>
                  <a:t>Alpaca</a:t>
                </a:r>
                <a:r>
                  <a:rPr lang="es-419" sz="1200" b="1" baseline="0">
                    <a:solidFill>
                      <a:sysClr val="windowText" lastClr="000000"/>
                    </a:solidFill>
                    <a:latin typeface="Times New Roman" panose="02020603050405020304" pitchFamily="18" charset="0"/>
                    <a:cs typeface="Times New Roman" panose="02020603050405020304" pitchFamily="18" charset="0"/>
                  </a:rPr>
                  <a:t> fiber (kg)</a:t>
                </a:r>
                <a:endParaRPr lang="es-419" sz="1200"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2.3159000873185531E-3"/>
              <c:y val="0.317878681683573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419"/>
            </a:p>
          </c:txPr>
        </c:title>
        <c:numFmt formatCode="0" sourceLinked="1"/>
        <c:majorTickMark val="in"/>
        <c:minorTickMark val="none"/>
        <c:tickLblPos val="nextTo"/>
        <c:spPr>
          <a:noFill/>
          <a:ln w="12700">
            <a:solidFill>
              <a:schemeClr val="bg2">
                <a:lumMod val="10000"/>
              </a:schemeClr>
            </a:solidFill>
          </a:ln>
          <a:effectLst/>
        </c:spPr>
        <c:txPr>
          <a:bodyPr rot="-60000000" spcFirstLastPara="1" vertOverflow="ellipsis" vert="horz" wrap="square" anchor="b"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419"/>
          </a:p>
        </c:txPr>
        <c:crossAx val="922289167"/>
        <c:crosses val="autoZero"/>
        <c:crossBetween val="between"/>
        <c:majorUnit val="1000"/>
      </c:valAx>
      <c:spPr>
        <a:noFill/>
        <a:ln>
          <a:noFill/>
        </a:ln>
        <a:effectLst/>
      </c:spPr>
    </c:plotArea>
    <c:legend>
      <c:legendPos val="r"/>
      <c:layout>
        <c:manualLayout>
          <c:xMode val="edge"/>
          <c:yMode val="edge"/>
          <c:x val="0.65588246894589841"/>
          <c:y val="0.32849905698752618"/>
          <c:w val="0.15308791780116962"/>
          <c:h val="0.3012025417894582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419"/>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419"/>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492125</xdr:colOff>
      <xdr:row>62</xdr:row>
      <xdr:rowOff>36512</xdr:rowOff>
    </xdr:from>
    <xdr:to>
      <xdr:col>20</xdr:col>
      <xdr:colOff>15875</xdr:colOff>
      <xdr:row>74</xdr:row>
      <xdr:rowOff>112712</xdr:rowOff>
    </xdr:to>
    <xdr:graphicFrame macro="">
      <xdr:nvGraphicFramePr>
        <xdr:cNvPr id="8" name="Chart 7">
          <a:extLst>
            <a:ext uri="{FF2B5EF4-FFF2-40B4-BE49-F238E27FC236}">
              <a16:creationId xmlns:a16="http://schemas.microsoft.com/office/drawing/2014/main" id="{E34360B0-4FC9-A11D-294B-63C3B207C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303068</xdr:colOff>
      <xdr:row>13</xdr:row>
      <xdr:rowOff>45747</xdr:rowOff>
    </xdr:from>
    <xdr:to>
      <xdr:col>19</xdr:col>
      <xdr:colOff>7793</xdr:colOff>
      <xdr:row>40</xdr:row>
      <xdr:rowOff>25111</xdr:rowOff>
    </xdr:to>
    <xdr:graphicFrame macro="">
      <xdr:nvGraphicFramePr>
        <xdr:cNvPr id="12" name="Chart 11">
          <a:extLst>
            <a:ext uri="{FF2B5EF4-FFF2-40B4-BE49-F238E27FC236}">
              <a16:creationId xmlns:a16="http://schemas.microsoft.com/office/drawing/2014/main" id="{87FFC644-2BA8-D231-3163-BC7EBCFC4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483053</xdr:colOff>
      <xdr:row>55</xdr:row>
      <xdr:rowOff>40139</xdr:rowOff>
    </xdr:from>
    <xdr:to>
      <xdr:col>31</xdr:col>
      <xdr:colOff>238125</xdr:colOff>
      <xdr:row>72</xdr:row>
      <xdr:rowOff>88446</xdr:rowOff>
    </xdr:to>
    <xdr:graphicFrame macro="">
      <xdr:nvGraphicFramePr>
        <xdr:cNvPr id="7" name="Chart 6">
          <a:extLst>
            <a:ext uri="{FF2B5EF4-FFF2-40B4-BE49-F238E27FC236}">
              <a16:creationId xmlns:a16="http://schemas.microsoft.com/office/drawing/2014/main" id="{4601FF75-478D-542E-04FA-6591A8D43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6C25B64-2310-4A80-8209-37CBE478F471}" autoFormatId="16" applyNumberFormats="0" applyBorderFormats="0" applyFontFormats="0" applyPatternFormats="0" applyAlignmentFormats="0" applyWidthHeightFormats="0">
  <queryTableRefresh nextId="15" unboundColumnsRight="2">
    <queryTableFields count="14">
      <queryTableField id="1" name="Column1" tableColumnId="1"/>
      <queryTableField id="2" name="Site" tableColumnId="2"/>
      <queryTableField id="3" name="PS" tableColumnId="3"/>
      <queryTableField id="4" name="TR" tableColumnId="4"/>
      <queryTableField id="5" name="TAP" tableColumnId="5"/>
      <queryTableField id="6" name="MAT" tableColumnId="6"/>
      <queryTableField id="7" name="TN" tableColumnId="7"/>
      <queryTableField id="8" name="PH" tableColumnId="8"/>
      <queryTableField id="9" name="Alt" tableColumnId="9"/>
      <queryTableField id="10" name="GI" tableColumnId="10"/>
      <queryTableField id="11" name="Lat" tableColumnId="11"/>
      <queryTableField id="12" name="Long" tableColumnId="12"/>
      <queryTableField id="13" dataBound="0" tableColumnId="13"/>
      <queryTableField id="14" dataBound="0"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AD5F1E-07C4-45F4-9AC2-5CC8F21F0C2F}" name="div_env_site" displayName="div_env_site" ref="A1:N8" tableType="queryTable" totalsRowShown="0">
  <autoFilter ref="A1:N8" xr:uid="{9CAD5F1E-07C4-45F4-9AC2-5CC8F21F0C2F}"/>
  <tableColumns count="14">
    <tableColumn id="1" xr3:uid="{9CC2165C-3B2E-4FD9-8A62-A471F4B8DBFE}" uniqueName="1" name="Column1" queryTableFieldId="1"/>
    <tableColumn id="2" xr3:uid="{5AFC24B5-AD92-4E0C-8BF9-001F91CDB764}" uniqueName="2" name="Site" queryTableFieldId="2" dataDxfId="1"/>
    <tableColumn id="3" xr3:uid="{F6FED179-1AC0-4C4F-A875-38AF37DDC76A}" uniqueName="3" name="PS" queryTableFieldId="3"/>
    <tableColumn id="4" xr3:uid="{71078909-9579-44A7-B213-2B720E8C1EDD}" uniqueName="4" name="TR" queryTableFieldId="4"/>
    <tableColumn id="5" xr3:uid="{51D3B017-F2B6-4BD6-B5B2-CC3C8F727D0D}" uniqueName="5" name="TAP" queryTableFieldId="5"/>
    <tableColumn id="6" xr3:uid="{A16CC642-C044-44C2-8717-04DD902F27BA}" uniqueName="6" name="MAT" queryTableFieldId="6"/>
    <tableColumn id="7" xr3:uid="{D754937E-6A22-4680-AC71-1C446B6FBAC6}" uniqueName="7" name="TN" queryTableFieldId="7"/>
    <tableColumn id="8" xr3:uid="{AA3838EF-3A48-4DF5-AF10-68970FBA8FF1}" uniqueName="8" name="PH" queryTableFieldId="8"/>
    <tableColumn id="9" xr3:uid="{A3997153-7C44-4387-A271-B215C929B84D}" uniqueName="9" name="Alt" queryTableFieldId="9"/>
    <tableColumn id="10" xr3:uid="{D9999B33-598E-4205-9465-4DAEB1EDFFBA}" uniqueName="10" name="GI (Animal/m2)" queryTableFieldId="10"/>
    <tableColumn id="11" xr3:uid="{5290183C-F240-4D21-A5D3-ABBD569C5633}" uniqueName="11" name="Lat" queryTableFieldId="11"/>
    <tableColumn id="12" xr3:uid="{5A2F379D-F679-4779-8C8E-ADC9CC68EEB3}" uniqueName="12" name="Long" queryTableFieldId="12"/>
    <tableColumn id="13" xr3:uid="{DA8B52B3-8C3A-449C-9EAE-A76DB6ABC9EE}" uniqueName="13" name="GI (An/ha)" queryTableFieldId="13" dataDxfId="0">
      <calculatedColumnFormula>div_env_site[[#This Row],[GI (Animal/m2)]]*10000</calculatedColumnFormula>
    </tableColumn>
    <tableColumn id="14" xr3:uid="{07B0E995-AD9C-45CE-8E69-CA82F08EDC73}" uniqueName="14" name="Density vicunhas (Animals/Ha)" queryTableFieldId="1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F80BB-E95B-4005-9551-D68327EB5E50}">
  <dimension ref="A2:AE127"/>
  <sheetViews>
    <sheetView topLeftCell="A99" zoomScaleNormal="100" workbookViewId="0">
      <selection activeCell="S21" sqref="S21"/>
    </sheetView>
  </sheetViews>
  <sheetFormatPr defaultRowHeight="15" x14ac:dyDescent="0.25"/>
  <cols>
    <col min="1" max="1" width="10.28515625" bestFit="1" customWidth="1"/>
    <col min="2" max="2" width="15.5703125" bestFit="1" customWidth="1"/>
    <col min="6" max="6" width="8.7109375" customWidth="1"/>
    <col min="7" max="7" width="10.140625" customWidth="1"/>
    <col min="8" max="8" width="4.85546875" customWidth="1"/>
    <col min="9" max="9" width="8.28515625" customWidth="1"/>
    <col min="10" max="10" width="14.140625" bestFit="1" customWidth="1"/>
    <col min="11" max="11" width="6" bestFit="1" customWidth="1"/>
    <col min="12" max="16" width="5.5703125" bestFit="1" customWidth="1"/>
    <col min="17" max="18" width="5.5703125" customWidth="1"/>
    <col min="19" max="20" width="5" bestFit="1" customWidth="1"/>
  </cols>
  <sheetData>
    <row r="2" spans="1:31" x14ac:dyDescent="0.25">
      <c r="A2" s="91" t="s">
        <v>150</v>
      </c>
      <c r="B2" s="91"/>
      <c r="C2" s="13"/>
      <c r="J2" s="122" t="s">
        <v>158</v>
      </c>
      <c r="K2" s="122"/>
      <c r="L2" s="122"/>
      <c r="M2" s="122"/>
      <c r="N2" s="122"/>
      <c r="O2" s="122"/>
      <c r="P2" s="122"/>
      <c r="Q2" s="122"/>
      <c r="R2" s="122"/>
      <c r="S2" s="122"/>
      <c r="T2" s="122"/>
      <c r="U2" s="126" t="s">
        <v>159</v>
      </c>
      <c r="V2" s="127"/>
      <c r="W2" s="127"/>
      <c r="X2" s="127"/>
      <c r="Y2" s="127"/>
      <c r="Z2" s="127"/>
      <c r="AA2" s="127"/>
      <c r="AB2" s="127"/>
      <c r="AC2" s="127"/>
      <c r="AD2" s="127"/>
      <c r="AE2" s="127"/>
    </row>
    <row r="3" spans="1:31" x14ac:dyDescent="0.25">
      <c r="C3" s="16" t="s">
        <v>6</v>
      </c>
      <c r="D3" s="16"/>
      <c r="E3" s="16"/>
      <c r="F3" s="16"/>
      <c r="G3" s="16"/>
      <c r="H3" s="16"/>
      <c r="I3" s="97"/>
      <c r="J3" s="1">
        <v>2012</v>
      </c>
      <c r="K3" s="1">
        <v>2013</v>
      </c>
      <c r="L3" s="1">
        <v>2014</v>
      </c>
      <c r="M3" s="1">
        <v>2015</v>
      </c>
      <c r="N3" s="1">
        <v>2016</v>
      </c>
      <c r="O3" s="1">
        <v>2017</v>
      </c>
      <c r="P3" s="1">
        <v>2018</v>
      </c>
      <c r="Q3" s="1">
        <v>2019</v>
      </c>
      <c r="R3" s="1">
        <v>2020</v>
      </c>
      <c r="S3" s="1">
        <v>2021</v>
      </c>
      <c r="T3" s="1">
        <v>2022</v>
      </c>
      <c r="U3">
        <v>2012</v>
      </c>
      <c r="V3">
        <v>2013</v>
      </c>
      <c r="W3">
        <v>2014</v>
      </c>
      <c r="X3">
        <v>2015</v>
      </c>
      <c r="Y3">
        <v>2016</v>
      </c>
      <c r="Z3">
        <v>2017</v>
      </c>
      <c r="AA3">
        <v>2018</v>
      </c>
      <c r="AB3">
        <v>2019</v>
      </c>
      <c r="AC3">
        <v>2020</v>
      </c>
      <c r="AD3">
        <v>2021</v>
      </c>
      <c r="AE3">
        <v>2022</v>
      </c>
    </row>
    <row r="4" spans="1:31" x14ac:dyDescent="0.25">
      <c r="C4" s="1" t="s">
        <v>122</v>
      </c>
      <c r="D4" s="1" t="s">
        <v>134</v>
      </c>
      <c r="E4" s="1" t="s">
        <v>124</v>
      </c>
      <c r="F4" s="1" t="s">
        <v>133</v>
      </c>
      <c r="G4" s="1" t="s">
        <v>132</v>
      </c>
      <c r="H4" s="1" t="s">
        <v>131</v>
      </c>
      <c r="I4" s="62" t="s">
        <v>130</v>
      </c>
      <c r="J4" s="2"/>
      <c r="K4" s="2"/>
      <c r="L4" s="2"/>
      <c r="M4" s="2"/>
      <c r="N4" s="2"/>
      <c r="O4" s="2"/>
      <c r="P4" s="2"/>
      <c r="Q4" s="2"/>
      <c r="R4" s="2"/>
      <c r="S4" s="2"/>
      <c r="T4" s="2"/>
    </row>
    <row r="5" spans="1:31" x14ac:dyDescent="0.25">
      <c r="A5" s="2" t="s">
        <v>9</v>
      </c>
      <c r="B5" s="2" t="s">
        <v>9</v>
      </c>
      <c r="C5" s="2">
        <v>50</v>
      </c>
      <c r="D5" s="3">
        <f t="shared" ref="D5:D12" si="0">C5*1.21</f>
        <v>60.5</v>
      </c>
      <c r="E5" s="1">
        <v>2850</v>
      </c>
      <c r="F5" s="2">
        <v>200</v>
      </c>
      <c r="G5" s="1">
        <f t="shared" ref="G5:G12" si="1">F5*0.6</f>
        <v>120</v>
      </c>
      <c r="H5" s="2"/>
      <c r="I5" s="21"/>
      <c r="J5" s="4">
        <f>D5+E5+G5</f>
        <v>3030.5</v>
      </c>
      <c r="K5" s="4">
        <v>3366.7539999999999</v>
      </c>
      <c r="L5" s="2">
        <v>2050</v>
      </c>
      <c r="M5" s="2">
        <v>2050</v>
      </c>
      <c r="N5" s="2">
        <v>1650</v>
      </c>
      <c r="O5" s="2">
        <v>2225</v>
      </c>
      <c r="P5" s="2">
        <v>1589</v>
      </c>
      <c r="Q5" s="2">
        <v>2432</v>
      </c>
      <c r="R5" s="2">
        <v>2238</v>
      </c>
      <c r="S5" s="4">
        <v>2727.75</v>
      </c>
      <c r="T5" s="4">
        <v>1091</v>
      </c>
      <c r="U5">
        <v>2850</v>
      </c>
      <c r="V5">
        <v>2841</v>
      </c>
      <c r="W5">
        <v>2050</v>
      </c>
      <c r="X5">
        <v>2050</v>
      </c>
      <c r="Y5" s="90">
        <v>1650</v>
      </c>
      <c r="Z5" s="90">
        <v>2225</v>
      </c>
      <c r="AA5" s="93">
        <v>1589</v>
      </c>
      <c r="AB5" s="93">
        <f>1857+575</f>
        <v>2432</v>
      </c>
    </row>
    <row r="6" spans="1:31" x14ac:dyDescent="0.25">
      <c r="A6" s="2" t="s">
        <v>129</v>
      </c>
      <c r="B6" s="2" t="s">
        <v>128</v>
      </c>
      <c r="C6" s="2">
        <v>1000</v>
      </c>
      <c r="D6" s="3">
        <f t="shared" si="0"/>
        <v>1210</v>
      </c>
      <c r="E6" s="1">
        <v>7000</v>
      </c>
      <c r="F6" s="2">
        <v>170</v>
      </c>
      <c r="G6" s="1">
        <f t="shared" si="1"/>
        <v>102</v>
      </c>
      <c r="H6" s="2">
        <v>70</v>
      </c>
      <c r="I6" s="62">
        <f>H6*3.8*1.21</f>
        <v>321.86</v>
      </c>
      <c r="J6" s="4">
        <f>D6+E6+G6+I6</f>
        <v>8633.86</v>
      </c>
      <c r="K6" s="4">
        <v>6097.348</v>
      </c>
      <c r="L6" s="1">
        <v>4932</v>
      </c>
      <c r="M6" s="1">
        <v>4932</v>
      </c>
      <c r="N6" s="90">
        <v>4532</v>
      </c>
      <c r="O6" s="90">
        <v>4532</v>
      </c>
      <c r="P6" s="1">
        <v>4877</v>
      </c>
      <c r="Q6" s="1">
        <v>3925</v>
      </c>
      <c r="R6" s="1">
        <v>3144</v>
      </c>
      <c r="S6" s="4">
        <v>4391.43</v>
      </c>
      <c r="T6" s="2">
        <v>3501.76</v>
      </c>
      <c r="U6">
        <v>7000</v>
      </c>
      <c r="V6">
        <v>4424</v>
      </c>
      <c r="W6" s="8">
        <v>4932</v>
      </c>
      <c r="X6" s="8">
        <v>4932</v>
      </c>
      <c r="Y6" s="90">
        <v>4532</v>
      </c>
      <c r="Z6" s="90">
        <v>4532</v>
      </c>
      <c r="AA6" s="1">
        <v>4877</v>
      </c>
      <c r="AB6" s="1">
        <v>3925</v>
      </c>
    </row>
    <row r="7" spans="1:31" x14ac:dyDescent="0.25">
      <c r="A7" s="2" t="s">
        <v>3</v>
      </c>
      <c r="B7" s="88" t="s">
        <v>7</v>
      </c>
      <c r="C7" s="88">
        <v>200</v>
      </c>
      <c r="D7" s="3">
        <f t="shared" si="0"/>
        <v>242</v>
      </c>
      <c r="E7" s="89">
        <v>771</v>
      </c>
      <c r="F7" s="88">
        <v>75</v>
      </c>
      <c r="G7" s="1">
        <f t="shared" si="1"/>
        <v>45</v>
      </c>
      <c r="H7" s="88"/>
      <c r="I7" s="62">
        <f>H7*3.8*1.21</f>
        <v>0</v>
      </c>
      <c r="J7" s="4">
        <f>D7+E7+G7+I7</f>
        <v>1058</v>
      </c>
      <c r="K7" s="4">
        <v>3249.88</v>
      </c>
      <c r="L7" s="2">
        <v>1083</v>
      </c>
      <c r="M7" s="90">
        <v>1099</v>
      </c>
      <c r="N7" s="90">
        <v>1459</v>
      </c>
      <c r="O7" s="2">
        <v>2185</v>
      </c>
      <c r="P7" s="2">
        <v>2185</v>
      </c>
      <c r="Q7" s="99">
        <v>533</v>
      </c>
      <c r="R7" s="2">
        <v>789.36</v>
      </c>
      <c r="S7" s="4">
        <v>584.25</v>
      </c>
      <c r="T7" s="2">
        <v>346.8</v>
      </c>
      <c r="U7">
        <v>771</v>
      </c>
      <c r="V7">
        <v>2539</v>
      </c>
      <c r="W7" s="8">
        <v>1083</v>
      </c>
      <c r="X7" s="68">
        <v>1083</v>
      </c>
      <c r="Y7" s="90">
        <v>1099</v>
      </c>
      <c r="Z7" s="90">
        <v>1459</v>
      </c>
      <c r="AA7" s="6">
        <v>2185</v>
      </c>
      <c r="AB7" s="13"/>
    </row>
    <row r="8" spans="1:31" x14ac:dyDescent="0.25">
      <c r="A8" s="88" t="s">
        <v>4</v>
      </c>
      <c r="B8" s="88" t="s">
        <v>8</v>
      </c>
      <c r="C8" s="2">
        <v>200</v>
      </c>
      <c r="D8" s="3">
        <f t="shared" si="0"/>
        <v>242</v>
      </c>
      <c r="E8" s="88">
        <v>771</v>
      </c>
      <c r="F8" s="88">
        <v>75</v>
      </c>
      <c r="G8" s="1">
        <f t="shared" si="1"/>
        <v>45</v>
      </c>
      <c r="H8" s="88"/>
      <c r="I8" s="62">
        <f>H8*3.8*1.21</f>
        <v>0</v>
      </c>
      <c r="J8" s="4">
        <f>D8+E8+G8+I8</f>
        <v>1058</v>
      </c>
      <c r="K8" s="4">
        <v>1894.41</v>
      </c>
      <c r="L8" s="2">
        <v>1865</v>
      </c>
      <c r="M8" s="2">
        <v>1865</v>
      </c>
      <c r="N8" s="2">
        <v>1540</v>
      </c>
      <c r="O8" s="2">
        <v>2000</v>
      </c>
      <c r="P8" s="2">
        <v>2550</v>
      </c>
      <c r="Q8" s="2">
        <v>813</v>
      </c>
      <c r="R8" s="2">
        <v>614.36</v>
      </c>
      <c r="S8" s="4">
        <v>584.25</v>
      </c>
      <c r="T8" s="2">
        <v>346.8</v>
      </c>
      <c r="U8">
        <v>771</v>
      </c>
      <c r="V8">
        <v>1220</v>
      </c>
      <c r="W8">
        <v>1865</v>
      </c>
      <c r="X8">
        <v>1865</v>
      </c>
      <c r="Y8" s="90">
        <v>1540</v>
      </c>
      <c r="Z8" s="90">
        <v>2000</v>
      </c>
      <c r="AA8" s="92">
        <v>2550</v>
      </c>
      <c r="AB8" s="13"/>
    </row>
    <row r="9" spans="1:31" x14ac:dyDescent="0.25">
      <c r="A9" s="88" t="s">
        <v>3</v>
      </c>
      <c r="B9" s="88"/>
      <c r="C9" s="2">
        <f t="shared" ref="C9:T9" si="2">SUM(C7:C8)</f>
        <v>400</v>
      </c>
      <c r="D9" s="2">
        <f t="shared" si="2"/>
        <v>484</v>
      </c>
      <c r="E9" s="2">
        <f t="shared" si="2"/>
        <v>1542</v>
      </c>
      <c r="F9" s="2">
        <f t="shared" si="2"/>
        <v>150</v>
      </c>
      <c r="G9" s="2">
        <f t="shared" si="2"/>
        <v>90</v>
      </c>
      <c r="H9" s="2">
        <f t="shared" si="2"/>
        <v>0</v>
      </c>
      <c r="I9" s="2">
        <f t="shared" si="2"/>
        <v>0</v>
      </c>
      <c r="J9" s="33">
        <f t="shared" si="2"/>
        <v>2116</v>
      </c>
      <c r="K9" s="33">
        <f t="shared" si="2"/>
        <v>5144.29</v>
      </c>
      <c r="L9" s="33">
        <f t="shared" si="2"/>
        <v>2948</v>
      </c>
      <c r="M9" s="33">
        <f t="shared" si="2"/>
        <v>2964</v>
      </c>
      <c r="N9" s="33">
        <f t="shared" si="2"/>
        <v>2999</v>
      </c>
      <c r="O9" s="33">
        <f t="shared" si="2"/>
        <v>4185</v>
      </c>
      <c r="P9" s="33">
        <f t="shared" si="2"/>
        <v>4735</v>
      </c>
      <c r="Q9" s="33">
        <f t="shared" si="2"/>
        <v>1346</v>
      </c>
      <c r="R9" s="33">
        <f t="shared" si="2"/>
        <v>1403.72</v>
      </c>
      <c r="S9" s="33">
        <f t="shared" si="2"/>
        <v>1168.5</v>
      </c>
      <c r="T9" s="33">
        <f t="shared" si="2"/>
        <v>693.6</v>
      </c>
      <c r="U9">
        <v>1542</v>
      </c>
      <c r="V9" s="120">
        <f t="shared" ref="V9:AA9" si="3">SUM(V7:V8)</f>
        <v>3759</v>
      </c>
      <c r="W9" s="8">
        <f t="shared" si="3"/>
        <v>2948</v>
      </c>
      <c r="X9" s="8">
        <f t="shared" si="3"/>
        <v>2948</v>
      </c>
      <c r="Y9">
        <f t="shared" si="3"/>
        <v>2639</v>
      </c>
      <c r="Z9">
        <f t="shared" si="3"/>
        <v>3459</v>
      </c>
      <c r="AA9" s="6">
        <f t="shared" si="3"/>
        <v>4735</v>
      </c>
      <c r="AB9" s="6">
        <v>2955</v>
      </c>
    </row>
    <row r="10" spans="1:31" x14ac:dyDescent="0.25">
      <c r="A10" s="88" t="s">
        <v>149</v>
      </c>
      <c r="B10" s="88" t="s">
        <v>148</v>
      </c>
      <c r="C10" s="2">
        <v>500</v>
      </c>
      <c r="D10" s="3">
        <f t="shared" si="0"/>
        <v>605</v>
      </c>
      <c r="E10" s="88">
        <v>350</v>
      </c>
      <c r="F10" s="88">
        <v>80</v>
      </c>
      <c r="G10" s="1">
        <f t="shared" si="1"/>
        <v>48</v>
      </c>
      <c r="H10" s="88">
        <v>20</v>
      </c>
      <c r="I10" s="62">
        <f>H10*3.8*1.21</f>
        <v>91.96</v>
      </c>
      <c r="J10" s="4">
        <f>D10+E10+G10+I10</f>
        <v>1094.96</v>
      </c>
      <c r="K10" s="4">
        <v>1504</v>
      </c>
      <c r="L10" s="2">
        <v>700</v>
      </c>
      <c r="M10" s="2">
        <v>700</v>
      </c>
      <c r="N10" s="2">
        <v>664</v>
      </c>
      <c r="O10" s="2">
        <v>675</v>
      </c>
      <c r="P10" s="2">
        <v>633</v>
      </c>
      <c r="Q10" s="2">
        <v>1296.19</v>
      </c>
      <c r="R10" s="2">
        <v>1808.19</v>
      </c>
      <c r="S10" s="4">
        <v>1583.77</v>
      </c>
      <c r="T10" s="2">
        <v>595.44000000000005</v>
      </c>
      <c r="U10">
        <v>350</v>
      </c>
      <c r="V10">
        <v>681</v>
      </c>
      <c r="W10">
        <v>700</v>
      </c>
      <c r="X10">
        <v>700</v>
      </c>
      <c r="Y10" s="90">
        <v>664</v>
      </c>
      <c r="Z10" s="92">
        <v>675</v>
      </c>
      <c r="AA10" s="92">
        <v>633</v>
      </c>
      <c r="AB10" s="92">
        <v>523</v>
      </c>
    </row>
    <row r="11" spans="1:31" x14ac:dyDescent="0.25">
      <c r="A11" s="88" t="s">
        <v>120</v>
      </c>
      <c r="B11" s="88" t="s">
        <v>120</v>
      </c>
      <c r="C11" s="2">
        <v>500</v>
      </c>
      <c r="D11" s="3">
        <f t="shared" si="0"/>
        <v>605</v>
      </c>
      <c r="E11" s="88">
        <v>3000</v>
      </c>
      <c r="F11" s="88">
        <v>150</v>
      </c>
      <c r="G11" s="1">
        <f t="shared" si="1"/>
        <v>90</v>
      </c>
      <c r="H11" s="88"/>
      <c r="I11" s="62">
        <f>H11*3.8*1.21</f>
        <v>0</v>
      </c>
      <c r="J11" s="4">
        <f>D11+E11+G11+I11</f>
        <v>3695</v>
      </c>
      <c r="K11" s="59">
        <v>3695.26</v>
      </c>
      <c r="L11" s="2">
        <v>3901</v>
      </c>
      <c r="M11" s="2">
        <v>3973</v>
      </c>
      <c r="N11" s="2">
        <v>4002</v>
      </c>
      <c r="O11" s="2">
        <v>3960</v>
      </c>
      <c r="P11" s="2">
        <v>2316</v>
      </c>
      <c r="Q11" s="2">
        <v>4256.71</v>
      </c>
      <c r="R11" s="2">
        <v>5323.37</v>
      </c>
      <c r="S11" s="4">
        <v>4965.82</v>
      </c>
      <c r="T11" s="2">
        <v>3179.83</v>
      </c>
      <c r="U11">
        <v>3000</v>
      </c>
      <c r="V11">
        <v>3063</v>
      </c>
      <c r="W11">
        <v>3901</v>
      </c>
      <c r="X11">
        <v>3973</v>
      </c>
      <c r="Y11" s="90">
        <v>4002</v>
      </c>
      <c r="Z11" s="92">
        <v>3960</v>
      </c>
      <c r="AA11" s="92">
        <v>2316</v>
      </c>
      <c r="AB11" s="92">
        <v>3832</v>
      </c>
    </row>
    <row r="12" spans="1:31" x14ac:dyDescent="0.25">
      <c r="A12" s="88" t="s">
        <v>121</v>
      </c>
      <c r="B12" s="88" t="s">
        <v>121</v>
      </c>
      <c r="C12" s="2">
        <v>100</v>
      </c>
      <c r="D12" s="3">
        <f t="shared" si="0"/>
        <v>121</v>
      </c>
      <c r="E12" s="88">
        <v>2000</v>
      </c>
      <c r="F12" s="88">
        <v>50</v>
      </c>
      <c r="G12" s="1">
        <f t="shared" si="1"/>
        <v>30</v>
      </c>
      <c r="H12" s="1"/>
      <c r="I12" s="1">
        <f t="shared" ref="I12" si="4">H12*0.6</f>
        <v>0</v>
      </c>
      <c r="J12" s="4">
        <f>D12+E12+G12+I12</f>
        <v>2151</v>
      </c>
      <c r="K12" s="59">
        <v>2284.8720000000003</v>
      </c>
      <c r="L12" s="2">
        <v>2098</v>
      </c>
      <c r="M12" s="2">
        <v>2198</v>
      </c>
      <c r="N12" s="2">
        <v>2290</v>
      </c>
      <c r="O12" s="2">
        <v>2300</v>
      </c>
      <c r="P12" s="2">
        <v>1996</v>
      </c>
      <c r="Q12" s="2">
        <v>2379.4</v>
      </c>
      <c r="R12" s="2">
        <v>3138.65</v>
      </c>
      <c r="S12" s="4">
        <v>2963.37</v>
      </c>
      <c r="T12" s="2">
        <v>2186</v>
      </c>
      <c r="U12">
        <v>2000</v>
      </c>
      <c r="V12">
        <v>1907</v>
      </c>
      <c r="W12">
        <v>2098</v>
      </c>
      <c r="X12">
        <v>2198</v>
      </c>
      <c r="Y12" s="90">
        <v>2290</v>
      </c>
      <c r="Z12" s="92">
        <v>2300</v>
      </c>
      <c r="AA12" s="92">
        <v>1996</v>
      </c>
      <c r="AB12" s="92">
        <v>2089</v>
      </c>
    </row>
    <row r="13" spans="1:31" s="11" customFormat="1" ht="18.75" customHeight="1" x14ac:dyDescent="0.25">
      <c r="A13" s="88" t="s">
        <v>34</v>
      </c>
      <c r="B13" s="88" t="s">
        <v>2</v>
      </c>
      <c r="C13" s="88"/>
      <c r="D13" s="89"/>
      <c r="E13" s="90"/>
      <c r="F13" s="88"/>
      <c r="G13" s="88"/>
      <c r="H13" s="88"/>
      <c r="I13" s="118"/>
      <c r="J13" s="88"/>
      <c r="K13" s="119">
        <v>2029.45</v>
      </c>
      <c r="L13" s="88"/>
      <c r="M13" s="88"/>
      <c r="N13" s="88"/>
      <c r="O13" s="88"/>
      <c r="P13" s="88"/>
      <c r="Q13" s="88"/>
      <c r="R13" s="88"/>
      <c r="S13" s="119"/>
      <c r="T13" s="88"/>
      <c r="V13" s="100"/>
      <c r="AB13"/>
    </row>
    <row r="14" spans="1:31" s="11" customFormat="1" x14ac:dyDescent="0.25">
      <c r="A14" s="88" t="s">
        <v>13</v>
      </c>
      <c r="B14" s="88" t="s">
        <v>5</v>
      </c>
      <c r="C14" s="88"/>
      <c r="D14" s="89"/>
      <c r="E14" s="90"/>
      <c r="F14" s="88"/>
      <c r="G14" s="88"/>
      <c r="H14" s="88"/>
      <c r="I14" s="118"/>
      <c r="J14" s="88"/>
      <c r="K14" s="119">
        <v>9614.3000000000011</v>
      </c>
      <c r="L14" s="88"/>
      <c r="M14" s="88"/>
      <c r="N14" s="88"/>
      <c r="O14" s="88"/>
      <c r="P14" s="88"/>
      <c r="Q14" s="88"/>
      <c r="R14" s="88"/>
      <c r="S14" s="88"/>
      <c r="T14" s="88"/>
      <c r="AB14"/>
    </row>
    <row r="15" spans="1:31" x14ac:dyDescent="0.25">
      <c r="A15" s="94" t="s">
        <v>147</v>
      </c>
      <c r="C15" s="16" t="s">
        <v>6</v>
      </c>
      <c r="D15" s="16"/>
      <c r="E15" s="16"/>
      <c r="F15" s="16"/>
      <c r="G15" s="16"/>
      <c r="H15" s="16"/>
      <c r="I15" s="16"/>
      <c r="K15" s="13"/>
      <c r="V15" s="11"/>
      <c r="AB15" s="11"/>
    </row>
    <row r="16" spans="1:31" x14ac:dyDescent="0.25">
      <c r="C16" s="1" t="s">
        <v>122</v>
      </c>
      <c r="D16" s="1" t="s">
        <v>134</v>
      </c>
      <c r="E16" s="1" t="s">
        <v>124</v>
      </c>
      <c r="F16" s="1" t="s">
        <v>133</v>
      </c>
      <c r="G16" s="1" t="s">
        <v>132</v>
      </c>
      <c r="H16" s="1" t="s">
        <v>131</v>
      </c>
      <c r="I16" s="1" t="s">
        <v>130</v>
      </c>
      <c r="J16" s="95" t="s">
        <v>135</v>
      </c>
      <c r="K16" s="13"/>
      <c r="W16" s="8"/>
      <c r="X16" s="8"/>
      <c r="AB16" s="11"/>
    </row>
    <row r="17" spans="1:25" x14ac:dyDescent="0.25">
      <c r="A17" s="2" t="s">
        <v>9</v>
      </c>
      <c r="B17" s="2" t="s">
        <v>9</v>
      </c>
      <c r="C17" s="2">
        <v>316</v>
      </c>
      <c r="D17" s="3">
        <f t="shared" ref="D17:D25" si="5">C17*1.21</f>
        <v>382.36</v>
      </c>
      <c r="E17" s="93">
        <v>2841</v>
      </c>
      <c r="F17" s="2">
        <v>216</v>
      </c>
      <c r="G17" s="1">
        <f>F17*0.6</f>
        <v>129.6</v>
      </c>
      <c r="H17" s="2">
        <v>3</v>
      </c>
      <c r="I17" s="2">
        <f>H17*3.8*1.21</f>
        <v>13.793999999999999</v>
      </c>
      <c r="J17" s="59">
        <f>D17+E17+G17+I17</f>
        <v>3366.7539999999999</v>
      </c>
      <c r="K17" s="68"/>
      <c r="Y17" s="69"/>
    </row>
    <row r="18" spans="1:25" x14ac:dyDescent="0.25">
      <c r="A18" s="2" t="s">
        <v>129</v>
      </c>
      <c r="B18" s="2" t="s">
        <v>128</v>
      </c>
      <c r="C18" s="2">
        <v>1126</v>
      </c>
      <c r="D18" s="3">
        <f t="shared" si="5"/>
        <v>1362.46</v>
      </c>
      <c r="E18" s="1">
        <v>4424</v>
      </c>
      <c r="F18" s="2">
        <v>89</v>
      </c>
      <c r="G18" s="1">
        <f>F18*0.6</f>
        <v>53.4</v>
      </c>
      <c r="H18" s="2">
        <v>56</v>
      </c>
      <c r="I18" s="2">
        <f t="shared" ref="I18:I25" si="6">H18*3.8*1.21</f>
        <v>257.488</v>
      </c>
      <c r="J18" s="59">
        <f>D18+E18+G18+I18</f>
        <v>6097.348</v>
      </c>
      <c r="K18" s="68"/>
      <c r="Y18" s="13"/>
    </row>
    <row r="19" spans="1:25" x14ac:dyDescent="0.25">
      <c r="A19" s="2" t="s">
        <v>3</v>
      </c>
      <c r="B19" s="2" t="s">
        <v>7</v>
      </c>
      <c r="C19" s="2">
        <v>528</v>
      </c>
      <c r="D19" s="3">
        <f t="shared" si="5"/>
        <v>638.88</v>
      </c>
      <c r="E19" s="6">
        <v>2539</v>
      </c>
      <c r="F19" s="88">
        <v>120</v>
      </c>
      <c r="G19" s="1">
        <f>F19*0.6</f>
        <v>72</v>
      </c>
      <c r="H19" s="2"/>
      <c r="I19" s="2">
        <f t="shared" si="6"/>
        <v>0</v>
      </c>
      <c r="J19" s="59">
        <f>D19+E19+G19+I19</f>
        <v>3249.88</v>
      </c>
      <c r="K19" s="68"/>
      <c r="Y19" s="6"/>
    </row>
    <row r="20" spans="1:25" x14ac:dyDescent="0.25">
      <c r="A20" s="88" t="s">
        <v>4</v>
      </c>
      <c r="B20" s="88" t="s">
        <v>8</v>
      </c>
      <c r="C20" s="88">
        <v>541</v>
      </c>
      <c r="D20" s="3">
        <f t="shared" si="5"/>
        <v>654.61</v>
      </c>
      <c r="E20" s="92">
        <v>1220</v>
      </c>
      <c r="F20" s="88">
        <v>33</v>
      </c>
      <c r="G20" s="1">
        <f>F20*0.6</f>
        <v>19.8</v>
      </c>
      <c r="H20" s="2"/>
      <c r="I20" s="2">
        <f t="shared" si="6"/>
        <v>0</v>
      </c>
      <c r="J20" s="59">
        <f>D20+E20+G20+I20</f>
        <v>1894.41</v>
      </c>
      <c r="K20" s="68"/>
      <c r="Y20" s="69"/>
    </row>
    <row r="21" spans="1:25" x14ac:dyDescent="0.25">
      <c r="A21" s="88" t="s">
        <v>149</v>
      </c>
      <c r="B21" s="88" t="s">
        <v>148</v>
      </c>
      <c r="C21" s="88">
        <v>633</v>
      </c>
      <c r="D21" s="3">
        <f t="shared" si="5"/>
        <v>765.93</v>
      </c>
      <c r="E21" s="92">
        <v>681</v>
      </c>
      <c r="F21" s="88">
        <v>10</v>
      </c>
      <c r="G21" s="1">
        <f>F21*0.6</f>
        <v>6</v>
      </c>
      <c r="H21" s="2">
        <v>11</v>
      </c>
      <c r="I21" s="2">
        <f t="shared" si="6"/>
        <v>50.577999999999996</v>
      </c>
      <c r="J21" s="59">
        <f>D21+E21+G21+I21</f>
        <v>1503.5079999999998</v>
      </c>
      <c r="K21" s="68"/>
      <c r="Y21" s="13"/>
    </row>
    <row r="22" spans="1:25" x14ac:dyDescent="0.25">
      <c r="A22" s="88" t="s">
        <v>120</v>
      </c>
      <c r="B22" s="88" t="s">
        <v>120</v>
      </c>
      <c r="C22" s="2">
        <v>406</v>
      </c>
      <c r="D22" s="3">
        <f t="shared" si="5"/>
        <v>491.26</v>
      </c>
      <c r="E22" s="88">
        <v>3063</v>
      </c>
      <c r="F22" s="88">
        <v>235</v>
      </c>
      <c r="G22" s="1">
        <f t="shared" ref="G22:G23" si="7">F22*0.6</f>
        <v>141</v>
      </c>
      <c r="H22" s="88"/>
      <c r="I22" s="2">
        <f t="shared" si="6"/>
        <v>0</v>
      </c>
      <c r="J22" s="59">
        <f t="shared" ref="J22:J23" si="8">D22+E22+G22+I22</f>
        <v>3695.26</v>
      </c>
      <c r="K22" s="4"/>
      <c r="Y22" s="13"/>
    </row>
    <row r="23" spans="1:25" x14ac:dyDescent="0.25">
      <c r="A23" s="88" t="s">
        <v>121</v>
      </c>
      <c r="B23" s="88" t="s">
        <v>121</v>
      </c>
      <c r="C23" s="2">
        <v>191</v>
      </c>
      <c r="D23" s="3">
        <f t="shared" si="5"/>
        <v>231.10999999999999</v>
      </c>
      <c r="E23" s="88">
        <v>1907</v>
      </c>
      <c r="F23" s="88">
        <v>99</v>
      </c>
      <c r="G23" s="1">
        <f t="shared" si="7"/>
        <v>59.4</v>
      </c>
      <c r="H23" s="88">
        <v>19</v>
      </c>
      <c r="I23" s="2">
        <f t="shared" si="6"/>
        <v>87.361999999999995</v>
      </c>
      <c r="J23" s="59">
        <f t="shared" si="8"/>
        <v>2284.8720000000003</v>
      </c>
      <c r="K23" s="4"/>
      <c r="Y23" s="6"/>
    </row>
    <row r="24" spans="1:25" x14ac:dyDescent="0.25">
      <c r="A24" s="88" t="s">
        <v>34</v>
      </c>
      <c r="B24" s="88" t="s">
        <v>2</v>
      </c>
      <c r="C24" s="88">
        <v>225</v>
      </c>
      <c r="D24" s="3">
        <f t="shared" si="5"/>
        <v>272.25</v>
      </c>
      <c r="E24" s="90">
        <v>1606</v>
      </c>
      <c r="F24" s="88">
        <v>252</v>
      </c>
      <c r="G24" s="1">
        <f>F24*0.6</f>
        <v>151.19999999999999</v>
      </c>
      <c r="H24" s="2"/>
      <c r="I24" s="2">
        <f t="shared" si="6"/>
        <v>0</v>
      </c>
      <c r="J24" s="59">
        <f>D24+E24+G24+I24</f>
        <v>2029.45</v>
      </c>
      <c r="K24" s="68"/>
      <c r="Y24" s="121"/>
    </row>
    <row r="25" spans="1:25" x14ac:dyDescent="0.25">
      <c r="A25" s="88" t="s">
        <v>13</v>
      </c>
      <c r="B25" s="88" t="s">
        <v>5</v>
      </c>
      <c r="C25" s="88">
        <v>1710</v>
      </c>
      <c r="D25" s="3">
        <f t="shared" si="5"/>
        <v>2069.1</v>
      </c>
      <c r="E25" s="90">
        <v>7094</v>
      </c>
      <c r="F25" s="88">
        <v>752</v>
      </c>
      <c r="G25" s="1">
        <f>F25*0.6</f>
        <v>451.2</v>
      </c>
      <c r="H25" s="2"/>
      <c r="I25" s="2">
        <f t="shared" si="6"/>
        <v>0</v>
      </c>
      <c r="J25" s="59">
        <f>D25+E25+G25+I25</f>
        <v>9614.3000000000011</v>
      </c>
      <c r="K25" s="68"/>
      <c r="Q25" s="8"/>
      <c r="Y25" s="13"/>
    </row>
    <row r="26" spans="1:25" x14ac:dyDescent="0.25">
      <c r="A26" s="94" t="s">
        <v>146</v>
      </c>
      <c r="C26" s="96" t="s">
        <v>6</v>
      </c>
      <c r="D26" s="96"/>
      <c r="E26" s="96"/>
      <c r="F26" s="96"/>
      <c r="G26" s="96"/>
      <c r="H26" s="96"/>
      <c r="I26" s="96"/>
      <c r="K26" s="68"/>
      <c r="Q26" s="8"/>
      <c r="Y26" s="13"/>
    </row>
    <row r="27" spans="1:25" x14ac:dyDescent="0.25">
      <c r="C27" s="95" t="s">
        <v>122</v>
      </c>
      <c r="D27" s="95" t="s">
        <v>134</v>
      </c>
      <c r="E27" s="95" t="s">
        <v>124</v>
      </c>
      <c r="F27" s="95" t="s">
        <v>133</v>
      </c>
      <c r="G27" s="95" t="s">
        <v>132</v>
      </c>
      <c r="H27" s="95" t="s">
        <v>131</v>
      </c>
      <c r="I27" s="95" t="s">
        <v>130</v>
      </c>
      <c r="J27" s="95" t="s">
        <v>135</v>
      </c>
      <c r="K27" s="68"/>
      <c r="Q27" s="8"/>
      <c r="Y27" s="94"/>
    </row>
    <row r="28" spans="1:25" x14ac:dyDescent="0.25">
      <c r="A28" s="2" t="s">
        <v>9</v>
      </c>
      <c r="B28" s="2" t="s">
        <v>9</v>
      </c>
      <c r="C28" s="2"/>
      <c r="D28" s="3"/>
      <c r="E28" s="93">
        <f>1725+325</f>
        <v>2050</v>
      </c>
      <c r="F28" s="2"/>
      <c r="G28" s="1"/>
      <c r="H28" s="2"/>
      <c r="I28" s="2"/>
      <c r="J28" s="59">
        <v>2050</v>
      </c>
      <c r="Q28" s="8"/>
      <c r="Y28" s="13"/>
    </row>
    <row r="29" spans="1:25" x14ac:dyDescent="0.25">
      <c r="A29" s="2" t="s">
        <v>129</v>
      </c>
      <c r="B29" s="2" t="s">
        <v>128</v>
      </c>
      <c r="C29" s="2"/>
      <c r="D29" s="3"/>
      <c r="E29" s="1">
        <v>4932</v>
      </c>
      <c r="F29" s="2"/>
      <c r="G29" s="1"/>
      <c r="H29" s="2"/>
      <c r="I29" s="1"/>
      <c r="J29" s="59">
        <f>D29+E29+G29+I29</f>
        <v>4932</v>
      </c>
      <c r="Q29" s="8"/>
      <c r="Y29" s="13"/>
    </row>
    <row r="30" spans="1:25" x14ac:dyDescent="0.25">
      <c r="A30" s="2" t="s">
        <v>3</v>
      </c>
      <c r="B30" s="2" t="s">
        <v>7</v>
      </c>
      <c r="C30" s="2"/>
      <c r="D30" s="3"/>
      <c r="E30" s="6">
        <v>1083</v>
      </c>
      <c r="F30" s="88"/>
      <c r="G30" s="1"/>
      <c r="H30" s="2"/>
      <c r="I30" s="2"/>
      <c r="J30" s="59">
        <f>D30+E30+G30+I30</f>
        <v>1083</v>
      </c>
      <c r="Q30" s="8"/>
      <c r="Y30" s="94"/>
    </row>
    <row r="31" spans="1:25" x14ac:dyDescent="0.25">
      <c r="A31" s="88" t="s">
        <v>4</v>
      </c>
      <c r="B31" s="88" t="s">
        <v>8</v>
      </c>
      <c r="C31" s="88"/>
      <c r="D31" s="3"/>
      <c r="E31" s="92">
        <v>1865</v>
      </c>
      <c r="F31" s="88"/>
      <c r="G31" s="1"/>
      <c r="H31" s="2"/>
      <c r="I31" s="2"/>
      <c r="J31" s="59">
        <f>D31+E31+G31+I31</f>
        <v>1865</v>
      </c>
      <c r="Q31" s="8"/>
    </row>
    <row r="32" spans="1:25" x14ac:dyDescent="0.25">
      <c r="A32" s="88" t="s">
        <v>149</v>
      </c>
      <c r="B32" s="88" t="s">
        <v>148</v>
      </c>
      <c r="C32" s="88"/>
      <c r="D32" s="3"/>
      <c r="E32" s="92">
        <v>700</v>
      </c>
      <c r="F32" s="88"/>
      <c r="G32" s="1"/>
      <c r="H32" s="2"/>
      <c r="I32" s="2"/>
      <c r="J32" s="59">
        <f t="shared" ref="J32:J34" si="9">D32+E32+G32+I32</f>
        <v>700</v>
      </c>
      <c r="Q32" s="8"/>
    </row>
    <row r="33" spans="1:17" x14ac:dyDescent="0.25">
      <c r="A33" s="88" t="s">
        <v>120</v>
      </c>
      <c r="B33" s="88" t="s">
        <v>120</v>
      </c>
      <c r="C33" s="2"/>
      <c r="D33" s="3"/>
      <c r="E33" s="88">
        <v>3901</v>
      </c>
      <c r="F33" s="88"/>
      <c r="G33" s="1"/>
      <c r="H33" s="88"/>
      <c r="I33" s="62"/>
      <c r="J33" s="59">
        <f t="shared" si="9"/>
        <v>3901</v>
      </c>
      <c r="K33" s="4"/>
      <c r="Q33" s="8"/>
    </row>
    <row r="34" spans="1:17" x14ac:dyDescent="0.25">
      <c r="A34" s="88" t="s">
        <v>121</v>
      </c>
      <c r="B34" s="88" t="s">
        <v>121</v>
      </c>
      <c r="C34" s="2"/>
      <c r="D34" s="3"/>
      <c r="E34" s="88">
        <v>2098</v>
      </c>
      <c r="F34" s="88"/>
      <c r="G34" s="1"/>
      <c r="H34" s="88"/>
      <c r="I34" s="62"/>
      <c r="J34" s="59">
        <f t="shared" si="9"/>
        <v>2098</v>
      </c>
      <c r="K34" s="4"/>
      <c r="Q34" s="8"/>
    </row>
    <row r="35" spans="1:17" x14ac:dyDescent="0.25">
      <c r="A35" s="88" t="s">
        <v>34</v>
      </c>
      <c r="B35" s="88" t="s">
        <v>2</v>
      </c>
      <c r="C35" s="88"/>
      <c r="D35" s="3"/>
      <c r="E35" s="90"/>
      <c r="F35" s="88"/>
      <c r="G35" s="1"/>
      <c r="H35" s="2"/>
      <c r="I35" s="2"/>
      <c r="J35" s="59">
        <f>D35+E35+G35+I35</f>
        <v>0</v>
      </c>
    </row>
    <row r="36" spans="1:17" x14ac:dyDescent="0.25">
      <c r="A36" s="88" t="s">
        <v>13</v>
      </c>
      <c r="B36" s="88" t="s">
        <v>5</v>
      </c>
      <c r="C36" s="88"/>
      <c r="D36" s="3"/>
      <c r="E36" s="90"/>
      <c r="F36" s="88"/>
      <c r="G36" s="1"/>
      <c r="H36" s="2"/>
      <c r="I36" s="2"/>
      <c r="J36" s="59">
        <f>D36+E36+G36+I36</f>
        <v>0</v>
      </c>
    </row>
    <row r="37" spans="1:17" x14ac:dyDescent="0.25">
      <c r="A37" s="94" t="s">
        <v>145</v>
      </c>
      <c r="B37" s="11"/>
      <c r="C37" s="123" t="s">
        <v>6</v>
      </c>
      <c r="D37" s="124"/>
      <c r="E37" s="124"/>
      <c r="F37" s="124"/>
      <c r="G37" s="125"/>
      <c r="H37" s="2"/>
      <c r="I37" s="2"/>
      <c r="J37" s="59"/>
    </row>
    <row r="38" spans="1:17" x14ac:dyDescent="0.25">
      <c r="A38" s="2"/>
      <c r="B38" s="2"/>
      <c r="C38" s="88" t="s">
        <v>122</v>
      </c>
      <c r="D38" s="3" t="s">
        <v>134</v>
      </c>
      <c r="E38" s="90" t="s">
        <v>124</v>
      </c>
      <c r="F38" s="88" t="s">
        <v>133</v>
      </c>
      <c r="G38" s="1" t="s">
        <v>132</v>
      </c>
      <c r="H38" s="2" t="s">
        <v>131</v>
      </c>
      <c r="I38" s="2" t="s">
        <v>130</v>
      </c>
      <c r="J38" s="59" t="s">
        <v>135</v>
      </c>
    </row>
    <row r="39" spans="1:17" x14ac:dyDescent="0.25">
      <c r="A39" s="88" t="s">
        <v>9</v>
      </c>
      <c r="B39" s="88" t="s">
        <v>9</v>
      </c>
      <c r="C39" s="88"/>
      <c r="D39" s="3"/>
      <c r="E39" s="90">
        <v>2050</v>
      </c>
      <c r="F39" s="88"/>
      <c r="G39" s="1"/>
      <c r="H39" s="2"/>
      <c r="I39" s="2"/>
      <c r="J39" s="90">
        <v>2050</v>
      </c>
    </row>
    <row r="40" spans="1:17" x14ac:dyDescent="0.25">
      <c r="A40" s="88" t="s">
        <v>129</v>
      </c>
      <c r="B40" s="88" t="s">
        <v>128</v>
      </c>
      <c r="C40" s="88"/>
      <c r="D40" s="3"/>
      <c r="E40" s="1">
        <v>4932</v>
      </c>
      <c r="F40" s="88"/>
      <c r="G40" s="1"/>
      <c r="H40" s="2"/>
      <c r="I40" s="2"/>
      <c r="J40" s="1">
        <v>4932</v>
      </c>
    </row>
    <row r="41" spans="1:17" x14ac:dyDescent="0.25">
      <c r="A41" s="88" t="s">
        <v>3</v>
      </c>
      <c r="B41" s="88" t="s">
        <v>7</v>
      </c>
      <c r="C41" s="88"/>
      <c r="D41" s="3"/>
      <c r="E41" s="6">
        <v>1083</v>
      </c>
      <c r="F41" s="88"/>
      <c r="G41" s="1"/>
      <c r="H41" s="2"/>
      <c r="I41" s="2"/>
      <c r="J41">
        <v>1083</v>
      </c>
    </row>
    <row r="42" spans="1:17" x14ac:dyDescent="0.25">
      <c r="A42" s="88" t="s">
        <v>4</v>
      </c>
      <c r="B42" s="88" t="s">
        <v>144</v>
      </c>
      <c r="C42" s="88"/>
      <c r="D42" s="3"/>
      <c r="E42" s="92">
        <v>1865</v>
      </c>
      <c r="F42" s="88"/>
      <c r="G42" s="1"/>
      <c r="H42" s="2"/>
      <c r="I42" s="2"/>
      <c r="J42" s="90">
        <v>1865</v>
      </c>
    </row>
    <row r="43" spans="1:17" x14ac:dyDescent="0.25">
      <c r="A43" s="88" t="s">
        <v>149</v>
      </c>
      <c r="B43" s="88" t="s">
        <v>148</v>
      </c>
      <c r="C43" s="88"/>
      <c r="D43" s="3"/>
      <c r="E43" s="92">
        <v>700</v>
      </c>
      <c r="F43" s="88"/>
      <c r="G43" s="1"/>
      <c r="H43" s="2"/>
      <c r="I43" s="2"/>
      <c r="J43" s="98"/>
    </row>
    <row r="44" spans="1:17" x14ac:dyDescent="0.25">
      <c r="A44" s="88" t="s">
        <v>120</v>
      </c>
      <c r="B44" s="88" t="s">
        <v>120</v>
      </c>
      <c r="C44" s="88"/>
      <c r="D44" s="3"/>
      <c r="E44" s="92">
        <v>3973</v>
      </c>
      <c r="F44" s="88"/>
      <c r="G44" s="1"/>
      <c r="H44" s="2"/>
      <c r="I44" s="2"/>
      <c r="J44" s="98"/>
    </row>
    <row r="45" spans="1:17" x14ac:dyDescent="0.25">
      <c r="A45" s="88" t="s">
        <v>121</v>
      </c>
      <c r="B45" s="88" t="s">
        <v>121</v>
      </c>
      <c r="C45" s="88"/>
      <c r="D45" s="3"/>
      <c r="E45" s="92">
        <v>2198</v>
      </c>
      <c r="F45" s="88"/>
      <c r="G45" s="1"/>
      <c r="H45" s="2"/>
      <c r="I45" s="2"/>
      <c r="J45" s="98"/>
    </row>
    <row r="46" spans="1:17" x14ac:dyDescent="0.25">
      <c r="A46" s="2" t="s">
        <v>34</v>
      </c>
      <c r="B46" s="2" t="s">
        <v>2</v>
      </c>
      <c r="C46" s="88"/>
      <c r="D46" s="3"/>
      <c r="E46" s="90"/>
      <c r="F46" s="88"/>
      <c r="G46" s="1"/>
      <c r="H46" s="2"/>
      <c r="I46" s="2"/>
      <c r="J46" s="59"/>
    </row>
    <row r="47" spans="1:17" x14ac:dyDescent="0.25">
      <c r="A47" s="88" t="s">
        <v>13</v>
      </c>
      <c r="B47" s="88" t="s">
        <v>5</v>
      </c>
      <c r="C47" s="88"/>
      <c r="D47" s="3"/>
      <c r="E47" s="90"/>
      <c r="F47" s="88"/>
      <c r="G47" s="1"/>
      <c r="H47" s="2"/>
      <c r="I47" s="2"/>
      <c r="J47" s="59"/>
    </row>
    <row r="48" spans="1:17" x14ac:dyDescent="0.25">
      <c r="A48" s="94" t="s">
        <v>143</v>
      </c>
      <c r="B48" s="11"/>
      <c r="C48" s="88" t="s">
        <v>6</v>
      </c>
      <c r="D48" s="3"/>
      <c r="E48" s="90"/>
      <c r="F48" s="88"/>
      <c r="G48" s="1"/>
      <c r="H48" s="2"/>
      <c r="I48" s="2"/>
      <c r="J48" s="59"/>
    </row>
    <row r="49" spans="1:10" x14ac:dyDescent="0.25">
      <c r="A49" s="11"/>
      <c r="B49" s="11"/>
      <c r="C49" s="88" t="s">
        <v>122</v>
      </c>
      <c r="D49" s="3" t="s">
        <v>134</v>
      </c>
      <c r="E49" s="90" t="s">
        <v>124</v>
      </c>
      <c r="F49" s="88" t="s">
        <v>133</v>
      </c>
      <c r="G49" s="1" t="s">
        <v>132</v>
      </c>
      <c r="H49" s="2" t="s">
        <v>131</v>
      </c>
      <c r="I49" s="2" t="s">
        <v>130</v>
      </c>
      <c r="J49" s="59" t="s">
        <v>135</v>
      </c>
    </row>
    <row r="50" spans="1:10" x14ac:dyDescent="0.25">
      <c r="A50" s="2" t="s">
        <v>9</v>
      </c>
      <c r="B50" s="2" t="s">
        <v>9</v>
      </c>
      <c r="C50" s="88"/>
      <c r="D50" s="3"/>
      <c r="E50" s="90">
        <f>1325+325</f>
        <v>1650</v>
      </c>
      <c r="F50" s="88"/>
      <c r="G50" s="1"/>
      <c r="H50" s="2"/>
      <c r="I50" s="2"/>
      <c r="J50" s="90">
        <f>1325+325</f>
        <v>1650</v>
      </c>
    </row>
    <row r="51" spans="1:10" x14ac:dyDescent="0.25">
      <c r="A51" s="88" t="s">
        <v>129</v>
      </c>
      <c r="B51" s="88" t="s">
        <v>128</v>
      </c>
      <c r="C51" s="88"/>
      <c r="D51" s="3"/>
      <c r="E51" s="90">
        <v>4532</v>
      </c>
      <c r="F51" s="88"/>
      <c r="G51" s="1"/>
      <c r="H51" s="2"/>
      <c r="I51" s="2"/>
      <c r="J51" s="90">
        <v>4532</v>
      </c>
    </row>
    <row r="52" spans="1:10" x14ac:dyDescent="0.25">
      <c r="A52" s="2" t="s">
        <v>3</v>
      </c>
      <c r="B52" s="2" t="s">
        <v>7</v>
      </c>
      <c r="C52" s="88"/>
      <c r="D52" s="3"/>
      <c r="E52" s="90">
        <v>1099</v>
      </c>
      <c r="F52" s="88"/>
      <c r="G52" s="1"/>
      <c r="H52" s="2"/>
      <c r="I52" s="2"/>
      <c r="J52" s="90">
        <v>1099</v>
      </c>
    </row>
    <row r="53" spans="1:10" x14ac:dyDescent="0.25">
      <c r="A53" s="88" t="s">
        <v>4</v>
      </c>
      <c r="B53" s="88" t="s">
        <v>138</v>
      </c>
      <c r="C53" s="88"/>
      <c r="D53" s="3"/>
      <c r="E53" s="90">
        <v>1540</v>
      </c>
      <c r="F53" s="88"/>
      <c r="G53" s="1"/>
      <c r="H53" s="2"/>
      <c r="I53" s="2"/>
      <c r="J53" s="90">
        <v>1540</v>
      </c>
    </row>
    <row r="54" spans="1:10" x14ac:dyDescent="0.25">
      <c r="A54" s="88" t="s">
        <v>149</v>
      </c>
      <c r="B54" s="88" t="s">
        <v>148</v>
      </c>
      <c r="C54" s="88"/>
      <c r="D54" s="3"/>
      <c r="E54" s="90">
        <v>664</v>
      </c>
      <c r="F54" s="88"/>
      <c r="G54" s="1"/>
      <c r="H54" s="2"/>
      <c r="I54" s="2"/>
      <c r="J54" s="98"/>
    </row>
    <row r="55" spans="1:10" x14ac:dyDescent="0.25">
      <c r="A55" s="88" t="s">
        <v>120</v>
      </c>
      <c r="B55" s="88" t="s">
        <v>120</v>
      </c>
      <c r="C55" s="88"/>
      <c r="D55" s="3"/>
      <c r="E55" s="90">
        <v>4002</v>
      </c>
      <c r="F55" s="88"/>
      <c r="G55" s="1"/>
      <c r="H55" s="2"/>
      <c r="I55" s="2"/>
      <c r="J55" s="98"/>
    </row>
    <row r="56" spans="1:10" x14ac:dyDescent="0.25">
      <c r="A56" s="88" t="s">
        <v>121</v>
      </c>
      <c r="B56" s="88" t="s">
        <v>121</v>
      </c>
      <c r="C56" s="88"/>
      <c r="D56" s="3"/>
      <c r="E56" s="90">
        <v>2290</v>
      </c>
      <c r="F56" s="88"/>
      <c r="G56" s="1"/>
      <c r="H56" s="2"/>
      <c r="I56" s="2"/>
      <c r="J56" s="98"/>
    </row>
    <row r="57" spans="1:10" x14ac:dyDescent="0.25">
      <c r="A57" s="88" t="s">
        <v>34</v>
      </c>
      <c r="B57" s="88" t="s">
        <v>2</v>
      </c>
      <c r="C57" s="88"/>
      <c r="D57" s="3"/>
      <c r="E57" s="90"/>
      <c r="F57" s="88"/>
      <c r="G57" s="1"/>
      <c r="H57" s="2"/>
      <c r="I57" s="2"/>
      <c r="J57" s="59"/>
    </row>
    <row r="58" spans="1:10" x14ac:dyDescent="0.25">
      <c r="A58" s="2" t="s">
        <v>13</v>
      </c>
      <c r="B58" s="2" t="s">
        <v>5</v>
      </c>
      <c r="C58" s="88"/>
      <c r="D58" s="3"/>
      <c r="E58" s="90"/>
      <c r="F58" s="88"/>
      <c r="G58" s="1"/>
      <c r="H58" s="2"/>
      <c r="I58" s="2"/>
      <c r="J58" s="59"/>
    </row>
    <row r="59" spans="1:10" x14ac:dyDescent="0.25">
      <c r="A59" s="2"/>
      <c r="B59" s="2"/>
      <c r="C59" s="88"/>
      <c r="D59" s="3"/>
      <c r="E59" s="90"/>
      <c r="F59" s="88"/>
      <c r="G59" s="1"/>
      <c r="H59" s="2"/>
      <c r="I59" s="2"/>
      <c r="J59" s="68"/>
    </row>
    <row r="60" spans="1:10" x14ac:dyDescent="0.25">
      <c r="A60" s="90" t="s">
        <v>142</v>
      </c>
      <c r="B60" s="90"/>
      <c r="C60" s="88" t="s">
        <v>6</v>
      </c>
      <c r="D60" s="3"/>
      <c r="E60" s="90"/>
      <c r="F60" s="88"/>
      <c r="G60" s="1"/>
      <c r="H60" s="2"/>
      <c r="I60" s="2"/>
    </row>
    <row r="61" spans="1:10" x14ac:dyDescent="0.25">
      <c r="A61" s="2"/>
      <c r="B61" s="2"/>
      <c r="C61" s="88" t="s">
        <v>122</v>
      </c>
      <c r="D61" s="3" t="s">
        <v>134</v>
      </c>
      <c r="E61" s="90" t="s">
        <v>124</v>
      </c>
      <c r="F61" s="88" t="s">
        <v>133</v>
      </c>
      <c r="G61" s="1" t="s">
        <v>132</v>
      </c>
      <c r="H61" s="2" t="s">
        <v>131</v>
      </c>
      <c r="I61" s="2" t="s">
        <v>130</v>
      </c>
      <c r="J61" s="59" t="s">
        <v>135</v>
      </c>
    </row>
    <row r="62" spans="1:10" x14ac:dyDescent="0.25">
      <c r="A62" s="88" t="s">
        <v>9</v>
      </c>
      <c r="B62" s="88" t="s">
        <v>9</v>
      </c>
      <c r="C62" s="88"/>
      <c r="D62" s="3"/>
      <c r="E62" s="90">
        <f>1725+500</f>
        <v>2225</v>
      </c>
      <c r="F62" s="88"/>
      <c r="G62" s="1"/>
      <c r="H62" s="2"/>
      <c r="I62" s="2"/>
      <c r="J62" s="90">
        <f>1725+500</f>
        <v>2225</v>
      </c>
    </row>
    <row r="63" spans="1:10" x14ac:dyDescent="0.25">
      <c r="A63" s="88" t="s">
        <v>129</v>
      </c>
      <c r="B63" s="88" t="s">
        <v>128</v>
      </c>
      <c r="C63" s="88"/>
      <c r="D63" s="3"/>
      <c r="E63" s="90">
        <v>4532</v>
      </c>
      <c r="F63" s="88"/>
      <c r="G63" s="1"/>
      <c r="H63" s="2"/>
      <c r="I63" s="2"/>
      <c r="J63" s="90">
        <v>4532</v>
      </c>
    </row>
    <row r="64" spans="1:10" x14ac:dyDescent="0.25">
      <c r="A64" s="88" t="s">
        <v>3</v>
      </c>
      <c r="B64" s="88" t="s">
        <v>7</v>
      </c>
      <c r="C64" s="88"/>
      <c r="D64" s="3"/>
      <c r="E64" s="90">
        <v>1459</v>
      </c>
      <c r="F64" s="88"/>
      <c r="G64" s="1"/>
      <c r="H64" s="2"/>
      <c r="I64" s="2"/>
      <c r="J64" s="90">
        <v>1459</v>
      </c>
    </row>
    <row r="65" spans="1:11" x14ac:dyDescent="0.25">
      <c r="A65" s="88" t="s">
        <v>4</v>
      </c>
      <c r="B65" s="88" t="s">
        <v>138</v>
      </c>
      <c r="C65" s="88"/>
      <c r="D65" s="3"/>
      <c r="E65" s="90">
        <v>2000</v>
      </c>
      <c r="F65" s="88"/>
      <c r="G65" s="1"/>
      <c r="H65" s="2"/>
      <c r="I65" s="2"/>
      <c r="J65" s="90">
        <v>2000</v>
      </c>
    </row>
    <row r="66" spans="1:11" x14ac:dyDescent="0.25">
      <c r="A66" s="88" t="s">
        <v>149</v>
      </c>
      <c r="B66" s="88" t="s">
        <v>148</v>
      </c>
      <c r="C66" s="88"/>
      <c r="D66" s="3"/>
      <c r="E66" s="92">
        <v>675</v>
      </c>
      <c r="F66" s="88"/>
      <c r="G66" s="1"/>
      <c r="H66" s="2"/>
      <c r="I66" s="2"/>
      <c r="J66" s="98"/>
    </row>
    <row r="67" spans="1:11" x14ac:dyDescent="0.25">
      <c r="A67" s="88" t="s">
        <v>120</v>
      </c>
      <c r="B67" s="88" t="s">
        <v>120</v>
      </c>
      <c r="C67" s="88"/>
      <c r="D67" s="3"/>
      <c r="E67" s="92">
        <v>3960</v>
      </c>
      <c r="F67" s="88"/>
      <c r="G67" s="1"/>
      <c r="H67" s="2"/>
      <c r="I67" s="2"/>
      <c r="J67" s="98"/>
    </row>
    <row r="68" spans="1:11" x14ac:dyDescent="0.25">
      <c r="A68" s="88" t="s">
        <v>121</v>
      </c>
      <c r="B68" s="88" t="s">
        <v>121</v>
      </c>
      <c r="C68" s="88"/>
      <c r="D68" s="3"/>
      <c r="E68" s="92">
        <v>2300</v>
      </c>
      <c r="F68" s="88"/>
      <c r="G68" s="1"/>
      <c r="H68" s="2"/>
      <c r="I68" s="2"/>
      <c r="J68" s="98"/>
    </row>
    <row r="69" spans="1:11" x14ac:dyDescent="0.25">
      <c r="A69" s="2" t="s">
        <v>34</v>
      </c>
      <c r="B69" s="2" t="s">
        <v>2</v>
      </c>
      <c r="C69" s="88"/>
      <c r="D69" s="3"/>
      <c r="E69" s="90"/>
      <c r="F69" s="88"/>
      <c r="G69" s="1"/>
      <c r="H69" s="2"/>
      <c r="I69" s="2"/>
      <c r="J69" s="59"/>
    </row>
    <row r="70" spans="1:11" x14ac:dyDescent="0.25">
      <c r="A70" s="88" t="s">
        <v>13</v>
      </c>
      <c r="B70" s="88" t="s">
        <v>5</v>
      </c>
      <c r="C70" s="88"/>
      <c r="D70" s="3"/>
      <c r="E70" s="90"/>
      <c r="F70" s="88"/>
      <c r="G70" s="1"/>
      <c r="H70" s="2"/>
      <c r="I70" s="2"/>
      <c r="J70" s="59"/>
    </row>
    <row r="71" spans="1:11" x14ac:dyDescent="0.25">
      <c r="A71" s="2"/>
      <c r="B71" s="2"/>
      <c r="C71" s="88"/>
      <c r="D71" s="3"/>
      <c r="E71" s="90"/>
      <c r="F71" s="88"/>
      <c r="G71" s="1"/>
      <c r="H71" s="2"/>
      <c r="I71" s="2"/>
      <c r="J71" s="59"/>
    </row>
    <row r="72" spans="1:11" x14ac:dyDescent="0.25">
      <c r="A72" s="94" t="s">
        <v>141</v>
      </c>
      <c r="C72" s="16" t="s">
        <v>6</v>
      </c>
      <c r="D72" s="16"/>
      <c r="E72" s="16"/>
      <c r="F72" s="16"/>
      <c r="G72" s="16"/>
      <c r="H72" s="16"/>
      <c r="I72" s="16"/>
    </row>
    <row r="73" spans="1:11" x14ac:dyDescent="0.25">
      <c r="C73" s="1" t="s">
        <v>122</v>
      </c>
      <c r="D73" s="1" t="s">
        <v>134</v>
      </c>
      <c r="E73" s="1" t="s">
        <v>124</v>
      </c>
      <c r="F73" s="1" t="s">
        <v>133</v>
      </c>
      <c r="G73" s="1" t="s">
        <v>132</v>
      </c>
      <c r="H73" s="1" t="s">
        <v>131</v>
      </c>
      <c r="I73" s="1" t="s">
        <v>130</v>
      </c>
      <c r="J73" s="1" t="s">
        <v>135</v>
      </c>
      <c r="K73" s="68"/>
    </row>
    <row r="74" spans="1:11" x14ac:dyDescent="0.25">
      <c r="A74" s="2" t="s">
        <v>9</v>
      </c>
      <c r="B74" s="2" t="s">
        <v>9</v>
      </c>
      <c r="C74" s="2"/>
      <c r="D74" s="3"/>
      <c r="E74" s="93">
        <f>1007+582</f>
        <v>1589</v>
      </c>
      <c r="F74" s="2"/>
      <c r="G74" s="1"/>
      <c r="H74" s="2"/>
      <c r="I74" s="2"/>
      <c r="J74" s="1">
        <f>1007+582</f>
        <v>1589</v>
      </c>
    </row>
    <row r="75" spans="1:11" x14ac:dyDescent="0.25">
      <c r="A75" s="2" t="s">
        <v>129</v>
      </c>
      <c r="B75" s="2" t="s">
        <v>128</v>
      </c>
      <c r="C75" s="2"/>
      <c r="D75" s="3"/>
      <c r="E75" s="1">
        <v>4877</v>
      </c>
      <c r="F75" s="2"/>
      <c r="G75" s="1"/>
      <c r="H75" s="2"/>
      <c r="I75" s="1"/>
      <c r="J75" s="1">
        <v>4877</v>
      </c>
    </row>
    <row r="76" spans="1:11" x14ac:dyDescent="0.25">
      <c r="A76" s="2" t="s">
        <v>3</v>
      </c>
      <c r="B76" s="2" t="s">
        <v>7</v>
      </c>
      <c r="C76" s="2"/>
      <c r="D76" s="3"/>
      <c r="E76" s="6">
        <v>2185</v>
      </c>
      <c r="F76" s="88"/>
      <c r="G76" s="1"/>
      <c r="H76" s="2"/>
      <c r="I76" s="2"/>
      <c r="J76">
        <v>2185</v>
      </c>
    </row>
    <row r="77" spans="1:11" x14ac:dyDescent="0.25">
      <c r="A77" s="2" t="s">
        <v>4</v>
      </c>
      <c r="B77" s="2" t="s">
        <v>138</v>
      </c>
      <c r="C77" s="2"/>
      <c r="D77" s="3"/>
      <c r="E77" s="92">
        <v>2550</v>
      </c>
      <c r="F77" s="88"/>
      <c r="G77" s="1"/>
      <c r="H77" s="2"/>
      <c r="I77" s="2"/>
      <c r="J77" s="90">
        <v>2550</v>
      </c>
    </row>
    <row r="78" spans="1:11" x14ac:dyDescent="0.25">
      <c r="A78" s="88" t="s">
        <v>149</v>
      </c>
      <c r="B78" s="88" t="s">
        <v>148</v>
      </c>
      <c r="C78" s="88"/>
      <c r="D78" s="3"/>
      <c r="E78" s="92">
        <v>633</v>
      </c>
      <c r="F78" s="88"/>
      <c r="G78" s="1"/>
      <c r="H78" s="2"/>
      <c r="I78" s="2"/>
      <c r="J78" s="92">
        <v>633</v>
      </c>
    </row>
    <row r="79" spans="1:11" x14ac:dyDescent="0.25">
      <c r="A79" s="88" t="s">
        <v>120</v>
      </c>
      <c r="B79" s="88" t="s">
        <v>120</v>
      </c>
      <c r="C79" s="88"/>
      <c r="D79" s="3"/>
      <c r="E79" s="92">
        <v>2316</v>
      </c>
      <c r="F79" s="88"/>
      <c r="G79" s="1"/>
      <c r="H79" s="2"/>
      <c r="I79" s="2"/>
      <c r="J79" s="92">
        <v>2316</v>
      </c>
    </row>
    <row r="80" spans="1:11" x14ac:dyDescent="0.25">
      <c r="A80" s="88" t="s">
        <v>121</v>
      </c>
      <c r="B80" s="88" t="s">
        <v>121</v>
      </c>
      <c r="C80" s="88"/>
      <c r="D80" s="3"/>
      <c r="E80" s="92">
        <v>1996</v>
      </c>
      <c r="F80" s="88"/>
      <c r="G80" s="1"/>
      <c r="H80" s="2"/>
      <c r="I80" s="2"/>
      <c r="J80" s="92">
        <v>1996</v>
      </c>
    </row>
    <row r="81" spans="1:12" x14ac:dyDescent="0.25">
      <c r="A81" s="2" t="s">
        <v>34</v>
      </c>
      <c r="B81" s="2" t="s">
        <v>2</v>
      </c>
      <c r="C81" s="2"/>
      <c r="D81" s="3"/>
      <c r="E81" s="90"/>
      <c r="F81" s="88"/>
      <c r="G81" s="1"/>
      <c r="H81" s="2"/>
      <c r="I81" s="2"/>
      <c r="J81" s="59"/>
    </row>
    <row r="82" spans="1:12" x14ac:dyDescent="0.25">
      <c r="A82" s="2" t="s">
        <v>13</v>
      </c>
      <c r="B82" s="2" t="s">
        <v>5</v>
      </c>
      <c r="C82" s="2"/>
      <c r="D82" s="3"/>
      <c r="E82" s="90"/>
      <c r="F82" s="88"/>
      <c r="G82" s="1"/>
      <c r="H82" s="2"/>
      <c r="I82" s="2"/>
      <c r="J82" s="59"/>
    </row>
    <row r="83" spans="1:12" x14ac:dyDescent="0.25">
      <c r="A83" s="94" t="s">
        <v>140</v>
      </c>
      <c r="C83" s="16" t="s">
        <v>6</v>
      </c>
      <c r="D83" s="16"/>
      <c r="E83" s="16"/>
      <c r="F83" s="16"/>
      <c r="G83" s="16"/>
      <c r="H83" s="16"/>
      <c r="I83" s="16"/>
    </row>
    <row r="84" spans="1:12" x14ac:dyDescent="0.25">
      <c r="C84" s="1" t="s">
        <v>122</v>
      </c>
      <c r="D84" s="1" t="s">
        <v>134</v>
      </c>
      <c r="E84" s="1" t="s">
        <v>124</v>
      </c>
      <c r="F84" s="1" t="s">
        <v>133</v>
      </c>
      <c r="G84" s="1" t="s">
        <v>132</v>
      </c>
      <c r="H84" s="1" t="s">
        <v>131</v>
      </c>
      <c r="I84" s="1" t="s">
        <v>130</v>
      </c>
      <c r="J84" s="1" t="s">
        <v>135</v>
      </c>
      <c r="K84" s="68"/>
    </row>
    <row r="85" spans="1:12" x14ac:dyDescent="0.25">
      <c r="A85" s="2" t="s">
        <v>9</v>
      </c>
      <c r="B85" s="2" t="s">
        <v>9</v>
      </c>
      <c r="C85" s="2">
        <f>78+34</f>
        <v>112</v>
      </c>
      <c r="D85" s="2">
        <f>C85*1.21</f>
        <v>135.51999999999998</v>
      </c>
      <c r="E85" s="93">
        <f>1857+575</f>
        <v>2432</v>
      </c>
      <c r="F85" s="2"/>
      <c r="G85" s="1"/>
      <c r="H85" s="2"/>
      <c r="I85" s="2"/>
      <c r="J85" s="93">
        <f>E85+D85</f>
        <v>2567.52</v>
      </c>
    </row>
    <row r="86" spans="1:12" x14ac:dyDescent="0.25">
      <c r="A86" s="2" t="s">
        <v>129</v>
      </c>
      <c r="B86" s="2" t="s">
        <v>128</v>
      </c>
      <c r="C86" s="2">
        <v>384</v>
      </c>
      <c r="D86" s="2">
        <f t="shared" ref="D86:D90" si="10">C86*1.21</f>
        <v>464.64</v>
      </c>
      <c r="E86" s="1">
        <v>3925</v>
      </c>
      <c r="F86" s="2"/>
      <c r="G86" s="1"/>
      <c r="H86" s="2"/>
      <c r="I86" s="1"/>
      <c r="J86" s="93">
        <f t="shared" ref="J86:J90" si="11">E86+D86</f>
        <v>4389.6400000000003</v>
      </c>
    </row>
    <row r="87" spans="1:12" x14ac:dyDescent="0.25">
      <c r="A87" s="2" t="s">
        <v>3</v>
      </c>
      <c r="B87" s="2" t="s">
        <v>151</v>
      </c>
      <c r="C87" s="2">
        <v>185</v>
      </c>
      <c r="D87" s="2">
        <f t="shared" si="10"/>
        <v>223.85</v>
      </c>
      <c r="E87" s="6">
        <v>2955</v>
      </c>
      <c r="F87" s="88"/>
      <c r="G87" s="1"/>
      <c r="H87" s="2"/>
      <c r="I87" s="2"/>
      <c r="J87" s="93">
        <f t="shared" si="11"/>
        <v>3178.85</v>
      </c>
    </row>
    <row r="88" spans="1:12" x14ac:dyDescent="0.25">
      <c r="A88" s="88" t="s">
        <v>149</v>
      </c>
      <c r="B88" s="88" t="s">
        <v>148</v>
      </c>
      <c r="C88" s="88">
        <v>639</v>
      </c>
      <c r="D88" s="2">
        <f t="shared" si="10"/>
        <v>773.18999999999994</v>
      </c>
      <c r="E88" s="92">
        <v>523</v>
      </c>
      <c r="F88" s="88"/>
      <c r="G88" s="1"/>
      <c r="H88" s="2"/>
      <c r="I88" s="2"/>
      <c r="J88" s="93">
        <f t="shared" si="11"/>
        <v>1296.19</v>
      </c>
      <c r="L88" s="101" t="s">
        <v>153</v>
      </c>
    </row>
    <row r="89" spans="1:12" x14ac:dyDescent="0.25">
      <c r="A89" s="88" t="s">
        <v>120</v>
      </c>
      <c r="B89" s="88" t="s">
        <v>120</v>
      </c>
      <c r="C89" s="88">
        <v>351</v>
      </c>
      <c r="D89" s="3">
        <f t="shared" si="10"/>
        <v>424.71</v>
      </c>
      <c r="E89" s="92">
        <v>3832</v>
      </c>
      <c r="F89" s="88"/>
      <c r="G89" s="1"/>
      <c r="H89" s="2"/>
      <c r="I89" s="2"/>
      <c r="J89" s="93">
        <f t="shared" si="11"/>
        <v>4256.71</v>
      </c>
    </row>
    <row r="90" spans="1:12" x14ac:dyDescent="0.25">
      <c r="A90" s="88" t="s">
        <v>121</v>
      </c>
      <c r="B90" s="88" t="s">
        <v>121</v>
      </c>
      <c r="C90" s="88">
        <v>240</v>
      </c>
      <c r="D90" s="3">
        <f t="shared" si="10"/>
        <v>290.39999999999998</v>
      </c>
      <c r="E90" s="92">
        <v>2089</v>
      </c>
      <c r="F90" s="88"/>
      <c r="G90" s="1"/>
      <c r="H90" s="2"/>
      <c r="I90" s="2"/>
      <c r="J90" s="93">
        <f t="shared" si="11"/>
        <v>2379.4</v>
      </c>
    </row>
    <row r="91" spans="1:12" x14ac:dyDescent="0.25">
      <c r="A91" s="2" t="s">
        <v>34</v>
      </c>
      <c r="B91" s="2" t="s">
        <v>2</v>
      </c>
      <c r="C91" s="2"/>
      <c r="D91" s="3"/>
      <c r="E91" s="90"/>
      <c r="F91" s="88"/>
      <c r="G91" s="1"/>
      <c r="H91" s="2"/>
      <c r="I91" s="2"/>
      <c r="J91" s="59"/>
    </row>
    <row r="92" spans="1:12" x14ac:dyDescent="0.25">
      <c r="A92" s="2" t="s">
        <v>13</v>
      </c>
      <c r="B92" s="2" t="s">
        <v>5</v>
      </c>
      <c r="C92" s="2"/>
      <c r="D92" s="3"/>
      <c r="E92" s="90"/>
      <c r="F92" s="88"/>
      <c r="G92" s="1"/>
      <c r="H92" s="2"/>
      <c r="I92" s="2"/>
      <c r="J92" s="59"/>
    </row>
    <row r="93" spans="1:12" x14ac:dyDescent="0.25">
      <c r="A93" s="94" t="s">
        <v>139</v>
      </c>
      <c r="C93" s="16" t="s">
        <v>6</v>
      </c>
      <c r="D93" s="16"/>
      <c r="E93" s="16"/>
      <c r="F93" s="16"/>
      <c r="G93" s="16"/>
      <c r="H93" s="16"/>
      <c r="I93" s="16"/>
    </row>
    <row r="94" spans="1:12" x14ac:dyDescent="0.25">
      <c r="C94" s="1" t="s">
        <v>122</v>
      </c>
      <c r="D94" s="1" t="s">
        <v>134</v>
      </c>
      <c r="E94" s="1" t="s">
        <v>124</v>
      </c>
      <c r="F94" s="1" t="s">
        <v>133</v>
      </c>
      <c r="G94" s="1" t="s">
        <v>132</v>
      </c>
      <c r="H94" s="1" t="s">
        <v>131</v>
      </c>
      <c r="I94" s="1" t="s">
        <v>130</v>
      </c>
      <c r="J94" s="1" t="s">
        <v>135</v>
      </c>
      <c r="K94" s="68"/>
    </row>
    <row r="95" spans="1:12" x14ac:dyDescent="0.25">
      <c r="A95" s="2" t="s">
        <v>9</v>
      </c>
      <c r="B95" s="2" t="s">
        <v>9</v>
      </c>
      <c r="C95" s="2">
        <v>78</v>
      </c>
      <c r="D95" s="3">
        <f t="shared" ref="D95:D104" si="12">C95*1.21</f>
        <v>94.38</v>
      </c>
      <c r="E95" s="93">
        <f>1612+626</f>
        <v>2238</v>
      </c>
      <c r="F95" s="2"/>
      <c r="G95" s="1"/>
      <c r="H95" s="2"/>
      <c r="I95" s="2"/>
      <c r="J95" s="59">
        <f t="shared" ref="J95:J104" si="13">SUM(C95:I95)</f>
        <v>2410.38</v>
      </c>
    </row>
    <row r="96" spans="1:12" x14ac:dyDescent="0.25">
      <c r="A96" s="2" t="s">
        <v>129</v>
      </c>
      <c r="B96" s="2" t="s">
        <v>128</v>
      </c>
      <c r="C96" s="2">
        <v>317</v>
      </c>
      <c r="D96" s="3">
        <f t="shared" si="12"/>
        <v>383.57</v>
      </c>
      <c r="E96" s="1">
        <v>3144</v>
      </c>
      <c r="F96" s="2"/>
      <c r="G96" s="1"/>
      <c r="H96" s="2"/>
      <c r="I96" s="1"/>
      <c r="J96" s="59">
        <f t="shared" si="13"/>
        <v>3844.5699999999997</v>
      </c>
    </row>
    <row r="97" spans="1:11" x14ac:dyDescent="0.25">
      <c r="A97" s="2" t="s">
        <v>32</v>
      </c>
      <c r="B97" s="2"/>
      <c r="C97" s="2"/>
      <c r="D97" s="3">
        <f t="shared" si="12"/>
        <v>0</v>
      </c>
      <c r="E97" s="1"/>
      <c r="F97" s="2"/>
      <c r="G97" s="1"/>
      <c r="H97" s="2"/>
      <c r="I97" s="2"/>
      <c r="J97" s="59">
        <f t="shared" si="13"/>
        <v>0</v>
      </c>
    </row>
    <row r="98" spans="1:11" x14ac:dyDescent="0.25">
      <c r="A98" s="2" t="s">
        <v>3</v>
      </c>
      <c r="B98" s="2" t="s">
        <v>7</v>
      </c>
      <c r="C98" s="2">
        <v>116</v>
      </c>
      <c r="D98" s="3">
        <f t="shared" si="12"/>
        <v>140.35999999999999</v>
      </c>
      <c r="E98" s="6">
        <v>533</v>
      </c>
      <c r="F98" s="88"/>
      <c r="G98" s="1"/>
      <c r="H98" s="2"/>
      <c r="I98" s="2"/>
      <c r="J98" s="59">
        <f t="shared" si="13"/>
        <v>789.36</v>
      </c>
    </row>
    <row r="99" spans="1:11" x14ac:dyDescent="0.25">
      <c r="A99" s="2" t="s">
        <v>4</v>
      </c>
      <c r="B99" s="2" t="s">
        <v>138</v>
      </c>
      <c r="C99" s="2">
        <v>116</v>
      </c>
      <c r="D99" s="3">
        <f t="shared" si="12"/>
        <v>140.35999999999999</v>
      </c>
      <c r="E99" s="92">
        <v>358</v>
      </c>
      <c r="F99" s="88"/>
      <c r="G99" s="1"/>
      <c r="H99" s="2"/>
      <c r="I99" s="2"/>
      <c r="J99" s="59">
        <f t="shared" si="13"/>
        <v>614.36</v>
      </c>
    </row>
    <row r="100" spans="1:11" x14ac:dyDescent="0.25">
      <c r="A100" s="88" t="s">
        <v>149</v>
      </c>
      <c r="B100" s="88" t="s">
        <v>148</v>
      </c>
      <c r="C100" s="88">
        <v>639</v>
      </c>
      <c r="D100" s="3">
        <f t="shared" si="12"/>
        <v>773.18999999999994</v>
      </c>
      <c r="E100" s="92">
        <v>396</v>
      </c>
      <c r="F100" s="88"/>
      <c r="G100" s="1"/>
      <c r="H100" s="2"/>
      <c r="I100" s="2"/>
      <c r="J100" s="102">
        <f t="shared" si="13"/>
        <v>1808.19</v>
      </c>
    </row>
    <row r="101" spans="1:11" x14ac:dyDescent="0.25">
      <c r="A101" s="88" t="s">
        <v>120</v>
      </c>
      <c r="B101" s="88" t="s">
        <v>120</v>
      </c>
      <c r="C101" s="88">
        <v>397</v>
      </c>
      <c r="D101" s="3">
        <f t="shared" si="12"/>
        <v>480.37</v>
      </c>
      <c r="E101" s="92">
        <v>4446</v>
      </c>
      <c r="F101" s="88"/>
      <c r="G101" s="1"/>
      <c r="H101" s="2"/>
      <c r="I101" s="2"/>
      <c r="J101" s="102">
        <f t="shared" si="13"/>
        <v>5323.37</v>
      </c>
    </row>
    <row r="102" spans="1:11" x14ac:dyDescent="0.25">
      <c r="A102" s="88" t="s">
        <v>121</v>
      </c>
      <c r="B102" s="88" t="s">
        <v>121</v>
      </c>
      <c r="C102" s="88">
        <v>165</v>
      </c>
      <c r="D102" s="3">
        <f t="shared" si="12"/>
        <v>199.65</v>
      </c>
      <c r="E102" s="92">
        <v>2774</v>
      </c>
      <c r="F102" s="88"/>
      <c r="G102" s="1"/>
      <c r="H102" s="2"/>
      <c r="I102" s="2"/>
      <c r="J102" s="102">
        <f t="shared" si="13"/>
        <v>3138.65</v>
      </c>
    </row>
    <row r="103" spans="1:11" x14ac:dyDescent="0.25">
      <c r="A103" s="2" t="s">
        <v>34</v>
      </c>
      <c r="B103" s="2" t="s">
        <v>2</v>
      </c>
      <c r="C103" s="2"/>
      <c r="D103" s="3">
        <f t="shared" si="12"/>
        <v>0</v>
      </c>
      <c r="E103" s="90"/>
      <c r="F103" s="88"/>
      <c r="G103" s="1"/>
      <c r="H103" s="2"/>
      <c r="I103" s="2"/>
      <c r="J103" s="59">
        <f t="shared" si="13"/>
        <v>0</v>
      </c>
    </row>
    <row r="104" spans="1:11" x14ac:dyDescent="0.25">
      <c r="A104" s="2" t="s">
        <v>13</v>
      </c>
      <c r="B104" s="2" t="s">
        <v>5</v>
      </c>
      <c r="C104" s="2"/>
      <c r="D104" s="3">
        <f t="shared" si="12"/>
        <v>0</v>
      </c>
      <c r="E104" s="90"/>
      <c r="F104" s="88"/>
      <c r="G104" s="1"/>
      <c r="H104" s="2"/>
      <c r="I104" s="2"/>
      <c r="J104" s="59">
        <f t="shared" si="13"/>
        <v>0</v>
      </c>
    </row>
    <row r="105" spans="1:11" x14ac:dyDescent="0.25">
      <c r="A105" s="91" t="s">
        <v>137</v>
      </c>
      <c r="B105" s="91"/>
    </row>
    <row r="106" spans="1:11" x14ac:dyDescent="0.25">
      <c r="C106" s="16" t="s">
        <v>6</v>
      </c>
      <c r="D106" s="16"/>
      <c r="E106" s="16"/>
      <c r="F106" s="16"/>
      <c r="G106" s="16"/>
      <c r="H106" s="16"/>
      <c r="I106" s="16"/>
      <c r="J106" s="1" t="s">
        <v>135</v>
      </c>
      <c r="K106" s="13"/>
    </row>
    <row r="107" spans="1:11" x14ac:dyDescent="0.25">
      <c r="C107" s="1" t="s">
        <v>122</v>
      </c>
      <c r="D107" s="1" t="s">
        <v>134</v>
      </c>
      <c r="E107" s="1" t="s">
        <v>124</v>
      </c>
      <c r="F107" s="1" t="s">
        <v>133</v>
      </c>
      <c r="G107" s="1" t="s">
        <v>132</v>
      </c>
      <c r="H107" s="1" t="s">
        <v>131</v>
      </c>
      <c r="I107" s="1" t="s">
        <v>130</v>
      </c>
      <c r="J107" s="2"/>
    </row>
    <row r="108" spans="1:11" x14ac:dyDescent="0.25">
      <c r="A108" s="2" t="s">
        <v>9</v>
      </c>
      <c r="B108" s="2" t="s">
        <v>9</v>
      </c>
      <c r="C108" s="2">
        <f>75+52</f>
        <v>127</v>
      </c>
      <c r="D108" s="3">
        <f>C108*1.21</f>
        <v>153.66999999999999</v>
      </c>
      <c r="E108" s="1">
        <f>2637+545</f>
        <v>3182</v>
      </c>
      <c r="F108" s="2"/>
      <c r="G108" s="1">
        <f>F108*0.6</f>
        <v>0</v>
      </c>
      <c r="H108" s="2"/>
      <c r="I108" s="2"/>
      <c r="J108" s="3">
        <f>D108+E108+G108</f>
        <v>3335.67</v>
      </c>
      <c r="K108" s="68"/>
    </row>
    <row r="109" spans="1:11" x14ac:dyDescent="0.25">
      <c r="A109" s="2" t="s">
        <v>129</v>
      </c>
      <c r="B109" s="2" t="s">
        <v>128</v>
      </c>
      <c r="C109" s="2">
        <v>383</v>
      </c>
      <c r="D109" s="3">
        <f>C109*1.21</f>
        <v>463.43</v>
      </c>
      <c r="E109" s="1">
        <v>3928</v>
      </c>
      <c r="F109" s="2"/>
      <c r="G109" s="1">
        <f>F109*0.6</f>
        <v>0</v>
      </c>
      <c r="H109" s="2"/>
      <c r="I109" s="1"/>
      <c r="J109" s="3">
        <f>D109+E109+G109</f>
        <v>4391.43</v>
      </c>
      <c r="K109" s="68"/>
    </row>
    <row r="110" spans="1:11" x14ac:dyDescent="0.25">
      <c r="A110" s="17" t="s">
        <v>3</v>
      </c>
      <c r="B110" s="88" t="s">
        <v>151</v>
      </c>
      <c r="C110" s="88">
        <v>256</v>
      </c>
      <c r="D110" s="3">
        <f>C110*1.21</f>
        <v>309.76</v>
      </c>
      <c r="E110" s="90">
        <v>866</v>
      </c>
      <c r="F110" s="88"/>
      <c r="G110" s="1">
        <f>F110*0.6</f>
        <v>0</v>
      </c>
      <c r="H110" s="88"/>
      <c r="I110" s="88"/>
      <c r="J110" s="3">
        <f>D110+E110+G110</f>
        <v>1175.76</v>
      </c>
      <c r="K110" s="68"/>
    </row>
    <row r="111" spans="1:11" x14ac:dyDescent="0.25">
      <c r="A111" s="88" t="s">
        <v>149</v>
      </c>
      <c r="B111" s="88" t="s">
        <v>148</v>
      </c>
      <c r="C111" s="88">
        <v>737</v>
      </c>
      <c r="D111" s="3">
        <f t="shared" ref="D111:D113" si="14">C111*1.21</f>
        <v>891.77</v>
      </c>
      <c r="E111" s="92">
        <v>692</v>
      </c>
      <c r="F111" s="88"/>
      <c r="G111" s="1"/>
      <c r="H111" s="2"/>
      <c r="I111" s="2"/>
      <c r="J111" s="3">
        <f t="shared" ref="J111:J113" si="15">D111+E111+G111</f>
        <v>1583.77</v>
      </c>
    </row>
    <row r="112" spans="1:11" x14ac:dyDescent="0.25">
      <c r="A112" s="88" t="s">
        <v>120</v>
      </c>
      <c r="B112" s="88" t="s">
        <v>120</v>
      </c>
      <c r="C112" s="88">
        <v>442</v>
      </c>
      <c r="D112" s="3">
        <f t="shared" si="14"/>
        <v>534.81999999999994</v>
      </c>
      <c r="E112" s="92">
        <v>4431</v>
      </c>
      <c r="F112" s="88"/>
      <c r="G112" s="1"/>
      <c r="H112" s="2"/>
      <c r="I112" s="2"/>
      <c r="J112" s="3">
        <f t="shared" si="15"/>
        <v>4965.82</v>
      </c>
    </row>
    <row r="113" spans="1:11" x14ac:dyDescent="0.25">
      <c r="A113" s="88" t="s">
        <v>121</v>
      </c>
      <c r="B113" s="88" t="s">
        <v>121</v>
      </c>
      <c r="C113" s="88">
        <v>297</v>
      </c>
      <c r="D113" s="3">
        <f t="shared" si="14"/>
        <v>359.37</v>
      </c>
      <c r="E113" s="92">
        <v>2604</v>
      </c>
      <c r="F113" s="88"/>
      <c r="G113" s="1"/>
      <c r="H113" s="2"/>
      <c r="I113" s="2"/>
      <c r="J113" s="3">
        <f t="shared" si="15"/>
        <v>2963.37</v>
      </c>
    </row>
    <row r="114" spans="1:11" x14ac:dyDescent="0.25">
      <c r="A114" s="88" t="s">
        <v>34</v>
      </c>
      <c r="B114" s="88" t="s">
        <v>2</v>
      </c>
      <c r="C114" s="88"/>
      <c r="D114" s="3"/>
      <c r="E114" s="90"/>
      <c r="F114" s="88"/>
      <c r="G114" s="2"/>
      <c r="H114" s="88"/>
      <c r="I114" s="88"/>
      <c r="J114" s="2"/>
      <c r="K114" s="68"/>
    </row>
    <row r="115" spans="1:11" x14ac:dyDescent="0.25">
      <c r="A115" s="88" t="s">
        <v>13</v>
      </c>
      <c r="B115" s="88" t="s">
        <v>5</v>
      </c>
      <c r="C115" s="88"/>
      <c r="D115" s="3"/>
      <c r="E115" s="90"/>
      <c r="F115" s="88"/>
      <c r="G115" s="2"/>
      <c r="H115" s="88"/>
      <c r="I115" s="88"/>
      <c r="J115" s="2"/>
    </row>
    <row r="116" spans="1:11" x14ac:dyDescent="0.25">
      <c r="A116" s="91" t="s">
        <v>136</v>
      </c>
      <c r="B116" s="91"/>
    </row>
    <row r="117" spans="1:11" x14ac:dyDescent="0.25">
      <c r="C117" s="16" t="s">
        <v>6</v>
      </c>
      <c r="D117" s="16"/>
      <c r="E117" s="16"/>
      <c r="F117" s="16"/>
      <c r="G117" s="16"/>
      <c r="H117" s="16"/>
      <c r="I117" s="16"/>
      <c r="J117" s="1" t="s">
        <v>135</v>
      </c>
    </row>
    <row r="118" spans="1:11" x14ac:dyDescent="0.25">
      <c r="C118" s="1" t="s">
        <v>122</v>
      </c>
      <c r="D118" s="1" t="s">
        <v>134</v>
      </c>
      <c r="E118" s="1" t="s">
        <v>124</v>
      </c>
      <c r="F118" s="1" t="s">
        <v>133</v>
      </c>
      <c r="G118" s="1" t="s">
        <v>132</v>
      </c>
      <c r="H118" s="1" t="s">
        <v>131</v>
      </c>
      <c r="I118" s="1" t="s">
        <v>130</v>
      </c>
      <c r="J118" s="2"/>
    </row>
    <row r="119" spans="1:11" x14ac:dyDescent="0.25">
      <c r="A119" s="2" t="s">
        <v>9</v>
      </c>
      <c r="B119" s="2" t="s">
        <v>9</v>
      </c>
      <c r="C119" s="2">
        <v>50</v>
      </c>
      <c r="D119" s="3">
        <f>C119*1.21</f>
        <v>60.5</v>
      </c>
      <c r="E119" s="1">
        <f>583+447</f>
        <v>1030</v>
      </c>
      <c r="F119" s="2"/>
      <c r="G119" s="1">
        <f>F119*0.6</f>
        <v>0</v>
      </c>
      <c r="H119" s="2"/>
      <c r="I119" s="2"/>
      <c r="J119" s="3">
        <f>D119+E119+G119</f>
        <v>1090.5</v>
      </c>
      <c r="K119" s="13"/>
    </row>
    <row r="120" spans="1:11" x14ac:dyDescent="0.25">
      <c r="A120" s="2" t="s">
        <v>129</v>
      </c>
      <c r="B120" s="2" t="s">
        <v>128</v>
      </c>
      <c r="C120" s="2">
        <v>290</v>
      </c>
      <c r="D120" s="3">
        <f>C120*1.21</f>
        <v>350.9</v>
      </c>
      <c r="E120" s="1">
        <v>2829</v>
      </c>
      <c r="F120" s="2"/>
      <c r="G120" s="1">
        <f>F120*0.6</f>
        <v>0</v>
      </c>
      <c r="H120" s="2">
        <v>70</v>
      </c>
      <c r="I120" s="1">
        <f>H120*3.8*1.21</f>
        <v>321.86</v>
      </c>
      <c r="J120" s="3">
        <f>D120+E120+G120+I120</f>
        <v>3501.76</v>
      </c>
    </row>
    <row r="121" spans="1:11" x14ac:dyDescent="0.25">
      <c r="A121" s="17" t="s">
        <v>3</v>
      </c>
      <c r="B121" s="88" t="s">
        <v>152</v>
      </c>
      <c r="C121" s="88">
        <v>160</v>
      </c>
      <c r="D121" s="3">
        <f>C121*1.21</f>
        <v>193.6</v>
      </c>
      <c r="E121" s="90">
        <v>500</v>
      </c>
      <c r="F121" s="88"/>
      <c r="G121" s="1">
        <f>F121*0.6</f>
        <v>0</v>
      </c>
      <c r="H121" s="88"/>
      <c r="I121" s="88"/>
      <c r="J121" s="3">
        <f>D121+E121+G121+I121</f>
        <v>693.6</v>
      </c>
      <c r="K121" s="68"/>
    </row>
    <row r="122" spans="1:11" x14ac:dyDescent="0.25">
      <c r="A122" s="88" t="s">
        <v>149</v>
      </c>
      <c r="B122" s="88" t="s">
        <v>148</v>
      </c>
      <c r="C122" s="88">
        <v>364</v>
      </c>
      <c r="D122" s="3">
        <f t="shared" ref="D122:D124" si="16">C122*1.21</f>
        <v>440.44</v>
      </c>
      <c r="E122" s="92">
        <v>155</v>
      </c>
      <c r="F122" s="88"/>
      <c r="G122" s="1"/>
      <c r="H122" s="2"/>
      <c r="I122" s="2"/>
      <c r="J122" s="3">
        <f t="shared" ref="J122:J124" si="17">D122+E122+G122+I122</f>
        <v>595.44000000000005</v>
      </c>
    </row>
    <row r="123" spans="1:11" x14ac:dyDescent="0.25">
      <c r="A123" s="88" t="s">
        <v>120</v>
      </c>
      <c r="B123" s="88" t="s">
        <v>120</v>
      </c>
      <c r="C123" s="88">
        <v>223</v>
      </c>
      <c r="D123" s="3">
        <f t="shared" si="16"/>
        <v>269.83</v>
      </c>
      <c r="E123" s="92">
        <v>2910</v>
      </c>
      <c r="F123" s="88"/>
      <c r="G123" s="1"/>
      <c r="H123" s="2"/>
      <c r="I123" s="2"/>
      <c r="J123" s="3">
        <f t="shared" si="17"/>
        <v>3179.83</v>
      </c>
    </row>
    <row r="124" spans="1:11" x14ac:dyDescent="0.25">
      <c r="A124" s="88" t="s">
        <v>121</v>
      </c>
      <c r="B124" s="88" t="s">
        <v>121</v>
      </c>
      <c r="C124" s="88">
        <v>200</v>
      </c>
      <c r="D124" s="3">
        <f t="shared" si="16"/>
        <v>242</v>
      </c>
      <c r="E124" s="92">
        <v>1944</v>
      </c>
      <c r="F124" s="88"/>
      <c r="G124" s="1"/>
      <c r="H124" s="2"/>
      <c r="I124" s="2"/>
      <c r="J124" s="3">
        <f t="shared" si="17"/>
        <v>2186</v>
      </c>
    </row>
    <row r="125" spans="1:11" x14ac:dyDescent="0.25">
      <c r="A125" s="88" t="s">
        <v>34</v>
      </c>
      <c r="B125" s="88" t="s">
        <v>2</v>
      </c>
      <c r="C125" s="88"/>
      <c r="D125" s="3"/>
      <c r="E125" s="90"/>
      <c r="F125" s="88"/>
      <c r="G125" s="2"/>
      <c r="H125" s="88"/>
      <c r="I125" s="88"/>
      <c r="J125" s="2"/>
      <c r="K125" s="68"/>
    </row>
    <row r="126" spans="1:11" x14ac:dyDescent="0.25">
      <c r="A126" s="88" t="s">
        <v>13</v>
      </c>
      <c r="B126" s="88" t="s">
        <v>5</v>
      </c>
      <c r="C126" s="88"/>
      <c r="D126" s="3"/>
      <c r="E126" s="90"/>
      <c r="F126" s="88"/>
      <c r="G126" s="2"/>
      <c r="H126" s="88"/>
      <c r="I126" s="88"/>
      <c r="J126" s="2"/>
      <c r="K126" s="68"/>
    </row>
    <row r="127" spans="1:11" x14ac:dyDescent="0.25">
      <c r="K127" s="68"/>
    </row>
  </sheetData>
  <mergeCells count="3">
    <mergeCell ref="J2:T2"/>
    <mergeCell ref="C37:G37"/>
    <mergeCell ref="U2:AE2"/>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2F9E5-F9B4-4008-B9C9-4B4D1BC5C89E}">
  <dimension ref="A1:H7"/>
  <sheetViews>
    <sheetView workbookViewId="0">
      <selection sqref="A1:H7"/>
    </sheetView>
  </sheetViews>
  <sheetFormatPr defaultRowHeight="15" x14ac:dyDescent="0.25"/>
  <cols>
    <col min="1" max="1" width="23.7109375" style="72" bestFit="1" customWidth="1"/>
    <col min="2" max="2" width="30" customWidth="1"/>
    <col min="3" max="5" width="22.7109375" bestFit="1" customWidth="1"/>
    <col min="6" max="6" width="13.42578125" customWidth="1"/>
    <col min="7" max="8" width="32.5703125" bestFit="1" customWidth="1"/>
    <col min="9" max="9" width="11.42578125" bestFit="1" customWidth="1"/>
  </cols>
  <sheetData>
    <row r="1" spans="1:8" x14ac:dyDescent="0.25">
      <c r="A1" s="73" t="s">
        <v>68</v>
      </c>
      <c r="B1" s="153" t="s">
        <v>3</v>
      </c>
      <c r="C1" s="153"/>
      <c r="D1" s="153" t="s">
        <v>69</v>
      </c>
      <c r="E1" s="153"/>
      <c r="F1" s="71" t="s">
        <v>9</v>
      </c>
      <c r="G1" s="71" t="s">
        <v>5</v>
      </c>
      <c r="H1" s="71" t="s">
        <v>2</v>
      </c>
    </row>
    <row r="2" spans="1:8" x14ac:dyDescent="0.25">
      <c r="A2" s="75" t="s">
        <v>72</v>
      </c>
      <c r="B2" s="76" t="s">
        <v>3</v>
      </c>
      <c r="C2" s="76" t="s">
        <v>4</v>
      </c>
      <c r="D2" s="76" t="s">
        <v>31</v>
      </c>
      <c r="E2" s="76" t="s">
        <v>103</v>
      </c>
      <c r="F2" s="76" t="s">
        <v>9</v>
      </c>
      <c r="G2" s="76" t="s">
        <v>5</v>
      </c>
      <c r="H2" s="76" t="s">
        <v>2</v>
      </c>
    </row>
    <row r="3" spans="1:8" x14ac:dyDescent="0.25">
      <c r="A3" s="75" t="s">
        <v>107</v>
      </c>
      <c r="B3" s="76" t="s">
        <v>106</v>
      </c>
      <c r="C3" s="76" t="s">
        <v>106</v>
      </c>
      <c r="D3" s="76" t="s">
        <v>106</v>
      </c>
      <c r="E3" s="76" t="s">
        <v>106</v>
      </c>
      <c r="F3" s="76" t="s">
        <v>106</v>
      </c>
      <c r="G3" s="77" t="s">
        <v>108</v>
      </c>
      <c r="H3" s="77" t="s">
        <v>108</v>
      </c>
    </row>
    <row r="4" spans="1:8" x14ac:dyDescent="0.25">
      <c r="A4" s="75" t="s">
        <v>109</v>
      </c>
      <c r="B4" s="76" t="s">
        <v>110</v>
      </c>
      <c r="C4" s="76" t="s">
        <v>110</v>
      </c>
      <c r="D4" s="76" t="s">
        <v>110</v>
      </c>
      <c r="E4" s="76" t="s">
        <v>110</v>
      </c>
      <c r="F4" s="76" t="s">
        <v>111</v>
      </c>
      <c r="G4" s="77" t="s">
        <v>112</v>
      </c>
      <c r="H4" s="77" t="s">
        <v>113</v>
      </c>
    </row>
    <row r="5" spans="1:8" ht="180.75" customHeight="1" x14ac:dyDescent="0.25">
      <c r="A5" s="78" t="s">
        <v>114</v>
      </c>
      <c r="B5" s="79" t="s">
        <v>116</v>
      </c>
      <c r="C5" s="80" t="s">
        <v>115</v>
      </c>
      <c r="D5" s="76"/>
      <c r="E5" s="76"/>
      <c r="F5" s="76"/>
      <c r="G5" s="77"/>
      <c r="H5" s="77"/>
    </row>
    <row r="6" spans="1:8" x14ac:dyDescent="0.25">
      <c r="A6" s="73" t="s">
        <v>104</v>
      </c>
      <c r="B6" s="74" t="s">
        <v>3</v>
      </c>
      <c r="C6" s="74" t="s">
        <v>4</v>
      </c>
      <c r="D6" s="74" t="s">
        <v>51</v>
      </c>
      <c r="E6" s="74" t="s">
        <v>70</v>
      </c>
      <c r="F6" s="74" t="s">
        <v>67</v>
      </c>
      <c r="G6" s="74" t="s">
        <v>5</v>
      </c>
      <c r="H6" s="74" t="s">
        <v>2</v>
      </c>
    </row>
    <row r="7" spans="1:8" x14ac:dyDescent="0.25">
      <c r="A7" s="75" t="s">
        <v>105</v>
      </c>
      <c r="B7" s="76"/>
      <c r="C7" s="76"/>
      <c r="D7" s="76"/>
      <c r="E7" s="76"/>
      <c r="F7" s="76"/>
      <c r="G7" s="76"/>
      <c r="H7" s="76"/>
    </row>
  </sheetData>
  <mergeCells count="2">
    <mergeCell ref="B1:C1"/>
    <mergeCell ref="D1:E1"/>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C6C24-9FA4-4A6B-B044-98AF1614E0D0}">
  <dimension ref="A1:R109"/>
  <sheetViews>
    <sheetView tabSelected="1" topLeftCell="A40" zoomScale="110" zoomScaleNormal="110" workbookViewId="0">
      <selection activeCell="D54" sqref="D54"/>
    </sheetView>
  </sheetViews>
  <sheetFormatPr defaultRowHeight="15" x14ac:dyDescent="0.25"/>
  <cols>
    <col min="1" max="1" width="20.7109375" customWidth="1"/>
    <col min="2" max="2" width="10.28515625" bestFit="1" customWidth="1"/>
    <col min="3" max="3" width="14.42578125" bestFit="1" customWidth="1"/>
    <col min="4" max="4" width="12.85546875" customWidth="1"/>
    <col min="5" max="5" width="13.140625" bestFit="1" customWidth="1"/>
    <col min="9" max="9" width="19.42578125" bestFit="1" customWidth="1"/>
    <col min="10" max="10" width="21.7109375" bestFit="1" customWidth="1"/>
    <col min="11" max="11" width="10.140625" bestFit="1" customWidth="1"/>
    <col min="12" max="12" width="11.85546875" bestFit="1" customWidth="1"/>
    <col min="14" max="14" width="8.140625" bestFit="1" customWidth="1"/>
  </cols>
  <sheetData>
    <row r="1" spans="1:18" x14ac:dyDescent="0.25">
      <c r="A1" s="16" t="s">
        <v>160</v>
      </c>
      <c r="B1" s="136">
        <v>2012</v>
      </c>
      <c r="C1" s="134"/>
      <c r="D1" s="134"/>
      <c r="E1" s="134"/>
      <c r="F1" s="134"/>
      <c r="G1" s="134"/>
      <c r="H1" s="134"/>
      <c r="I1" s="135"/>
      <c r="J1" s="157">
        <v>2022</v>
      </c>
      <c r="K1" s="153"/>
      <c r="L1" s="153"/>
      <c r="M1" s="153"/>
      <c r="N1" s="153"/>
      <c r="O1" s="153"/>
      <c r="P1" s="153"/>
      <c r="Q1" s="153"/>
    </row>
    <row r="2" spans="1:18" x14ac:dyDescent="0.25">
      <c r="A2" s="12" t="s">
        <v>33</v>
      </c>
      <c r="B2" s="1" t="s">
        <v>9</v>
      </c>
      <c r="C2" s="1" t="s">
        <v>51</v>
      </c>
      <c r="D2" s="1" t="s">
        <v>3</v>
      </c>
      <c r="E2" s="1" t="s">
        <v>119</v>
      </c>
      <c r="F2" s="1" t="s">
        <v>120</v>
      </c>
      <c r="G2" s="1" t="s">
        <v>121</v>
      </c>
      <c r="H2" s="1" t="s">
        <v>2</v>
      </c>
      <c r="I2" s="1" t="s">
        <v>5</v>
      </c>
      <c r="J2" s="1"/>
      <c r="K2" s="1" t="s">
        <v>9</v>
      </c>
      <c r="L2" s="1" t="s">
        <v>51</v>
      </c>
      <c r="M2" s="1" t="s">
        <v>3</v>
      </c>
      <c r="N2" s="1" t="s">
        <v>119</v>
      </c>
      <c r="O2" s="1" t="s">
        <v>120</v>
      </c>
      <c r="P2" s="1" t="s">
        <v>121</v>
      </c>
      <c r="Q2" s="1" t="s">
        <v>2</v>
      </c>
      <c r="R2" s="1" t="s">
        <v>5</v>
      </c>
    </row>
    <row r="3" spans="1:18" x14ac:dyDescent="0.25">
      <c r="A3" s="12" t="s">
        <v>11</v>
      </c>
      <c r="B3" s="2">
        <v>2958</v>
      </c>
      <c r="C3" s="19">
        <v>14660</v>
      </c>
      <c r="D3" s="4">
        <v>13444.7</v>
      </c>
      <c r="E3" s="4">
        <v>7354.9</v>
      </c>
      <c r="F3" s="4">
        <v>8014.7</v>
      </c>
      <c r="G3" s="4">
        <v>4792.8500000000004</v>
      </c>
      <c r="H3" s="2">
        <v>1368</v>
      </c>
      <c r="I3" s="4">
        <v>10243</v>
      </c>
      <c r="J3" s="1" t="s">
        <v>97</v>
      </c>
      <c r="K3" s="155">
        <v>2958</v>
      </c>
      <c r="L3" s="156">
        <v>14659.8</v>
      </c>
      <c r="M3" s="4">
        <v>13444.7</v>
      </c>
      <c r="N3" s="155">
        <v>7354.9</v>
      </c>
      <c r="O3" s="4">
        <v>8014.7</v>
      </c>
      <c r="P3" s="4">
        <v>4792.8500000000004</v>
      </c>
      <c r="Q3" s="2">
        <v>1368</v>
      </c>
      <c r="R3" s="4">
        <v>10243</v>
      </c>
    </row>
    <row r="4" spans="1:18" ht="30" x14ac:dyDescent="0.25">
      <c r="A4" s="109" t="s">
        <v>162</v>
      </c>
      <c r="B4" s="110">
        <v>303.09999999999991</v>
      </c>
      <c r="C4" s="111">
        <v>1857.5</v>
      </c>
      <c r="D4" s="111">
        <v>725.10000000000036</v>
      </c>
      <c r="E4" s="111">
        <v>0</v>
      </c>
      <c r="F4" s="112">
        <v>555.54750000000001</v>
      </c>
      <c r="G4" s="111">
        <v>64.56</v>
      </c>
      <c r="H4" s="2">
        <v>16.559999999999999</v>
      </c>
      <c r="I4" s="2">
        <v>276.77999999999997</v>
      </c>
      <c r="J4" s="161" t="s">
        <v>88</v>
      </c>
      <c r="K4" s="159">
        <v>303.09999999999991</v>
      </c>
      <c r="L4" s="159">
        <v>1857.5</v>
      </c>
      <c r="M4" s="159">
        <v>725.10000000000036</v>
      </c>
      <c r="N4" s="159">
        <v>0</v>
      </c>
      <c r="O4" s="163">
        <v>555.54750000000001</v>
      </c>
      <c r="P4" s="159">
        <v>64.56</v>
      </c>
      <c r="Q4" s="158">
        <v>16.559999999999999</v>
      </c>
      <c r="R4" s="158">
        <v>276.77999999999997</v>
      </c>
    </row>
    <row r="5" spans="1:18" ht="30" x14ac:dyDescent="0.25">
      <c r="A5" s="109" t="s">
        <v>155</v>
      </c>
      <c r="B5" s="111">
        <v>0</v>
      </c>
      <c r="C5" s="111">
        <v>2358.8000000000002</v>
      </c>
      <c r="D5" s="111">
        <v>851.2</v>
      </c>
      <c r="E5" s="111">
        <v>2772.57</v>
      </c>
      <c r="F5" s="111">
        <v>1452.6</v>
      </c>
      <c r="G5" s="111">
        <v>1920.11</v>
      </c>
      <c r="H5" s="2">
        <v>13.88</v>
      </c>
      <c r="I5" s="2">
        <v>0</v>
      </c>
      <c r="J5" s="161" t="s">
        <v>89</v>
      </c>
      <c r="K5" s="158">
        <v>0</v>
      </c>
      <c r="L5" s="164">
        <v>2358.8000000000002</v>
      </c>
      <c r="M5" s="158">
        <v>851.2</v>
      </c>
      <c r="N5" s="159">
        <v>2772.57</v>
      </c>
      <c r="O5" s="159">
        <v>1452.6</v>
      </c>
      <c r="P5" s="159">
        <v>1920.11</v>
      </c>
      <c r="Q5" s="158">
        <v>13.88</v>
      </c>
      <c r="R5" s="158">
        <v>0</v>
      </c>
    </row>
    <row r="6" spans="1:18" x14ac:dyDescent="0.25">
      <c r="A6" s="113" t="s">
        <v>101</v>
      </c>
      <c r="B6" s="111">
        <v>0</v>
      </c>
      <c r="C6" s="114">
        <v>1127</v>
      </c>
      <c r="D6" s="111">
        <v>0</v>
      </c>
      <c r="E6" s="111">
        <v>39.14</v>
      </c>
      <c r="F6" s="111">
        <v>48.1</v>
      </c>
      <c r="G6" s="111">
        <v>0</v>
      </c>
      <c r="H6" s="2">
        <v>0</v>
      </c>
      <c r="I6" s="2">
        <v>0</v>
      </c>
      <c r="J6" s="162" t="s">
        <v>101</v>
      </c>
      <c r="K6" s="158">
        <v>0</v>
      </c>
      <c r="L6" s="164">
        <v>1127</v>
      </c>
      <c r="M6" s="158">
        <v>0</v>
      </c>
      <c r="N6" s="159">
        <v>39.14</v>
      </c>
      <c r="O6" s="159">
        <v>48.1</v>
      </c>
      <c r="P6" s="159">
        <v>0</v>
      </c>
      <c r="Q6" s="158">
        <v>0</v>
      </c>
      <c r="R6" s="158">
        <v>0</v>
      </c>
    </row>
    <row r="7" spans="1:18" x14ac:dyDescent="0.25">
      <c r="A7" s="113" t="s">
        <v>90</v>
      </c>
      <c r="B7" s="111">
        <v>396.1</v>
      </c>
      <c r="C7" s="114">
        <v>280.3</v>
      </c>
      <c r="D7" s="111">
        <v>616.71</v>
      </c>
      <c r="E7" s="111">
        <v>565.71</v>
      </c>
      <c r="F7" s="112">
        <v>46.788719804739991</v>
      </c>
      <c r="G7" s="116">
        <v>86.79</v>
      </c>
      <c r="H7" s="2">
        <v>0</v>
      </c>
      <c r="I7" s="2">
        <v>0</v>
      </c>
      <c r="J7" s="162" t="s">
        <v>90</v>
      </c>
      <c r="K7" s="158">
        <v>396.1</v>
      </c>
      <c r="L7" s="164">
        <v>280.3</v>
      </c>
      <c r="M7" s="158">
        <v>616.71</v>
      </c>
      <c r="N7" s="159">
        <v>565.71</v>
      </c>
      <c r="O7" s="163">
        <v>46.788719804739991</v>
      </c>
      <c r="P7" s="160">
        <v>86.79</v>
      </c>
      <c r="Q7" s="158">
        <v>0</v>
      </c>
      <c r="R7" s="158">
        <v>0</v>
      </c>
    </row>
    <row r="8" spans="1:18" x14ac:dyDescent="0.25">
      <c r="A8" s="113" t="s">
        <v>100</v>
      </c>
      <c r="B8" s="111">
        <v>0</v>
      </c>
      <c r="C8" s="114">
        <v>75.5</v>
      </c>
      <c r="D8" s="111">
        <v>637</v>
      </c>
      <c r="E8" s="111">
        <v>436.18</v>
      </c>
      <c r="F8" s="112">
        <v>0</v>
      </c>
      <c r="G8" s="111">
        <v>7.93</v>
      </c>
      <c r="H8" s="2">
        <v>0</v>
      </c>
      <c r="I8" s="2">
        <v>0</v>
      </c>
      <c r="J8" s="162" t="s">
        <v>100</v>
      </c>
      <c r="K8" s="158">
        <v>0</v>
      </c>
      <c r="L8" s="164">
        <v>75.5</v>
      </c>
      <c r="M8" s="158">
        <v>637</v>
      </c>
      <c r="N8" s="158">
        <v>436.18</v>
      </c>
      <c r="O8" s="158">
        <v>0</v>
      </c>
      <c r="P8" s="158">
        <v>7.93</v>
      </c>
      <c r="Q8" s="158">
        <v>0</v>
      </c>
      <c r="R8" s="158">
        <v>0</v>
      </c>
    </row>
    <row r="9" spans="1:18" x14ac:dyDescent="0.25">
      <c r="A9" s="113" t="s">
        <v>161</v>
      </c>
      <c r="B9" s="166">
        <f>B3-B4-B5-B7-B6-B8</f>
        <v>2258.8000000000002</v>
      </c>
      <c r="C9" s="166">
        <f t="shared" ref="C9:I9" si="0">C3-C4-C5-C6-C8</f>
        <v>9241.2000000000007</v>
      </c>
      <c r="D9" s="166">
        <f t="shared" si="0"/>
        <v>11231.4</v>
      </c>
      <c r="E9" s="166">
        <f t="shared" si="0"/>
        <v>4107.0099999999993</v>
      </c>
      <c r="F9" s="166">
        <f t="shared" si="0"/>
        <v>5958.4524999999994</v>
      </c>
      <c r="G9" s="166">
        <f t="shared" si="0"/>
        <v>2800.2500000000005</v>
      </c>
      <c r="H9" s="166">
        <f t="shared" si="0"/>
        <v>1337.56</v>
      </c>
      <c r="I9" s="166">
        <f t="shared" si="0"/>
        <v>9966.2199999999993</v>
      </c>
      <c r="J9" s="162" t="s">
        <v>161</v>
      </c>
      <c r="K9" s="165">
        <f>K3-K4-K5-K6-K7-K8</f>
        <v>2258.8000000000002</v>
      </c>
      <c r="L9" s="165">
        <f t="shared" ref="L9:P9" si="1">L3-L4-L5-L6-L7-L8</f>
        <v>8960.7000000000007</v>
      </c>
      <c r="M9" s="165">
        <f t="shared" si="1"/>
        <v>10614.689999999999</v>
      </c>
      <c r="N9" s="165">
        <f t="shared" si="1"/>
        <v>3541.2999999999997</v>
      </c>
      <c r="O9" s="165">
        <f t="shared" si="1"/>
        <v>5911.6637801952593</v>
      </c>
      <c r="P9" s="165">
        <f t="shared" si="1"/>
        <v>2713.4600000000005</v>
      </c>
      <c r="Q9" s="165">
        <f t="shared" ref="Q9" si="2">Q3-Q4-Q5-Q6-Q7-Q8</f>
        <v>1337.56</v>
      </c>
      <c r="R9" s="165">
        <f t="shared" ref="R9" si="3">R3-R4-R5-R6-R7-R8</f>
        <v>9966.2199999999993</v>
      </c>
    </row>
    <row r="10" spans="1:18" x14ac:dyDescent="0.25">
      <c r="A10" s="1" t="s">
        <v>154</v>
      </c>
      <c r="B10" s="56"/>
      <c r="C10" s="19"/>
      <c r="D10" s="56"/>
      <c r="E10" s="56"/>
      <c r="F10" s="56"/>
      <c r="G10" s="56"/>
      <c r="H10" s="2"/>
      <c r="I10" s="2"/>
      <c r="O10" s="13"/>
      <c r="P10" s="13"/>
    </row>
    <row r="11" spans="1:18" x14ac:dyDescent="0.25">
      <c r="A11" s="12">
        <v>2012</v>
      </c>
      <c r="B11" s="4">
        <v>2258.8000000000002</v>
      </c>
      <c r="C11" s="4">
        <v>9241.2000000000007</v>
      </c>
      <c r="D11" s="4">
        <v>11231.4</v>
      </c>
      <c r="E11" s="4">
        <v>4107.0099999999993</v>
      </c>
      <c r="F11" s="4">
        <v>5958.4524999999994</v>
      </c>
      <c r="G11" s="4">
        <v>2800.2500000000005</v>
      </c>
      <c r="H11" s="166">
        <v>1337.56</v>
      </c>
      <c r="I11" s="166">
        <v>9966.2199999999993</v>
      </c>
    </row>
    <row r="12" spans="1:18" x14ac:dyDescent="0.25">
      <c r="A12" s="12">
        <v>2013</v>
      </c>
      <c r="B12" s="4">
        <v>2258.8000000000002</v>
      </c>
      <c r="C12" s="4">
        <v>9241.2000000000007</v>
      </c>
      <c r="D12" s="4">
        <v>11231.4</v>
      </c>
      <c r="E12" s="4">
        <v>4107.0099999999993</v>
      </c>
      <c r="F12" s="4">
        <v>5958.4524999999994</v>
      </c>
      <c r="G12" s="4">
        <v>2800.2500000000005</v>
      </c>
      <c r="H12" s="166">
        <v>1337.56</v>
      </c>
      <c r="I12" s="166">
        <v>9966.2199999999993</v>
      </c>
    </row>
    <row r="13" spans="1:18" x14ac:dyDescent="0.25">
      <c r="A13" s="12">
        <v>2014</v>
      </c>
      <c r="B13" s="4">
        <v>2258.8000000000002</v>
      </c>
      <c r="C13" s="4">
        <v>9241.2000000000007</v>
      </c>
      <c r="D13" s="4">
        <v>11231.4</v>
      </c>
      <c r="E13" s="4">
        <v>4107.01</v>
      </c>
      <c r="F13" s="4">
        <v>5958.4525000000003</v>
      </c>
      <c r="G13" s="4">
        <v>2800.25</v>
      </c>
      <c r="H13" s="166">
        <v>1337.56</v>
      </c>
      <c r="I13" s="166">
        <v>9966.2199999999993</v>
      </c>
    </row>
    <row r="14" spans="1:18" x14ac:dyDescent="0.25">
      <c r="A14" s="12">
        <v>2015</v>
      </c>
      <c r="B14" s="4">
        <v>2258.8000000000002</v>
      </c>
      <c r="C14" s="4">
        <v>9241.2000000000007</v>
      </c>
      <c r="D14" s="4">
        <v>11231.4</v>
      </c>
      <c r="E14" s="4">
        <v>4107.01</v>
      </c>
      <c r="F14" s="4">
        <v>5958.4525000000003</v>
      </c>
      <c r="G14" s="4">
        <v>2800.25</v>
      </c>
      <c r="H14" s="166">
        <v>1337.56</v>
      </c>
      <c r="I14" s="166">
        <v>9966.2199999999993</v>
      </c>
    </row>
    <row r="15" spans="1:18" x14ac:dyDescent="0.25">
      <c r="A15" s="2">
        <v>2016</v>
      </c>
      <c r="B15" s="4">
        <v>2258.8000000000002</v>
      </c>
      <c r="C15" s="4">
        <v>9241.2000000000007</v>
      </c>
      <c r="D15" s="4">
        <v>11231.4</v>
      </c>
      <c r="E15" s="4">
        <v>4107.0099999999993</v>
      </c>
      <c r="F15" s="4">
        <v>5958.4524999999994</v>
      </c>
      <c r="G15" s="4">
        <v>2800.2500000000005</v>
      </c>
      <c r="H15" s="166">
        <v>1337.56</v>
      </c>
      <c r="I15" s="166">
        <v>9966.2199999999993</v>
      </c>
    </row>
    <row r="16" spans="1:18" x14ac:dyDescent="0.25">
      <c r="A16" s="2">
        <v>2017</v>
      </c>
      <c r="B16" s="4">
        <v>2258.8000000000002</v>
      </c>
      <c r="C16" s="4">
        <v>9241.2000000000007</v>
      </c>
      <c r="D16" s="4">
        <v>11231.4</v>
      </c>
      <c r="E16" s="4">
        <v>4107.0099999999993</v>
      </c>
      <c r="F16" s="4">
        <v>5958.4524999999994</v>
      </c>
      <c r="G16" s="4">
        <v>2800.2500000000005</v>
      </c>
      <c r="H16" s="166">
        <v>1337.56</v>
      </c>
      <c r="I16" s="166">
        <v>9966.2199999999993</v>
      </c>
    </row>
    <row r="17" spans="1:15" x14ac:dyDescent="0.25">
      <c r="A17" s="2">
        <v>2018</v>
      </c>
      <c r="B17" s="165">
        <v>2258.8000000000002</v>
      </c>
      <c r="C17" s="165">
        <v>8960.7000000000007</v>
      </c>
      <c r="D17" s="165">
        <v>10614.689999999999</v>
      </c>
      <c r="E17" s="165">
        <v>3541.2999999999997</v>
      </c>
      <c r="F17" s="165">
        <v>5911.6637801952593</v>
      </c>
      <c r="G17" s="165">
        <v>2713.4600000000005</v>
      </c>
      <c r="H17" s="166">
        <v>1337.56</v>
      </c>
      <c r="I17" s="166">
        <v>9966.2199999999993</v>
      </c>
    </row>
    <row r="18" spans="1:15" x14ac:dyDescent="0.25">
      <c r="A18" s="2">
        <v>2019</v>
      </c>
      <c r="B18" s="4">
        <v>2258.8000000000002</v>
      </c>
      <c r="C18" s="4">
        <v>8960.7000000000007</v>
      </c>
      <c r="D18" s="4">
        <v>10614.689999999999</v>
      </c>
      <c r="E18" s="4">
        <v>3541.2999999999997</v>
      </c>
      <c r="F18" s="4">
        <v>5911.6637801952593</v>
      </c>
      <c r="G18" s="4">
        <v>2713.4600000000005</v>
      </c>
      <c r="H18" s="166">
        <v>1337.56</v>
      </c>
      <c r="I18" s="166">
        <v>9966.2199999999993</v>
      </c>
    </row>
    <row r="19" spans="1:15" x14ac:dyDescent="0.25">
      <c r="A19" s="2">
        <v>2020</v>
      </c>
      <c r="B19" s="4">
        <v>2258.8000000000002</v>
      </c>
      <c r="C19" s="4">
        <v>8960.7000000000007</v>
      </c>
      <c r="D19" s="4">
        <v>10614.689999999999</v>
      </c>
      <c r="E19" s="4">
        <v>3541.2999999999997</v>
      </c>
      <c r="F19" s="4">
        <v>5911.6637801952593</v>
      </c>
      <c r="G19" s="4">
        <v>2713.4600000000005</v>
      </c>
      <c r="H19" s="166">
        <v>1337.56</v>
      </c>
      <c r="I19" s="166">
        <v>9966.2199999999993</v>
      </c>
    </row>
    <row r="20" spans="1:15" x14ac:dyDescent="0.25">
      <c r="A20" s="2">
        <v>2021</v>
      </c>
      <c r="B20" s="4">
        <v>2258.8000000000002</v>
      </c>
      <c r="C20" s="4">
        <v>8960.7000000000007</v>
      </c>
      <c r="D20" s="4">
        <v>10614.689999999999</v>
      </c>
      <c r="E20" s="4">
        <v>3541.2999999999997</v>
      </c>
      <c r="F20" s="4">
        <v>5911.6637801952593</v>
      </c>
      <c r="G20" s="4">
        <v>2713.4600000000005</v>
      </c>
      <c r="H20" s="166">
        <v>1337.56</v>
      </c>
      <c r="I20" s="166">
        <v>9966.2199999999993</v>
      </c>
      <c r="M20" s="154"/>
      <c r="N20" s="154"/>
      <c r="O20" s="154"/>
    </row>
    <row r="21" spans="1:15" x14ac:dyDescent="0.25">
      <c r="A21" s="2">
        <v>2022</v>
      </c>
      <c r="B21" s="4">
        <v>2258.8000000000002</v>
      </c>
      <c r="C21" s="4">
        <v>8960.7000000000007</v>
      </c>
      <c r="D21" s="4">
        <v>10614.689999999999</v>
      </c>
      <c r="E21" s="4">
        <v>3541.2999999999997</v>
      </c>
      <c r="F21" s="4">
        <v>5911.6637801952593</v>
      </c>
      <c r="G21" s="4">
        <v>2713.4600000000005</v>
      </c>
      <c r="H21" s="166">
        <v>1337.56</v>
      </c>
      <c r="I21" s="166">
        <v>9966.2199999999993</v>
      </c>
      <c r="M21" s="154"/>
      <c r="N21" s="154"/>
      <c r="O21" s="154"/>
    </row>
    <row r="22" spans="1:15" x14ac:dyDescent="0.25">
      <c r="A22" s="12"/>
      <c r="B22" s="2"/>
      <c r="C22" s="4"/>
      <c r="D22" s="2"/>
      <c r="E22" s="2"/>
      <c r="F22" s="2"/>
      <c r="G22" s="2"/>
      <c r="H22" s="4"/>
      <c r="I22" s="4"/>
      <c r="M22" s="154"/>
      <c r="N22" s="154"/>
      <c r="O22" s="154"/>
    </row>
    <row r="23" spans="1:15" hidden="1" x14ac:dyDescent="0.25">
      <c r="A23" s="152" t="s">
        <v>6</v>
      </c>
      <c r="B23" s="2">
        <v>50</v>
      </c>
      <c r="C23" s="2"/>
      <c r="D23" s="2"/>
      <c r="E23" s="2"/>
      <c r="F23" s="2"/>
      <c r="G23" s="2"/>
      <c r="H23" s="2"/>
      <c r="I23" s="2"/>
      <c r="M23" s="154"/>
      <c r="N23" s="154"/>
      <c r="O23" s="154"/>
    </row>
    <row r="24" spans="1:15" hidden="1" x14ac:dyDescent="0.25">
      <c r="A24" s="152"/>
      <c r="B24" s="2">
        <f>B23*0.86</f>
        <v>43</v>
      </c>
      <c r="C24" s="2"/>
      <c r="D24" s="2"/>
      <c r="E24" s="2"/>
      <c r="F24" s="2"/>
      <c r="G24" s="2"/>
      <c r="H24" s="2"/>
      <c r="I24" s="2"/>
      <c r="M24" s="154"/>
      <c r="N24" s="154"/>
      <c r="O24" s="154"/>
    </row>
    <row r="25" spans="1:15" hidden="1" x14ac:dyDescent="0.25">
      <c r="A25" s="152"/>
      <c r="B25" s="2">
        <v>2850</v>
      </c>
      <c r="C25" s="2"/>
      <c r="D25" s="2"/>
      <c r="E25" s="2"/>
      <c r="F25" s="2"/>
      <c r="G25" s="2"/>
      <c r="H25" s="2"/>
      <c r="I25" s="2"/>
      <c r="M25" s="154"/>
      <c r="N25" s="154"/>
      <c r="O25" s="154"/>
    </row>
    <row r="26" spans="1:15" hidden="1" x14ac:dyDescent="0.25">
      <c r="A26" s="152"/>
      <c r="B26" s="2">
        <v>200</v>
      </c>
      <c r="C26" s="2"/>
      <c r="D26" s="2"/>
      <c r="E26" s="2"/>
      <c r="F26" s="2"/>
      <c r="G26" s="2"/>
      <c r="H26" s="2"/>
      <c r="I26" s="2"/>
      <c r="M26" s="154"/>
      <c r="N26" s="154"/>
      <c r="O26" s="154"/>
    </row>
    <row r="27" spans="1:15" hidden="1" x14ac:dyDescent="0.25">
      <c r="A27" s="55"/>
      <c r="B27" s="2">
        <f>B26*0.6</f>
        <v>120</v>
      </c>
      <c r="C27" s="2"/>
      <c r="D27" s="2"/>
      <c r="E27" s="2"/>
      <c r="F27" s="2"/>
      <c r="G27" s="2"/>
      <c r="H27" s="2"/>
      <c r="I27" s="2"/>
      <c r="M27" s="154"/>
      <c r="N27" s="154"/>
      <c r="O27" s="154"/>
    </row>
    <row r="28" spans="1:15" x14ac:dyDescent="0.25">
      <c r="A28" s="12" t="s">
        <v>45</v>
      </c>
      <c r="M28" s="167"/>
      <c r="N28" s="154"/>
      <c r="O28" s="154"/>
    </row>
    <row r="29" spans="1:15" x14ac:dyDescent="0.25">
      <c r="A29" s="12">
        <v>2012</v>
      </c>
      <c r="B29" s="4">
        <f>SUM(B24,B25,B27)</f>
        <v>3013</v>
      </c>
      <c r="C29" s="4">
        <v>8633.86</v>
      </c>
      <c r="D29" s="4">
        <v>3082</v>
      </c>
      <c r="E29" s="4">
        <v>1094.96</v>
      </c>
      <c r="F29" s="4">
        <v>3695</v>
      </c>
      <c r="G29" s="4">
        <v>2151</v>
      </c>
      <c r="H29" s="4">
        <v>1943.95</v>
      </c>
      <c r="I29" s="4">
        <v>8964.5</v>
      </c>
      <c r="M29" s="167"/>
      <c r="N29" s="154"/>
      <c r="O29" s="154"/>
    </row>
    <row r="30" spans="1:15" x14ac:dyDescent="0.25">
      <c r="A30" s="12">
        <v>2013</v>
      </c>
      <c r="B30" s="4">
        <v>3366.7539999999999</v>
      </c>
      <c r="C30" s="4">
        <v>8633.86</v>
      </c>
      <c r="D30" s="4">
        <v>5144.29</v>
      </c>
      <c r="E30" s="4">
        <v>1504</v>
      </c>
      <c r="F30" s="4">
        <v>3695.26</v>
      </c>
      <c r="G30" s="4">
        <v>2284.8720000000003</v>
      </c>
      <c r="H30" s="3">
        <v>2029.45</v>
      </c>
      <c r="I30" s="115">
        <v>9614.3000000000011</v>
      </c>
      <c r="M30" s="167"/>
      <c r="N30" s="154"/>
      <c r="O30" s="154"/>
    </row>
    <row r="31" spans="1:15" x14ac:dyDescent="0.25">
      <c r="A31" s="12">
        <v>2014</v>
      </c>
      <c r="B31" s="4">
        <f>1725+350</f>
        <v>2075</v>
      </c>
      <c r="C31" s="4">
        <v>4932</v>
      </c>
      <c r="D31" s="4">
        <v>2948</v>
      </c>
      <c r="E31" s="4">
        <v>700</v>
      </c>
      <c r="F31" s="4">
        <v>3901</v>
      </c>
      <c r="G31" s="4">
        <v>2098</v>
      </c>
      <c r="H31" s="3">
        <v>2029.45</v>
      </c>
      <c r="I31" s="115">
        <v>9614.3000000000011</v>
      </c>
      <c r="M31" s="167"/>
      <c r="N31" s="154"/>
      <c r="O31" s="154"/>
    </row>
    <row r="32" spans="1:15" x14ac:dyDescent="0.25">
      <c r="A32" s="12">
        <v>2015</v>
      </c>
      <c r="B32" s="4">
        <f>1725+350</f>
        <v>2075</v>
      </c>
      <c r="C32" s="4">
        <v>4932</v>
      </c>
      <c r="D32" s="4">
        <v>2964</v>
      </c>
      <c r="E32" s="4">
        <v>700</v>
      </c>
      <c r="F32" s="4">
        <v>3973</v>
      </c>
      <c r="G32" s="4">
        <v>2198</v>
      </c>
      <c r="H32" s="3">
        <v>2029.45</v>
      </c>
      <c r="I32" s="115">
        <v>9614.3000000000011</v>
      </c>
      <c r="M32" s="167"/>
      <c r="N32" s="154"/>
      <c r="O32" s="154"/>
    </row>
    <row r="33" spans="1:15" x14ac:dyDescent="0.25">
      <c r="A33" s="2">
        <v>2016</v>
      </c>
      <c r="B33" s="4">
        <v>1650</v>
      </c>
      <c r="C33" s="4">
        <v>4532</v>
      </c>
      <c r="D33" s="4">
        <v>2999</v>
      </c>
      <c r="E33" s="4">
        <v>664</v>
      </c>
      <c r="F33" s="4">
        <v>4002</v>
      </c>
      <c r="G33" s="4">
        <v>2290</v>
      </c>
      <c r="H33" s="3">
        <v>2029.45</v>
      </c>
      <c r="I33" s="115">
        <v>9614.3000000000011</v>
      </c>
      <c r="M33" s="167"/>
      <c r="N33" s="154"/>
      <c r="O33" s="154"/>
    </row>
    <row r="34" spans="1:15" x14ac:dyDescent="0.25">
      <c r="A34" s="2">
        <v>2017</v>
      </c>
      <c r="B34" s="4">
        <v>2225</v>
      </c>
      <c r="C34" s="4">
        <v>4532</v>
      </c>
      <c r="D34" s="4">
        <v>4185</v>
      </c>
      <c r="E34" s="4">
        <v>675</v>
      </c>
      <c r="F34" s="4">
        <v>3960</v>
      </c>
      <c r="G34" s="4">
        <v>2300</v>
      </c>
      <c r="H34" s="3">
        <v>2029.45</v>
      </c>
      <c r="I34" s="115">
        <v>9614.3000000000011</v>
      </c>
      <c r="M34" s="167"/>
      <c r="N34" s="154"/>
      <c r="O34" s="154"/>
    </row>
    <row r="35" spans="1:15" x14ac:dyDescent="0.25">
      <c r="A35" s="2">
        <v>2018</v>
      </c>
      <c r="B35" s="4">
        <v>1589</v>
      </c>
      <c r="C35" s="4">
        <v>4877</v>
      </c>
      <c r="D35" s="4">
        <v>4735</v>
      </c>
      <c r="E35" s="4">
        <v>633</v>
      </c>
      <c r="F35" s="4">
        <v>2316</v>
      </c>
      <c r="G35" s="4">
        <v>1996</v>
      </c>
      <c r="H35" s="3">
        <v>2029.45</v>
      </c>
      <c r="I35" s="115">
        <v>9614.3000000000011</v>
      </c>
      <c r="M35" s="167"/>
      <c r="N35" s="154"/>
      <c r="O35" s="154"/>
    </row>
    <row r="36" spans="1:15" x14ac:dyDescent="0.25">
      <c r="A36" s="2">
        <v>2019</v>
      </c>
      <c r="B36" s="4">
        <v>2432</v>
      </c>
      <c r="C36" s="4">
        <v>3925</v>
      </c>
      <c r="D36" s="4">
        <v>1346</v>
      </c>
      <c r="E36" s="4">
        <v>1296.19</v>
      </c>
      <c r="F36" s="4">
        <v>4256.71</v>
      </c>
      <c r="G36" s="4">
        <v>2379.4</v>
      </c>
      <c r="H36" s="3">
        <v>2029.45</v>
      </c>
      <c r="I36" s="115">
        <v>9614.3000000000011</v>
      </c>
      <c r="M36" s="167"/>
      <c r="N36" s="154"/>
      <c r="O36" s="154"/>
    </row>
    <row r="37" spans="1:15" x14ac:dyDescent="0.25">
      <c r="A37" s="2">
        <v>2020</v>
      </c>
      <c r="B37" s="4">
        <v>2238</v>
      </c>
      <c r="C37" s="4">
        <v>3144</v>
      </c>
      <c r="D37" s="4">
        <v>1403.72</v>
      </c>
      <c r="E37" s="4">
        <v>1808.19</v>
      </c>
      <c r="F37" s="4">
        <v>5323.37</v>
      </c>
      <c r="G37" s="4">
        <v>3138.65</v>
      </c>
      <c r="H37" s="3">
        <v>2083</v>
      </c>
      <c r="I37" s="115">
        <v>9556</v>
      </c>
      <c r="M37" s="167"/>
      <c r="N37" s="154"/>
      <c r="O37" s="154"/>
    </row>
    <row r="38" spans="1:15" x14ac:dyDescent="0.25">
      <c r="A38" s="2">
        <v>2021</v>
      </c>
      <c r="B38" s="4">
        <v>2727.75</v>
      </c>
      <c r="C38" s="4">
        <v>4391.43</v>
      </c>
      <c r="D38" s="4">
        <v>1168.5</v>
      </c>
      <c r="E38" s="4">
        <v>1583.77</v>
      </c>
      <c r="F38" s="4">
        <v>4965.82</v>
      </c>
      <c r="G38" s="4">
        <v>2963.37</v>
      </c>
      <c r="H38" s="3">
        <v>2029.45</v>
      </c>
      <c r="I38" s="115">
        <v>9614.3000000000011</v>
      </c>
      <c r="M38" s="167"/>
      <c r="N38" s="154"/>
      <c r="O38" s="154"/>
    </row>
    <row r="39" spans="1:15" x14ac:dyDescent="0.25">
      <c r="A39" s="2">
        <v>2022</v>
      </c>
      <c r="B39" s="4">
        <f>583+447</f>
        <v>1030</v>
      </c>
      <c r="C39" s="4">
        <v>2829</v>
      </c>
      <c r="D39" s="4">
        <v>693.6</v>
      </c>
      <c r="E39" s="4">
        <v>595.44000000000005</v>
      </c>
      <c r="F39" s="4">
        <v>3179.83</v>
      </c>
      <c r="G39" s="4">
        <v>2186</v>
      </c>
      <c r="H39" s="3">
        <v>2029.45</v>
      </c>
      <c r="I39" s="115">
        <v>9614.3000000000011</v>
      </c>
    </row>
    <row r="40" spans="1:15" x14ac:dyDescent="0.25">
      <c r="A40" s="1" t="s">
        <v>96</v>
      </c>
      <c r="B40" s="1" t="s">
        <v>9</v>
      </c>
      <c r="C40" s="1" t="s">
        <v>78</v>
      </c>
      <c r="D40" s="1" t="s">
        <v>95</v>
      </c>
      <c r="E40" s="1" t="s">
        <v>119</v>
      </c>
      <c r="F40" s="1" t="s">
        <v>120</v>
      </c>
      <c r="G40" s="1" t="s">
        <v>121</v>
      </c>
      <c r="H40" s="1" t="s">
        <v>34</v>
      </c>
      <c r="I40" s="1" t="s">
        <v>13</v>
      </c>
    </row>
    <row r="41" spans="1:15" x14ac:dyDescent="0.25">
      <c r="A41" s="106">
        <v>2012</v>
      </c>
      <c r="B41" s="5">
        <f>B29/B11</f>
        <v>1.3338941030635734</v>
      </c>
      <c r="C41" s="5">
        <f>C29/C11</f>
        <v>0.93427909795264685</v>
      </c>
      <c r="D41" s="5">
        <f>D29/D11</f>
        <v>0.27440924550812901</v>
      </c>
      <c r="E41" s="5">
        <f>E29/E11</f>
        <v>0.26660758069739304</v>
      </c>
      <c r="F41" s="5">
        <f>F29/F11</f>
        <v>0.62012745759070842</v>
      </c>
      <c r="G41" s="5">
        <f>G29/G11</f>
        <v>0.76814570127667159</v>
      </c>
      <c r="H41" s="5">
        <f>H29/H11</f>
        <v>1.4533553634977123</v>
      </c>
      <c r="I41" s="5">
        <f>I29/I11</f>
        <v>0.89948847205861404</v>
      </c>
    </row>
    <row r="42" spans="1:15" x14ac:dyDescent="0.25">
      <c r="A42" s="51">
        <v>2013</v>
      </c>
      <c r="B42" s="5">
        <f t="shared" ref="B42:I51" si="4">B30/B12</f>
        <v>1.4905055781831058</v>
      </c>
      <c r="C42" s="5">
        <f t="shared" si="4"/>
        <v>0.93427909795264685</v>
      </c>
      <c r="D42" s="5">
        <f t="shared" si="4"/>
        <v>0.45802749434620799</v>
      </c>
      <c r="E42" s="5">
        <f t="shared" si="4"/>
        <v>0.36620315022364208</v>
      </c>
      <c r="F42" s="5">
        <f t="shared" si="4"/>
        <v>0.62017109308163498</v>
      </c>
      <c r="G42" s="5">
        <f t="shared" si="4"/>
        <v>0.815952861351665</v>
      </c>
      <c r="H42" s="5">
        <f t="shared" si="4"/>
        <v>1.5172777295971771</v>
      </c>
      <c r="I42" s="5">
        <f t="shared" si="4"/>
        <v>0.96468871849106297</v>
      </c>
    </row>
    <row r="43" spans="1:15" x14ac:dyDescent="0.25">
      <c r="A43" s="106">
        <v>2014</v>
      </c>
      <c r="B43" s="5">
        <f t="shared" si="4"/>
        <v>0.91862936072250745</v>
      </c>
      <c r="C43" s="5">
        <f t="shared" si="4"/>
        <v>0.53369692247760026</v>
      </c>
      <c r="D43" s="5">
        <f t="shared" si="4"/>
        <v>0.26247840874690598</v>
      </c>
      <c r="E43" s="5">
        <f t="shared" si="4"/>
        <v>0.17044029598174826</v>
      </c>
      <c r="F43" s="5">
        <f t="shared" si="4"/>
        <v>0.65470019270943247</v>
      </c>
      <c r="G43" s="5">
        <f t="shared" si="4"/>
        <v>0.74921881974823679</v>
      </c>
      <c r="H43" s="5">
        <f t="shared" si="4"/>
        <v>1.5172777295971771</v>
      </c>
      <c r="I43" s="5">
        <f t="shared" si="4"/>
        <v>0.96468871849106297</v>
      </c>
    </row>
    <row r="44" spans="1:15" x14ac:dyDescent="0.25">
      <c r="A44" s="51">
        <v>2015</v>
      </c>
      <c r="B44" s="5">
        <f t="shared" si="4"/>
        <v>0.91862936072250745</v>
      </c>
      <c r="C44" s="5">
        <f t="shared" si="4"/>
        <v>0.53369692247760026</v>
      </c>
      <c r="D44" s="5">
        <f t="shared" si="4"/>
        <v>0.26390298627063413</v>
      </c>
      <c r="E44" s="5">
        <f t="shared" si="4"/>
        <v>0.17044029598174826</v>
      </c>
      <c r="F44" s="5">
        <f t="shared" si="4"/>
        <v>0.66678386711986037</v>
      </c>
      <c r="G44" s="5">
        <f t="shared" si="4"/>
        <v>0.784929916971699</v>
      </c>
      <c r="H44" s="5">
        <f t="shared" si="4"/>
        <v>1.5172777295971771</v>
      </c>
      <c r="I44" s="5">
        <f t="shared" si="4"/>
        <v>0.96468871849106297</v>
      </c>
    </row>
    <row r="45" spans="1:15" x14ac:dyDescent="0.25">
      <c r="A45" s="106">
        <v>2016</v>
      </c>
      <c r="B45" s="5">
        <f t="shared" si="4"/>
        <v>0.73047635912874087</v>
      </c>
      <c r="C45" s="5">
        <f t="shared" si="4"/>
        <v>0.49041250054105523</v>
      </c>
      <c r="D45" s="5">
        <f t="shared" si="4"/>
        <v>0.26701924960378937</v>
      </c>
      <c r="E45" s="5">
        <f t="shared" si="4"/>
        <v>0.16167479504554411</v>
      </c>
      <c r="F45" s="5">
        <f t="shared" si="4"/>
        <v>0.6716509026462828</v>
      </c>
      <c r="G45" s="5">
        <f t="shared" si="4"/>
        <v>0.81778412641728404</v>
      </c>
      <c r="H45" s="5">
        <f t="shared" si="4"/>
        <v>1.5172777295971771</v>
      </c>
      <c r="I45" s="5">
        <f t="shared" si="4"/>
        <v>0.96468871849106297</v>
      </c>
    </row>
    <row r="46" spans="1:15" x14ac:dyDescent="0.25">
      <c r="A46" s="51">
        <v>2017</v>
      </c>
      <c r="B46" s="5">
        <f t="shared" si="4"/>
        <v>0.98503630246148388</v>
      </c>
      <c r="C46" s="5">
        <f t="shared" si="4"/>
        <v>0.49041250054105523</v>
      </c>
      <c r="D46" s="5">
        <f t="shared" si="4"/>
        <v>0.37261605855013624</v>
      </c>
      <c r="E46" s="5">
        <f t="shared" si="4"/>
        <v>0.16435314255382871</v>
      </c>
      <c r="F46" s="5">
        <f t="shared" si="4"/>
        <v>0.6646020925735332</v>
      </c>
      <c r="G46" s="5">
        <f t="shared" si="4"/>
        <v>0.82135523613963024</v>
      </c>
      <c r="H46" s="5">
        <f t="shared" si="4"/>
        <v>1.5172777295971771</v>
      </c>
      <c r="I46" s="5">
        <f t="shared" si="4"/>
        <v>0.96468871849106297</v>
      </c>
    </row>
    <row r="47" spans="1:15" x14ac:dyDescent="0.25">
      <c r="A47" s="106">
        <v>2018</v>
      </c>
      <c r="B47" s="5">
        <f t="shared" si="4"/>
        <v>0.70347086948822379</v>
      </c>
      <c r="C47" s="5">
        <f t="shared" si="4"/>
        <v>0.54426551497092857</v>
      </c>
      <c r="D47" s="5">
        <f t="shared" si="4"/>
        <v>0.4460799137798655</v>
      </c>
      <c r="E47" s="5">
        <f t="shared" si="4"/>
        <v>0.17874791743145174</v>
      </c>
      <c r="F47" s="5">
        <f t="shared" si="4"/>
        <v>0.39176788229379034</v>
      </c>
      <c r="G47" s="5">
        <f t="shared" si="4"/>
        <v>0.73559219594171266</v>
      </c>
      <c r="H47" s="5">
        <f t="shared" si="4"/>
        <v>1.5172777295971771</v>
      </c>
      <c r="I47" s="5">
        <f t="shared" si="4"/>
        <v>0.96468871849106297</v>
      </c>
    </row>
    <row r="48" spans="1:15" x14ac:dyDescent="0.25">
      <c r="A48" s="51">
        <v>2019</v>
      </c>
      <c r="B48" s="5">
        <f t="shared" si="4"/>
        <v>1.0766778820612715</v>
      </c>
      <c r="C48" s="5">
        <f t="shared" si="4"/>
        <v>0.43802381510373067</v>
      </c>
      <c r="D48" s="5">
        <f t="shared" si="4"/>
        <v>0.12680539893298817</v>
      </c>
      <c r="E48" s="5">
        <f t="shared" si="4"/>
        <v>0.36602095275746199</v>
      </c>
      <c r="F48" s="5">
        <f t="shared" si="4"/>
        <v>0.7200527902585494</v>
      </c>
      <c r="G48" s="5">
        <f t="shared" si="4"/>
        <v>0.87688781113412384</v>
      </c>
      <c r="H48" s="5">
        <f t="shared" si="4"/>
        <v>1.5172777295971771</v>
      </c>
      <c r="I48" s="5">
        <f t="shared" si="4"/>
        <v>0.96468871849106297</v>
      </c>
    </row>
    <row r="49" spans="1:13" x14ac:dyDescent="0.25">
      <c r="A49" s="106">
        <v>2020</v>
      </c>
      <c r="B49" s="5">
        <f t="shared" si="4"/>
        <v>0.99079157074552848</v>
      </c>
      <c r="C49" s="5">
        <f t="shared" si="4"/>
        <v>0.35086544577990558</v>
      </c>
      <c r="D49" s="5">
        <f t="shared" si="4"/>
        <v>0.13224314605513682</v>
      </c>
      <c r="E49" s="5">
        <f t="shared" si="4"/>
        <v>0.51060062688843089</v>
      </c>
      <c r="F49" s="5">
        <f t="shared" si="4"/>
        <v>0.9004859203654122</v>
      </c>
      <c r="G49" s="5">
        <f t="shared" si="4"/>
        <v>1.1566966161284853</v>
      </c>
      <c r="H49" s="5">
        <f t="shared" si="4"/>
        <v>1.5573133167857891</v>
      </c>
      <c r="I49" s="5">
        <f t="shared" si="4"/>
        <v>0.95883895800012453</v>
      </c>
    </row>
    <row r="50" spans="1:13" x14ac:dyDescent="0.25">
      <c r="A50" s="51">
        <v>2021</v>
      </c>
      <c r="B50" s="5">
        <f t="shared" si="4"/>
        <v>1.2076102355232865</v>
      </c>
      <c r="C50" s="5">
        <f t="shared" si="4"/>
        <v>0.49007666811744616</v>
      </c>
      <c r="D50" s="5">
        <f t="shared" si="4"/>
        <v>0.11008329023268698</v>
      </c>
      <c r="E50" s="5">
        <f t="shared" si="4"/>
        <v>0.44722841894219639</v>
      </c>
      <c r="F50" s="5">
        <f t="shared" si="4"/>
        <v>0.84000379328676589</v>
      </c>
      <c r="G50" s="5">
        <f t="shared" si="4"/>
        <v>1.0921001230900766</v>
      </c>
      <c r="H50" s="5">
        <f t="shared" si="4"/>
        <v>1.5172777295971771</v>
      </c>
      <c r="I50" s="5">
        <f t="shared" si="4"/>
        <v>0.96468871849106297</v>
      </c>
    </row>
    <row r="51" spans="1:13" x14ac:dyDescent="0.25">
      <c r="A51" s="106">
        <v>2022</v>
      </c>
      <c r="B51" s="5">
        <f t="shared" si="4"/>
        <v>0.45599433327430489</v>
      </c>
      <c r="C51" s="5">
        <f t="shared" si="4"/>
        <v>0.31571194214737686</v>
      </c>
      <c r="D51" s="5">
        <f t="shared" si="4"/>
        <v>6.534340616636003E-2</v>
      </c>
      <c r="E51" s="5">
        <f>E39/E21</f>
        <v>0.1681416428995002</v>
      </c>
      <c r="F51" s="5">
        <f t="shared" ref="F51:I51" si="5">F39/F21</f>
        <v>0.53789087441893924</v>
      </c>
      <c r="G51" s="5">
        <f t="shared" si="5"/>
        <v>0.80561349715860919</v>
      </c>
      <c r="H51" s="5">
        <f t="shared" si="5"/>
        <v>1.5172777295971771</v>
      </c>
      <c r="I51" s="5">
        <f t="shared" si="5"/>
        <v>0.96468871849106297</v>
      </c>
      <c r="J51" s="107"/>
    </row>
    <row r="52" spans="1:13" x14ac:dyDescent="0.25">
      <c r="A52" s="106"/>
      <c r="B52" s="5">
        <f>SUM(B41:B51)/11</f>
        <v>0.9828832686704122</v>
      </c>
      <c r="C52" s="5">
        <f t="shared" ref="C52:I52" si="6">SUM(C41:C51)/11</f>
        <v>0.55052003891472656</v>
      </c>
      <c r="D52" s="5">
        <f t="shared" si="6"/>
        <v>0.25263714529025821</v>
      </c>
      <c r="E52" s="5">
        <f t="shared" si="6"/>
        <v>0.27004171085481327</v>
      </c>
      <c r="F52" s="5">
        <f t="shared" si="6"/>
        <v>0.66256698784953716</v>
      </c>
      <c r="G52" s="5">
        <f t="shared" si="6"/>
        <v>0.8567524459416539</v>
      </c>
      <c r="H52" s="5">
        <f t="shared" si="6"/>
        <v>1.515106204241645</v>
      </c>
      <c r="I52" s="5">
        <f t="shared" si="6"/>
        <v>0.95822962695257308</v>
      </c>
      <c r="J52" s="107"/>
    </row>
    <row r="53" spans="1:13" x14ac:dyDescent="0.25">
      <c r="A53" s="1" t="s">
        <v>60</v>
      </c>
      <c r="B53" s="2"/>
      <c r="C53" s="2"/>
      <c r="D53" s="141"/>
      <c r="E53" s="142"/>
      <c r="F53" s="1"/>
      <c r="G53" s="1"/>
      <c r="H53" s="1"/>
      <c r="I53" s="62"/>
      <c r="J53" s="107"/>
    </row>
    <row r="54" spans="1:13" x14ac:dyDescent="0.25">
      <c r="A54" s="2">
        <v>2012</v>
      </c>
      <c r="B54" s="2">
        <v>4</v>
      </c>
      <c r="C54" s="2">
        <v>2</v>
      </c>
      <c r="D54" s="51">
        <v>4</v>
      </c>
      <c r="E54" s="21">
        <v>5</v>
      </c>
      <c r="F54" s="2">
        <v>4</v>
      </c>
      <c r="G54" s="2">
        <v>2</v>
      </c>
      <c r="H54" s="2">
        <v>0</v>
      </c>
      <c r="I54" s="21">
        <v>0</v>
      </c>
      <c r="J54" s="108"/>
      <c r="M54" s="67"/>
    </row>
    <row r="55" spans="1:13" x14ac:dyDescent="0.25">
      <c r="A55" s="2">
        <v>2016</v>
      </c>
      <c r="B55" s="19">
        <v>4</v>
      </c>
      <c r="C55" s="21">
        <v>2</v>
      </c>
      <c r="D55" s="21">
        <v>4</v>
      </c>
      <c r="E55" s="2">
        <v>5</v>
      </c>
      <c r="F55" s="2">
        <v>1</v>
      </c>
      <c r="G55" s="19">
        <v>2</v>
      </c>
      <c r="H55" s="2">
        <v>0</v>
      </c>
      <c r="I55" s="21">
        <v>0</v>
      </c>
      <c r="J55" s="108"/>
      <c r="M55" s="67"/>
    </row>
    <row r="56" spans="1:13" x14ac:dyDescent="0.25">
      <c r="A56" s="2">
        <v>2017</v>
      </c>
      <c r="B56" s="19">
        <v>3</v>
      </c>
      <c r="C56" s="21">
        <v>2</v>
      </c>
      <c r="D56" s="21">
        <v>3</v>
      </c>
      <c r="E56" s="2">
        <v>5</v>
      </c>
      <c r="F56" s="2">
        <v>1</v>
      </c>
      <c r="G56" s="19">
        <v>2</v>
      </c>
      <c r="H56" s="2">
        <v>0</v>
      </c>
      <c r="I56" s="21">
        <v>0</v>
      </c>
      <c r="J56" s="108"/>
      <c r="M56" s="67"/>
    </row>
    <row r="57" spans="1:13" x14ac:dyDescent="0.25">
      <c r="A57" s="2">
        <v>2018</v>
      </c>
      <c r="B57" s="19">
        <v>4</v>
      </c>
      <c r="C57" s="21">
        <v>2</v>
      </c>
      <c r="D57" s="21">
        <v>25</v>
      </c>
      <c r="E57" s="2">
        <v>7</v>
      </c>
      <c r="F57" s="2">
        <v>2</v>
      </c>
      <c r="G57" s="19">
        <v>0</v>
      </c>
      <c r="H57" s="2">
        <v>0</v>
      </c>
      <c r="I57" s="21">
        <v>0</v>
      </c>
      <c r="J57" s="108"/>
      <c r="M57" s="67"/>
    </row>
    <row r="58" spans="1:13" x14ac:dyDescent="0.25">
      <c r="A58" s="2">
        <v>2019</v>
      </c>
      <c r="B58" s="19">
        <v>4</v>
      </c>
      <c r="C58" s="21">
        <v>2</v>
      </c>
      <c r="D58" s="21">
        <v>24</v>
      </c>
      <c r="E58" s="2">
        <v>8</v>
      </c>
      <c r="F58" s="2">
        <v>2</v>
      </c>
      <c r="G58" s="19">
        <v>0</v>
      </c>
      <c r="H58" s="2">
        <v>0</v>
      </c>
      <c r="I58" s="21">
        <v>0</v>
      </c>
      <c r="J58" s="108"/>
      <c r="M58" s="67"/>
    </row>
    <row r="59" spans="1:13" x14ac:dyDescent="0.25">
      <c r="A59" s="2">
        <v>2020</v>
      </c>
      <c r="B59" s="19">
        <v>4</v>
      </c>
      <c r="C59" s="21">
        <v>4</v>
      </c>
      <c r="D59" s="21">
        <v>23</v>
      </c>
      <c r="E59" s="2">
        <v>10</v>
      </c>
      <c r="F59" s="2">
        <v>2</v>
      </c>
      <c r="G59" s="19">
        <v>2</v>
      </c>
      <c r="H59" s="2">
        <v>0</v>
      </c>
      <c r="I59" s="21">
        <v>0</v>
      </c>
      <c r="J59" s="108"/>
      <c r="M59" s="67"/>
    </row>
    <row r="60" spans="1:13" x14ac:dyDescent="0.25">
      <c r="A60" s="2">
        <v>2021</v>
      </c>
      <c r="B60" s="19">
        <v>4</v>
      </c>
      <c r="C60" s="21">
        <v>4</v>
      </c>
      <c r="D60" s="21">
        <v>21</v>
      </c>
      <c r="E60" s="2">
        <v>9</v>
      </c>
      <c r="F60" s="2">
        <v>2</v>
      </c>
      <c r="G60" s="19">
        <v>2</v>
      </c>
      <c r="H60" s="2">
        <v>0</v>
      </c>
      <c r="I60" s="21">
        <v>0</v>
      </c>
      <c r="J60" s="108"/>
      <c r="M60" s="67"/>
    </row>
    <row r="61" spans="1:13" x14ac:dyDescent="0.25">
      <c r="A61" s="2">
        <v>2022</v>
      </c>
      <c r="B61" s="19">
        <v>8</v>
      </c>
      <c r="C61" s="21">
        <v>9</v>
      </c>
      <c r="D61" s="21">
        <v>27</v>
      </c>
      <c r="E61" s="2">
        <v>7</v>
      </c>
      <c r="F61" s="2">
        <v>5</v>
      </c>
      <c r="G61" s="19">
        <v>7</v>
      </c>
      <c r="H61" s="2">
        <v>0</v>
      </c>
      <c r="I61" s="21">
        <v>0</v>
      </c>
      <c r="J61" s="67"/>
      <c r="M61" s="67"/>
    </row>
    <row r="62" spans="1:13" hidden="1" x14ac:dyDescent="0.25">
      <c r="A62" s="12" t="s">
        <v>90</v>
      </c>
      <c r="B62" s="2"/>
      <c r="C62" s="2"/>
      <c r="D62" s="2"/>
      <c r="E62" s="2"/>
      <c r="F62" s="2"/>
      <c r="G62" s="2"/>
      <c r="H62" s="2"/>
      <c r="I62" s="2"/>
    </row>
    <row r="63" spans="1:13" hidden="1" x14ac:dyDescent="0.25">
      <c r="A63" s="12">
        <v>2012</v>
      </c>
      <c r="B63" s="2">
        <v>396.1</v>
      </c>
      <c r="C63" s="2">
        <v>280.3</v>
      </c>
      <c r="D63" s="2">
        <v>333.5</v>
      </c>
      <c r="E63" s="2">
        <f>311.32+254.39</f>
        <v>565.71</v>
      </c>
      <c r="F63" s="5">
        <v>46.788719804739991</v>
      </c>
      <c r="G63" s="5">
        <v>86.79</v>
      </c>
      <c r="H63" s="2">
        <v>0</v>
      </c>
      <c r="I63" s="2">
        <v>0</v>
      </c>
    </row>
    <row r="64" spans="1:13" hidden="1" x14ac:dyDescent="0.25">
      <c r="A64" s="2">
        <v>2016</v>
      </c>
      <c r="B64" s="56">
        <v>396.10000000000008</v>
      </c>
      <c r="C64" s="19">
        <v>280.3</v>
      </c>
      <c r="D64" s="56">
        <v>250.125</v>
      </c>
      <c r="E64" s="2">
        <f t="shared" ref="E64:E65" si="7">311.32+254.39</f>
        <v>565.71</v>
      </c>
      <c r="F64" s="56">
        <f>F63*F55/F$54</f>
        <v>11.697179951184998</v>
      </c>
      <c r="G64" s="56">
        <f>G63*G55/G54</f>
        <v>86.79</v>
      </c>
      <c r="H64" s="2"/>
      <c r="I64" s="2"/>
    </row>
    <row r="65" spans="1:9" hidden="1" x14ac:dyDescent="0.25">
      <c r="A65" s="2">
        <v>2017</v>
      </c>
      <c r="B65" s="56">
        <v>396.10000000000008</v>
      </c>
      <c r="C65" s="19">
        <v>280.3</v>
      </c>
      <c r="D65" s="56">
        <v>250.125</v>
      </c>
      <c r="E65" s="2">
        <f t="shared" si="7"/>
        <v>565.71</v>
      </c>
      <c r="F65" s="56">
        <f>F64*F56/F55</f>
        <v>11.697179951184998</v>
      </c>
      <c r="G65" s="56">
        <f>G64*G56/G55</f>
        <v>86.79</v>
      </c>
      <c r="H65" s="2"/>
      <c r="I65" s="2"/>
    </row>
    <row r="66" spans="1:9" hidden="1" x14ac:dyDescent="0.25">
      <c r="A66" s="2">
        <v>2018</v>
      </c>
      <c r="B66" s="56">
        <v>396.10000000000008</v>
      </c>
      <c r="C66" s="19">
        <v>280.3</v>
      </c>
      <c r="D66" s="56">
        <v>2084.375</v>
      </c>
      <c r="E66" s="56">
        <f>E65*E57/E54</f>
        <v>791.99400000000003</v>
      </c>
      <c r="F66" s="56">
        <f>F65*F57/F56</f>
        <v>23.394359902369995</v>
      </c>
      <c r="G66" s="56">
        <f>G65*G57/G56</f>
        <v>0</v>
      </c>
      <c r="H66" s="2"/>
      <c r="I66" s="2"/>
    </row>
    <row r="67" spans="1:9" hidden="1" x14ac:dyDescent="0.25">
      <c r="A67" s="2">
        <v>2019</v>
      </c>
      <c r="B67" s="56">
        <v>528.13333333333333</v>
      </c>
      <c r="C67" s="19">
        <v>280.3</v>
      </c>
      <c r="D67" s="56">
        <v>2001</v>
      </c>
      <c r="E67" s="56">
        <f>E66*E58/E57</f>
        <v>905.13600000000008</v>
      </c>
      <c r="F67" s="56">
        <f>F66*F58/F57</f>
        <v>23.394359902369995</v>
      </c>
      <c r="G67" s="56">
        <v>0</v>
      </c>
      <c r="H67" s="2"/>
      <c r="I67" s="2"/>
    </row>
    <row r="68" spans="1:9" hidden="1" x14ac:dyDescent="0.25">
      <c r="A68" s="2">
        <v>2020</v>
      </c>
      <c r="B68" s="56">
        <v>396.10000000000008</v>
      </c>
      <c r="C68" s="19">
        <v>560.6</v>
      </c>
      <c r="D68" s="56">
        <v>1917.625</v>
      </c>
      <c r="E68" s="56">
        <f>E67*E59/E58</f>
        <v>1131.42</v>
      </c>
      <c r="F68" s="56">
        <f>F67*F59/F58</f>
        <v>23.394359902369995</v>
      </c>
      <c r="G68" s="56">
        <v>86.79</v>
      </c>
      <c r="H68" s="2"/>
      <c r="I68" s="2"/>
    </row>
    <row r="69" spans="1:9" hidden="1" x14ac:dyDescent="0.25">
      <c r="A69" s="2">
        <v>2021</v>
      </c>
      <c r="B69" s="56">
        <v>396.10000000000008</v>
      </c>
      <c r="C69" s="19">
        <v>560.6</v>
      </c>
      <c r="D69" s="56">
        <v>1334</v>
      </c>
      <c r="E69" s="56">
        <f>E68*E60/E59</f>
        <v>1018.278</v>
      </c>
      <c r="F69" s="56">
        <f>F68*F60/F59</f>
        <v>23.394359902369995</v>
      </c>
      <c r="G69" s="56">
        <v>86.79</v>
      </c>
      <c r="H69" s="2"/>
      <c r="I69" s="2"/>
    </row>
    <row r="70" spans="1:9" hidden="1" x14ac:dyDescent="0.25">
      <c r="A70" s="2">
        <v>2022</v>
      </c>
      <c r="B70" s="56">
        <v>924.23333333333346</v>
      </c>
      <c r="C70" s="19">
        <v>1261.3500000000001</v>
      </c>
      <c r="D70" s="54">
        <v>1528.5</v>
      </c>
      <c r="E70" s="56">
        <f>E69*E61/E60</f>
        <v>791.99400000000003</v>
      </c>
      <c r="F70" s="56">
        <f>F69*F61/F60</f>
        <v>58.48589975592499</v>
      </c>
      <c r="G70" s="56">
        <f>G69*G61/G60</f>
        <v>303.76500000000004</v>
      </c>
      <c r="H70" s="2"/>
      <c r="I70" s="2"/>
    </row>
    <row r="71" spans="1:9" hidden="1" x14ac:dyDescent="0.25">
      <c r="A71" s="1" t="s">
        <v>157</v>
      </c>
      <c r="B71" s="56"/>
      <c r="C71" s="19"/>
      <c r="D71" s="56"/>
      <c r="E71" s="56"/>
      <c r="F71" s="56"/>
      <c r="G71" s="56"/>
      <c r="H71" s="2"/>
      <c r="I71" s="2"/>
    </row>
    <row r="72" spans="1:9" hidden="1" x14ac:dyDescent="0.25">
      <c r="A72" s="12">
        <v>2012</v>
      </c>
      <c r="B72" s="56">
        <f t="shared" ref="B72:G79" si="8">B63*100/B$3</f>
        <v>13.39080459770115</v>
      </c>
      <c r="C72" s="56">
        <f t="shared" si="8"/>
        <v>1.9120054570259208</v>
      </c>
      <c r="D72" s="56">
        <f t="shared" si="8"/>
        <v>2.4805313618005607</v>
      </c>
      <c r="E72" s="56">
        <f t="shared" si="8"/>
        <v>7.6916069559069467</v>
      </c>
      <c r="F72" s="56">
        <f t="shared" si="8"/>
        <v>0.58378629025091389</v>
      </c>
      <c r="G72" s="56">
        <f t="shared" si="8"/>
        <v>1.8108223708232052</v>
      </c>
      <c r="H72" s="2"/>
      <c r="I72" s="2"/>
    </row>
    <row r="73" spans="1:9" hidden="1" x14ac:dyDescent="0.25">
      <c r="A73" s="2">
        <v>2016</v>
      </c>
      <c r="B73" s="56">
        <f t="shared" si="8"/>
        <v>13.390804597701152</v>
      </c>
      <c r="C73" s="56">
        <f t="shared" si="8"/>
        <v>1.9120054570259208</v>
      </c>
      <c r="D73" s="56">
        <f t="shared" si="8"/>
        <v>1.8603985213504206</v>
      </c>
      <c r="E73" s="56">
        <f t="shared" si="8"/>
        <v>7.6916069559069467</v>
      </c>
      <c r="F73" s="56">
        <f t="shared" si="8"/>
        <v>0.14594657256272847</v>
      </c>
      <c r="G73" s="56">
        <f t="shared" si="8"/>
        <v>1.8108223708232052</v>
      </c>
      <c r="H73" s="2"/>
      <c r="I73" s="2"/>
    </row>
    <row r="74" spans="1:9" hidden="1" x14ac:dyDescent="0.25">
      <c r="A74" s="2">
        <v>2017</v>
      </c>
      <c r="B74" s="56">
        <f t="shared" si="8"/>
        <v>13.390804597701152</v>
      </c>
      <c r="C74" s="56">
        <f t="shared" si="8"/>
        <v>1.9120054570259208</v>
      </c>
      <c r="D74" s="56">
        <f t="shared" si="8"/>
        <v>1.8603985213504206</v>
      </c>
      <c r="E74" s="56">
        <f t="shared" si="8"/>
        <v>7.6916069559069467</v>
      </c>
      <c r="F74" s="56">
        <f t="shared" si="8"/>
        <v>0.14594657256272847</v>
      </c>
      <c r="G74" s="56">
        <f t="shared" si="8"/>
        <v>1.8108223708232052</v>
      </c>
      <c r="H74" s="2"/>
      <c r="I74" s="2"/>
    </row>
    <row r="75" spans="1:9" hidden="1" x14ac:dyDescent="0.25">
      <c r="A75" s="2">
        <v>2018</v>
      </c>
      <c r="B75" s="56">
        <f t="shared" si="8"/>
        <v>13.390804597701152</v>
      </c>
      <c r="C75" s="56">
        <f t="shared" si="8"/>
        <v>1.9120054570259208</v>
      </c>
      <c r="D75" s="56">
        <f t="shared" si="8"/>
        <v>15.503321011253504</v>
      </c>
      <c r="E75" s="56">
        <f t="shared" si="8"/>
        <v>10.768249738269727</v>
      </c>
      <c r="F75" s="56">
        <f t="shared" si="8"/>
        <v>0.29189314512545694</v>
      </c>
      <c r="G75" s="56">
        <f t="shared" si="8"/>
        <v>0</v>
      </c>
      <c r="H75" s="2"/>
      <c r="I75" s="2"/>
    </row>
    <row r="76" spans="1:9" hidden="1" x14ac:dyDescent="0.25">
      <c r="A76" s="2">
        <v>2019</v>
      </c>
      <c r="B76" s="56">
        <f t="shared" si="8"/>
        <v>17.854406130268199</v>
      </c>
      <c r="C76" s="56">
        <f t="shared" si="8"/>
        <v>1.9120054570259208</v>
      </c>
      <c r="D76" s="56">
        <f t="shared" si="8"/>
        <v>14.883188170803365</v>
      </c>
      <c r="E76" s="56">
        <f t="shared" si="8"/>
        <v>12.306571129451116</v>
      </c>
      <c r="F76" s="56">
        <f t="shared" si="8"/>
        <v>0.29189314512545694</v>
      </c>
      <c r="G76" s="56">
        <f t="shared" si="8"/>
        <v>0</v>
      </c>
      <c r="H76" s="2"/>
      <c r="I76" s="2"/>
    </row>
    <row r="77" spans="1:9" hidden="1" x14ac:dyDescent="0.25">
      <c r="A77" s="2">
        <v>2020</v>
      </c>
      <c r="B77" s="56">
        <f t="shared" si="8"/>
        <v>13.390804597701152</v>
      </c>
      <c r="C77" s="56">
        <f t="shared" si="8"/>
        <v>3.8240109140518417</v>
      </c>
      <c r="D77" s="56">
        <f t="shared" si="8"/>
        <v>14.263055330353223</v>
      </c>
      <c r="E77" s="56">
        <f t="shared" si="8"/>
        <v>15.383213911813893</v>
      </c>
      <c r="F77" s="56">
        <f t="shared" si="8"/>
        <v>0.29189314512545694</v>
      </c>
      <c r="G77" s="56">
        <f t="shared" si="8"/>
        <v>1.8108223708232052</v>
      </c>
      <c r="H77" s="2"/>
      <c r="I77" s="2"/>
    </row>
    <row r="78" spans="1:9" hidden="1" x14ac:dyDescent="0.25">
      <c r="A78" s="2">
        <v>2021</v>
      </c>
      <c r="B78" s="56">
        <f t="shared" si="8"/>
        <v>13.390804597701152</v>
      </c>
      <c r="C78" s="56">
        <f t="shared" si="8"/>
        <v>3.8240109140518417</v>
      </c>
      <c r="D78" s="56">
        <f t="shared" si="8"/>
        <v>9.9221254472022427</v>
      </c>
      <c r="E78" s="56">
        <f t="shared" si="8"/>
        <v>13.844892520632504</v>
      </c>
      <c r="F78" s="56">
        <f t="shared" si="8"/>
        <v>0.29189314512545694</v>
      </c>
      <c r="G78" s="56">
        <f t="shared" si="8"/>
        <v>1.8108223708232052</v>
      </c>
      <c r="H78" s="2"/>
      <c r="I78" s="2"/>
    </row>
    <row r="79" spans="1:9" hidden="1" x14ac:dyDescent="0.25">
      <c r="A79" s="2">
        <v>2022</v>
      </c>
      <c r="B79" s="56">
        <f t="shared" si="8"/>
        <v>31.245210727969351</v>
      </c>
      <c r="C79" s="56">
        <f t="shared" si="8"/>
        <v>8.6040245566166451</v>
      </c>
      <c r="D79" s="56">
        <f t="shared" si="8"/>
        <v>11.368792163454744</v>
      </c>
      <c r="E79" s="56">
        <f t="shared" si="8"/>
        <v>10.768249738269727</v>
      </c>
      <c r="F79" s="56">
        <f t="shared" si="8"/>
        <v>0.72973286281364236</v>
      </c>
      <c r="G79" s="56">
        <f t="shared" si="8"/>
        <v>6.3378782978812191</v>
      </c>
      <c r="H79" s="2"/>
      <c r="I79" s="2"/>
    </row>
    <row r="80" spans="1:9" hidden="1" x14ac:dyDescent="0.25">
      <c r="A80" s="2" t="s">
        <v>156</v>
      </c>
      <c r="B80" s="117">
        <f>SUM(B72:B79)/8</f>
        <v>16.180555555555557</v>
      </c>
      <c r="C80" s="117">
        <f t="shared" ref="C80:G80" si="9">SUM(C72:C79)/8</f>
        <v>3.2265092087312413</v>
      </c>
      <c r="D80" s="117">
        <f t="shared" si="9"/>
        <v>9.0177263159460601</v>
      </c>
      <c r="E80" s="117">
        <f t="shared" si="9"/>
        <v>10.768249738269725</v>
      </c>
      <c r="F80" s="56">
        <f t="shared" si="9"/>
        <v>0.34662310983648015</v>
      </c>
      <c r="G80" s="117">
        <f t="shared" si="9"/>
        <v>1.9239987689996556</v>
      </c>
      <c r="H80" s="2"/>
      <c r="I80" s="2"/>
    </row>
    <row r="81" spans="1:9" x14ac:dyDescent="0.25">
      <c r="A81" s="2"/>
      <c r="B81" s="56"/>
      <c r="C81" s="19"/>
      <c r="D81" s="56"/>
      <c r="E81" s="56"/>
      <c r="F81" s="56"/>
      <c r="G81" s="56"/>
      <c r="H81" s="2"/>
      <c r="I81" s="2"/>
    </row>
    <row r="82" spans="1:9" x14ac:dyDescent="0.25">
      <c r="A82" s="12" t="s">
        <v>117</v>
      </c>
      <c r="B82" s="13">
        <v>6109.7000000000007</v>
      </c>
      <c r="C82" s="13">
        <v>4185.82</v>
      </c>
      <c r="D82" s="13">
        <v>3675.83</v>
      </c>
      <c r="E82" s="13">
        <v>2623.98</v>
      </c>
      <c r="F82" s="13">
        <v>8505.61</v>
      </c>
      <c r="G82" s="13">
        <v>3229.62</v>
      </c>
      <c r="H82" s="13">
        <v>2480.75</v>
      </c>
    </row>
    <row r="83" spans="1:9" x14ac:dyDescent="0.25">
      <c r="B83" s="2" t="s">
        <v>3</v>
      </c>
      <c r="C83" s="2" t="s">
        <v>4</v>
      </c>
      <c r="D83" s="2" t="s">
        <v>31</v>
      </c>
      <c r="E83" s="2" t="s">
        <v>32</v>
      </c>
      <c r="F83" s="2" t="s">
        <v>9</v>
      </c>
      <c r="G83" s="24" t="s">
        <v>48</v>
      </c>
      <c r="H83" s="24" t="s">
        <v>34</v>
      </c>
    </row>
    <row r="84" spans="1:9" x14ac:dyDescent="0.25">
      <c r="A84" s="2">
        <v>2012</v>
      </c>
      <c r="B84" s="2">
        <v>2025</v>
      </c>
      <c r="C84">
        <v>3109</v>
      </c>
      <c r="D84" s="31">
        <v>311</v>
      </c>
      <c r="E84" s="39">
        <v>311</v>
      </c>
      <c r="F84" s="2">
        <v>142</v>
      </c>
      <c r="G84" s="2">
        <v>786</v>
      </c>
      <c r="H84" s="2">
        <v>968</v>
      </c>
    </row>
    <row r="85" spans="1:9" x14ac:dyDescent="0.25">
      <c r="A85" s="2">
        <v>2018</v>
      </c>
      <c r="B85" s="2">
        <v>824</v>
      </c>
      <c r="C85" s="2">
        <v>1142</v>
      </c>
      <c r="D85" s="2">
        <v>284</v>
      </c>
      <c r="E85" s="45">
        <v>422</v>
      </c>
      <c r="F85" s="2">
        <v>40</v>
      </c>
      <c r="G85" s="2">
        <v>1355</v>
      </c>
      <c r="H85" s="2">
        <v>1521</v>
      </c>
    </row>
    <row r="86" spans="1:9" x14ac:dyDescent="0.25">
      <c r="A86" s="2">
        <v>2019</v>
      </c>
      <c r="B86" s="2">
        <v>962</v>
      </c>
      <c r="C86" s="2">
        <v>1054</v>
      </c>
      <c r="D86" s="2">
        <v>294</v>
      </c>
      <c r="E86" s="45">
        <v>563</v>
      </c>
      <c r="F86" s="2">
        <v>211</v>
      </c>
      <c r="G86" s="2">
        <v>1304</v>
      </c>
      <c r="H86" s="2">
        <v>749</v>
      </c>
    </row>
    <row r="87" spans="1:9" x14ac:dyDescent="0.25">
      <c r="A87" s="2">
        <v>2021</v>
      </c>
      <c r="B87" s="2">
        <v>2122</v>
      </c>
      <c r="C87" s="2">
        <v>1222</v>
      </c>
      <c r="D87" s="2">
        <v>675</v>
      </c>
      <c r="E87" s="45">
        <v>520</v>
      </c>
      <c r="F87" s="2">
        <v>205</v>
      </c>
      <c r="G87" s="2">
        <v>1053</v>
      </c>
      <c r="H87" s="2">
        <v>1307</v>
      </c>
    </row>
    <row r="88" spans="1:9" x14ac:dyDescent="0.25">
      <c r="A88" s="2">
        <v>2022</v>
      </c>
      <c r="B88" s="2">
        <v>1746</v>
      </c>
      <c r="C88" s="2">
        <v>1578</v>
      </c>
      <c r="D88" s="45">
        <v>668</v>
      </c>
      <c r="E88" s="49">
        <v>578</v>
      </c>
      <c r="F88" s="2">
        <v>662</v>
      </c>
      <c r="G88" s="2">
        <v>537</v>
      </c>
      <c r="H88" s="2">
        <v>1307</v>
      </c>
    </row>
    <row r="89" spans="1:9" x14ac:dyDescent="0.25">
      <c r="A89" s="13" t="s">
        <v>118</v>
      </c>
    </row>
    <row r="90" spans="1:9" x14ac:dyDescent="0.25">
      <c r="A90" s="2">
        <v>2012</v>
      </c>
      <c r="B90" s="10">
        <f t="shared" ref="B90:H94" si="10">B84/B$82</f>
        <v>0.3314401689117305</v>
      </c>
      <c r="C90" s="10">
        <f>C84/C$82</f>
        <v>0.74274574635316382</v>
      </c>
      <c r="D90" s="10">
        <f t="shared" si="10"/>
        <v>8.4606741878704941E-2</v>
      </c>
      <c r="E90" s="10">
        <f t="shared" si="10"/>
        <v>0.11852224483418318</v>
      </c>
      <c r="F90" s="10">
        <f t="shared" si="10"/>
        <v>1.669486374287088E-2</v>
      </c>
      <c r="G90" s="10">
        <f t="shared" si="10"/>
        <v>0.24337228528433685</v>
      </c>
      <c r="H90" s="10">
        <f t="shared" si="10"/>
        <v>0.39020457522926533</v>
      </c>
    </row>
    <row r="91" spans="1:9" x14ac:dyDescent="0.25">
      <c r="A91" s="2">
        <v>2018</v>
      </c>
      <c r="B91" s="10">
        <f t="shared" si="10"/>
        <v>0.13486750576951403</v>
      </c>
      <c r="C91" s="10">
        <f>C85/C$82</f>
        <v>0.27282587402229436</v>
      </c>
      <c r="D91" s="10">
        <f t="shared" si="10"/>
        <v>7.7261462037145359E-2</v>
      </c>
      <c r="E91" s="10">
        <f t="shared" si="10"/>
        <v>0.16082439652741257</v>
      </c>
      <c r="F91" s="10">
        <f t="shared" si="10"/>
        <v>4.7027785191185575E-3</v>
      </c>
      <c r="G91" s="10">
        <f t="shared" si="10"/>
        <v>0.41955400325734915</v>
      </c>
      <c r="H91" s="10">
        <f t="shared" si="10"/>
        <v>0.61312103194598411</v>
      </c>
    </row>
    <row r="92" spans="1:9" x14ac:dyDescent="0.25">
      <c r="A92" s="2">
        <v>2019</v>
      </c>
      <c r="B92" s="10">
        <f t="shared" si="10"/>
        <v>0.1574545395027579</v>
      </c>
      <c r="C92" s="10">
        <f>C86/C$82</f>
        <v>0.25180251420271299</v>
      </c>
      <c r="D92" s="10">
        <f t="shared" si="10"/>
        <v>7.9981936052537797E-2</v>
      </c>
      <c r="E92" s="10">
        <f t="shared" si="10"/>
        <v>0.21455956219178499</v>
      </c>
      <c r="F92" s="10">
        <f t="shared" si="10"/>
        <v>2.4807156688350394E-2</v>
      </c>
      <c r="G92" s="10">
        <f t="shared" si="10"/>
        <v>0.4037626717694342</v>
      </c>
      <c r="H92" s="10">
        <f t="shared" si="10"/>
        <v>0.30192482112264435</v>
      </c>
    </row>
    <row r="93" spans="1:9" x14ac:dyDescent="0.25">
      <c r="A93" s="2">
        <v>2021</v>
      </c>
      <c r="B93" s="10">
        <f t="shared" si="10"/>
        <v>0.34731656218799611</v>
      </c>
      <c r="C93" s="10">
        <f>C87/C$82</f>
        <v>0.29193801931282282</v>
      </c>
      <c r="D93" s="10">
        <f t="shared" si="10"/>
        <v>0.18363199603898983</v>
      </c>
      <c r="E93" s="10">
        <f t="shared" si="10"/>
        <v>0.19817224216647994</v>
      </c>
      <c r="F93" s="10">
        <f t="shared" si="10"/>
        <v>2.410173991048261E-2</v>
      </c>
      <c r="G93" s="10">
        <f t="shared" si="10"/>
        <v>0.32604455013283296</v>
      </c>
      <c r="H93" s="10">
        <f t="shared" si="10"/>
        <v>0.52685679733951429</v>
      </c>
    </row>
    <row r="94" spans="1:9" x14ac:dyDescent="0.25">
      <c r="A94" s="2">
        <v>2022</v>
      </c>
      <c r="B94" s="10">
        <f t="shared" si="10"/>
        <v>0.28577507897278093</v>
      </c>
      <c r="C94" s="10">
        <f>C88/C$82</f>
        <v>0.37698706585567465</v>
      </c>
      <c r="D94" s="10">
        <f t="shared" si="10"/>
        <v>0.18172766422821512</v>
      </c>
      <c r="E94" s="10">
        <f t="shared" si="10"/>
        <v>0.22027606917735654</v>
      </c>
      <c r="F94" s="10">
        <f t="shared" si="10"/>
        <v>7.7830984491412139E-2</v>
      </c>
      <c r="G94" s="10">
        <f t="shared" si="10"/>
        <v>0.16627343154922253</v>
      </c>
      <c r="H94" s="10">
        <f t="shared" si="10"/>
        <v>0.52685679733951429</v>
      </c>
    </row>
    <row r="98" spans="2:7" x14ac:dyDescent="0.25">
      <c r="B98" t="s">
        <v>6</v>
      </c>
      <c r="G98" t="s">
        <v>45</v>
      </c>
    </row>
    <row r="99" spans="2:7" x14ac:dyDescent="0.25">
      <c r="B99" t="s">
        <v>122</v>
      </c>
      <c r="C99" t="s">
        <v>123</v>
      </c>
      <c r="D99" t="s">
        <v>124</v>
      </c>
      <c r="E99" t="s">
        <v>125</v>
      </c>
      <c r="F99" t="s">
        <v>126</v>
      </c>
      <c r="G99" t="s">
        <v>127</v>
      </c>
    </row>
    <row r="100" spans="2:7" x14ac:dyDescent="0.25">
      <c r="B100">
        <v>78</v>
      </c>
      <c r="C100">
        <v>50</v>
      </c>
      <c r="D100">
        <v>2850</v>
      </c>
      <c r="E100">
        <v>219</v>
      </c>
      <c r="F100">
        <f t="shared" ref="F100:F109" si="11">E100*0.6</f>
        <v>131.4</v>
      </c>
      <c r="G100">
        <f>SUM(C100,D100,F100)</f>
        <v>3031.4</v>
      </c>
    </row>
    <row r="101" spans="2:7" x14ac:dyDescent="0.25">
      <c r="B101">
        <v>384</v>
      </c>
      <c r="C101">
        <v>1000</v>
      </c>
      <c r="D101">
        <v>7000</v>
      </c>
      <c r="E101">
        <v>100</v>
      </c>
      <c r="F101">
        <f t="shared" si="11"/>
        <v>60</v>
      </c>
      <c r="G101">
        <f>SUM(C101,D101,F101)</f>
        <v>8060</v>
      </c>
    </row>
    <row r="102" spans="2:7" x14ac:dyDescent="0.25">
      <c r="B102">
        <v>185</v>
      </c>
      <c r="C102">
        <f t="shared" ref="C102:C109" si="12">B102*0.83</f>
        <v>153.54999999999998</v>
      </c>
      <c r="D102">
        <v>813</v>
      </c>
      <c r="E102">
        <v>120</v>
      </c>
      <c r="F102">
        <f t="shared" si="11"/>
        <v>72</v>
      </c>
      <c r="G102">
        <f>SUM(C102,D102,F102)</f>
        <v>1038.55</v>
      </c>
    </row>
    <row r="103" spans="2:7" x14ac:dyDescent="0.25">
      <c r="B103">
        <v>185</v>
      </c>
      <c r="C103">
        <f t="shared" si="12"/>
        <v>153.54999999999998</v>
      </c>
      <c r="D103">
        <v>2185</v>
      </c>
      <c r="E103">
        <v>33</v>
      </c>
      <c r="F103">
        <f t="shared" si="11"/>
        <v>19.8</v>
      </c>
      <c r="G103">
        <f>SUM(C103,D103,F103)</f>
        <v>2358.3500000000004</v>
      </c>
    </row>
    <row r="104" spans="2:7" x14ac:dyDescent="0.25">
      <c r="B104">
        <v>500</v>
      </c>
      <c r="C104">
        <f t="shared" si="12"/>
        <v>415</v>
      </c>
      <c r="D104">
        <v>350</v>
      </c>
      <c r="E104">
        <v>100</v>
      </c>
      <c r="F104">
        <f t="shared" si="11"/>
        <v>60</v>
      </c>
      <c r="G104">
        <f>SUM(C104,D104,F104)</f>
        <v>825</v>
      </c>
    </row>
    <row r="108" spans="2:7" x14ac:dyDescent="0.25">
      <c r="B108">
        <v>225</v>
      </c>
      <c r="C108">
        <f t="shared" si="12"/>
        <v>186.75</v>
      </c>
      <c r="D108">
        <v>1606</v>
      </c>
      <c r="E108">
        <v>252</v>
      </c>
      <c r="F108">
        <f t="shared" si="11"/>
        <v>151.19999999999999</v>
      </c>
      <c r="G108">
        <f>SUM(C108,D108,F108)</f>
        <v>1943.95</v>
      </c>
    </row>
    <row r="109" spans="2:7" x14ac:dyDescent="0.25">
      <c r="B109">
        <v>1710</v>
      </c>
      <c r="C109">
        <f t="shared" si="12"/>
        <v>1419.3</v>
      </c>
      <c r="D109">
        <v>7094</v>
      </c>
      <c r="E109">
        <v>752</v>
      </c>
      <c r="F109">
        <f t="shared" si="11"/>
        <v>451.2</v>
      </c>
      <c r="G109">
        <f>SUM(C109,D109,F109)</f>
        <v>8964.5</v>
      </c>
    </row>
  </sheetData>
  <mergeCells count="4">
    <mergeCell ref="A23:A26"/>
    <mergeCell ref="D53:E53"/>
    <mergeCell ref="B1:I1"/>
    <mergeCell ref="J1:Q1"/>
  </mergeCells>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6D14F-F293-4DAE-A0E3-7E9C986C2CA6}">
  <dimension ref="A1:Q3766"/>
  <sheetViews>
    <sheetView topLeftCell="A8" zoomScaleNormal="100" workbookViewId="0">
      <pane ySplit="1" topLeftCell="A9" activePane="bottomLeft" state="frozen"/>
      <selection activeCell="A8" sqref="A8"/>
      <selection pane="bottomLeft" activeCell="A46" sqref="A46:I53"/>
    </sheetView>
  </sheetViews>
  <sheetFormatPr defaultRowHeight="15" x14ac:dyDescent="0.25"/>
  <cols>
    <col min="1" max="1" width="28.5703125" bestFit="1" customWidth="1"/>
    <col min="2" max="2" width="15" bestFit="1" customWidth="1"/>
    <col min="3" max="3" width="16.28515625" bestFit="1" customWidth="1"/>
    <col min="4" max="4" width="12.42578125" bestFit="1" customWidth="1"/>
    <col min="5" max="5" width="11.28515625" bestFit="1" customWidth="1"/>
    <col min="6" max="6" width="12.42578125" bestFit="1" customWidth="1"/>
    <col min="7" max="9" width="12.42578125" customWidth="1"/>
    <col min="10" max="10" width="19.42578125" style="26" bestFit="1" customWidth="1"/>
    <col min="11" max="11" width="16.7109375" style="26" customWidth="1"/>
    <col min="12" max="12" width="5.42578125" bestFit="1" customWidth="1"/>
    <col min="14" max="14" width="5.42578125" bestFit="1" customWidth="1"/>
  </cols>
  <sheetData>
    <row r="1" spans="1:12" hidden="1" x14ac:dyDescent="0.25">
      <c r="A1" s="1" t="s">
        <v>47</v>
      </c>
      <c r="B1" s="122" t="s">
        <v>77</v>
      </c>
      <c r="C1" s="122"/>
      <c r="D1" s="122"/>
      <c r="E1" s="122"/>
      <c r="F1" s="122"/>
      <c r="G1" s="14"/>
      <c r="H1" s="14"/>
      <c r="I1" s="14"/>
      <c r="J1" s="145" t="s">
        <v>49</v>
      </c>
      <c r="K1" s="145"/>
      <c r="L1" s="67"/>
    </row>
    <row r="2" spans="1:12" hidden="1" x14ac:dyDescent="0.25">
      <c r="A2" s="1" t="s">
        <v>55</v>
      </c>
      <c r="B2" s="122"/>
      <c r="C2" s="122"/>
      <c r="D2" s="122"/>
      <c r="E2" s="122"/>
      <c r="F2" s="122"/>
      <c r="G2" s="14"/>
      <c r="H2" s="14"/>
      <c r="I2" s="14"/>
      <c r="J2" s="145"/>
      <c r="K2" s="145"/>
      <c r="L2" s="67"/>
    </row>
    <row r="3" spans="1:12" hidden="1" x14ac:dyDescent="0.25">
      <c r="A3" s="1" t="s">
        <v>73</v>
      </c>
      <c r="B3" s="133">
        <v>6474</v>
      </c>
      <c r="C3" s="134"/>
      <c r="D3" s="134"/>
      <c r="E3" s="134"/>
      <c r="F3" s="135"/>
      <c r="G3" s="83"/>
      <c r="H3" s="83"/>
      <c r="I3" s="83"/>
      <c r="J3" s="145">
        <v>1047</v>
      </c>
      <c r="K3" s="145"/>
      <c r="L3" s="67"/>
    </row>
    <row r="4" spans="1:12" hidden="1" x14ac:dyDescent="0.25">
      <c r="A4" s="1" t="s">
        <v>85</v>
      </c>
      <c r="B4" s="136"/>
      <c r="C4" s="134"/>
      <c r="D4" s="134"/>
      <c r="E4" s="134"/>
      <c r="F4" s="135"/>
      <c r="G4" s="84"/>
      <c r="H4" s="84"/>
      <c r="I4" s="84"/>
      <c r="J4" s="146"/>
      <c r="K4" s="147"/>
      <c r="L4" s="67"/>
    </row>
    <row r="5" spans="1:12" hidden="1" x14ac:dyDescent="0.25">
      <c r="A5" s="2" t="s">
        <v>74</v>
      </c>
      <c r="B5" s="122"/>
      <c r="C5" s="122"/>
      <c r="D5" s="122"/>
      <c r="E5" s="122"/>
      <c r="F5" s="122"/>
      <c r="G5" s="14"/>
      <c r="H5" s="14"/>
      <c r="I5" s="14"/>
      <c r="J5" s="145">
        <v>432</v>
      </c>
      <c r="K5" s="145"/>
      <c r="L5" s="67"/>
    </row>
    <row r="6" spans="1:12" hidden="1" x14ac:dyDescent="0.25">
      <c r="A6" s="2" t="s">
        <v>75</v>
      </c>
      <c r="B6" s="14"/>
      <c r="C6" s="14"/>
      <c r="D6" s="136"/>
      <c r="E6" s="135"/>
      <c r="F6" s="14"/>
      <c r="G6" s="14"/>
      <c r="H6" s="14"/>
      <c r="I6" s="14"/>
      <c r="J6" s="145">
        <v>2</v>
      </c>
      <c r="K6" s="145"/>
      <c r="L6" s="67"/>
    </row>
    <row r="7" spans="1:12" hidden="1" x14ac:dyDescent="0.25">
      <c r="A7" s="2" t="s">
        <v>50</v>
      </c>
      <c r="B7" s="14"/>
      <c r="C7" s="14"/>
      <c r="D7" s="136"/>
      <c r="E7" s="135"/>
      <c r="F7" s="14"/>
      <c r="G7" s="82"/>
      <c r="H7" s="82"/>
      <c r="I7" s="82"/>
      <c r="J7" s="146">
        <v>305</v>
      </c>
      <c r="K7" s="147"/>
      <c r="L7" s="67"/>
    </row>
    <row r="8" spans="1:12" x14ac:dyDescent="0.25">
      <c r="A8" s="1" t="s">
        <v>1</v>
      </c>
      <c r="B8" s="1" t="s">
        <v>7</v>
      </c>
      <c r="C8" s="1" t="s">
        <v>8</v>
      </c>
      <c r="D8" s="122" t="s">
        <v>51</v>
      </c>
      <c r="E8" s="122"/>
      <c r="F8" s="1" t="s">
        <v>9</v>
      </c>
      <c r="G8" s="1" t="s">
        <v>119</v>
      </c>
      <c r="H8" s="1" t="s">
        <v>120</v>
      </c>
      <c r="I8" s="1" t="s">
        <v>121</v>
      </c>
      <c r="J8" s="23" t="s">
        <v>5</v>
      </c>
      <c r="K8" s="23" t="s">
        <v>2</v>
      </c>
      <c r="L8" s="13"/>
    </row>
    <row r="9" spans="1:12" x14ac:dyDescent="0.25">
      <c r="A9" s="1" t="s">
        <v>56</v>
      </c>
      <c r="B9" s="2"/>
      <c r="C9" s="2"/>
      <c r="D9" s="128"/>
      <c r="E9" s="128"/>
      <c r="F9" s="2"/>
      <c r="G9" s="20"/>
      <c r="H9" s="20"/>
      <c r="I9" s="20"/>
      <c r="J9" s="35"/>
      <c r="K9" s="24"/>
    </row>
    <row r="10" spans="1:12" x14ac:dyDescent="0.25">
      <c r="A10" s="1" t="s">
        <v>81</v>
      </c>
      <c r="B10" s="2"/>
      <c r="C10" s="2"/>
      <c r="D10" s="137"/>
      <c r="E10" s="138"/>
      <c r="F10" s="2"/>
    </row>
    <row r="11" spans="1:12" x14ac:dyDescent="0.25">
      <c r="A11" s="2">
        <v>2012</v>
      </c>
      <c r="B11" s="137">
        <v>311</v>
      </c>
      <c r="C11" s="138"/>
      <c r="D11" s="139">
        <v>151</v>
      </c>
      <c r="E11" s="140"/>
      <c r="F11" s="2">
        <v>227</v>
      </c>
      <c r="G11" s="20"/>
      <c r="H11" s="20"/>
      <c r="I11" s="20"/>
      <c r="J11" s="35"/>
      <c r="K11" s="24"/>
    </row>
    <row r="12" spans="1:12" x14ac:dyDescent="0.25">
      <c r="A12" s="1">
        <v>2013</v>
      </c>
      <c r="B12" s="136">
        <v>400</v>
      </c>
      <c r="C12" s="135"/>
      <c r="D12" s="141" t="s">
        <v>82</v>
      </c>
      <c r="E12" s="142"/>
      <c r="F12" s="1">
        <v>290</v>
      </c>
      <c r="G12" s="75"/>
      <c r="H12" s="75"/>
      <c r="I12" s="75"/>
      <c r="J12" s="36">
        <v>678</v>
      </c>
      <c r="K12" s="23">
        <v>118</v>
      </c>
      <c r="L12" s="13"/>
    </row>
    <row r="13" spans="1:12" x14ac:dyDescent="0.25">
      <c r="A13" s="1">
        <v>2020</v>
      </c>
      <c r="B13" s="131">
        <v>540</v>
      </c>
      <c r="C13" s="132"/>
      <c r="D13" s="143">
        <v>220</v>
      </c>
      <c r="E13" s="144"/>
      <c r="F13" s="27">
        <v>540</v>
      </c>
      <c r="G13" s="86"/>
      <c r="H13" s="86"/>
      <c r="I13" s="86"/>
      <c r="J13" s="36"/>
      <c r="K13" s="23"/>
      <c r="L13" s="13"/>
    </row>
    <row r="14" spans="1:12" x14ac:dyDescent="0.25">
      <c r="A14" s="1" t="s">
        <v>80</v>
      </c>
      <c r="B14" s="2"/>
      <c r="C14" s="2"/>
      <c r="D14" s="137"/>
      <c r="E14" s="138"/>
      <c r="F14" s="2"/>
      <c r="G14" s="2"/>
      <c r="H14" s="2"/>
      <c r="I14" s="2"/>
      <c r="J14" s="24"/>
      <c r="K14" s="24"/>
    </row>
    <row r="15" spans="1:12" x14ac:dyDescent="0.25">
      <c r="A15" s="2">
        <v>2012</v>
      </c>
      <c r="B15" s="137">
        <v>90</v>
      </c>
      <c r="C15" s="138"/>
      <c r="D15" s="139">
        <v>47</v>
      </c>
      <c r="E15" s="140"/>
      <c r="F15" s="2">
        <v>59</v>
      </c>
      <c r="G15" s="2"/>
      <c r="H15" s="2"/>
      <c r="I15" s="2"/>
      <c r="J15" s="24"/>
      <c r="K15" s="24"/>
    </row>
    <row r="16" spans="1:12" x14ac:dyDescent="0.25">
      <c r="A16" s="1">
        <v>2013</v>
      </c>
      <c r="B16" s="136">
        <v>117</v>
      </c>
      <c r="C16" s="135"/>
      <c r="D16" s="141">
        <v>40</v>
      </c>
      <c r="E16" s="142"/>
      <c r="F16" s="1">
        <v>110</v>
      </c>
      <c r="G16" s="1"/>
      <c r="H16" s="1"/>
      <c r="I16" s="1"/>
      <c r="J16" s="23">
        <v>220</v>
      </c>
      <c r="K16" s="23">
        <v>30</v>
      </c>
      <c r="L16" s="13"/>
    </row>
    <row r="17" spans="1:14" x14ac:dyDescent="0.25">
      <c r="A17" s="2">
        <v>2022</v>
      </c>
      <c r="B17" s="2"/>
      <c r="C17" s="2"/>
      <c r="D17" s="137"/>
      <c r="E17" s="138"/>
      <c r="F17" s="2"/>
      <c r="G17" s="2"/>
      <c r="H17" s="2"/>
      <c r="I17" s="2"/>
      <c r="J17" s="24"/>
      <c r="K17" s="24"/>
    </row>
    <row r="18" spans="1:14" x14ac:dyDescent="0.25">
      <c r="A18" s="149" t="s">
        <v>79</v>
      </c>
      <c r="B18" s="150"/>
      <c r="C18" s="150"/>
      <c r="D18" s="150"/>
      <c r="E18" s="150"/>
      <c r="F18" s="151"/>
      <c r="G18" s="81"/>
      <c r="H18" s="81"/>
      <c r="I18" s="81"/>
      <c r="J18" s="24"/>
      <c r="K18" s="103"/>
    </row>
    <row r="19" spans="1:14" x14ac:dyDescent="0.25">
      <c r="A19" s="2">
        <v>2012</v>
      </c>
      <c r="B19" s="137">
        <v>40</v>
      </c>
      <c r="C19" s="138"/>
      <c r="D19" s="129">
        <f>(45*100)/D11</f>
        <v>29.801324503311257</v>
      </c>
      <c r="E19" s="130"/>
      <c r="F19" s="2">
        <v>65</v>
      </c>
      <c r="G19" s="2"/>
      <c r="H19" s="2"/>
      <c r="I19" s="2"/>
      <c r="J19" s="24"/>
      <c r="K19" s="103"/>
      <c r="M19" s="8"/>
    </row>
    <row r="20" spans="1:14" x14ac:dyDescent="0.25">
      <c r="A20" s="1">
        <v>2013</v>
      </c>
      <c r="B20" s="136">
        <v>249</v>
      </c>
      <c r="C20" s="135"/>
      <c r="D20" s="141">
        <v>118</v>
      </c>
      <c r="E20" s="142"/>
      <c r="F20" s="31">
        <v>142</v>
      </c>
      <c r="G20" s="87"/>
      <c r="H20" s="87"/>
      <c r="I20" s="87"/>
      <c r="J20" s="37">
        <v>246</v>
      </c>
      <c r="K20" s="37">
        <v>36</v>
      </c>
      <c r="M20" s="8"/>
    </row>
    <row r="21" spans="1:14" x14ac:dyDescent="0.25">
      <c r="A21" s="2">
        <v>2014</v>
      </c>
      <c r="B21" s="2" t="s">
        <v>84</v>
      </c>
      <c r="C21" s="2" t="s">
        <v>84</v>
      </c>
      <c r="D21" s="2" t="s">
        <v>84</v>
      </c>
      <c r="E21" s="2" t="s">
        <v>84</v>
      </c>
      <c r="F21" s="2" t="s">
        <v>84</v>
      </c>
      <c r="G21" s="2"/>
      <c r="H21" s="2"/>
      <c r="I21" s="2"/>
      <c r="J21" s="2" t="s">
        <v>84</v>
      </c>
      <c r="K21" s="21" t="s">
        <v>84</v>
      </c>
    </row>
    <row r="22" spans="1:14" x14ac:dyDescent="0.25">
      <c r="A22" s="2">
        <v>2015</v>
      </c>
      <c r="B22" s="2" t="s">
        <v>84</v>
      </c>
      <c r="C22" s="2" t="s">
        <v>84</v>
      </c>
      <c r="D22" s="2" t="s">
        <v>84</v>
      </c>
      <c r="E22" s="2" t="s">
        <v>84</v>
      </c>
      <c r="F22" s="2" t="s">
        <v>84</v>
      </c>
      <c r="G22" s="2"/>
      <c r="H22" s="2"/>
      <c r="I22" s="2"/>
      <c r="J22" s="2" t="s">
        <v>84</v>
      </c>
      <c r="K22" s="21" t="s">
        <v>84</v>
      </c>
    </row>
    <row r="23" spans="1:14" x14ac:dyDescent="0.25">
      <c r="A23" s="2">
        <v>2016</v>
      </c>
      <c r="B23" s="2">
        <v>17</v>
      </c>
      <c r="C23" s="2">
        <v>30</v>
      </c>
      <c r="D23" s="139">
        <v>47</v>
      </c>
      <c r="E23" s="140"/>
      <c r="F23" s="2">
        <v>35</v>
      </c>
      <c r="G23" s="2"/>
      <c r="H23" s="2"/>
      <c r="I23" s="2"/>
      <c r="J23" s="24"/>
      <c r="K23" s="103"/>
    </row>
    <row r="24" spans="1:14" x14ac:dyDescent="0.25">
      <c r="A24" s="2">
        <v>2017</v>
      </c>
      <c r="B24" s="2">
        <v>17</v>
      </c>
      <c r="C24" s="2">
        <v>30</v>
      </c>
      <c r="D24" s="139">
        <v>45</v>
      </c>
      <c r="E24" s="140"/>
      <c r="F24" s="2">
        <v>15</v>
      </c>
      <c r="G24" s="2"/>
      <c r="H24" s="2"/>
      <c r="I24" s="2"/>
      <c r="J24" s="24"/>
      <c r="K24" s="103"/>
    </row>
    <row r="25" spans="1:14" x14ac:dyDescent="0.25">
      <c r="A25" s="2">
        <v>2018</v>
      </c>
      <c r="B25" s="2">
        <v>26</v>
      </c>
      <c r="C25" s="2">
        <v>40</v>
      </c>
      <c r="D25" s="141">
        <v>75</v>
      </c>
      <c r="E25" s="140"/>
      <c r="F25" s="2">
        <v>15</v>
      </c>
      <c r="G25" s="2"/>
      <c r="H25" s="2"/>
      <c r="I25" s="2"/>
      <c r="J25" s="24"/>
      <c r="K25" s="103"/>
    </row>
    <row r="26" spans="1:14" x14ac:dyDescent="0.25">
      <c r="A26" s="2">
        <v>2019</v>
      </c>
      <c r="B26" s="2">
        <v>26</v>
      </c>
      <c r="C26" s="2">
        <v>22</v>
      </c>
      <c r="D26" s="139">
        <v>32</v>
      </c>
      <c r="E26" s="140"/>
      <c r="F26" s="2">
        <v>16</v>
      </c>
      <c r="G26" s="2"/>
      <c r="H26" s="2"/>
      <c r="I26" s="2"/>
      <c r="J26" s="24"/>
      <c r="K26" s="103"/>
    </row>
    <row r="27" spans="1:14" x14ac:dyDescent="0.25">
      <c r="A27" s="2">
        <v>2020</v>
      </c>
      <c r="B27" s="136">
        <v>28</v>
      </c>
      <c r="C27" s="135"/>
      <c r="D27" s="141">
        <v>28</v>
      </c>
      <c r="E27" s="142"/>
      <c r="F27" s="1">
        <v>15</v>
      </c>
      <c r="G27" s="1"/>
      <c r="H27" s="1"/>
      <c r="I27" s="1"/>
      <c r="J27" s="24"/>
      <c r="K27" s="103"/>
    </row>
    <row r="28" spans="1:14" x14ac:dyDescent="0.25">
      <c r="A28" s="2">
        <v>2021</v>
      </c>
      <c r="B28" s="137">
        <v>25</v>
      </c>
      <c r="C28" s="138"/>
      <c r="D28" s="139">
        <v>32</v>
      </c>
      <c r="E28" s="140"/>
      <c r="F28" s="2">
        <v>17</v>
      </c>
      <c r="G28" s="2"/>
      <c r="H28" s="2"/>
      <c r="I28" s="2"/>
      <c r="J28" s="24"/>
      <c r="K28" s="103"/>
      <c r="N28" s="11"/>
    </row>
    <row r="29" spans="1:14" x14ac:dyDescent="0.25">
      <c r="A29" s="2">
        <v>2022</v>
      </c>
      <c r="B29" s="137">
        <v>20</v>
      </c>
      <c r="C29" s="138"/>
      <c r="D29" s="139">
        <v>27</v>
      </c>
      <c r="E29" s="140"/>
      <c r="F29" s="2">
        <v>7</v>
      </c>
      <c r="G29" s="2"/>
      <c r="H29" s="2"/>
      <c r="I29" s="2"/>
      <c r="J29" s="24"/>
      <c r="K29" s="103"/>
      <c r="N29" s="11"/>
    </row>
    <row r="30" spans="1:14" x14ac:dyDescent="0.25">
      <c r="A30" s="149" t="s">
        <v>83</v>
      </c>
      <c r="B30" s="150"/>
      <c r="C30" s="150"/>
      <c r="D30" s="150"/>
      <c r="E30" s="150"/>
      <c r="F30" s="151"/>
      <c r="G30" s="81"/>
      <c r="H30" s="81"/>
      <c r="I30" s="81"/>
      <c r="J30" s="24"/>
      <c r="K30" s="103"/>
      <c r="N30" s="11"/>
    </row>
    <row r="31" spans="1:14" x14ac:dyDescent="0.25">
      <c r="A31" s="38">
        <v>2013</v>
      </c>
      <c r="B31" s="122">
        <v>13</v>
      </c>
      <c r="C31" s="122"/>
      <c r="D31" s="122">
        <v>8</v>
      </c>
      <c r="E31" s="122"/>
      <c r="F31" s="44">
        <v>16</v>
      </c>
      <c r="G31" s="44"/>
      <c r="H31" s="44"/>
      <c r="I31" s="44"/>
      <c r="J31" s="23">
        <v>28</v>
      </c>
      <c r="K31" s="104">
        <v>9</v>
      </c>
      <c r="L31" s="13"/>
      <c r="N31" s="11"/>
    </row>
    <row r="32" spans="1:14" x14ac:dyDescent="0.25">
      <c r="A32" s="38">
        <v>2022</v>
      </c>
      <c r="B32" s="32"/>
      <c r="C32" s="32"/>
      <c r="D32" s="29"/>
      <c r="E32" s="30"/>
      <c r="F32" s="43"/>
      <c r="G32" s="43"/>
      <c r="H32" s="43"/>
      <c r="I32" s="43"/>
      <c r="J32" s="24"/>
      <c r="K32" s="103"/>
      <c r="N32" s="11"/>
    </row>
    <row r="33" spans="1:14" x14ac:dyDescent="0.25">
      <c r="A33" s="136" t="s">
        <v>52</v>
      </c>
      <c r="B33" s="134"/>
      <c r="C33" s="134"/>
      <c r="D33" s="134"/>
      <c r="E33" s="134"/>
      <c r="F33" s="134"/>
      <c r="G33" s="134"/>
      <c r="H33" s="134"/>
      <c r="I33" s="134"/>
      <c r="J33" s="134"/>
      <c r="K33" s="134"/>
      <c r="L33" s="13"/>
      <c r="N33" s="11"/>
    </row>
    <row r="34" spans="1:14" x14ac:dyDescent="0.25">
      <c r="A34" s="1" t="s">
        <v>65</v>
      </c>
      <c r="B34" s="1"/>
      <c r="C34" s="2"/>
      <c r="D34" s="139"/>
      <c r="E34" s="140"/>
      <c r="F34" s="2"/>
      <c r="G34" s="2"/>
      <c r="H34" s="2"/>
      <c r="I34" s="2"/>
      <c r="J34" s="24"/>
      <c r="K34" s="104"/>
      <c r="L34" s="13"/>
    </row>
    <row r="35" spans="1:14" x14ac:dyDescent="0.25">
      <c r="A35" s="2">
        <v>2012</v>
      </c>
      <c r="B35" s="2">
        <v>2000</v>
      </c>
      <c r="C35" s="18"/>
      <c r="D35" s="65">
        <v>8633.86</v>
      </c>
      <c r="E35" s="66"/>
      <c r="F35" s="4">
        <v>3013</v>
      </c>
      <c r="G35" s="4">
        <f>G29+G30+G32+G34</f>
        <v>0</v>
      </c>
      <c r="H35" s="4"/>
      <c r="I35" s="4"/>
      <c r="J35" s="24"/>
      <c r="K35" s="104"/>
      <c r="L35" s="13"/>
    </row>
    <row r="36" spans="1:14" x14ac:dyDescent="0.25">
      <c r="A36" s="1">
        <v>2013</v>
      </c>
      <c r="B36" s="3">
        <v>3249.88</v>
      </c>
      <c r="C36" s="40"/>
      <c r="D36" s="58">
        <v>6097.348</v>
      </c>
      <c r="E36" s="59"/>
      <c r="F36" s="3">
        <v>3366.7539999999999</v>
      </c>
      <c r="G36" s="4">
        <v>1504</v>
      </c>
      <c r="H36" s="3"/>
      <c r="I36" s="3"/>
      <c r="J36" s="41">
        <v>9614.3000000000011</v>
      </c>
      <c r="K36" s="105">
        <v>2029.45</v>
      </c>
      <c r="L36" s="68"/>
    </row>
    <row r="37" spans="1:14" x14ac:dyDescent="0.25">
      <c r="A37" s="2">
        <v>2014</v>
      </c>
      <c r="B37" s="4">
        <v>1083</v>
      </c>
      <c r="C37" s="18"/>
      <c r="D37" s="65">
        <v>4932</v>
      </c>
      <c r="E37" s="66"/>
      <c r="F37" s="4">
        <v>2050</v>
      </c>
      <c r="G37" s="2">
        <v>700</v>
      </c>
      <c r="H37" s="4"/>
      <c r="I37" s="4"/>
      <c r="J37" s="24"/>
      <c r="K37" s="104"/>
      <c r="L37" s="13"/>
    </row>
    <row r="38" spans="1:14" x14ac:dyDescent="0.25">
      <c r="A38" s="2">
        <v>2015</v>
      </c>
      <c r="B38" s="4">
        <v>1099</v>
      </c>
      <c r="C38" s="18"/>
      <c r="D38" s="65">
        <v>4932</v>
      </c>
      <c r="E38" s="66"/>
      <c r="F38" s="4">
        <v>2050</v>
      </c>
      <c r="G38" s="2">
        <v>700</v>
      </c>
      <c r="H38" s="4"/>
      <c r="I38" s="4"/>
      <c r="J38" s="24"/>
      <c r="K38" s="104"/>
      <c r="L38" s="13"/>
    </row>
    <row r="39" spans="1:14" x14ac:dyDescent="0.25">
      <c r="A39" s="2">
        <v>2016</v>
      </c>
      <c r="B39" s="4">
        <v>1459</v>
      </c>
      <c r="C39" s="18"/>
      <c r="D39" s="65">
        <v>4532</v>
      </c>
      <c r="E39" s="66"/>
      <c r="F39" s="4">
        <v>1650</v>
      </c>
      <c r="G39" s="2">
        <v>664</v>
      </c>
      <c r="H39" s="4"/>
      <c r="I39" s="4"/>
      <c r="J39" s="24"/>
      <c r="K39" s="104"/>
      <c r="L39" s="13"/>
    </row>
    <row r="40" spans="1:14" x14ac:dyDescent="0.25">
      <c r="A40" s="2">
        <v>2017</v>
      </c>
      <c r="B40" s="4">
        <v>2185</v>
      </c>
      <c r="C40" s="18"/>
      <c r="D40" s="65">
        <v>4532</v>
      </c>
      <c r="E40" s="66"/>
      <c r="F40" s="4">
        <v>2225</v>
      </c>
      <c r="G40" s="2">
        <v>675</v>
      </c>
      <c r="H40" s="4"/>
      <c r="I40" s="4"/>
      <c r="J40" s="24"/>
      <c r="K40" s="104"/>
      <c r="L40" s="13"/>
    </row>
    <row r="41" spans="1:14" x14ac:dyDescent="0.25">
      <c r="A41" s="1">
        <v>2018</v>
      </c>
      <c r="B41" s="3">
        <f>2185+2550</f>
        <v>4735</v>
      </c>
      <c r="C41" s="40"/>
      <c r="D41" s="65">
        <v>4877</v>
      </c>
      <c r="E41" s="66"/>
      <c r="F41" s="4">
        <v>1589</v>
      </c>
      <c r="G41" s="2">
        <v>633</v>
      </c>
      <c r="H41" s="4"/>
      <c r="I41" s="4"/>
      <c r="J41" s="24"/>
      <c r="K41" s="104"/>
      <c r="L41" s="13"/>
    </row>
    <row r="42" spans="1:14" x14ac:dyDescent="0.25">
      <c r="A42" s="1">
        <v>2019</v>
      </c>
      <c r="B42" s="3">
        <f>533+813</f>
        <v>1346</v>
      </c>
      <c r="C42" s="40"/>
      <c r="D42" s="65">
        <v>3925</v>
      </c>
      <c r="E42" s="66"/>
      <c r="F42" s="4">
        <v>2432</v>
      </c>
      <c r="G42" s="2">
        <v>1296.19</v>
      </c>
      <c r="H42" s="4"/>
      <c r="I42" s="4"/>
      <c r="J42" s="23"/>
      <c r="K42" s="104"/>
      <c r="L42" s="13"/>
    </row>
    <row r="43" spans="1:14" x14ac:dyDescent="0.25">
      <c r="A43" s="1">
        <v>2020</v>
      </c>
      <c r="B43" s="3">
        <f>789.36+614</f>
        <v>1403.3600000000001</v>
      </c>
      <c r="C43" s="40"/>
      <c r="D43" s="65">
        <v>3144</v>
      </c>
      <c r="E43" s="66"/>
      <c r="F43" s="4">
        <v>2238</v>
      </c>
      <c r="G43" s="2">
        <v>1808.19</v>
      </c>
      <c r="H43" s="4"/>
      <c r="I43" s="4"/>
      <c r="J43" s="25">
        <v>9556</v>
      </c>
      <c r="K43" s="25">
        <v>2083</v>
      </c>
      <c r="L43" s="69"/>
    </row>
    <row r="44" spans="1:14" x14ac:dyDescent="0.25">
      <c r="A44" s="1">
        <v>2021</v>
      </c>
      <c r="B44" s="58">
        <f>584.25*2</f>
        <v>1168.5</v>
      </c>
      <c r="C44" s="59"/>
      <c r="D44" s="65">
        <v>4391.43</v>
      </c>
      <c r="E44" s="66"/>
      <c r="F44" s="4">
        <v>2727.75</v>
      </c>
      <c r="G44" s="4">
        <v>1583.77</v>
      </c>
      <c r="H44" s="4"/>
      <c r="I44" s="4"/>
      <c r="J44" s="24"/>
      <c r="K44" s="23"/>
      <c r="L44" s="13"/>
    </row>
    <row r="45" spans="1:14" x14ac:dyDescent="0.25">
      <c r="A45" s="1">
        <v>2022</v>
      </c>
      <c r="B45" s="58">
        <f>346.8*2</f>
        <v>693.6</v>
      </c>
      <c r="C45" s="59"/>
      <c r="D45" s="65">
        <v>3501.76</v>
      </c>
      <c r="E45" s="66"/>
      <c r="F45" s="4">
        <v>591</v>
      </c>
      <c r="G45" s="2">
        <v>595.44000000000005</v>
      </c>
      <c r="H45" s="4"/>
      <c r="I45" s="4"/>
      <c r="J45" s="24"/>
      <c r="K45" s="23"/>
      <c r="L45" s="13"/>
    </row>
    <row r="46" spans="1:14" x14ac:dyDescent="0.25">
      <c r="A46" s="1" t="s">
        <v>97</v>
      </c>
      <c r="B46" s="1">
        <v>16615.7</v>
      </c>
      <c r="C46" s="1"/>
      <c r="D46" s="39">
        <v>14659.8</v>
      </c>
      <c r="F46" s="1">
        <v>2958</v>
      </c>
      <c r="G46" s="1">
        <v>7354.9</v>
      </c>
      <c r="H46" s="1"/>
      <c r="I46" s="1"/>
      <c r="J46" s="1">
        <v>3481</v>
      </c>
      <c r="K46" s="1">
        <v>2508</v>
      </c>
      <c r="L46" s="13"/>
    </row>
    <row r="47" spans="1:14" x14ac:dyDescent="0.25">
      <c r="A47" s="1" t="s">
        <v>88</v>
      </c>
      <c r="B47">
        <f>9+6.4+108</f>
        <v>123.4</v>
      </c>
      <c r="D47">
        <v>654.79999999999995</v>
      </c>
      <c r="F47" s="51">
        <v>303.10000000000002</v>
      </c>
      <c r="G47" s="51"/>
      <c r="H47" s="51"/>
      <c r="I47" s="51"/>
      <c r="J47" s="2">
        <f>162+84.6+3.55+1.23</f>
        <v>251.38</v>
      </c>
      <c r="K47" s="2">
        <f>2+6.86+8.7+0.15</f>
        <v>17.709999999999997</v>
      </c>
    </row>
    <row r="48" spans="1:14" x14ac:dyDescent="0.25">
      <c r="A48" s="1" t="s">
        <v>89</v>
      </c>
      <c r="B48">
        <f>54.9</f>
        <v>54.9</v>
      </c>
      <c r="C48" s="2"/>
      <c r="D48" s="60">
        <v>0</v>
      </c>
      <c r="F48" s="17">
        <v>0</v>
      </c>
      <c r="G48" s="17"/>
      <c r="H48" s="17"/>
      <c r="I48" s="17"/>
      <c r="J48" s="2">
        <v>0</v>
      </c>
      <c r="K48" s="2">
        <f>4.25+3.37+1.92</f>
        <v>9.5399999999999991</v>
      </c>
    </row>
    <row r="49" spans="1:12" x14ac:dyDescent="0.25">
      <c r="A49" s="1" t="s">
        <v>101</v>
      </c>
      <c r="C49" s="2"/>
      <c r="D49" s="60">
        <v>1127</v>
      </c>
      <c r="F49" s="17">
        <v>0</v>
      </c>
      <c r="G49" s="17">
        <v>39.14</v>
      </c>
      <c r="H49" s="17"/>
      <c r="I49" s="17"/>
      <c r="J49" s="2"/>
      <c r="K49" s="2"/>
    </row>
    <row r="50" spans="1:12" x14ac:dyDescent="0.25">
      <c r="A50" s="1" t="s">
        <v>90</v>
      </c>
      <c r="B50">
        <f>28.6+44.8+33.6+8.1+21+231+1129+31.3</f>
        <v>1527.3999999999999</v>
      </c>
      <c r="C50" s="2"/>
      <c r="D50" s="57">
        <v>280.3</v>
      </c>
      <c r="F50" s="17">
        <v>396.1</v>
      </c>
      <c r="G50" s="17">
        <f>311.32+254.39</f>
        <v>565.71</v>
      </c>
      <c r="H50" s="17"/>
      <c r="I50" s="17"/>
      <c r="J50" s="2">
        <v>0</v>
      </c>
      <c r="K50" s="2">
        <v>0</v>
      </c>
    </row>
    <row r="51" spans="1:12" x14ac:dyDescent="0.25">
      <c r="A51" s="1" t="s">
        <v>99</v>
      </c>
      <c r="B51">
        <v>851.2</v>
      </c>
      <c r="D51" s="61">
        <v>2358.8000000000002</v>
      </c>
      <c r="F51" s="28">
        <v>0</v>
      </c>
      <c r="G51" s="28">
        <v>2772.57</v>
      </c>
      <c r="H51" s="28"/>
      <c r="I51" s="28"/>
      <c r="J51"/>
      <c r="K51"/>
    </row>
    <row r="52" spans="1:12" x14ac:dyDescent="0.25">
      <c r="A52" s="1" t="s">
        <v>100</v>
      </c>
      <c r="B52">
        <v>637</v>
      </c>
      <c r="D52" s="61">
        <v>75.5</v>
      </c>
      <c r="F52" s="28">
        <v>0</v>
      </c>
      <c r="G52" s="28">
        <v>436.18</v>
      </c>
      <c r="H52" s="28"/>
      <c r="I52" s="28"/>
      <c r="J52"/>
      <c r="K52"/>
    </row>
    <row r="53" spans="1:12" x14ac:dyDescent="0.25">
      <c r="A53" s="1" t="s">
        <v>98</v>
      </c>
      <c r="B53" s="13">
        <f>B46-B47-B48-B50-B51-B52</f>
        <v>13421.799999999997</v>
      </c>
      <c r="C53" s="13"/>
      <c r="D53" s="13">
        <f>D46-D47-D49-D50-D51-D52</f>
        <v>10163.400000000001</v>
      </c>
      <c r="F53" s="13">
        <f>F46-F47-F48-F50</f>
        <v>2258.8000000000002</v>
      </c>
      <c r="G53" s="13">
        <v>3541.34</v>
      </c>
      <c r="H53" s="13"/>
      <c r="I53" s="13"/>
      <c r="J53" s="13">
        <f>J46-J47-J48-J50</f>
        <v>3229.62</v>
      </c>
      <c r="K53" s="13">
        <f>K46-K47-K48-K50</f>
        <v>2480.75</v>
      </c>
      <c r="L53" s="13"/>
    </row>
    <row r="54" spans="1:12" x14ac:dyDescent="0.25">
      <c r="A54" s="1" t="s">
        <v>102</v>
      </c>
      <c r="B54" s="52"/>
      <c r="C54" s="52"/>
      <c r="D54" s="52"/>
      <c r="F54" s="52"/>
      <c r="G54" s="52"/>
      <c r="H54" s="52"/>
      <c r="I54" s="52"/>
      <c r="J54" s="52"/>
      <c r="K54" s="52"/>
      <c r="L54" s="70"/>
    </row>
    <row r="55" spans="1:12" x14ac:dyDescent="0.25">
      <c r="A55" s="62">
        <v>2012</v>
      </c>
      <c r="B55" s="63">
        <f>B36/B$53</f>
        <v>0.24213443800384454</v>
      </c>
      <c r="C55" s="63"/>
      <c r="D55" s="63">
        <f>D35/D$53</f>
        <v>0.84950508688037463</v>
      </c>
      <c r="F55" s="64">
        <f>F35/F$53</f>
        <v>1.3338941030635734</v>
      </c>
      <c r="G55" s="64"/>
      <c r="H55" s="64"/>
      <c r="I55" s="64"/>
      <c r="J55" s="52"/>
      <c r="K55" s="52"/>
      <c r="L55" s="70"/>
    </row>
    <row r="56" spans="1:12" x14ac:dyDescent="0.25">
      <c r="A56" s="62">
        <v>2013</v>
      </c>
      <c r="B56" s="63">
        <f>B37/B$53</f>
        <v>8.0689624342487609E-2</v>
      </c>
      <c r="C56" s="63"/>
      <c r="D56" s="63">
        <f>D36/D$53</f>
        <v>0.59993191254895006</v>
      </c>
      <c r="E56" s="63"/>
      <c r="F56" s="64">
        <f>F36/F$53</f>
        <v>1.4905055781831058</v>
      </c>
      <c r="G56" s="64"/>
      <c r="H56" s="64"/>
      <c r="I56" s="64"/>
      <c r="J56" s="52"/>
      <c r="K56" s="52"/>
      <c r="L56" s="70"/>
    </row>
    <row r="57" spans="1:12" x14ac:dyDescent="0.25">
      <c r="A57" s="62">
        <v>2014</v>
      </c>
      <c r="B57" s="63">
        <f>B38/B$53</f>
        <v>8.1881714822155019E-2</v>
      </c>
      <c r="C57" s="63"/>
      <c r="D57" s="63">
        <f>D37/D$53</f>
        <v>0.48527067713560418</v>
      </c>
      <c r="E57" s="63"/>
      <c r="F57" s="64">
        <f>F37/F$53</f>
        <v>0.90756153709934473</v>
      </c>
      <c r="G57" s="64"/>
      <c r="H57" s="64"/>
      <c r="I57" s="64"/>
      <c r="J57" s="52"/>
      <c r="K57" s="52"/>
      <c r="L57" s="70"/>
    </row>
    <row r="58" spans="1:12" x14ac:dyDescent="0.25">
      <c r="A58" s="62">
        <v>2015</v>
      </c>
      <c r="B58" s="63">
        <f>B39/B$53</f>
        <v>0.10870375061467168</v>
      </c>
      <c r="C58" s="63"/>
      <c r="D58" s="63">
        <f>D38/D$53</f>
        <v>0.48527067713560418</v>
      </c>
      <c r="E58" s="63"/>
      <c r="F58" s="64">
        <f>F38/F$53</f>
        <v>0.90756153709934473</v>
      </c>
      <c r="G58" s="64"/>
      <c r="H58" s="64"/>
      <c r="I58" s="64"/>
      <c r="J58" s="52"/>
      <c r="K58" s="52"/>
      <c r="L58" s="70"/>
    </row>
    <row r="59" spans="1:12" x14ac:dyDescent="0.25">
      <c r="A59" s="62">
        <v>2016</v>
      </c>
      <c r="B59" s="63">
        <f>B40/B$53</f>
        <v>0.16279485612958028</v>
      </c>
      <c r="C59" s="63"/>
      <c r="D59" s="63">
        <f>D39/D$53</f>
        <v>0.44591376901430618</v>
      </c>
      <c r="E59" s="63"/>
      <c r="F59" s="64">
        <f>F39/F$53</f>
        <v>0.73047635912874087</v>
      </c>
      <c r="G59" s="64"/>
      <c r="H59" s="64"/>
      <c r="I59" s="64"/>
      <c r="J59" s="52"/>
      <c r="K59" s="52"/>
      <c r="L59" s="70"/>
    </row>
    <row r="60" spans="1:12" x14ac:dyDescent="0.25">
      <c r="A60" s="62">
        <v>2017</v>
      </c>
      <c r="B60" s="63">
        <f>B41/B$53</f>
        <v>0.35278427632657328</v>
      </c>
      <c r="C60" s="63"/>
      <c r="D60" s="63">
        <f>D40/D$53</f>
        <v>0.44591376901430618</v>
      </c>
      <c r="E60" s="63"/>
      <c r="F60" s="64">
        <f>F40/F$53</f>
        <v>0.98503630246148388</v>
      </c>
      <c r="G60" s="64"/>
      <c r="H60" s="64"/>
      <c r="I60" s="64"/>
      <c r="J60" s="52"/>
      <c r="K60" s="52"/>
      <c r="L60" s="70"/>
    </row>
    <row r="61" spans="1:12" x14ac:dyDescent="0.25">
      <c r="A61" s="62">
        <v>2018</v>
      </c>
      <c r="B61" s="63">
        <f>B42/B$53</f>
        <v>0.10028461160202061</v>
      </c>
      <c r="C61" s="63"/>
      <c r="D61" s="63">
        <f>D41/D$53</f>
        <v>0.4798591022689257</v>
      </c>
      <c r="E61" s="63"/>
      <c r="F61" s="64">
        <f>F41/F$53</f>
        <v>0.70347086948822379</v>
      </c>
      <c r="G61" s="64"/>
      <c r="H61" s="64"/>
      <c r="I61" s="64"/>
      <c r="J61" s="52"/>
      <c r="K61" s="52"/>
      <c r="L61" s="70"/>
    </row>
    <row r="62" spans="1:12" x14ac:dyDescent="0.25">
      <c r="A62" s="62">
        <v>2019</v>
      </c>
      <c r="B62" s="63">
        <f>B43/B$53</f>
        <v>0.10455825597162828</v>
      </c>
      <c r="C62" s="63"/>
      <c r="D62" s="63">
        <f>D42/D$53</f>
        <v>0.38618966094023649</v>
      </c>
      <c r="E62" s="63"/>
      <c r="F62" s="64">
        <f>F42/F$53</f>
        <v>1.0766778820612715</v>
      </c>
      <c r="G62" s="64"/>
      <c r="H62" s="64"/>
      <c r="I62" s="64"/>
      <c r="J62" s="52"/>
      <c r="K62" s="52"/>
      <c r="L62" s="70"/>
    </row>
    <row r="63" spans="1:12" x14ac:dyDescent="0.25">
      <c r="A63" s="62">
        <v>2020</v>
      </c>
      <c r="B63" s="63">
        <f>B44/B$53</f>
        <v>8.7059857843210312E-2</v>
      </c>
      <c r="C63" s="63"/>
      <c r="D63" s="63">
        <f>D43/D$53</f>
        <v>0.30934529783340214</v>
      </c>
      <c r="E63" s="63"/>
      <c r="F63" s="64">
        <f>F43/F$53</f>
        <v>0.99079157074552848</v>
      </c>
      <c r="G63" s="64"/>
      <c r="H63" s="64"/>
      <c r="I63" s="64"/>
      <c r="J63" s="52"/>
      <c r="K63" s="52"/>
      <c r="L63" s="70"/>
    </row>
    <row r="64" spans="1:12" x14ac:dyDescent="0.25">
      <c r="A64" s="62">
        <v>2021</v>
      </c>
      <c r="B64" s="63">
        <f>B45/B$53</f>
        <v>5.1677122293582095E-2</v>
      </c>
      <c r="C64" s="63"/>
      <c r="D64" s="63">
        <f>D44/D$53</f>
        <v>0.43208276757777908</v>
      </c>
      <c r="E64" s="63"/>
      <c r="F64" s="64">
        <f>F44/F$53</f>
        <v>1.2076102355232865</v>
      </c>
      <c r="G64" s="64"/>
      <c r="H64" s="64"/>
      <c r="I64" s="64"/>
      <c r="J64" s="52"/>
      <c r="K64" s="52"/>
      <c r="L64" s="70"/>
    </row>
    <row r="65" spans="1:17" x14ac:dyDescent="0.25">
      <c r="A65" s="62">
        <v>2022</v>
      </c>
      <c r="B65" s="63" t="e">
        <f>#REF!/B$53</f>
        <v>#REF!</v>
      </c>
      <c r="C65" s="63"/>
      <c r="D65" s="63">
        <f>D45/D$53</f>
        <v>0.3445461164570911</v>
      </c>
      <c r="E65" s="63"/>
      <c r="F65" s="64">
        <f>F45/F$53</f>
        <v>0.26164335045156717</v>
      </c>
      <c r="G65" s="64"/>
      <c r="H65" s="64"/>
      <c r="I65" s="64"/>
      <c r="J65" s="52">
        <v>2.9588620333042277</v>
      </c>
      <c r="K65" s="52">
        <v>0.83966542376297493</v>
      </c>
      <c r="L65" s="70"/>
    </row>
    <row r="66" spans="1:17" x14ac:dyDescent="0.25">
      <c r="A66" s="149" t="s">
        <v>62</v>
      </c>
      <c r="B66" s="150"/>
      <c r="C66" s="150"/>
      <c r="D66" s="150"/>
      <c r="E66" s="150"/>
      <c r="F66" s="151"/>
      <c r="G66" s="81"/>
      <c r="H66" s="81"/>
      <c r="I66" s="81"/>
      <c r="J66" s="24"/>
      <c r="K66" s="23"/>
      <c r="L66" s="13"/>
    </row>
    <row r="67" spans="1:17" x14ac:dyDescent="0.25">
      <c r="A67" s="2">
        <v>2012</v>
      </c>
      <c r="B67" s="21">
        <v>7398</v>
      </c>
      <c r="C67" s="66"/>
      <c r="D67" s="65">
        <f>D35*2.5</f>
        <v>21584.65</v>
      </c>
      <c r="E67" s="66"/>
      <c r="F67" s="4">
        <f>F35*2.5</f>
        <v>7532.5</v>
      </c>
      <c r="G67" s="4"/>
      <c r="H67" s="4"/>
      <c r="I67" s="4"/>
      <c r="J67" s="24"/>
      <c r="K67" s="23"/>
      <c r="L67" s="8">
        <f>B67*0.453592</f>
        <v>3355.673616</v>
      </c>
      <c r="M67" s="8">
        <f>D67*0.453592</f>
        <v>9790.6245627999997</v>
      </c>
      <c r="N67" s="8">
        <f>F67*0.453592</f>
        <v>3416.68174</v>
      </c>
      <c r="O67">
        <f>L67/B35</f>
        <v>1.6778368080000001</v>
      </c>
      <c r="P67">
        <f>M67/D35</f>
        <v>1.13398</v>
      </c>
      <c r="Q67">
        <f>N67/F35</f>
        <v>1.13398</v>
      </c>
    </row>
    <row r="68" spans="1:17" x14ac:dyDescent="0.25">
      <c r="A68" s="2">
        <v>2013</v>
      </c>
      <c r="B68" s="21">
        <v>7398</v>
      </c>
      <c r="C68" s="66"/>
      <c r="D68" s="65">
        <f>D36*2.5</f>
        <v>15243.369999999999</v>
      </c>
      <c r="E68" s="66"/>
      <c r="F68" s="4">
        <f>F36*2.5</f>
        <v>8416.8850000000002</v>
      </c>
      <c r="G68" s="4"/>
      <c r="H68" s="4"/>
      <c r="I68" s="4"/>
      <c r="J68" s="24"/>
      <c r="K68" s="23"/>
      <c r="L68" s="8">
        <f>B68*0.453592</f>
        <v>3355.673616</v>
      </c>
      <c r="M68" s="8">
        <f>D68*0.453592</f>
        <v>6914.2706850399991</v>
      </c>
      <c r="N68" s="8">
        <f>F68*0.453592</f>
        <v>3817.83170092</v>
      </c>
      <c r="O68">
        <f>L68/B36</f>
        <v>1.0325530838061714</v>
      </c>
      <c r="P68">
        <f>M68/D36</f>
        <v>1.1339799999999998</v>
      </c>
      <c r="Q68">
        <f>N68/F36</f>
        <v>1.13398</v>
      </c>
    </row>
    <row r="69" spans="1:17" x14ac:dyDescent="0.25">
      <c r="A69" s="2">
        <v>2014</v>
      </c>
      <c r="B69" s="21">
        <v>7398</v>
      </c>
      <c r="C69" s="20"/>
      <c r="D69" s="21">
        <v>6202</v>
      </c>
      <c r="E69" s="20"/>
      <c r="F69" s="2">
        <v>1633</v>
      </c>
      <c r="G69" s="2"/>
      <c r="H69" s="2"/>
      <c r="I69" s="2"/>
      <c r="J69" s="24"/>
      <c r="K69" s="23"/>
      <c r="L69" s="8">
        <f>B69*0.453592</f>
        <v>3355.673616</v>
      </c>
      <c r="M69" s="8">
        <f>D69*0.453592</f>
        <v>2813.177584</v>
      </c>
      <c r="N69" s="8">
        <f>F69*0.453592</f>
        <v>740.71573599999999</v>
      </c>
      <c r="O69">
        <f>L69/B37</f>
        <v>3.0984982603878115</v>
      </c>
      <c r="P69">
        <f>M69/D37</f>
        <v>0.57039285969180864</v>
      </c>
      <c r="Q69">
        <f>N69/F37</f>
        <v>0.36132474926829267</v>
      </c>
    </row>
    <row r="70" spans="1:17" x14ac:dyDescent="0.25">
      <c r="A70" s="2">
        <v>2015</v>
      </c>
      <c r="B70" s="21">
        <v>7370</v>
      </c>
      <c r="C70" s="20"/>
      <c r="D70" s="21">
        <v>6202</v>
      </c>
      <c r="E70" s="20"/>
      <c r="F70" s="2">
        <v>1633</v>
      </c>
      <c r="G70" s="2"/>
      <c r="H70" s="2"/>
      <c r="I70" s="2"/>
      <c r="J70" s="24"/>
      <c r="K70" s="23"/>
      <c r="L70" s="8">
        <f>B70*0.453592</f>
        <v>3342.9730399999999</v>
      </c>
      <c r="M70" s="8">
        <f>D70*0.453592</f>
        <v>2813.177584</v>
      </c>
      <c r="N70" s="8">
        <f>F70*0.453592</f>
        <v>740.71573599999999</v>
      </c>
      <c r="O70">
        <f>L70/B38</f>
        <v>3.0418317015468608</v>
      </c>
      <c r="P70">
        <f>M70/D38</f>
        <v>0.57039285969180864</v>
      </c>
      <c r="Q70">
        <f>N70/F38</f>
        <v>0.36132474926829267</v>
      </c>
    </row>
    <row r="71" spans="1:17" x14ac:dyDescent="0.25">
      <c r="A71" s="2">
        <v>2016</v>
      </c>
      <c r="B71" s="21">
        <v>6598</v>
      </c>
      <c r="C71" s="20"/>
      <c r="D71" s="21">
        <v>3975</v>
      </c>
      <c r="E71" s="20"/>
      <c r="F71" s="2">
        <v>1359</v>
      </c>
      <c r="G71" s="2"/>
      <c r="H71" s="2"/>
      <c r="I71" s="2"/>
      <c r="J71" s="24"/>
      <c r="K71" s="23"/>
      <c r="L71" s="8">
        <f t="shared" ref="L71:L76" si="0">B71*0.453592</f>
        <v>2992.8000160000001</v>
      </c>
      <c r="M71" s="8">
        <f t="shared" ref="M71:M76" si="1">D71*0.453592</f>
        <v>1803.0282</v>
      </c>
      <c r="N71" s="8">
        <f t="shared" ref="N71:N76" si="2">F71*0.453592</f>
        <v>616.43152799999996</v>
      </c>
      <c r="O71">
        <f>L71/B39</f>
        <v>2.0512680027416041</v>
      </c>
      <c r="P71">
        <f>M71/D39</f>
        <v>0.39784382171226829</v>
      </c>
      <c r="Q71">
        <f>N71/F39</f>
        <v>0.37359486545454546</v>
      </c>
    </row>
    <row r="72" spans="1:17" x14ac:dyDescent="0.25">
      <c r="A72" s="2">
        <v>2017</v>
      </c>
      <c r="B72" s="21">
        <v>4970</v>
      </c>
      <c r="C72" s="20"/>
      <c r="D72" s="21">
        <v>4000</v>
      </c>
      <c r="E72" s="20"/>
      <c r="F72" s="2">
        <v>1000</v>
      </c>
      <c r="G72" s="2"/>
      <c r="H72" s="2"/>
      <c r="I72" s="2"/>
      <c r="J72" s="24"/>
      <c r="K72" s="23"/>
      <c r="L72" s="8">
        <f t="shared" si="0"/>
        <v>2254.3522400000002</v>
      </c>
      <c r="M72" s="8">
        <f t="shared" si="1"/>
        <v>1814.3679999999999</v>
      </c>
      <c r="N72" s="8">
        <f t="shared" si="2"/>
        <v>453.59199999999998</v>
      </c>
      <c r="O72">
        <f>L72/B40</f>
        <v>1.0317401556064074</v>
      </c>
      <c r="P72">
        <f>M72/D40</f>
        <v>0.4003459841129744</v>
      </c>
      <c r="Q72">
        <f>N72/F40</f>
        <v>0.20386157303370786</v>
      </c>
    </row>
    <row r="73" spans="1:17" x14ac:dyDescent="0.25">
      <c r="A73" s="2">
        <v>2018</v>
      </c>
      <c r="B73" s="21">
        <v>800</v>
      </c>
      <c r="C73" s="20"/>
      <c r="D73" s="21">
        <v>7316</v>
      </c>
      <c r="E73" s="20"/>
      <c r="F73" s="2">
        <v>1000</v>
      </c>
      <c r="G73" s="2"/>
      <c r="H73" s="2"/>
      <c r="I73" s="2"/>
      <c r="J73" s="24"/>
      <c r="K73" s="23"/>
      <c r="L73" s="8">
        <f t="shared" si="0"/>
        <v>362.87360000000001</v>
      </c>
      <c r="M73" s="8">
        <f t="shared" si="1"/>
        <v>3318.4790720000001</v>
      </c>
      <c r="N73" s="8">
        <f t="shared" si="2"/>
        <v>453.59199999999998</v>
      </c>
      <c r="O73">
        <f>L73/B41</f>
        <v>7.6636451953537493E-2</v>
      </c>
      <c r="P73">
        <f>M73/D41</f>
        <v>0.68043450317818333</v>
      </c>
      <c r="Q73">
        <f>N73/F41</f>
        <v>0.28545752045311518</v>
      </c>
    </row>
    <row r="74" spans="1:17" x14ac:dyDescent="0.25">
      <c r="A74" s="2">
        <v>2019</v>
      </c>
      <c r="B74" s="21">
        <v>425</v>
      </c>
      <c r="C74" s="20"/>
      <c r="D74" s="21">
        <v>7960</v>
      </c>
      <c r="E74" s="20"/>
      <c r="F74" s="2">
        <v>3276</v>
      </c>
      <c r="G74" s="2"/>
      <c r="H74" s="2"/>
      <c r="I74" s="2"/>
      <c r="J74" s="24"/>
      <c r="K74" s="23"/>
      <c r="L74" s="8">
        <f t="shared" si="0"/>
        <v>192.7766</v>
      </c>
      <c r="M74" s="8">
        <f t="shared" si="1"/>
        <v>3610.5923199999997</v>
      </c>
      <c r="N74" s="8">
        <f t="shared" si="2"/>
        <v>1485.967392</v>
      </c>
      <c r="O74">
        <f>L74/B42</f>
        <v>0.14322184249628528</v>
      </c>
      <c r="P74">
        <f>M74/D42</f>
        <v>0.91989613248407642</v>
      </c>
      <c r="Q74">
        <f>N74/F42</f>
        <v>0.61100632894736839</v>
      </c>
    </row>
    <row r="75" spans="1:17" x14ac:dyDescent="0.25">
      <c r="A75" s="2">
        <v>2020</v>
      </c>
      <c r="B75" s="21">
        <v>285</v>
      </c>
      <c r="C75" s="20"/>
      <c r="D75" s="21">
        <v>2625</v>
      </c>
      <c r="E75" s="20"/>
      <c r="F75" s="2">
        <v>1030</v>
      </c>
      <c r="G75" s="2"/>
      <c r="H75" s="2"/>
      <c r="I75" s="2"/>
      <c r="J75" s="24"/>
      <c r="K75" s="23"/>
      <c r="L75" s="8">
        <f t="shared" si="0"/>
        <v>129.27372</v>
      </c>
      <c r="M75" s="8">
        <f t="shared" si="1"/>
        <v>1190.6790000000001</v>
      </c>
      <c r="N75" s="8">
        <f t="shared" si="2"/>
        <v>467.19975999999997</v>
      </c>
      <c r="O75">
        <f>L75/B43</f>
        <v>9.2117289932732854E-2</v>
      </c>
      <c r="P75">
        <f>M75/D43</f>
        <v>0.3787146946564886</v>
      </c>
      <c r="Q75">
        <f>N75/F43</f>
        <v>0.20875771224307416</v>
      </c>
    </row>
    <row r="76" spans="1:17" x14ac:dyDescent="0.25">
      <c r="A76" s="2">
        <v>2021</v>
      </c>
      <c r="B76" s="21">
        <v>573</v>
      </c>
      <c r="C76" s="20"/>
      <c r="D76" s="21">
        <v>7002</v>
      </c>
      <c r="E76" s="20"/>
      <c r="F76" s="2">
        <v>5885</v>
      </c>
      <c r="G76" s="2"/>
      <c r="H76" s="2"/>
      <c r="I76" s="2"/>
      <c r="J76" s="24"/>
      <c r="K76" s="23"/>
      <c r="L76" s="8">
        <f t="shared" si="0"/>
        <v>259.90821599999998</v>
      </c>
      <c r="M76" s="8">
        <f t="shared" si="1"/>
        <v>3176.0511839999999</v>
      </c>
      <c r="N76" s="8">
        <f t="shared" si="2"/>
        <v>2669.3889199999999</v>
      </c>
      <c r="O76">
        <f>L76/B44</f>
        <v>0.22242893966623875</v>
      </c>
      <c r="P76">
        <f>M76/D44</f>
        <v>0.72323848586906769</v>
      </c>
      <c r="Q76">
        <f>N76/F44</f>
        <v>0.97860468151406832</v>
      </c>
    </row>
    <row r="77" spans="1:17" x14ac:dyDescent="0.25">
      <c r="A77" s="2"/>
      <c r="B77" s="21">
        <v>217</v>
      </c>
      <c r="C77" s="20"/>
      <c r="D77" s="21">
        <v>2050</v>
      </c>
      <c r="E77" s="20"/>
      <c r="F77" s="17">
        <v>315</v>
      </c>
      <c r="G77" s="17"/>
      <c r="H77" s="17"/>
      <c r="I77" s="17"/>
      <c r="J77" s="24"/>
      <c r="K77" s="23"/>
      <c r="L77" s="8"/>
      <c r="M77" s="8"/>
      <c r="N77" s="8"/>
    </row>
    <row r="78" spans="1:17" x14ac:dyDescent="0.25">
      <c r="A78" s="1" t="s">
        <v>53</v>
      </c>
      <c r="B78" s="1"/>
      <c r="C78" s="2"/>
      <c r="D78" s="31" t="s">
        <v>86</v>
      </c>
      <c r="E78" s="39" t="s">
        <v>32</v>
      </c>
      <c r="F78" s="2"/>
      <c r="G78" s="2"/>
      <c r="H78" s="2"/>
      <c r="I78" s="2"/>
      <c r="J78" s="2"/>
      <c r="K78" s="1"/>
      <c r="L78" s="13"/>
    </row>
    <row r="79" spans="1:17" x14ac:dyDescent="0.25">
      <c r="A79" s="2">
        <v>2012</v>
      </c>
      <c r="B79" s="2">
        <v>2025</v>
      </c>
      <c r="C79">
        <v>3109</v>
      </c>
      <c r="D79" s="31">
        <v>311</v>
      </c>
      <c r="E79" s="39"/>
      <c r="F79" s="2">
        <v>142</v>
      </c>
      <c r="G79" s="2"/>
      <c r="H79" s="2"/>
      <c r="I79" s="2"/>
      <c r="J79" s="2">
        <v>786</v>
      </c>
      <c r="K79" s="2">
        <v>968</v>
      </c>
    </row>
    <row r="80" spans="1:17" x14ac:dyDescent="0.25">
      <c r="A80" s="2">
        <v>2018</v>
      </c>
      <c r="B80" s="2">
        <v>824</v>
      </c>
      <c r="C80" s="2">
        <v>1142</v>
      </c>
      <c r="D80" s="2">
        <v>284</v>
      </c>
      <c r="E80" s="45">
        <v>422</v>
      </c>
      <c r="F80" s="2">
        <v>40</v>
      </c>
      <c r="G80" s="2"/>
      <c r="H80" s="2"/>
      <c r="I80" s="2"/>
      <c r="J80" s="2">
        <v>1355</v>
      </c>
      <c r="K80" s="2">
        <v>1521</v>
      </c>
    </row>
    <row r="81" spans="1:12" x14ac:dyDescent="0.25">
      <c r="A81" s="17">
        <v>2019</v>
      </c>
      <c r="B81" s="17">
        <v>962</v>
      </c>
      <c r="C81" s="17">
        <v>1054</v>
      </c>
      <c r="D81" s="17">
        <v>294</v>
      </c>
      <c r="E81" s="57">
        <v>563</v>
      </c>
      <c r="F81" s="17">
        <v>211</v>
      </c>
      <c r="G81" s="17"/>
      <c r="H81" s="17"/>
      <c r="I81" s="17"/>
      <c r="J81" s="17">
        <v>1304</v>
      </c>
      <c r="K81" s="17">
        <v>749</v>
      </c>
    </row>
    <row r="82" spans="1:12" x14ac:dyDescent="0.25">
      <c r="A82" s="17">
        <v>2021</v>
      </c>
      <c r="B82" s="17">
        <v>2122</v>
      </c>
      <c r="C82" s="17">
        <v>1222</v>
      </c>
      <c r="D82" s="17">
        <v>675</v>
      </c>
      <c r="E82" s="57">
        <v>520</v>
      </c>
      <c r="F82" s="17">
        <v>205</v>
      </c>
      <c r="G82" s="17"/>
      <c r="H82" s="17"/>
      <c r="I82" s="17"/>
      <c r="J82" s="17">
        <v>1053</v>
      </c>
      <c r="K82" s="17">
        <v>1307</v>
      </c>
    </row>
    <row r="83" spans="1:12" x14ac:dyDescent="0.25">
      <c r="A83" s="2">
        <v>2022</v>
      </c>
      <c r="B83" s="2">
        <v>1746</v>
      </c>
      <c r="C83" s="2">
        <v>1578</v>
      </c>
      <c r="D83" s="45">
        <v>668</v>
      </c>
      <c r="E83" s="49">
        <v>578</v>
      </c>
      <c r="F83" s="2">
        <v>662</v>
      </c>
      <c r="G83" s="2"/>
      <c r="H83" s="2"/>
      <c r="I83" s="2"/>
      <c r="J83" s="2">
        <v>537</v>
      </c>
      <c r="K83" s="2">
        <v>1307</v>
      </c>
    </row>
    <row r="84" spans="1:12" x14ac:dyDescent="0.25">
      <c r="A84" s="1" t="s">
        <v>87</v>
      </c>
      <c r="B84" s="2">
        <v>6395</v>
      </c>
      <c r="C84" s="2">
        <v>4257</v>
      </c>
      <c r="D84" s="45">
        <v>4006</v>
      </c>
      <c r="E84" s="49">
        <v>3059</v>
      </c>
      <c r="F84" s="2">
        <v>8898</v>
      </c>
      <c r="G84" s="2"/>
      <c r="H84" s="2"/>
      <c r="I84" s="2"/>
      <c r="J84" s="2">
        <v>3481</v>
      </c>
      <c r="K84" s="2">
        <v>2508</v>
      </c>
    </row>
    <row r="85" spans="1:12" x14ac:dyDescent="0.25">
      <c r="A85" s="1" t="s">
        <v>88</v>
      </c>
      <c r="B85">
        <f>9+6.4+108</f>
        <v>123.4</v>
      </c>
      <c r="C85">
        <f>3.66+4.25+0.92+2.75+6.84+2.76</f>
        <v>21.18</v>
      </c>
      <c r="D85">
        <f>34.6+55.3+22.6+3.13+5+3.74+195</f>
        <v>319.37</v>
      </c>
      <c r="E85">
        <f>120+190+78.7+37.1+9.22</f>
        <v>435.02000000000004</v>
      </c>
      <c r="F85" s="51">
        <f>283+1.32+0.93+2.78+1.13+0.81+1.24+1.33+7.14+26+5.5+6.7+14.2+3.14+1.27</f>
        <v>356.4899999999999</v>
      </c>
      <c r="G85" s="51"/>
      <c r="H85" s="51"/>
      <c r="I85" s="51"/>
      <c r="J85" s="2">
        <f>162+84.6+3.55+1.23</f>
        <v>251.38</v>
      </c>
      <c r="K85" s="2">
        <f>2+6.86+8.7+0.15</f>
        <v>17.709999999999997</v>
      </c>
    </row>
    <row r="86" spans="1:12" x14ac:dyDescent="0.25">
      <c r="A86" s="1" t="s">
        <v>89</v>
      </c>
      <c r="B86">
        <f>54.9</f>
        <v>54.9</v>
      </c>
      <c r="C86" s="2">
        <v>0</v>
      </c>
      <c r="D86" s="45">
        <v>0</v>
      </c>
      <c r="E86" s="49">
        <v>0</v>
      </c>
      <c r="F86" s="2">
        <v>0</v>
      </c>
      <c r="G86" s="2"/>
      <c r="H86" s="2"/>
      <c r="I86" s="2"/>
      <c r="J86" s="2">
        <v>0</v>
      </c>
      <c r="K86" s="2">
        <f>4.25+3.37+1.92</f>
        <v>9.5399999999999991</v>
      </c>
    </row>
    <row r="87" spans="1:12" x14ac:dyDescent="0.25">
      <c r="A87" s="1" t="s">
        <v>90</v>
      </c>
      <c r="B87">
        <f>28.6+44.8+33.6</f>
        <v>107</v>
      </c>
      <c r="C87" s="2">
        <v>50</v>
      </c>
      <c r="D87" s="45">
        <v>10.8</v>
      </c>
      <c r="E87" s="49">
        <v>0</v>
      </c>
      <c r="F87" s="2">
        <v>35.9</v>
      </c>
      <c r="G87" s="2"/>
      <c r="H87" s="2"/>
      <c r="I87" s="2"/>
      <c r="J87" s="2">
        <v>0</v>
      </c>
      <c r="K87" s="2">
        <v>0</v>
      </c>
    </row>
    <row r="88" spans="1:12" x14ac:dyDescent="0.25">
      <c r="A88" s="1" t="s">
        <v>91</v>
      </c>
      <c r="B88" s="13">
        <f>B84-B85-B86-B87</f>
        <v>6109.7000000000007</v>
      </c>
      <c r="C88" s="13">
        <f t="shared" ref="C88:K88" si="3">C84-C85-C86-C87</f>
        <v>4185.82</v>
      </c>
      <c r="D88" s="13">
        <f t="shared" si="3"/>
        <v>3675.83</v>
      </c>
      <c r="E88" s="13">
        <f t="shared" si="3"/>
        <v>2623.98</v>
      </c>
      <c r="F88" s="13">
        <f t="shared" si="3"/>
        <v>8505.61</v>
      </c>
      <c r="G88" s="13"/>
      <c r="H88" s="13"/>
      <c r="I88" s="13"/>
      <c r="J88" s="13">
        <f t="shared" si="3"/>
        <v>3229.62</v>
      </c>
      <c r="K88" s="13">
        <f t="shared" si="3"/>
        <v>2480.75</v>
      </c>
      <c r="L88" s="13"/>
    </row>
    <row r="89" spans="1:12" x14ac:dyDescent="0.25">
      <c r="A89" s="1" t="s">
        <v>92</v>
      </c>
      <c r="B89" s="85" t="e">
        <f>#REF!/B88</f>
        <v>#REF!</v>
      </c>
      <c r="C89" s="85" t="e">
        <f>#REF!/C88</f>
        <v>#REF!</v>
      </c>
      <c r="D89" s="85" t="e">
        <f>#REF!/D88</f>
        <v>#REF!</v>
      </c>
      <c r="E89" s="85" t="e">
        <f>#REF!/E88</f>
        <v>#REF!</v>
      </c>
      <c r="F89" s="85" t="e">
        <f>#REF!/F88</f>
        <v>#REF!</v>
      </c>
      <c r="G89" s="85"/>
      <c r="H89" s="85"/>
      <c r="I89" s="85"/>
      <c r="J89" s="85" t="e">
        <f>#REF!/J88</f>
        <v>#REF!</v>
      </c>
      <c r="K89" s="85" t="e">
        <f>#REF!/K88</f>
        <v>#REF!</v>
      </c>
      <c r="L89" s="70"/>
    </row>
    <row r="90" spans="1:12" x14ac:dyDescent="0.25">
      <c r="A90" s="1" t="s">
        <v>61</v>
      </c>
      <c r="B90" s="2"/>
      <c r="C90" s="2"/>
      <c r="D90" s="31"/>
      <c r="E90" s="39"/>
      <c r="F90" s="2"/>
      <c r="G90" s="2"/>
      <c r="H90" s="2"/>
      <c r="I90" s="2"/>
      <c r="J90" s="2"/>
      <c r="K90" s="2"/>
    </row>
    <row r="91" spans="1:12" x14ac:dyDescent="0.25">
      <c r="A91" s="1">
        <v>2012</v>
      </c>
      <c r="B91" s="21"/>
      <c r="C91" s="20"/>
      <c r="D91" s="31"/>
      <c r="E91" s="39"/>
      <c r="F91" s="20"/>
      <c r="G91" s="20"/>
      <c r="H91" s="20"/>
      <c r="I91" s="20"/>
      <c r="J91" s="2"/>
      <c r="K91" s="2"/>
    </row>
    <row r="92" spans="1:12" x14ac:dyDescent="0.25">
      <c r="A92" s="2">
        <v>2013</v>
      </c>
      <c r="B92" s="137">
        <v>33</v>
      </c>
      <c r="C92" s="138"/>
      <c r="D92" s="137">
        <v>72</v>
      </c>
      <c r="E92" s="148"/>
      <c r="F92" s="138"/>
      <c r="G92" s="48"/>
      <c r="H92" s="48"/>
      <c r="I92" s="48"/>
      <c r="J92" s="2"/>
      <c r="K92" s="2"/>
    </row>
    <row r="93" spans="1:12" x14ac:dyDescent="0.25">
      <c r="A93" s="2"/>
      <c r="B93" s="2"/>
      <c r="C93" s="2"/>
      <c r="D93" s="141"/>
      <c r="E93" s="142"/>
      <c r="F93" s="2"/>
      <c r="G93" s="2"/>
      <c r="H93" s="2"/>
      <c r="I93" s="2"/>
      <c r="J93" s="2"/>
      <c r="K93" s="2"/>
    </row>
    <row r="94" spans="1:12" x14ac:dyDescent="0.25">
      <c r="A94" s="2">
        <v>2015</v>
      </c>
      <c r="B94" s="137">
        <v>157</v>
      </c>
      <c r="C94" s="138"/>
      <c r="D94" s="137">
        <v>274</v>
      </c>
      <c r="E94" s="148"/>
      <c r="F94" s="138"/>
      <c r="G94" s="48"/>
      <c r="H94" s="48"/>
      <c r="I94" s="48"/>
      <c r="J94" s="2"/>
      <c r="K94" s="2"/>
    </row>
    <row r="95" spans="1:12" x14ac:dyDescent="0.25">
      <c r="A95" s="2"/>
      <c r="B95" s="2"/>
      <c r="C95" s="2"/>
      <c r="D95" s="141"/>
      <c r="E95" s="142"/>
      <c r="F95" s="2"/>
      <c r="G95" s="2"/>
      <c r="H95" s="2"/>
      <c r="I95" s="2"/>
      <c r="J95" s="2"/>
      <c r="K95" s="2"/>
    </row>
    <row r="96" spans="1:12" x14ac:dyDescent="0.25">
      <c r="A96" s="2">
        <v>2017</v>
      </c>
      <c r="B96" s="137">
        <v>192</v>
      </c>
      <c r="C96" s="138"/>
      <c r="D96" s="137">
        <v>36</v>
      </c>
      <c r="E96" s="148"/>
      <c r="F96" s="138"/>
      <c r="G96" s="48"/>
      <c r="H96" s="48"/>
      <c r="I96" s="48"/>
      <c r="J96" s="2"/>
      <c r="K96" s="2"/>
    </row>
    <row r="97" spans="1:13" x14ac:dyDescent="0.25">
      <c r="A97" s="2">
        <v>2018</v>
      </c>
      <c r="B97" s="137">
        <v>175</v>
      </c>
      <c r="C97" s="138"/>
      <c r="D97" s="137">
        <v>46</v>
      </c>
      <c r="E97" s="148"/>
      <c r="F97" s="138"/>
      <c r="G97" s="48"/>
      <c r="H97" s="48"/>
      <c r="I97" s="48"/>
      <c r="J97" s="2"/>
      <c r="K97" s="2"/>
    </row>
    <row r="98" spans="1:13" x14ac:dyDescent="0.25">
      <c r="A98" s="2">
        <v>2019</v>
      </c>
      <c r="B98" s="137">
        <v>118.5</v>
      </c>
      <c r="C98" s="138"/>
      <c r="D98" s="137">
        <v>86</v>
      </c>
      <c r="E98" s="148"/>
      <c r="F98" s="138"/>
      <c r="G98" s="48"/>
      <c r="H98" s="48"/>
      <c r="I98" s="48"/>
      <c r="J98" s="2"/>
      <c r="K98" s="2"/>
    </row>
    <row r="99" spans="1:13" ht="17.25" customHeight="1" x14ac:dyDescent="0.25">
      <c r="A99" s="2">
        <v>2020</v>
      </c>
      <c r="B99" s="137">
        <v>94</v>
      </c>
      <c r="C99" s="138"/>
      <c r="D99" s="137">
        <v>70</v>
      </c>
      <c r="E99" s="148"/>
      <c r="F99" s="138"/>
      <c r="G99" s="48"/>
      <c r="H99" s="48"/>
      <c r="I99" s="48"/>
      <c r="J99" s="2"/>
      <c r="K99" s="2"/>
    </row>
    <row r="100" spans="1:13" ht="17.25" customHeight="1" x14ac:dyDescent="0.25">
      <c r="A100" s="2">
        <v>2021</v>
      </c>
      <c r="B100" s="137">
        <v>163</v>
      </c>
      <c r="C100" s="138"/>
      <c r="D100" s="137">
        <v>56</v>
      </c>
      <c r="E100" s="148"/>
      <c r="F100" s="138"/>
      <c r="G100" s="48"/>
      <c r="H100" s="48"/>
      <c r="I100" s="48"/>
      <c r="J100" s="2"/>
      <c r="K100" s="2"/>
    </row>
    <row r="101" spans="1:13" ht="17.25" customHeight="1" x14ac:dyDescent="0.25">
      <c r="A101" s="2">
        <v>2022</v>
      </c>
      <c r="B101" s="2"/>
      <c r="C101" s="2"/>
      <c r="D101" s="141"/>
      <c r="E101" s="142"/>
      <c r="F101" s="1"/>
      <c r="G101" s="1"/>
      <c r="H101" s="1"/>
      <c r="I101" s="1"/>
      <c r="J101" s="2"/>
      <c r="K101" s="2"/>
    </row>
    <row r="102" spans="1:13" x14ac:dyDescent="0.25">
      <c r="A102" s="1" t="s">
        <v>60</v>
      </c>
      <c r="B102" s="2"/>
      <c r="C102" s="2"/>
      <c r="D102" s="141"/>
      <c r="E102" s="142"/>
      <c r="F102" s="1"/>
      <c r="G102" s="1"/>
      <c r="H102" s="1"/>
      <c r="I102" s="1"/>
      <c r="J102" s="2"/>
      <c r="K102" s="2"/>
    </row>
    <row r="103" spans="1:13" x14ac:dyDescent="0.25">
      <c r="A103" s="2">
        <v>2012</v>
      </c>
      <c r="B103" s="2">
        <v>0</v>
      </c>
      <c r="C103" s="2">
        <v>4</v>
      </c>
      <c r="E103" s="21">
        <v>2</v>
      </c>
      <c r="F103" s="2">
        <v>3</v>
      </c>
      <c r="G103" s="2"/>
      <c r="H103" s="2"/>
      <c r="I103" s="2"/>
      <c r="J103" s="2"/>
      <c r="K103" s="2"/>
      <c r="M103" s="50"/>
    </row>
    <row r="104" spans="1:13" x14ac:dyDescent="0.25">
      <c r="A104" s="2">
        <v>2013</v>
      </c>
      <c r="B104" s="42" t="s">
        <v>84</v>
      </c>
      <c r="C104" s="42" t="s">
        <v>84</v>
      </c>
      <c r="D104" s="42" t="s">
        <v>84</v>
      </c>
      <c r="E104" s="42" t="s">
        <v>84</v>
      </c>
      <c r="F104" s="42" t="s">
        <v>84</v>
      </c>
      <c r="G104" s="42"/>
      <c r="H104" s="42"/>
      <c r="I104" s="42"/>
      <c r="J104" s="14"/>
      <c r="K104" s="14"/>
      <c r="L104" s="67"/>
    </row>
    <row r="105" spans="1:13" x14ac:dyDescent="0.25">
      <c r="A105" s="2">
        <v>2014</v>
      </c>
      <c r="B105" s="42" t="s">
        <v>84</v>
      </c>
      <c r="C105" s="42" t="s">
        <v>84</v>
      </c>
      <c r="D105" s="42" t="s">
        <v>84</v>
      </c>
      <c r="E105" s="42" t="s">
        <v>84</v>
      </c>
      <c r="F105" s="42" t="s">
        <v>84</v>
      </c>
      <c r="G105" s="42"/>
      <c r="H105" s="42"/>
      <c r="I105" s="42"/>
      <c r="J105" s="14"/>
      <c r="K105" s="14"/>
      <c r="L105" s="67"/>
    </row>
    <row r="106" spans="1:13" x14ac:dyDescent="0.25">
      <c r="A106" s="2">
        <v>2015</v>
      </c>
      <c r="B106" s="42" t="s">
        <v>84</v>
      </c>
      <c r="C106" s="42" t="s">
        <v>84</v>
      </c>
      <c r="D106" s="42" t="s">
        <v>84</v>
      </c>
      <c r="E106" s="42" t="s">
        <v>84</v>
      </c>
      <c r="F106" s="42" t="s">
        <v>84</v>
      </c>
      <c r="G106" s="42"/>
      <c r="H106" s="42"/>
      <c r="I106" s="42"/>
      <c r="J106" s="14"/>
      <c r="K106" s="14"/>
      <c r="L106" s="67"/>
    </row>
    <row r="107" spans="1:13" x14ac:dyDescent="0.25">
      <c r="A107" s="2">
        <v>2016</v>
      </c>
      <c r="C107" s="21">
        <v>3</v>
      </c>
      <c r="E107" s="21">
        <v>2</v>
      </c>
      <c r="F107" s="19">
        <v>3</v>
      </c>
      <c r="G107" s="19"/>
      <c r="H107" s="19"/>
      <c r="I107" s="19"/>
      <c r="J107" s="22"/>
      <c r="K107" s="22"/>
      <c r="L107" s="67"/>
    </row>
    <row r="108" spans="1:13" x14ac:dyDescent="0.25">
      <c r="A108" s="2">
        <v>2017</v>
      </c>
      <c r="C108" s="21">
        <v>3</v>
      </c>
      <c r="E108" s="21">
        <v>2</v>
      </c>
      <c r="F108" s="19">
        <v>3</v>
      </c>
      <c r="G108" s="19"/>
      <c r="H108" s="19"/>
      <c r="I108" s="19"/>
      <c r="J108" s="22"/>
      <c r="K108" s="22"/>
      <c r="L108" s="67"/>
    </row>
    <row r="109" spans="1:13" x14ac:dyDescent="0.25">
      <c r="A109" s="2">
        <v>2018</v>
      </c>
      <c r="C109" s="21">
        <v>25</v>
      </c>
      <c r="E109" s="21">
        <v>2</v>
      </c>
      <c r="F109" s="19">
        <v>3</v>
      </c>
      <c r="G109" s="19"/>
      <c r="H109" s="19"/>
      <c r="I109" s="19"/>
      <c r="J109" s="22"/>
      <c r="K109" s="22"/>
      <c r="L109" s="67"/>
    </row>
    <row r="110" spans="1:13" x14ac:dyDescent="0.25">
      <c r="A110" s="2">
        <v>2019</v>
      </c>
      <c r="C110" s="21">
        <v>24</v>
      </c>
      <c r="E110" s="21">
        <v>2</v>
      </c>
      <c r="F110" s="19">
        <v>4</v>
      </c>
      <c r="G110" s="19"/>
      <c r="H110" s="19"/>
      <c r="I110" s="19"/>
      <c r="J110" s="22"/>
      <c r="K110" s="22"/>
      <c r="L110" s="67"/>
    </row>
    <row r="111" spans="1:13" x14ac:dyDescent="0.25">
      <c r="A111" s="2">
        <v>2020</v>
      </c>
      <c r="C111" s="21">
        <v>23</v>
      </c>
      <c r="E111" s="21">
        <v>4</v>
      </c>
      <c r="F111" s="19">
        <v>3</v>
      </c>
      <c r="G111" s="19"/>
      <c r="H111" s="19"/>
      <c r="I111" s="19"/>
      <c r="J111" s="22"/>
      <c r="K111" s="22"/>
      <c r="L111" s="67"/>
    </row>
    <row r="112" spans="1:13" x14ac:dyDescent="0.25">
      <c r="A112" s="2">
        <v>2021</v>
      </c>
      <c r="C112" s="21">
        <v>16</v>
      </c>
      <c r="E112" s="21">
        <v>4</v>
      </c>
      <c r="F112" s="19">
        <v>3</v>
      </c>
      <c r="G112" s="19"/>
      <c r="H112" s="19"/>
      <c r="I112" s="19"/>
      <c r="J112" s="14"/>
      <c r="K112" s="14"/>
      <c r="L112" s="67"/>
    </row>
    <row r="113" spans="1:13" x14ac:dyDescent="0.25">
      <c r="A113" s="2">
        <v>2022</v>
      </c>
      <c r="C113" s="21">
        <v>12</v>
      </c>
      <c r="E113" s="21">
        <v>9</v>
      </c>
      <c r="F113" s="19">
        <v>7</v>
      </c>
      <c r="G113" s="19"/>
      <c r="H113" s="19"/>
      <c r="I113" s="19"/>
      <c r="J113" s="14"/>
      <c r="K113" s="14"/>
      <c r="L113" s="67"/>
    </row>
    <row r="114" spans="1:13" x14ac:dyDescent="0.25">
      <c r="A114" s="2" t="s">
        <v>90</v>
      </c>
      <c r="B114" s="47"/>
      <c r="C114" s="48"/>
      <c r="D114" s="45"/>
      <c r="E114" s="46"/>
      <c r="F114" s="19"/>
      <c r="G114" s="19"/>
      <c r="H114" s="19"/>
      <c r="I114" s="19"/>
      <c r="J114" s="14"/>
      <c r="K114" s="14"/>
      <c r="L114" s="67"/>
    </row>
    <row r="115" spans="1:13" x14ac:dyDescent="0.25">
      <c r="A115" s="2">
        <v>2012</v>
      </c>
      <c r="B115" s="53"/>
      <c r="C115" s="50">
        <v>333.5</v>
      </c>
      <c r="D115" s="50"/>
      <c r="E115" s="50">
        <v>280.3</v>
      </c>
      <c r="F115" s="50">
        <v>396.1</v>
      </c>
      <c r="G115" s="50"/>
      <c r="H115" s="50"/>
      <c r="I115" s="50"/>
      <c r="J115" s="14"/>
      <c r="K115" s="14"/>
      <c r="L115" s="67"/>
    </row>
    <row r="116" spans="1:13" x14ac:dyDescent="0.25">
      <c r="A116" s="2">
        <v>2016</v>
      </c>
      <c r="B116" s="53"/>
      <c r="C116" s="54">
        <f>C$115*C107/C$103</f>
        <v>250.125</v>
      </c>
      <c r="D116" s="50"/>
      <c r="E116" s="50">
        <f>E$115*E107/E$103</f>
        <v>280.3</v>
      </c>
      <c r="F116" s="54">
        <f>F117</f>
        <v>396.10000000000008</v>
      </c>
      <c r="G116" s="54"/>
      <c r="H116" s="54"/>
      <c r="I116" s="54"/>
      <c r="J116" s="14"/>
      <c r="K116" s="14"/>
      <c r="L116" s="67"/>
    </row>
    <row r="117" spans="1:13" x14ac:dyDescent="0.25">
      <c r="A117" s="2">
        <v>2017</v>
      </c>
      <c r="B117" s="53"/>
      <c r="C117" s="54">
        <f t="shared" ref="C117:C122" si="4">C$115*C108/C$103</f>
        <v>250.125</v>
      </c>
      <c r="D117" s="50"/>
      <c r="E117" s="50">
        <f t="shared" ref="E117:E122" si="5">E$115*E108/E$103</f>
        <v>280.3</v>
      </c>
      <c r="F117" s="54">
        <f t="shared" ref="F117:F122" si="6">(F$115*F108)/F$103</f>
        <v>396.10000000000008</v>
      </c>
      <c r="G117" s="54"/>
      <c r="H117" s="54"/>
      <c r="I117" s="54"/>
      <c r="J117" s="14"/>
      <c r="K117" s="14"/>
      <c r="L117" s="67"/>
    </row>
    <row r="118" spans="1:13" x14ac:dyDescent="0.25">
      <c r="A118" s="2">
        <v>2018</v>
      </c>
      <c r="B118" s="53"/>
      <c r="C118" s="54">
        <f t="shared" si="4"/>
        <v>2084.375</v>
      </c>
      <c r="D118" s="50"/>
      <c r="E118" s="50">
        <f t="shared" si="5"/>
        <v>280.3</v>
      </c>
      <c r="F118" s="54">
        <f t="shared" si="6"/>
        <v>396.10000000000008</v>
      </c>
      <c r="G118" s="54"/>
      <c r="H118" s="54"/>
      <c r="I118" s="54"/>
      <c r="J118" s="14"/>
      <c r="K118" s="14"/>
      <c r="L118" s="67"/>
    </row>
    <row r="119" spans="1:13" x14ac:dyDescent="0.25">
      <c r="A119" s="2">
        <v>2019</v>
      </c>
      <c r="B119" s="53"/>
      <c r="C119" s="54">
        <f t="shared" si="4"/>
        <v>2001</v>
      </c>
      <c r="D119" s="50"/>
      <c r="E119" s="50">
        <f t="shared" si="5"/>
        <v>280.3</v>
      </c>
      <c r="F119" s="54">
        <f t="shared" si="6"/>
        <v>528.13333333333333</v>
      </c>
      <c r="G119" s="54"/>
      <c r="H119" s="54"/>
      <c r="I119" s="54"/>
      <c r="J119" s="14"/>
      <c r="K119" s="14"/>
      <c r="L119" s="67"/>
    </row>
    <row r="120" spans="1:13" x14ac:dyDescent="0.25">
      <c r="A120" s="2">
        <v>2020</v>
      </c>
      <c r="B120" s="53"/>
      <c r="C120" s="54">
        <f t="shared" si="4"/>
        <v>1917.625</v>
      </c>
      <c r="D120" s="50"/>
      <c r="E120" s="50">
        <f t="shared" si="5"/>
        <v>560.6</v>
      </c>
      <c r="F120" s="54">
        <f t="shared" si="6"/>
        <v>396.10000000000008</v>
      </c>
      <c r="G120" s="54"/>
      <c r="H120" s="54"/>
      <c r="I120" s="54"/>
      <c r="J120" s="14"/>
      <c r="K120" s="14"/>
      <c r="L120" s="67"/>
    </row>
    <row r="121" spans="1:13" x14ac:dyDescent="0.25">
      <c r="A121" s="2">
        <v>2021</v>
      </c>
      <c r="B121" s="53"/>
      <c r="C121" s="54">
        <f t="shared" si="4"/>
        <v>1334</v>
      </c>
      <c r="D121" s="50"/>
      <c r="E121" s="50">
        <f t="shared" si="5"/>
        <v>560.6</v>
      </c>
      <c r="F121" s="54">
        <f t="shared" si="6"/>
        <v>396.10000000000008</v>
      </c>
      <c r="G121" s="54"/>
      <c r="H121" s="54"/>
      <c r="I121" s="54"/>
      <c r="J121" s="14"/>
      <c r="K121" s="14"/>
      <c r="L121" s="67"/>
    </row>
    <row r="122" spans="1:13" x14ac:dyDescent="0.25">
      <c r="A122" s="2">
        <v>2022</v>
      </c>
      <c r="C122" s="54">
        <f t="shared" si="4"/>
        <v>1000.5</v>
      </c>
      <c r="E122" s="50">
        <f t="shared" si="5"/>
        <v>1261.3500000000001</v>
      </c>
      <c r="F122" s="54">
        <f t="shared" si="6"/>
        <v>924.23333333333346</v>
      </c>
      <c r="G122" s="54"/>
      <c r="H122" s="54"/>
      <c r="I122" s="54"/>
      <c r="J122" s="14"/>
      <c r="K122" s="14"/>
      <c r="L122" s="67"/>
      <c r="M122">
        <v>20413.53</v>
      </c>
    </row>
    <row r="123" spans="1:13" x14ac:dyDescent="0.25">
      <c r="A123" s="1" t="s">
        <v>54</v>
      </c>
      <c r="B123" s="2" t="s">
        <v>3</v>
      </c>
      <c r="C123" s="2" t="s">
        <v>4</v>
      </c>
      <c r="D123" s="2" t="s">
        <v>31</v>
      </c>
      <c r="E123" s="2" t="s">
        <v>32</v>
      </c>
      <c r="F123" s="2" t="s">
        <v>9</v>
      </c>
      <c r="G123" s="2"/>
      <c r="H123" s="2"/>
      <c r="I123" s="2"/>
      <c r="J123" s="24" t="s">
        <v>48</v>
      </c>
      <c r="K123" s="24" t="s">
        <v>34</v>
      </c>
    </row>
    <row r="124" spans="1:13" x14ac:dyDescent="0.25">
      <c r="A124" s="1" t="s">
        <v>63</v>
      </c>
      <c r="B124" s="1"/>
      <c r="C124" s="1"/>
      <c r="D124" s="1"/>
      <c r="E124" s="1"/>
      <c r="F124" s="1"/>
      <c r="G124" s="1"/>
      <c r="H124" s="1"/>
      <c r="I124" s="1"/>
      <c r="J124" s="23"/>
      <c r="K124" s="23"/>
      <c r="L124" s="13"/>
    </row>
    <row r="125" spans="1:13" x14ac:dyDescent="0.25">
      <c r="A125" s="1" t="s">
        <v>64</v>
      </c>
      <c r="B125" s="1"/>
      <c r="C125" s="1"/>
      <c r="D125" s="1"/>
      <c r="E125" s="1"/>
      <c r="F125" s="1"/>
      <c r="G125" s="1"/>
      <c r="H125" s="1"/>
      <c r="I125" s="1"/>
      <c r="J125" s="23"/>
      <c r="K125" s="23"/>
      <c r="L125" s="13"/>
    </row>
    <row r="126" spans="1:13" x14ac:dyDescent="0.25">
      <c r="A126" s="2" t="s">
        <v>57</v>
      </c>
      <c r="B126" s="2"/>
      <c r="C126" s="2"/>
      <c r="D126" s="2"/>
      <c r="E126" s="2"/>
      <c r="F126" s="2"/>
      <c r="G126" s="2"/>
      <c r="H126" s="2"/>
      <c r="I126" s="2"/>
      <c r="J126" s="24"/>
      <c r="K126" s="24"/>
    </row>
    <row r="127" spans="1:13" x14ac:dyDescent="0.25">
      <c r="A127" s="2" t="s">
        <v>59</v>
      </c>
      <c r="B127" s="2"/>
      <c r="C127" s="2"/>
      <c r="D127" s="2"/>
      <c r="E127" s="2"/>
      <c r="F127" s="2"/>
      <c r="G127" s="2"/>
      <c r="H127" s="2"/>
      <c r="I127" s="2"/>
      <c r="J127" s="24"/>
      <c r="K127" s="24"/>
    </row>
    <row r="128" spans="1:13" x14ac:dyDescent="0.25">
      <c r="A128" s="2" t="s">
        <v>58</v>
      </c>
      <c r="B128" s="2"/>
      <c r="C128" s="2"/>
      <c r="D128" s="2"/>
      <c r="E128" s="2"/>
      <c r="F128" s="2"/>
      <c r="G128" s="2"/>
      <c r="H128" s="2"/>
      <c r="I128" s="2"/>
      <c r="J128" s="24"/>
      <c r="K128" s="24"/>
    </row>
    <row r="129" spans="1:11" x14ac:dyDescent="0.25">
      <c r="J129"/>
      <c r="K129"/>
    </row>
    <row r="130" spans="1:11" x14ac:dyDescent="0.25">
      <c r="J130"/>
      <c r="K130"/>
    </row>
    <row r="131" spans="1:11" x14ac:dyDescent="0.25">
      <c r="J131"/>
      <c r="K131"/>
    </row>
    <row r="132" spans="1:11" x14ac:dyDescent="0.25">
      <c r="A132" t="s">
        <v>66</v>
      </c>
      <c r="C132" s="13"/>
      <c r="D132" s="13"/>
      <c r="E132" s="13"/>
      <c r="F132" s="13"/>
      <c r="G132" s="13"/>
      <c r="H132" s="13"/>
      <c r="I132" s="13"/>
      <c r="J132"/>
      <c r="K132"/>
    </row>
    <row r="133" spans="1:11" x14ac:dyDescent="0.25">
      <c r="J133"/>
      <c r="K133"/>
    </row>
    <row r="134" spans="1:11" x14ac:dyDescent="0.25">
      <c r="J134"/>
      <c r="K134"/>
    </row>
    <row r="135" spans="1:11" x14ac:dyDescent="0.25">
      <c r="J135"/>
      <c r="K135"/>
    </row>
    <row r="136" spans="1:11" x14ac:dyDescent="0.25">
      <c r="J136"/>
      <c r="K136"/>
    </row>
    <row r="137" spans="1:11" x14ac:dyDescent="0.25">
      <c r="J137"/>
      <c r="K137"/>
    </row>
    <row r="138" spans="1:11" x14ac:dyDescent="0.25">
      <c r="J138"/>
      <c r="K138"/>
    </row>
    <row r="139" spans="1:11" x14ac:dyDescent="0.25">
      <c r="J139"/>
      <c r="K139"/>
    </row>
    <row r="140" spans="1:11" x14ac:dyDescent="0.25">
      <c r="J140"/>
      <c r="K140"/>
    </row>
    <row r="141" spans="1:11" x14ac:dyDescent="0.25">
      <c r="J141"/>
      <c r="K141"/>
    </row>
    <row r="142" spans="1:11" x14ac:dyDescent="0.25">
      <c r="J142"/>
      <c r="K142"/>
    </row>
    <row r="143" spans="1:11" x14ac:dyDescent="0.25">
      <c r="J143"/>
      <c r="K143"/>
    </row>
    <row r="144" spans="1:11" x14ac:dyDescent="0.25">
      <c r="J144"/>
      <c r="K144"/>
    </row>
    <row r="145" spans="10:11" x14ac:dyDescent="0.25">
      <c r="J145"/>
      <c r="K145"/>
    </row>
    <row r="146" spans="10:11" x14ac:dyDescent="0.25">
      <c r="J146"/>
      <c r="K146"/>
    </row>
    <row r="147" spans="10:11" x14ac:dyDescent="0.25">
      <c r="J147"/>
      <c r="K147"/>
    </row>
    <row r="148" spans="10:11" x14ac:dyDescent="0.25">
      <c r="J148"/>
      <c r="K148"/>
    </row>
    <row r="149" spans="10:11" x14ac:dyDescent="0.25">
      <c r="J149"/>
      <c r="K149"/>
    </row>
    <row r="150" spans="10:11" x14ac:dyDescent="0.25">
      <c r="J150"/>
      <c r="K150"/>
    </row>
    <row r="151" spans="10:11" x14ac:dyDescent="0.25">
      <c r="J151"/>
      <c r="K151"/>
    </row>
    <row r="152" spans="10:11" x14ac:dyDescent="0.25">
      <c r="J152"/>
      <c r="K152"/>
    </row>
    <row r="153" spans="10:11" x14ac:dyDescent="0.25">
      <c r="J153"/>
      <c r="K153"/>
    </row>
    <row r="154" spans="10:11" x14ac:dyDescent="0.25">
      <c r="J154"/>
      <c r="K154"/>
    </row>
    <row r="155" spans="10:11" x14ac:dyDescent="0.25">
      <c r="J155"/>
      <c r="K155"/>
    </row>
    <row r="156" spans="10:11" x14ac:dyDescent="0.25">
      <c r="J156"/>
      <c r="K156"/>
    </row>
    <row r="157" spans="10:11" x14ac:dyDescent="0.25">
      <c r="J157"/>
      <c r="K157"/>
    </row>
    <row r="158" spans="10:11" x14ac:dyDescent="0.25">
      <c r="J158"/>
      <c r="K158"/>
    </row>
    <row r="159" spans="10:11" x14ac:dyDescent="0.25">
      <c r="J159"/>
      <c r="K159"/>
    </row>
    <row r="160" spans="10:11" x14ac:dyDescent="0.25">
      <c r="J160"/>
      <c r="K160"/>
    </row>
    <row r="161" spans="10:11" x14ac:dyDescent="0.25">
      <c r="J161"/>
      <c r="K161"/>
    </row>
    <row r="162" spans="10:11" x14ac:dyDescent="0.25">
      <c r="J162"/>
      <c r="K162"/>
    </row>
    <row r="163" spans="10:11" x14ac:dyDescent="0.25">
      <c r="J163"/>
      <c r="K163"/>
    </row>
    <row r="164" spans="10:11" x14ac:dyDescent="0.25">
      <c r="J164"/>
      <c r="K164"/>
    </row>
    <row r="165" spans="10:11" x14ac:dyDescent="0.25">
      <c r="J165"/>
      <c r="K165"/>
    </row>
    <row r="166" spans="10:11" x14ac:dyDescent="0.25">
      <c r="J166"/>
      <c r="K166"/>
    </row>
    <row r="167" spans="10:11" x14ac:dyDescent="0.25">
      <c r="J167"/>
      <c r="K167"/>
    </row>
    <row r="168" spans="10:11" x14ac:dyDescent="0.25">
      <c r="J168"/>
      <c r="K168"/>
    </row>
    <row r="169" spans="10:11" x14ac:dyDescent="0.25">
      <c r="J169"/>
      <c r="K169"/>
    </row>
    <row r="170" spans="10:11" x14ac:dyDescent="0.25">
      <c r="J170"/>
      <c r="K170"/>
    </row>
    <row r="171" spans="10:11" x14ac:dyDescent="0.25">
      <c r="J171"/>
      <c r="K171"/>
    </row>
    <row r="172" spans="10:11" x14ac:dyDescent="0.25">
      <c r="J172"/>
      <c r="K172"/>
    </row>
    <row r="173" spans="10:11" x14ac:dyDescent="0.25">
      <c r="J173"/>
      <c r="K173"/>
    </row>
    <row r="174" spans="10:11" x14ac:dyDescent="0.25">
      <c r="J174"/>
      <c r="K174"/>
    </row>
    <row r="175" spans="10:11" x14ac:dyDescent="0.25">
      <c r="J175"/>
      <c r="K175"/>
    </row>
    <row r="176" spans="10:11" x14ac:dyDescent="0.25">
      <c r="J176"/>
      <c r="K176"/>
    </row>
    <row r="177" spans="10:11" x14ac:dyDescent="0.25">
      <c r="J177"/>
      <c r="K177"/>
    </row>
    <row r="178" spans="10:11" x14ac:dyDescent="0.25">
      <c r="J178"/>
      <c r="K178"/>
    </row>
    <row r="179" spans="10:11" x14ac:dyDescent="0.25">
      <c r="J179"/>
      <c r="K179"/>
    </row>
    <row r="180" spans="10:11" x14ac:dyDescent="0.25">
      <c r="J180"/>
      <c r="K180"/>
    </row>
    <row r="181" spans="10:11" x14ac:dyDescent="0.25">
      <c r="J181"/>
      <c r="K181"/>
    </row>
    <row r="182" spans="10:11" x14ac:dyDescent="0.25">
      <c r="J182"/>
      <c r="K182"/>
    </row>
    <row r="183" spans="10:11" x14ac:dyDescent="0.25">
      <c r="J183"/>
      <c r="K183"/>
    </row>
    <row r="184" spans="10:11" x14ac:dyDescent="0.25">
      <c r="J184"/>
      <c r="K184"/>
    </row>
    <row r="185" spans="10:11" x14ac:dyDescent="0.25">
      <c r="J185"/>
      <c r="K185"/>
    </row>
    <row r="186" spans="10:11" x14ac:dyDescent="0.25">
      <c r="J186"/>
      <c r="K186"/>
    </row>
    <row r="187" spans="10:11" x14ac:dyDescent="0.25">
      <c r="J187"/>
      <c r="K187"/>
    </row>
    <row r="188" spans="10:11" x14ac:dyDescent="0.25">
      <c r="J188"/>
      <c r="K188"/>
    </row>
    <row r="189" spans="10:11" x14ac:dyDescent="0.25">
      <c r="J189"/>
      <c r="K189"/>
    </row>
    <row r="190" spans="10:11" x14ac:dyDescent="0.25">
      <c r="J190"/>
      <c r="K190"/>
    </row>
    <row r="191" spans="10:11" x14ac:dyDescent="0.25">
      <c r="J191"/>
      <c r="K191"/>
    </row>
    <row r="192" spans="10:11" x14ac:dyDescent="0.25">
      <c r="J192"/>
      <c r="K192"/>
    </row>
    <row r="193" spans="10:11" x14ac:dyDescent="0.25">
      <c r="J193"/>
      <c r="K193"/>
    </row>
    <row r="194" spans="10:11" x14ac:dyDescent="0.25">
      <c r="J194"/>
      <c r="K194"/>
    </row>
    <row r="195" spans="10:11" x14ac:dyDescent="0.25">
      <c r="J195"/>
      <c r="K195"/>
    </row>
    <row r="196" spans="10:11" x14ac:dyDescent="0.25">
      <c r="J196"/>
      <c r="K196"/>
    </row>
    <row r="197" spans="10:11" x14ac:dyDescent="0.25">
      <c r="J197"/>
      <c r="K197"/>
    </row>
    <row r="198" spans="10:11" x14ac:dyDescent="0.25">
      <c r="J198"/>
      <c r="K198"/>
    </row>
    <row r="199" spans="10:11" x14ac:dyDescent="0.25">
      <c r="J199"/>
      <c r="K199"/>
    </row>
    <row r="200" spans="10:11" x14ac:dyDescent="0.25">
      <c r="J200"/>
      <c r="K200"/>
    </row>
    <row r="201" spans="10:11" x14ac:dyDescent="0.25">
      <c r="J201"/>
      <c r="K201"/>
    </row>
    <row r="202" spans="10:11" x14ac:dyDescent="0.25">
      <c r="J202"/>
      <c r="K202"/>
    </row>
    <row r="203" spans="10:11" x14ac:dyDescent="0.25">
      <c r="J203"/>
      <c r="K203"/>
    </row>
    <row r="204" spans="10:11" x14ac:dyDescent="0.25">
      <c r="J204"/>
      <c r="K204"/>
    </row>
    <row r="205" spans="10:11" x14ac:dyDescent="0.25">
      <c r="J205"/>
      <c r="K205"/>
    </row>
    <row r="206" spans="10:11" x14ac:dyDescent="0.25">
      <c r="J206"/>
      <c r="K206"/>
    </row>
    <row r="207" spans="10:11" x14ac:dyDescent="0.25">
      <c r="J207"/>
      <c r="K207"/>
    </row>
    <row r="208" spans="10:11" x14ac:dyDescent="0.25">
      <c r="J208"/>
      <c r="K208"/>
    </row>
    <row r="209" spans="10:11" x14ac:dyDescent="0.25">
      <c r="J209"/>
      <c r="K209"/>
    </row>
    <row r="210" spans="10:11" x14ac:dyDescent="0.25">
      <c r="J210"/>
      <c r="K210"/>
    </row>
    <row r="211" spans="10:11" x14ac:dyDescent="0.25">
      <c r="J211"/>
      <c r="K211"/>
    </row>
    <row r="212" spans="10:11" x14ac:dyDescent="0.25">
      <c r="J212"/>
      <c r="K212"/>
    </row>
    <row r="213" spans="10:11" x14ac:dyDescent="0.25">
      <c r="J213"/>
      <c r="K213"/>
    </row>
    <row r="214" spans="10:11" x14ac:dyDescent="0.25">
      <c r="J214"/>
      <c r="K214"/>
    </row>
    <row r="215" spans="10:11" x14ac:dyDescent="0.25">
      <c r="J215"/>
      <c r="K215"/>
    </row>
    <row r="216" spans="10:11" x14ac:dyDescent="0.25">
      <c r="J216"/>
      <c r="K216"/>
    </row>
    <row r="217" spans="10:11" x14ac:dyDescent="0.25">
      <c r="J217"/>
      <c r="K217"/>
    </row>
    <row r="218" spans="10:11" x14ac:dyDescent="0.25">
      <c r="J218"/>
      <c r="K218"/>
    </row>
    <row r="219" spans="10:11" x14ac:dyDescent="0.25">
      <c r="J219"/>
      <c r="K219"/>
    </row>
    <row r="220" spans="10:11" x14ac:dyDescent="0.25">
      <c r="J220"/>
      <c r="K220"/>
    </row>
    <row r="221" spans="10:11" x14ac:dyDescent="0.25">
      <c r="J221"/>
      <c r="K221"/>
    </row>
    <row r="222" spans="10:11" x14ac:dyDescent="0.25">
      <c r="J222"/>
      <c r="K222"/>
    </row>
    <row r="223" spans="10:11" x14ac:dyDescent="0.25">
      <c r="J223"/>
      <c r="K223"/>
    </row>
    <row r="224" spans="10:11" x14ac:dyDescent="0.25">
      <c r="J224"/>
      <c r="K224"/>
    </row>
    <row r="225" spans="10:11" x14ac:dyDescent="0.25">
      <c r="J225"/>
      <c r="K225"/>
    </row>
    <row r="226" spans="10:11" x14ac:dyDescent="0.25">
      <c r="J226"/>
      <c r="K226"/>
    </row>
    <row r="227" spans="10:11" x14ac:dyDescent="0.25">
      <c r="J227"/>
      <c r="K227"/>
    </row>
    <row r="228" spans="10:11" x14ac:dyDescent="0.25">
      <c r="J228"/>
      <c r="K228"/>
    </row>
    <row r="229" spans="10:11" x14ac:dyDescent="0.25">
      <c r="J229"/>
      <c r="K229"/>
    </row>
    <row r="230" spans="10:11" x14ac:dyDescent="0.25">
      <c r="J230"/>
      <c r="K230"/>
    </row>
    <row r="231" spans="10:11" x14ac:dyDescent="0.25">
      <c r="J231"/>
      <c r="K231"/>
    </row>
    <row r="232" spans="10:11" x14ac:dyDescent="0.25">
      <c r="J232"/>
      <c r="K232"/>
    </row>
    <row r="233" spans="10:11" x14ac:dyDescent="0.25">
      <c r="J233"/>
      <c r="K233"/>
    </row>
    <row r="234" spans="10:11" x14ac:dyDescent="0.25">
      <c r="J234"/>
      <c r="K234"/>
    </row>
    <row r="235" spans="10:11" x14ac:dyDescent="0.25">
      <c r="J235"/>
      <c r="K235"/>
    </row>
    <row r="236" spans="10:11" x14ac:dyDescent="0.25">
      <c r="J236"/>
      <c r="K236"/>
    </row>
    <row r="237" spans="10:11" x14ac:dyDescent="0.25">
      <c r="J237"/>
      <c r="K237"/>
    </row>
    <row r="238" spans="10:11" x14ac:dyDescent="0.25">
      <c r="J238"/>
      <c r="K238"/>
    </row>
    <row r="239" spans="10:11" x14ac:dyDescent="0.25">
      <c r="J239"/>
      <c r="K239"/>
    </row>
    <row r="240" spans="10:11" x14ac:dyDescent="0.25">
      <c r="J240"/>
      <c r="K240"/>
    </row>
    <row r="241" spans="10:11" x14ac:dyDescent="0.25">
      <c r="J241"/>
      <c r="K241"/>
    </row>
    <row r="242" spans="10:11" x14ac:dyDescent="0.25">
      <c r="J242"/>
      <c r="K242"/>
    </row>
    <row r="243" spans="10:11" x14ac:dyDescent="0.25">
      <c r="J243"/>
      <c r="K243"/>
    </row>
    <row r="244" spans="10:11" x14ac:dyDescent="0.25">
      <c r="J244"/>
      <c r="K244"/>
    </row>
    <row r="245" spans="10:11" x14ac:dyDescent="0.25">
      <c r="J245"/>
      <c r="K245"/>
    </row>
    <row r="246" spans="10:11" x14ac:dyDescent="0.25">
      <c r="J246"/>
      <c r="K246"/>
    </row>
    <row r="247" spans="10:11" x14ac:dyDescent="0.25">
      <c r="J247"/>
      <c r="K247"/>
    </row>
    <row r="248" spans="10:11" x14ac:dyDescent="0.25">
      <c r="J248"/>
      <c r="K248"/>
    </row>
    <row r="249" spans="10:11" x14ac:dyDescent="0.25">
      <c r="J249"/>
      <c r="K249"/>
    </row>
    <row r="250" spans="10:11" x14ac:dyDescent="0.25">
      <c r="J250"/>
      <c r="K250"/>
    </row>
    <row r="251" spans="10:11" x14ac:dyDescent="0.25">
      <c r="J251"/>
      <c r="K251"/>
    </row>
    <row r="252" spans="10:11" x14ac:dyDescent="0.25">
      <c r="J252"/>
      <c r="K252"/>
    </row>
    <row r="253" spans="10:11" x14ac:dyDescent="0.25">
      <c r="J253"/>
      <c r="K253"/>
    </row>
    <row r="254" spans="10:11" x14ac:dyDescent="0.25">
      <c r="J254"/>
      <c r="K254"/>
    </row>
    <row r="255" spans="10:11" x14ac:dyDescent="0.25">
      <c r="J255"/>
      <c r="K255"/>
    </row>
    <row r="256" spans="10:11" x14ac:dyDescent="0.25">
      <c r="J256"/>
      <c r="K256"/>
    </row>
    <row r="257" spans="10:11" x14ac:dyDescent="0.25">
      <c r="J257"/>
      <c r="K257"/>
    </row>
    <row r="258" spans="10:11" x14ac:dyDescent="0.25">
      <c r="J258"/>
      <c r="K258"/>
    </row>
    <row r="259" spans="10:11" x14ac:dyDescent="0.25">
      <c r="J259"/>
      <c r="K259"/>
    </row>
    <row r="260" spans="10:11" x14ac:dyDescent="0.25">
      <c r="J260"/>
      <c r="K260"/>
    </row>
    <row r="261" spans="10:11" x14ac:dyDescent="0.25">
      <c r="J261"/>
      <c r="K261"/>
    </row>
    <row r="262" spans="10:11" x14ac:dyDescent="0.25">
      <c r="J262"/>
      <c r="K262"/>
    </row>
    <row r="263" spans="10:11" x14ac:dyDescent="0.25">
      <c r="J263"/>
      <c r="K263"/>
    </row>
    <row r="264" spans="10:11" x14ac:dyDescent="0.25">
      <c r="J264"/>
      <c r="K264"/>
    </row>
    <row r="265" spans="10:11" x14ac:dyDescent="0.25">
      <c r="J265"/>
      <c r="K265"/>
    </row>
    <row r="266" spans="10:11" x14ac:dyDescent="0.25">
      <c r="J266"/>
      <c r="K266"/>
    </row>
    <row r="267" spans="10:11" x14ac:dyDescent="0.25">
      <c r="J267"/>
      <c r="K267"/>
    </row>
    <row r="268" spans="10:11" x14ac:dyDescent="0.25">
      <c r="J268"/>
      <c r="K268"/>
    </row>
    <row r="269" spans="10:11" x14ac:dyDescent="0.25">
      <c r="J269"/>
      <c r="K269"/>
    </row>
    <row r="270" spans="10:11" x14ac:dyDescent="0.25">
      <c r="J270"/>
      <c r="K270"/>
    </row>
    <row r="271" spans="10:11" x14ac:dyDescent="0.25">
      <c r="J271"/>
      <c r="K271"/>
    </row>
    <row r="272" spans="10:11" x14ac:dyDescent="0.25">
      <c r="J272"/>
      <c r="K272"/>
    </row>
    <row r="273" spans="10:11" x14ac:dyDescent="0.25">
      <c r="J273"/>
      <c r="K273"/>
    </row>
    <row r="274" spans="10:11" x14ac:dyDescent="0.25">
      <c r="J274"/>
      <c r="K274"/>
    </row>
    <row r="275" spans="10:11" x14ac:dyDescent="0.25">
      <c r="J275"/>
      <c r="K275"/>
    </row>
    <row r="276" spans="10:11" x14ac:dyDescent="0.25">
      <c r="J276"/>
      <c r="K276"/>
    </row>
    <row r="277" spans="10:11" x14ac:dyDescent="0.25">
      <c r="J277"/>
      <c r="K277"/>
    </row>
    <row r="278" spans="10:11" x14ac:dyDescent="0.25">
      <c r="J278"/>
      <c r="K278"/>
    </row>
    <row r="279" spans="10:11" x14ac:dyDescent="0.25">
      <c r="J279"/>
      <c r="K279"/>
    </row>
    <row r="280" spans="10:11" x14ac:dyDescent="0.25">
      <c r="J280"/>
      <c r="K280"/>
    </row>
    <row r="281" spans="10:11" x14ac:dyDescent="0.25">
      <c r="J281"/>
      <c r="K281"/>
    </row>
    <row r="282" spans="10:11" x14ac:dyDescent="0.25">
      <c r="J282"/>
      <c r="K282"/>
    </row>
    <row r="283" spans="10:11" x14ac:dyDescent="0.25">
      <c r="J283"/>
      <c r="K283"/>
    </row>
    <row r="284" spans="10:11" x14ac:dyDescent="0.25">
      <c r="J284"/>
      <c r="K284"/>
    </row>
    <row r="285" spans="10:11" x14ac:dyDescent="0.25">
      <c r="J285"/>
      <c r="K285"/>
    </row>
    <row r="286" spans="10:11" x14ac:dyDescent="0.25">
      <c r="J286"/>
      <c r="K286"/>
    </row>
    <row r="287" spans="10:11" x14ac:dyDescent="0.25">
      <c r="J287"/>
      <c r="K287"/>
    </row>
    <row r="288" spans="10:11" x14ac:dyDescent="0.25">
      <c r="J288"/>
      <c r="K288"/>
    </row>
    <row r="289" spans="10:11" x14ac:dyDescent="0.25">
      <c r="J289"/>
      <c r="K289"/>
    </row>
    <row r="290" spans="10:11" x14ac:dyDescent="0.25">
      <c r="J290"/>
      <c r="K290"/>
    </row>
    <row r="291" spans="10:11" x14ac:dyDescent="0.25">
      <c r="J291"/>
      <c r="K291"/>
    </row>
    <row r="292" spans="10:11" x14ac:dyDescent="0.25">
      <c r="J292"/>
      <c r="K292"/>
    </row>
    <row r="293" spans="10:11" x14ac:dyDescent="0.25">
      <c r="J293"/>
      <c r="K293"/>
    </row>
    <row r="294" spans="10:11" x14ac:dyDescent="0.25">
      <c r="J294"/>
      <c r="K294"/>
    </row>
    <row r="295" spans="10:11" x14ac:dyDescent="0.25">
      <c r="J295"/>
      <c r="K295"/>
    </row>
    <row r="296" spans="10:11" x14ac:dyDescent="0.25">
      <c r="J296"/>
      <c r="K296"/>
    </row>
    <row r="297" spans="10:11" x14ac:dyDescent="0.25">
      <c r="J297"/>
      <c r="K297"/>
    </row>
    <row r="298" spans="10:11" x14ac:dyDescent="0.25">
      <c r="J298"/>
      <c r="K298"/>
    </row>
    <row r="299" spans="10:11" x14ac:dyDescent="0.25">
      <c r="J299"/>
      <c r="K299"/>
    </row>
    <row r="300" spans="10:11" x14ac:dyDescent="0.25">
      <c r="J300"/>
      <c r="K300"/>
    </row>
    <row r="301" spans="10:11" x14ac:dyDescent="0.25">
      <c r="J301"/>
      <c r="K301"/>
    </row>
    <row r="302" spans="10:11" x14ac:dyDescent="0.25">
      <c r="J302"/>
      <c r="K302"/>
    </row>
    <row r="303" spans="10:11" x14ac:dyDescent="0.25">
      <c r="J303"/>
      <c r="K303"/>
    </row>
    <row r="304" spans="10:11" x14ac:dyDescent="0.25">
      <c r="J304"/>
      <c r="K304"/>
    </row>
    <row r="305" spans="10:11" x14ac:dyDescent="0.25">
      <c r="J305"/>
      <c r="K305"/>
    </row>
    <row r="306" spans="10:11" x14ac:dyDescent="0.25">
      <c r="J306"/>
      <c r="K306"/>
    </row>
    <row r="307" spans="10:11" x14ac:dyDescent="0.25">
      <c r="J307"/>
      <c r="K307"/>
    </row>
    <row r="308" spans="10:11" x14ac:dyDescent="0.25">
      <c r="J308"/>
      <c r="K308"/>
    </row>
    <row r="309" spans="10:11" x14ac:dyDescent="0.25">
      <c r="J309"/>
      <c r="K309"/>
    </row>
    <row r="310" spans="10:11" x14ac:dyDescent="0.25">
      <c r="J310"/>
      <c r="K310"/>
    </row>
    <row r="311" spans="10:11" x14ac:dyDescent="0.25">
      <c r="J311"/>
      <c r="K311"/>
    </row>
    <row r="312" spans="10:11" x14ac:dyDescent="0.25">
      <c r="J312"/>
      <c r="K312"/>
    </row>
    <row r="313" spans="10:11" x14ac:dyDescent="0.25">
      <c r="J313"/>
      <c r="K313"/>
    </row>
    <row r="314" spans="10:11" x14ac:dyDescent="0.25">
      <c r="J314"/>
      <c r="K314"/>
    </row>
    <row r="315" spans="10:11" x14ac:dyDescent="0.25">
      <c r="J315"/>
      <c r="K315"/>
    </row>
    <row r="316" spans="10:11" x14ac:dyDescent="0.25">
      <c r="J316"/>
      <c r="K316"/>
    </row>
    <row r="317" spans="10:11" x14ac:dyDescent="0.25">
      <c r="J317"/>
      <c r="K317"/>
    </row>
    <row r="318" spans="10:11" x14ac:dyDescent="0.25">
      <c r="J318"/>
      <c r="K318"/>
    </row>
    <row r="319" spans="10:11" x14ac:dyDescent="0.25">
      <c r="J319"/>
      <c r="K319"/>
    </row>
    <row r="320" spans="10:11" x14ac:dyDescent="0.25">
      <c r="J320"/>
      <c r="K320"/>
    </row>
    <row r="321" spans="10:11" x14ac:dyDescent="0.25">
      <c r="J321"/>
      <c r="K321"/>
    </row>
    <row r="322" spans="10:11" x14ac:dyDescent="0.25">
      <c r="J322"/>
      <c r="K322"/>
    </row>
    <row r="323" spans="10:11" x14ac:dyDescent="0.25">
      <c r="J323"/>
      <c r="K323"/>
    </row>
    <row r="324" spans="10:11" x14ac:dyDescent="0.25">
      <c r="J324"/>
      <c r="K324"/>
    </row>
    <row r="325" spans="10:11" x14ac:dyDescent="0.25">
      <c r="J325"/>
      <c r="K325"/>
    </row>
    <row r="326" spans="10:11" x14ac:dyDescent="0.25">
      <c r="J326"/>
      <c r="K326"/>
    </row>
    <row r="327" spans="10:11" x14ac:dyDescent="0.25">
      <c r="J327"/>
      <c r="K327"/>
    </row>
    <row r="328" spans="10:11" x14ac:dyDescent="0.25">
      <c r="J328"/>
      <c r="K328"/>
    </row>
    <row r="329" spans="10:11" x14ac:dyDescent="0.25">
      <c r="J329"/>
      <c r="K329"/>
    </row>
    <row r="330" spans="10:11" x14ac:dyDescent="0.25">
      <c r="J330"/>
      <c r="K330"/>
    </row>
    <row r="331" spans="10:11" x14ac:dyDescent="0.25">
      <c r="J331"/>
      <c r="K331"/>
    </row>
    <row r="332" spans="10:11" x14ac:dyDescent="0.25">
      <c r="J332"/>
      <c r="K332"/>
    </row>
    <row r="333" spans="10:11" x14ac:dyDescent="0.25">
      <c r="J333"/>
      <c r="K333"/>
    </row>
    <row r="334" spans="10:11" x14ac:dyDescent="0.25">
      <c r="J334"/>
      <c r="K334"/>
    </row>
    <row r="335" spans="10:11" x14ac:dyDescent="0.25">
      <c r="J335"/>
      <c r="K335"/>
    </row>
    <row r="336" spans="10:11" x14ac:dyDescent="0.25">
      <c r="J336"/>
      <c r="K336"/>
    </row>
    <row r="337" spans="10:11" x14ac:dyDescent="0.25">
      <c r="J337"/>
      <c r="K337"/>
    </row>
    <row r="338" spans="10:11" x14ac:dyDescent="0.25">
      <c r="J338"/>
      <c r="K338"/>
    </row>
    <row r="339" spans="10:11" x14ac:dyDescent="0.25">
      <c r="J339"/>
      <c r="K339"/>
    </row>
    <row r="340" spans="10:11" x14ac:dyDescent="0.25">
      <c r="J340"/>
      <c r="K340"/>
    </row>
    <row r="341" spans="10:11" x14ac:dyDescent="0.25">
      <c r="J341"/>
      <c r="K341"/>
    </row>
    <row r="342" spans="10:11" x14ac:dyDescent="0.25">
      <c r="J342"/>
      <c r="K342"/>
    </row>
    <row r="343" spans="10:11" x14ac:dyDescent="0.25">
      <c r="J343"/>
      <c r="K343"/>
    </row>
    <row r="344" spans="10:11" x14ac:dyDescent="0.25">
      <c r="J344"/>
      <c r="K344"/>
    </row>
    <row r="345" spans="10:11" x14ac:dyDescent="0.25">
      <c r="J345"/>
      <c r="K345"/>
    </row>
    <row r="346" spans="10:11" x14ac:dyDescent="0.25">
      <c r="J346"/>
      <c r="K346"/>
    </row>
    <row r="347" spans="10:11" x14ac:dyDescent="0.25">
      <c r="J347"/>
      <c r="K347"/>
    </row>
    <row r="348" spans="10:11" x14ac:dyDescent="0.25">
      <c r="J348"/>
      <c r="K348"/>
    </row>
    <row r="349" spans="10:11" x14ac:dyDescent="0.25">
      <c r="J349"/>
      <c r="K349"/>
    </row>
    <row r="350" spans="10:11" x14ac:dyDescent="0.25">
      <c r="J350"/>
      <c r="K350"/>
    </row>
    <row r="351" spans="10:11" x14ac:dyDescent="0.25">
      <c r="J351"/>
      <c r="K351"/>
    </row>
    <row r="352" spans="10:11" x14ac:dyDescent="0.25">
      <c r="J352"/>
      <c r="K352"/>
    </row>
    <row r="353" spans="10:11" x14ac:dyDescent="0.25">
      <c r="J353"/>
      <c r="K353"/>
    </row>
    <row r="354" spans="10:11" x14ac:dyDescent="0.25">
      <c r="J354"/>
      <c r="K354"/>
    </row>
    <row r="355" spans="10:11" x14ac:dyDescent="0.25">
      <c r="J355"/>
      <c r="K355"/>
    </row>
    <row r="356" spans="10:11" x14ac:dyDescent="0.25">
      <c r="J356"/>
      <c r="K356"/>
    </row>
    <row r="357" spans="10:11" x14ac:dyDescent="0.25">
      <c r="J357"/>
      <c r="K357"/>
    </row>
    <row r="358" spans="10:11" x14ac:dyDescent="0.25">
      <c r="J358"/>
      <c r="K358"/>
    </row>
    <row r="359" spans="10:11" x14ac:dyDescent="0.25">
      <c r="J359"/>
      <c r="K359"/>
    </row>
    <row r="360" spans="10:11" x14ac:dyDescent="0.25">
      <c r="J360"/>
      <c r="K360"/>
    </row>
    <row r="361" spans="10:11" x14ac:dyDescent="0.25">
      <c r="J361"/>
      <c r="K361"/>
    </row>
    <row r="362" spans="10:11" x14ac:dyDescent="0.25">
      <c r="J362"/>
      <c r="K362"/>
    </row>
    <row r="363" spans="10:11" x14ac:dyDescent="0.25">
      <c r="J363"/>
      <c r="K363"/>
    </row>
    <row r="364" spans="10:11" x14ac:dyDescent="0.25">
      <c r="J364"/>
      <c r="K364"/>
    </row>
    <row r="365" spans="10:11" x14ac:dyDescent="0.25">
      <c r="J365"/>
      <c r="K365"/>
    </row>
    <row r="366" spans="10:11" x14ac:dyDescent="0.25">
      <c r="J366"/>
      <c r="K366"/>
    </row>
    <row r="367" spans="10:11" x14ac:dyDescent="0.25">
      <c r="J367"/>
      <c r="K367"/>
    </row>
    <row r="368" spans="10:11" x14ac:dyDescent="0.25">
      <c r="J368"/>
      <c r="K368"/>
    </row>
    <row r="369" spans="10:11" x14ac:dyDescent="0.25">
      <c r="J369"/>
      <c r="K369"/>
    </row>
    <row r="370" spans="10:11" x14ac:dyDescent="0.25">
      <c r="J370"/>
      <c r="K370"/>
    </row>
    <row r="371" spans="10:11" x14ac:dyDescent="0.25">
      <c r="J371"/>
      <c r="K371"/>
    </row>
    <row r="372" spans="10:11" x14ac:dyDescent="0.25">
      <c r="J372"/>
      <c r="K372"/>
    </row>
    <row r="373" spans="10:11" x14ac:dyDescent="0.25">
      <c r="J373"/>
      <c r="K373"/>
    </row>
    <row r="374" spans="10:11" x14ac:dyDescent="0.25">
      <c r="J374"/>
      <c r="K374"/>
    </row>
    <row r="375" spans="10:11" x14ac:dyDescent="0.25">
      <c r="J375"/>
      <c r="K375"/>
    </row>
    <row r="376" spans="10:11" x14ac:dyDescent="0.25">
      <c r="J376"/>
      <c r="K376"/>
    </row>
    <row r="377" spans="10:11" x14ac:dyDescent="0.25">
      <c r="J377"/>
      <c r="K377"/>
    </row>
    <row r="378" spans="10:11" x14ac:dyDescent="0.25">
      <c r="J378"/>
      <c r="K378"/>
    </row>
    <row r="379" spans="10:11" x14ac:dyDescent="0.25">
      <c r="J379"/>
      <c r="K379"/>
    </row>
    <row r="380" spans="10:11" x14ac:dyDescent="0.25">
      <c r="J380"/>
      <c r="K380"/>
    </row>
    <row r="381" spans="10:11" x14ac:dyDescent="0.25">
      <c r="J381"/>
      <c r="K381"/>
    </row>
    <row r="382" spans="10:11" x14ac:dyDescent="0.25">
      <c r="J382"/>
      <c r="K382"/>
    </row>
    <row r="383" spans="10:11" x14ac:dyDescent="0.25">
      <c r="J383"/>
      <c r="K383"/>
    </row>
    <row r="384" spans="10:11" x14ac:dyDescent="0.25">
      <c r="J384"/>
      <c r="K384"/>
    </row>
    <row r="385" spans="10:11" x14ac:dyDescent="0.25">
      <c r="J385"/>
      <c r="K385"/>
    </row>
    <row r="386" spans="10:11" x14ac:dyDescent="0.25">
      <c r="J386"/>
      <c r="K386"/>
    </row>
    <row r="387" spans="10:11" x14ac:dyDescent="0.25">
      <c r="J387"/>
      <c r="K387"/>
    </row>
    <row r="388" spans="10:11" x14ac:dyDescent="0.25">
      <c r="J388"/>
      <c r="K388"/>
    </row>
    <row r="389" spans="10:11" x14ac:dyDescent="0.25">
      <c r="J389"/>
      <c r="K389"/>
    </row>
    <row r="390" spans="10:11" x14ac:dyDescent="0.25">
      <c r="J390"/>
      <c r="K390"/>
    </row>
    <row r="391" spans="10:11" x14ac:dyDescent="0.25">
      <c r="J391"/>
      <c r="K391"/>
    </row>
    <row r="392" spans="10:11" x14ac:dyDescent="0.25">
      <c r="J392"/>
      <c r="K392"/>
    </row>
    <row r="393" spans="10:11" x14ac:dyDescent="0.25">
      <c r="J393"/>
      <c r="K393"/>
    </row>
    <row r="394" spans="10:11" x14ac:dyDescent="0.25">
      <c r="J394"/>
      <c r="K394"/>
    </row>
    <row r="395" spans="10:11" x14ac:dyDescent="0.25">
      <c r="J395"/>
      <c r="K395"/>
    </row>
    <row r="396" spans="10:11" x14ac:dyDescent="0.25">
      <c r="J396"/>
      <c r="K396"/>
    </row>
    <row r="397" spans="10:11" x14ac:dyDescent="0.25">
      <c r="J397"/>
      <c r="K397"/>
    </row>
    <row r="398" spans="10:11" x14ac:dyDescent="0.25">
      <c r="J398"/>
      <c r="K398"/>
    </row>
    <row r="399" spans="10:11" x14ac:dyDescent="0.25">
      <c r="J399"/>
      <c r="K399"/>
    </row>
    <row r="400" spans="10:11" x14ac:dyDescent="0.25">
      <c r="J400"/>
      <c r="K400"/>
    </row>
    <row r="401" spans="10:11" x14ac:dyDescent="0.25">
      <c r="J401"/>
      <c r="K401"/>
    </row>
    <row r="402" spans="10:11" x14ac:dyDescent="0.25">
      <c r="J402"/>
      <c r="K402"/>
    </row>
    <row r="403" spans="10:11" x14ac:dyDescent="0.25">
      <c r="J403"/>
      <c r="K403"/>
    </row>
    <row r="404" spans="10:11" x14ac:dyDescent="0.25">
      <c r="J404"/>
      <c r="K404"/>
    </row>
    <row r="405" spans="10:11" x14ac:dyDescent="0.25">
      <c r="J405"/>
      <c r="K405"/>
    </row>
    <row r="406" spans="10:11" x14ac:dyDescent="0.25">
      <c r="J406"/>
      <c r="K406"/>
    </row>
    <row r="407" spans="10:11" x14ac:dyDescent="0.25">
      <c r="J407"/>
      <c r="K407"/>
    </row>
    <row r="408" spans="10:11" x14ac:dyDescent="0.25">
      <c r="J408"/>
      <c r="K408"/>
    </row>
    <row r="409" spans="10:11" x14ac:dyDescent="0.25">
      <c r="J409"/>
      <c r="K409"/>
    </row>
    <row r="410" spans="10:11" x14ac:dyDescent="0.25">
      <c r="J410"/>
      <c r="K410"/>
    </row>
    <row r="411" spans="10:11" x14ac:dyDescent="0.25">
      <c r="J411"/>
      <c r="K411"/>
    </row>
    <row r="412" spans="10:11" x14ac:dyDescent="0.25">
      <c r="J412"/>
      <c r="K412"/>
    </row>
    <row r="413" spans="10:11" x14ac:dyDescent="0.25">
      <c r="J413"/>
      <c r="K413"/>
    </row>
    <row r="414" spans="10:11" x14ac:dyDescent="0.25">
      <c r="J414"/>
      <c r="K414"/>
    </row>
    <row r="415" spans="10:11" x14ac:dyDescent="0.25">
      <c r="J415"/>
      <c r="K415"/>
    </row>
    <row r="416" spans="10:11" x14ac:dyDescent="0.25">
      <c r="J416"/>
      <c r="K416"/>
    </row>
    <row r="417" spans="10:11" x14ac:dyDescent="0.25">
      <c r="J417"/>
      <c r="K417"/>
    </row>
    <row r="418" spans="10:11" x14ac:dyDescent="0.25">
      <c r="J418"/>
      <c r="K418"/>
    </row>
    <row r="419" spans="10:11" x14ac:dyDescent="0.25">
      <c r="J419"/>
      <c r="K419"/>
    </row>
    <row r="420" spans="10:11" x14ac:dyDescent="0.25">
      <c r="J420"/>
      <c r="K420"/>
    </row>
    <row r="421" spans="10:11" x14ac:dyDescent="0.25">
      <c r="J421"/>
      <c r="K421"/>
    </row>
    <row r="422" spans="10:11" x14ac:dyDescent="0.25">
      <c r="J422"/>
      <c r="K422"/>
    </row>
    <row r="423" spans="10:11" x14ac:dyDescent="0.25">
      <c r="J423"/>
      <c r="K423"/>
    </row>
    <row r="424" spans="10:11" x14ac:dyDescent="0.25">
      <c r="J424"/>
      <c r="K424"/>
    </row>
    <row r="425" spans="10:11" x14ac:dyDescent="0.25">
      <c r="J425"/>
      <c r="K425"/>
    </row>
    <row r="426" spans="10:11" x14ac:dyDescent="0.25">
      <c r="J426"/>
      <c r="K426"/>
    </row>
    <row r="427" spans="10:11" x14ac:dyDescent="0.25">
      <c r="J427"/>
      <c r="K427"/>
    </row>
    <row r="428" spans="10:11" x14ac:dyDescent="0.25">
      <c r="J428"/>
      <c r="K428"/>
    </row>
    <row r="429" spans="10:11" x14ac:dyDescent="0.25">
      <c r="J429"/>
      <c r="K429"/>
    </row>
    <row r="430" spans="10:11" x14ac:dyDescent="0.25">
      <c r="J430"/>
      <c r="K430"/>
    </row>
    <row r="431" spans="10:11" x14ac:dyDescent="0.25">
      <c r="J431"/>
      <c r="K431"/>
    </row>
    <row r="432" spans="10:11" x14ac:dyDescent="0.25">
      <c r="J432"/>
      <c r="K432"/>
    </row>
    <row r="433" spans="10:11" x14ac:dyDescent="0.25">
      <c r="J433"/>
      <c r="K433"/>
    </row>
    <row r="434" spans="10:11" x14ac:dyDescent="0.25">
      <c r="J434"/>
      <c r="K434"/>
    </row>
    <row r="435" spans="10:11" x14ac:dyDescent="0.25">
      <c r="J435"/>
      <c r="K435"/>
    </row>
    <row r="436" spans="10:11" x14ac:dyDescent="0.25">
      <c r="J436"/>
      <c r="K436"/>
    </row>
    <row r="437" spans="10:11" x14ac:dyDescent="0.25">
      <c r="J437"/>
      <c r="K437"/>
    </row>
    <row r="438" spans="10:11" x14ac:dyDescent="0.25">
      <c r="J438"/>
      <c r="K438"/>
    </row>
    <row r="439" spans="10:11" x14ac:dyDescent="0.25">
      <c r="J439"/>
      <c r="K439"/>
    </row>
    <row r="440" spans="10:11" x14ac:dyDescent="0.25">
      <c r="J440"/>
      <c r="K440"/>
    </row>
    <row r="441" spans="10:11" x14ac:dyDescent="0.25">
      <c r="J441"/>
      <c r="K441"/>
    </row>
    <row r="442" spans="10:11" x14ac:dyDescent="0.25">
      <c r="J442"/>
      <c r="K442"/>
    </row>
    <row r="443" spans="10:11" x14ac:dyDescent="0.25">
      <c r="J443"/>
      <c r="K443"/>
    </row>
    <row r="444" spans="10:11" x14ac:dyDescent="0.25">
      <c r="J444"/>
      <c r="K444"/>
    </row>
    <row r="445" spans="10:11" x14ac:dyDescent="0.25">
      <c r="J445"/>
      <c r="K445"/>
    </row>
    <row r="446" spans="10:11" x14ac:dyDescent="0.25">
      <c r="J446"/>
      <c r="K446"/>
    </row>
    <row r="447" spans="10:11" x14ac:dyDescent="0.25">
      <c r="J447"/>
      <c r="K447"/>
    </row>
    <row r="448" spans="10:11" x14ac:dyDescent="0.25">
      <c r="J448"/>
      <c r="K448"/>
    </row>
    <row r="449" spans="10:11" x14ac:dyDescent="0.25">
      <c r="J449"/>
      <c r="K449"/>
    </row>
    <row r="450" spans="10:11" x14ac:dyDescent="0.25">
      <c r="J450"/>
      <c r="K450"/>
    </row>
    <row r="451" spans="10:11" x14ac:dyDescent="0.25">
      <c r="J451"/>
      <c r="K451"/>
    </row>
    <row r="452" spans="10:11" x14ac:dyDescent="0.25">
      <c r="J452"/>
      <c r="K452"/>
    </row>
    <row r="453" spans="10:11" x14ac:dyDescent="0.25">
      <c r="J453"/>
      <c r="K453"/>
    </row>
    <row r="454" spans="10:11" x14ac:dyDescent="0.25">
      <c r="J454"/>
      <c r="K454"/>
    </row>
    <row r="455" spans="10:11" x14ac:dyDescent="0.25">
      <c r="J455"/>
      <c r="K455"/>
    </row>
    <row r="456" spans="10:11" x14ac:dyDescent="0.25">
      <c r="J456"/>
      <c r="K456"/>
    </row>
    <row r="457" spans="10:11" x14ac:dyDescent="0.25">
      <c r="J457"/>
      <c r="K457"/>
    </row>
    <row r="458" spans="10:11" x14ac:dyDescent="0.25">
      <c r="J458"/>
      <c r="K458"/>
    </row>
    <row r="459" spans="10:11" x14ac:dyDescent="0.25">
      <c r="J459"/>
      <c r="K459"/>
    </row>
    <row r="460" spans="10:11" x14ac:dyDescent="0.25">
      <c r="J460"/>
      <c r="K460"/>
    </row>
    <row r="461" spans="10:11" x14ac:dyDescent="0.25">
      <c r="J461"/>
      <c r="K461"/>
    </row>
    <row r="462" spans="10:11" x14ac:dyDescent="0.25">
      <c r="J462"/>
      <c r="K462"/>
    </row>
    <row r="463" spans="10:11" x14ac:dyDescent="0.25">
      <c r="J463"/>
      <c r="K463"/>
    </row>
    <row r="464" spans="10:11" x14ac:dyDescent="0.25">
      <c r="J464"/>
      <c r="K464"/>
    </row>
    <row r="465" spans="10:11" x14ac:dyDescent="0.25">
      <c r="J465"/>
      <c r="K465"/>
    </row>
    <row r="466" spans="10:11" x14ac:dyDescent="0.25">
      <c r="J466"/>
      <c r="K466"/>
    </row>
    <row r="467" spans="10:11" x14ac:dyDescent="0.25">
      <c r="J467"/>
      <c r="K467"/>
    </row>
    <row r="468" spans="10:11" x14ac:dyDescent="0.25">
      <c r="J468"/>
      <c r="K468"/>
    </row>
    <row r="469" spans="10:11" x14ac:dyDescent="0.25">
      <c r="J469"/>
      <c r="K469"/>
    </row>
    <row r="470" spans="10:11" x14ac:dyDescent="0.25">
      <c r="J470"/>
      <c r="K470"/>
    </row>
    <row r="471" spans="10:11" x14ac:dyDescent="0.25">
      <c r="J471"/>
      <c r="K471"/>
    </row>
    <row r="472" spans="10:11" x14ac:dyDescent="0.25">
      <c r="J472"/>
      <c r="K472"/>
    </row>
    <row r="473" spans="10:11" x14ac:dyDescent="0.25">
      <c r="J473"/>
      <c r="K473"/>
    </row>
    <row r="474" spans="10:11" x14ac:dyDescent="0.25">
      <c r="J474"/>
      <c r="K474"/>
    </row>
    <row r="475" spans="10:11" x14ac:dyDescent="0.25">
      <c r="J475"/>
      <c r="K475"/>
    </row>
    <row r="476" spans="10:11" x14ac:dyDescent="0.25">
      <c r="J476"/>
      <c r="K476"/>
    </row>
    <row r="477" spans="10:11" x14ac:dyDescent="0.25">
      <c r="J477"/>
      <c r="K477"/>
    </row>
    <row r="478" spans="10:11" x14ac:dyDescent="0.25">
      <c r="J478"/>
      <c r="K478"/>
    </row>
    <row r="479" spans="10:11" x14ac:dyDescent="0.25">
      <c r="J479"/>
      <c r="K479"/>
    </row>
    <row r="480" spans="10:11" x14ac:dyDescent="0.25">
      <c r="J480"/>
      <c r="K480"/>
    </row>
    <row r="481" spans="10:11" x14ac:dyDescent="0.25">
      <c r="J481"/>
      <c r="K481"/>
    </row>
    <row r="482" spans="10:11" x14ac:dyDescent="0.25">
      <c r="J482"/>
      <c r="K482"/>
    </row>
    <row r="483" spans="10:11" x14ac:dyDescent="0.25">
      <c r="J483"/>
      <c r="K483"/>
    </row>
    <row r="484" spans="10:11" x14ac:dyDescent="0.25">
      <c r="J484"/>
      <c r="K484"/>
    </row>
    <row r="485" spans="10:11" x14ac:dyDescent="0.25">
      <c r="J485"/>
      <c r="K485"/>
    </row>
    <row r="486" spans="10:11" x14ac:dyDescent="0.25">
      <c r="J486"/>
      <c r="K486"/>
    </row>
    <row r="487" spans="10:11" x14ac:dyDescent="0.25">
      <c r="J487"/>
      <c r="K487"/>
    </row>
    <row r="488" spans="10:11" x14ac:dyDescent="0.25">
      <c r="J488"/>
      <c r="K488"/>
    </row>
    <row r="489" spans="10:11" x14ac:dyDescent="0.25">
      <c r="J489"/>
      <c r="K489"/>
    </row>
    <row r="490" spans="10:11" x14ac:dyDescent="0.25">
      <c r="J490"/>
      <c r="K490"/>
    </row>
    <row r="491" spans="10:11" x14ac:dyDescent="0.25">
      <c r="J491"/>
      <c r="K491"/>
    </row>
    <row r="492" spans="10:11" x14ac:dyDescent="0.25">
      <c r="J492"/>
      <c r="K492"/>
    </row>
    <row r="493" spans="10:11" x14ac:dyDescent="0.25">
      <c r="J493"/>
      <c r="K493"/>
    </row>
    <row r="494" spans="10:11" x14ac:dyDescent="0.25">
      <c r="J494"/>
      <c r="K494"/>
    </row>
    <row r="495" spans="10:11" x14ac:dyDescent="0.25">
      <c r="J495"/>
      <c r="K495"/>
    </row>
    <row r="496" spans="10:11" x14ac:dyDescent="0.25">
      <c r="J496"/>
      <c r="K496"/>
    </row>
    <row r="497" spans="10:11" x14ac:dyDescent="0.25">
      <c r="J497"/>
      <c r="K497"/>
    </row>
    <row r="498" spans="10:11" x14ac:dyDescent="0.25">
      <c r="J498"/>
      <c r="K498"/>
    </row>
    <row r="499" spans="10:11" x14ac:dyDescent="0.25">
      <c r="J499"/>
      <c r="K499"/>
    </row>
    <row r="500" spans="10:11" x14ac:dyDescent="0.25">
      <c r="J500"/>
      <c r="K500"/>
    </row>
    <row r="501" spans="10:11" x14ac:dyDescent="0.25">
      <c r="J501"/>
      <c r="K501"/>
    </row>
    <row r="502" spans="10:11" x14ac:dyDescent="0.25">
      <c r="J502"/>
      <c r="K502"/>
    </row>
    <row r="503" spans="10:11" x14ac:dyDescent="0.25">
      <c r="J503"/>
      <c r="K503"/>
    </row>
    <row r="504" spans="10:11" x14ac:dyDescent="0.25">
      <c r="J504"/>
      <c r="K504"/>
    </row>
    <row r="505" spans="10:11" x14ac:dyDescent="0.25">
      <c r="J505"/>
      <c r="K505"/>
    </row>
    <row r="506" spans="10:11" x14ac:dyDescent="0.25">
      <c r="J506"/>
      <c r="K506"/>
    </row>
    <row r="507" spans="10:11" x14ac:dyDescent="0.25">
      <c r="J507"/>
      <c r="K507"/>
    </row>
    <row r="508" spans="10:11" x14ac:dyDescent="0.25">
      <c r="J508"/>
      <c r="K508"/>
    </row>
    <row r="509" spans="10:11" x14ac:dyDescent="0.25">
      <c r="J509"/>
      <c r="K509"/>
    </row>
    <row r="510" spans="10:11" x14ac:dyDescent="0.25">
      <c r="J510"/>
      <c r="K510"/>
    </row>
    <row r="511" spans="10:11" x14ac:dyDescent="0.25">
      <c r="J511"/>
      <c r="K511"/>
    </row>
    <row r="512" spans="10:11" x14ac:dyDescent="0.25">
      <c r="J512"/>
      <c r="K512"/>
    </row>
    <row r="513" spans="10:11" x14ac:dyDescent="0.25">
      <c r="J513"/>
      <c r="K513"/>
    </row>
    <row r="514" spans="10:11" x14ac:dyDescent="0.25">
      <c r="J514"/>
      <c r="K514"/>
    </row>
    <row r="515" spans="10:11" x14ac:dyDescent="0.25">
      <c r="J515"/>
      <c r="K515"/>
    </row>
    <row r="516" spans="10:11" x14ac:dyDescent="0.25">
      <c r="J516"/>
      <c r="K516"/>
    </row>
    <row r="517" spans="10:11" x14ac:dyDescent="0.25">
      <c r="J517"/>
      <c r="K517"/>
    </row>
    <row r="518" spans="10:11" x14ac:dyDescent="0.25">
      <c r="J518"/>
      <c r="K518"/>
    </row>
    <row r="519" spans="10:11" x14ac:dyDescent="0.25">
      <c r="J519"/>
      <c r="K519"/>
    </row>
    <row r="520" spans="10:11" x14ac:dyDescent="0.25">
      <c r="J520"/>
      <c r="K520"/>
    </row>
    <row r="521" spans="10:11" x14ac:dyDescent="0.25">
      <c r="J521"/>
      <c r="K521"/>
    </row>
    <row r="522" spans="10:11" x14ac:dyDescent="0.25">
      <c r="J522"/>
      <c r="K522"/>
    </row>
    <row r="523" spans="10:11" x14ac:dyDescent="0.25">
      <c r="J523"/>
      <c r="K523"/>
    </row>
    <row r="524" spans="10:11" x14ac:dyDescent="0.25">
      <c r="J524"/>
      <c r="K524"/>
    </row>
    <row r="525" spans="10:11" x14ac:dyDescent="0.25">
      <c r="J525"/>
      <c r="K525"/>
    </row>
    <row r="526" spans="10:11" x14ac:dyDescent="0.25">
      <c r="J526"/>
      <c r="K526"/>
    </row>
    <row r="527" spans="10:11" x14ac:dyDescent="0.25">
      <c r="J527"/>
      <c r="K527"/>
    </row>
    <row r="528" spans="10:11" x14ac:dyDescent="0.25">
      <c r="J528"/>
      <c r="K528"/>
    </row>
    <row r="529" spans="10:11" x14ac:dyDescent="0.25">
      <c r="J529"/>
      <c r="K529"/>
    </row>
    <row r="530" spans="10:11" x14ac:dyDescent="0.25">
      <c r="J530"/>
      <c r="K530"/>
    </row>
    <row r="531" spans="10:11" x14ac:dyDescent="0.25">
      <c r="J531"/>
      <c r="K531"/>
    </row>
    <row r="532" spans="10:11" x14ac:dyDescent="0.25">
      <c r="J532"/>
      <c r="K532"/>
    </row>
    <row r="533" spans="10:11" x14ac:dyDescent="0.25">
      <c r="J533"/>
      <c r="K533"/>
    </row>
    <row r="534" spans="10:11" x14ac:dyDescent="0.25">
      <c r="J534"/>
      <c r="K534"/>
    </row>
    <row r="535" spans="10:11" x14ac:dyDescent="0.25">
      <c r="J535"/>
      <c r="K535"/>
    </row>
    <row r="536" spans="10:11" x14ac:dyDescent="0.25">
      <c r="J536"/>
      <c r="K536"/>
    </row>
    <row r="537" spans="10:11" x14ac:dyDescent="0.25">
      <c r="J537"/>
      <c r="K537"/>
    </row>
    <row r="538" spans="10:11" x14ac:dyDescent="0.25">
      <c r="J538"/>
      <c r="K538"/>
    </row>
    <row r="539" spans="10:11" x14ac:dyDescent="0.25">
      <c r="J539"/>
      <c r="K539"/>
    </row>
    <row r="540" spans="10:11" x14ac:dyDescent="0.25">
      <c r="J540"/>
      <c r="K540"/>
    </row>
    <row r="541" spans="10:11" x14ac:dyDescent="0.25">
      <c r="J541"/>
      <c r="K541"/>
    </row>
    <row r="542" spans="10:11" x14ac:dyDescent="0.25">
      <c r="J542"/>
      <c r="K542"/>
    </row>
    <row r="543" spans="10:11" x14ac:dyDescent="0.25">
      <c r="J543"/>
      <c r="K543"/>
    </row>
    <row r="544" spans="10:11" x14ac:dyDescent="0.25">
      <c r="J544"/>
      <c r="K544"/>
    </row>
    <row r="545" spans="10:11" x14ac:dyDescent="0.25">
      <c r="J545"/>
      <c r="K545"/>
    </row>
    <row r="546" spans="10:11" x14ac:dyDescent="0.25">
      <c r="J546"/>
      <c r="K546"/>
    </row>
    <row r="547" spans="10:11" x14ac:dyDescent="0.25">
      <c r="J547"/>
      <c r="K547"/>
    </row>
    <row r="548" spans="10:11" x14ac:dyDescent="0.25">
      <c r="J548"/>
      <c r="K548"/>
    </row>
    <row r="549" spans="10:11" x14ac:dyDescent="0.25">
      <c r="J549"/>
      <c r="K549"/>
    </row>
    <row r="550" spans="10:11" x14ac:dyDescent="0.25">
      <c r="J550"/>
      <c r="K550"/>
    </row>
    <row r="551" spans="10:11" x14ac:dyDescent="0.25">
      <c r="J551"/>
      <c r="K551"/>
    </row>
    <row r="552" spans="10:11" x14ac:dyDescent="0.25">
      <c r="J552"/>
      <c r="K552"/>
    </row>
    <row r="553" spans="10:11" x14ac:dyDescent="0.25">
      <c r="J553"/>
      <c r="K553"/>
    </row>
    <row r="554" spans="10:11" x14ac:dyDescent="0.25">
      <c r="J554"/>
      <c r="K554"/>
    </row>
    <row r="555" spans="10:11" x14ac:dyDescent="0.25">
      <c r="J555"/>
      <c r="K555"/>
    </row>
    <row r="556" spans="10:11" x14ac:dyDescent="0.25">
      <c r="J556"/>
      <c r="K556"/>
    </row>
    <row r="557" spans="10:11" x14ac:dyDescent="0.25">
      <c r="J557"/>
      <c r="K557"/>
    </row>
    <row r="558" spans="10:11" x14ac:dyDescent="0.25">
      <c r="J558"/>
      <c r="K558"/>
    </row>
    <row r="559" spans="10:11" x14ac:dyDescent="0.25">
      <c r="J559"/>
      <c r="K559"/>
    </row>
    <row r="560" spans="10:11" x14ac:dyDescent="0.25">
      <c r="J560"/>
      <c r="K560"/>
    </row>
    <row r="561" spans="10:11" x14ac:dyDescent="0.25">
      <c r="J561"/>
      <c r="K561"/>
    </row>
    <row r="562" spans="10:11" x14ac:dyDescent="0.25">
      <c r="J562"/>
      <c r="K562"/>
    </row>
    <row r="563" spans="10:11" x14ac:dyDescent="0.25">
      <c r="J563"/>
      <c r="K563"/>
    </row>
    <row r="564" spans="10:11" x14ac:dyDescent="0.25">
      <c r="J564"/>
      <c r="K564"/>
    </row>
    <row r="565" spans="10:11" x14ac:dyDescent="0.25">
      <c r="J565"/>
      <c r="K565"/>
    </row>
    <row r="566" spans="10:11" x14ac:dyDescent="0.25">
      <c r="J566"/>
      <c r="K566"/>
    </row>
    <row r="567" spans="10:11" x14ac:dyDescent="0.25">
      <c r="J567"/>
      <c r="K567"/>
    </row>
    <row r="568" spans="10:11" x14ac:dyDescent="0.25">
      <c r="J568"/>
      <c r="K568"/>
    </row>
    <row r="569" spans="10:11" x14ac:dyDescent="0.25">
      <c r="J569"/>
      <c r="K569"/>
    </row>
    <row r="570" spans="10:11" x14ac:dyDescent="0.25">
      <c r="J570"/>
      <c r="K570"/>
    </row>
    <row r="571" spans="10:11" x14ac:dyDescent="0.25">
      <c r="J571"/>
      <c r="K571"/>
    </row>
    <row r="572" spans="10:11" x14ac:dyDescent="0.25">
      <c r="J572"/>
      <c r="K572"/>
    </row>
    <row r="573" spans="10:11" x14ac:dyDescent="0.25">
      <c r="J573"/>
      <c r="K573"/>
    </row>
    <row r="574" spans="10:11" x14ac:dyDescent="0.25">
      <c r="J574"/>
      <c r="K574"/>
    </row>
    <row r="575" spans="10:11" x14ac:dyDescent="0.25">
      <c r="J575"/>
      <c r="K575"/>
    </row>
    <row r="576" spans="10:11" x14ac:dyDescent="0.25">
      <c r="J576"/>
      <c r="K576"/>
    </row>
    <row r="577" spans="10:11" x14ac:dyDescent="0.25">
      <c r="J577"/>
      <c r="K577"/>
    </row>
    <row r="578" spans="10:11" x14ac:dyDescent="0.25">
      <c r="J578"/>
      <c r="K578"/>
    </row>
    <row r="579" spans="10:11" x14ac:dyDescent="0.25">
      <c r="J579"/>
      <c r="K579"/>
    </row>
    <row r="580" spans="10:11" x14ac:dyDescent="0.25">
      <c r="J580"/>
      <c r="K580"/>
    </row>
    <row r="581" spans="10:11" x14ac:dyDescent="0.25">
      <c r="J581"/>
      <c r="K581"/>
    </row>
    <row r="582" spans="10:11" x14ac:dyDescent="0.25">
      <c r="J582"/>
      <c r="K582"/>
    </row>
    <row r="583" spans="10:11" x14ac:dyDescent="0.25">
      <c r="J583"/>
      <c r="K583"/>
    </row>
    <row r="584" spans="10:11" x14ac:dyDescent="0.25">
      <c r="J584"/>
      <c r="K584"/>
    </row>
    <row r="585" spans="10:11" x14ac:dyDescent="0.25">
      <c r="J585"/>
      <c r="K585"/>
    </row>
    <row r="586" spans="10:11" x14ac:dyDescent="0.25">
      <c r="J586"/>
      <c r="K586"/>
    </row>
    <row r="587" spans="10:11" x14ac:dyDescent="0.25">
      <c r="J587"/>
      <c r="K587"/>
    </row>
    <row r="588" spans="10:11" x14ac:dyDescent="0.25">
      <c r="J588"/>
      <c r="K588"/>
    </row>
    <row r="589" spans="10:11" x14ac:dyDescent="0.25">
      <c r="J589"/>
      <c r="K589"/>
    </row>
    <row r="590" spans="10:11" x14ac:dyDescent="0.25">
      <c r="J590"/>
      <c r="K590"/>
    </row>
    <row r="591" spans="10:11" x14ac:dyDescent="0.25">
      <c r="J591"/>
      <c r="K591"/>
    </row>
    <row r="592" spans="10:11" x14ac:dyDescent="0.25">
      <c r="J592"/>
      <c r="K592"/>
    </row>
    <row r="593" spans="10:11" x14ac:dyDescent="0.25">
      <c r="J593"/>
      <c r="K593"/>
    </row>
    <row r="594" spans="10:11" x14ac:dyDescent="0.25">
      <c r="J594"/>
      <c r="K594"/>
    </row>
    <row r="595" spans="10:11" x14ac:dyDescent="0.25">
      <c r="J595"/>
      <c r="K595"/>
    </row>
    <row r="596" spans="10:11" x14ac:dyDescent="0.25">
      <c r="J596"/>
      <c r="K596"/>
    </row>
    <row r="597" spans="10:11" x14ac:dyDescent="0.25">
      <c r="J597"/>
      <c r="K597"/>
    </row>
    <row r="598" spans="10:11" x14ac:dyDescent="0.25">
      <c r="J598"/>
      <c r="K598"/>
    </row>
    <row r="599" spans="10:11" x14ac:dyDescent="0.25">
      <c r="J599"/>
      <c r="K599"/>
    </row>
    <row r="600" spans="10:11" x14ac:dyDescent="0.25">
      <c r="J600"/>
      <c r="K600"/>
    </row>
    <row r="601" spans="10:11" x14ac:dyDescent="0.25">
      <c r="J601"/>
      <c r="K601"/>
    </row>
    <row r="602" spans="10:11" x14ac:dyDescent="0.25">
      <c r="J602"/>
      <c r="K602"/>
    </row>
    <row r="603" spans="10:11" x14ac:dyDescent="0.25">
      <c r="J603"/>
      <c r="K603"/>
    </row>
    <row r="604" spans="10:11" x14ac:dyDescent="0.25">
      <c r="J604"/>
      <c r="K604"/>
    </row>
    <row r="605" spans="10:11" x14ac:dyDescent="0.25">
      <c r="J605"/>
      <c r="K605"/>
    </row>
    <row r="606" spans="10:11" x14ac:dyDescent="0.25">
      <c r="J606"/>
      <c r="K606"/>
    </row>
    <row r="607" spans="10:11" x14ac:dyDescent="0.25">
      <c r="J607"/>
      <c r="K607"/>
    </row>
    <row r="608" spans="10:11" x14ac:dyDescent="0.25">
      <c r="J608"/>
      <c r="K608"/>
    </row>
    <row r="609" spans="10:11" x14ac:dyDescent="0.25">
      <c r="J609"/>
      <c r="K609"/>
    </row>
    <row r="610" spans="10:11" x14ac:dyDescent="0.25">
      <c r="J610"/>
      <c r="K610"/>
    </row>
    <row r="611" spans="10:11" x14ac:dyDescent="0.25">
      <c r="J611"/>
      <c r="K611"/>
    </row>
    <row r="612" spans="10:11" x14ac:dyDescent="0.25">
      <c r="J612"/>
      <c r="K612"/>
    </row>
    <row r="613" spans="10:11" x14ac:dyDescent="0.25">
      <c r="J613"/>
      <c r="K613"/>
    </row>
    <row r="614" spans="10:11" x14ac:dyDescent="0.25">
      <c r="J614"/>
      <c r="K614"/>
    </row>
    <row r="615" spans="10:11" x14ac:dyDescent="0.25">
      <c r="J615"/>
      <c r="K615"/>
    </row>
    <row r="616" spans="10:11" x14ac:dyDescent="0.25">
      <c r="J616"/>
      <c r="K616"/>
    </row>
    <row r="617" spans="10:11" x14ac:dyDescent="0.25">
      <c r="J617"/>
      <c r="K617"/>
    </row>
    <row r="618" spans="10:11" x14ac:dyDescent="0.25">
      <c r="J618"/>
      <c r="K618"/>
    </row>
    <row r="619" spans="10:11" x14ac:dyDescent="0.25">
      <c r="J619"/>
      <c r="K619"/>
    </row>
    <row r="620" spans="10:11" x14ac:dyDescent="0.25">
      <c r="J620"/>
      <c r="K620"/>
    </row>
    <row r="621" spans="10:11" x14ac:dyDescent="0.25">
      <c r="J621"/>
      <c r="K621"/>
    </row>
    <row r="622" spans="10:11" x14ac:dyDescent="0.25">
      <c r="J622"/>
      <c r="K622"/>
    </row>
    <row r="623" spans="10:11" x14ac:dyDescent="0.25">
      <c r="J623"/>
      <c r="K623"/>
    </row>
    <row r="624" spans="10:11" x14ac:dyDescent="0.25">
      <c r="J624"/>
      <c r="K624"/>
    </row>
    <row r="625" spans="10:11" x14ac:dyDescent="0.25">
      <c r="J625"/>
      <c r="K625"/>
    </row>
    <row r="626" spans="10:11" x14ac:dyDescent="0.25">
      <c r="J626"/>
      <c r="K626"/>
    </row>
    <row r="627" spans="10:11" x14ac:dyDescent="0.25">
      <c r="J627"/>
      <c r="K627"/>
    </row>
    <row r="628" spans="10:11" x14ac:dyDescent="0.25">
      <c r="J628"/>
      <c r="K628"/>
    </row>
    <row r="629" spans="10:11" x14ac:dyDescent="0.25">
      <c r="J629"/>
      <c r="K629"/>
    </row>
    <row r="630" spans="10:11" x14ac:dyDescent="0.25">
      <c r="J630"/>
      <c r="K630"/>
    </row>
    <row r="631" spans="10:11" x14ac:dyDescent="0.25">
      <c r="J631"/>
      <c r="K631"/>
    </row>
    <row r="632" spans="10:11" x14ac:dyDescent="0.25">
      <c r="J632"/>
      <c r="K632"/>
    </row>
    <row r="633" spans="10:11" x14ac:dyDescent="0.25">
      <c r="J633"/>
      <c r="K633"/>
    </row>
    <row r="634" spans="10:11" x14ac:dyDescent="0.25">
      <c r="J634"/>
      <c r="K634"/>
    </row>
    <row r="635" spans="10:11" x14ac:dyDescent="0.25">
      <c r="J635"/>
      <c r="K635"/>
    </row>
    <row r="636" spans="10:11" x14ac:dyDescent="0.25">
      <c r="J636"/>
      <c r="K636"/>
    </row>
    <row r="637" spans="10:11" x14ac:dyDescent="0.25">
      <c r="J637"/>
      <c r="K637"/>
    </row>
    <row r="638" spans="10:11" x14ac:dyDescent="0.25">
      <c r="J638"/>
      <c r="K638"/>
    </row>
    <row r="639" spans="10:11" x14ac:dyDescent="0.25">
      <c r="J639"/>
      <c r="K639"/>
    </row>
    <row r="640" spans="10:11" x14ac:dyDescent="0.25">
      <c r="J640"/>
      <c r="K640"/>
    </row>
    <row r="641" spans="10:11" x14ac:dyDescent="0.25">
      <c r="J641"/>
      <c r="K641"/>
    </row>
    <row r="642" spans="10:11" x14ac:dyDescent="0.25">
      <c r="J642"/>
      <c r="K642"/>
    </row>
    <row r="643" spans="10:11" x14ac:dyDescent="0.25">
      <c r="J643"/>
      <c r="K643"/>
    </row>
    <row r="644" spans="10:11" x14ac:dyDescent="0.25">
      <c r="J644"/>
      <c r="K644"/>
    </row>
    <row r="645" spans="10:11" x14ac:dyDescent="0.25">
      <c r="J645"/>
      <c r="K645"/>
    </row>
    <row r="646" spans="10:11" x14ac:dyDescent="0.25">
      <c r="J646"/>
      <c r="K646"/>
    </row>
    <row r="647" spans="10:11" x14ac:dyDescent="0.25">
      <c r="J647"/>
      <c r="K647"/>
    </row>
    <row r="648" spans="10:11" x14ac:dyDescent="0.25">
      <c r="J648"/>
      <c r="K648"/>
    </row>
    <row r="649" spans="10:11" x14ac:dyDescent="0.25">
      <c r="J649"/>
      <c r="K649"/>
    </row>
    <row r="650" spans="10:11" x14ac:dyDescent="0.25">
      <c r="J650"/>
      <c r="K650"/>
    </row>
    <row r="651" spans="10:11" x14ac:dyDescent="0.25">
      <c r="J651"/>
      <c r="K651"/>
    </row>
    <row r="652" spans="10:11" x14ac:dyDescent="0.25">
      <c r="J652"/>
      <c r="K652"/>
    </row>
    <row r="653" spans="10:11" x14ac:dyDescent="0.25">
      <c r="J653"/>
      <c r="K653"/>
    </row>
    <row r="654" spans="10:11" x14ac:dyDescent="0.25">
      <c r="J654"/>
      <c r="K654"/>
    </row>
    <row r="655" spans="10:11" x14ac:dyDescent="0.25">
      <c r="J655"/>
      <c r="K655"/>
    </row>
    <row r="656" spans="10:11" x14ac:dyDescent="0.25">
      <c r="J656"/>
      <c r="K656"/>
    </row>
    <row r="657" spans="10:11" x14ac:dyDescent="0.25">
      <c r="J657"/>
      <c r="K657"/>
    </row>
    <row r="658" spans="10:11" x14ac:dyDescent="0.25">
      <c r="J658"/>
      <c r="K658"/>
    </row>
    <row r="659" spans="10:11" x14ac:dyDescent="0.25">
      <c r="J659"/>
      <c r="K659"/>
    </row>
    <row r="660" spans="10:11" x14ac:dyDescent="0.25">
      <c r="J660"/>
      <c r="K660"/>
    </row>
    <row r="661" spans="10:11" x14ac:dyDescent="0.25">
      <c r="J661"/>
      <c r="K661"/>
    </row>
    <row r="662" spans="10:11" x14ac:dyDescent="0.25">
      <c r="J662"/>
      <c r="K662"/>
    </row>
    <row r="663" spans="10:11" x14ac:dyDescent="0.25">
      <c r="J663"/>
      <c r="K663"/>
    </row>
    <row r="664" spans="10:11" x14ac:dyDescent="0.25">
      <c r="J664"/>
      <c r="K664"/>
    </row>
    <row r="665" spans="10:11" x14ac:dyDescent="0.25">
      <c r="J665"/>
      <c r="K665"/>
    </row>
    <row r="666" spans="10:11" x14ac:dyDescent="0.25">
      <c r="J666"/>
      <c r="K666"/>
    </row>
    <row r="667" spans="10:11" x14ac:dyDescent="0.25">
      <c r="J667"/>
      <c r="K667"/>
    </row>
    <row r="668" spans="10:11" x14ac:dyDescent="0.25">
      <c r="J668"/>
      <c r="K668"/>
    </row>
    <row r="669" spans="10:11" x14ac:dyDescent="0.25">
      <c r="J669"/>
      <c r="K669"/>
    </row>
    <row r="670" spans="10:11" x14ac:dyDescent="0.25">
      <c r="J670"/>
      <c r="K670"/>
    </row>
    <row r="671" spans="10:11" x14ac:dyDescent="0.25">
      <c r="J671"/>
      <c r="K671"/>
    </row>
    <row r="672" spans="10:11" x14ac:dyDescent="0.25">
      <c r="J672"/>
      <c r="K672"/>
    </row>
    <row r="673" spans="10:11" x14ac:dyDescent="0.25">
      <c r="J673"/>
      <c r="K673"/>
    </row>
    <row r="674" spans="10:11" x14ac:dyDescent="0.25">
      <c r="J674"/>
      <c r="K674"/>
    </row>
    <row r="675" spans="10:11" x14ac:dyDescent="0.25">
      <c r="J675"/>
      <c r="K675"/>
    </row>
    <row r="676" spans="10:11" x14ac:dyDescent="0.25">
      <c r="J676"/>
      <c r="K676"/>
    </row>
    <row r="677" spans="10:11" x14ac:dyDescent="0.25">
      <c r="J677"/>
      <c r="K677"/>
    </row>
    <row r="678" spans="10:11" x14ac:dyDescent="0.25">
      <c r="J678"/>
      <c r="K678"/>
    </row>
    <row r="679" spans="10:11" x14ac:dyDescent="0.25">
      <c r="J679"/>
      <c r="K679"/>
    </row>
    <row r="680" spans="10:11" x14ac:dyDescent="0.25">
      <c r="J680"/>
      <c r="K680"/>
    </row>
    <row r="681" spans="10:11" x14ac:dyDescent="0.25">
      <c r="J681"/>
      <c r="K681"/>
    </row>
    <row r="682" spans="10:11" x14ac:dyDescent="0.25">
      <c r="J682"/>
      <c r="K682"/>
    </row>
    <row r="683" spans="10:11" x14ac:dyDescent="0.25">
      <c r="J683"/>
      <c r="K683"/>
    </row>
    <row r="684" spans="10:11" x14ac:dyDescent="0.25">
      <c r="J684"/>
      <c r="K684"/>
    </row>
    <row r="685" spans="10:11" x14ac:dyDescent="0.25">
      <c r="J685"/>
      <c r="K685"/>
    </row>
    <row r="686" spans="10:11" x14ac:dyDescent="0.25">
      <c r="J686"/>
      <c r="K686"/>
    </row>
    <row r="687" spans="10:11" x14ac:dyDescent="0.25">
      <c r="J687"/>
      <c r="K687"/>
    </row>
    <row r="688" spans="10:11" x14ac:dyDescent="0.25">
      <c r="J688"/>
      <c r="K688"/>
    </row>
    <row r="689" spans="10:11" x14ac:dyDescent="0.25">
      <c r="J689"/>
      <c r="K689"/>
    </row>
    <row r="690" spans="10:11" x14ac:dyDescent="0.25">
      <c r="J690"/>
      <c r="K690"/>
    </row>
    <row r="691" spans="10:11" x14ac:dyDescent="0.25">
      <c r="J691"/>
      <c r="K691"/>
    </row>
    <row r="692" spans="10:11" x14ac:dyDescent="0.25">
      <c r="J692"/>
      <c r="K692"/>
    </row>
    <row r="693" spans="10:11" x14ac:dyDescent="0.25">
      <c r="J693"/>
      <c r="K693"/>
    </row>
    <row r="694" spans="10:11" x14ac:dyDescent="0.25">
      <c r="J694"/>
      <c r="K694"/>
    </row>
    <row r="695" spans="10:11" x14ac:dyDescent="0.25">
      <c r="J695"/>
      <c r="K695"/>
    </row>
    <row r="696" spans="10:11" x14ac:dyDescent="0.25">
      <c r="J696"/>
      <c r="K696"/>
    </row>
    <row r="697" spans="10:11" x14ac:dyDescent="0.25">
      <c r="J697"/>
      <c r="K697"/>
    </row>
    <row r="698" spans="10:11" x14ac:dyDescent="0.25">
      <c r="J698"/>
      <c r="K698"/>
    </row>
    <row r="699" spans="10:11" x14ac:dyDescent="0.25">
      <c r="J699"/>
      <c r="K699"/>
    </row>
    <row r="700" spans="10:11" x14ac:dyDescent="0.25">
      <c r="J700"/>
      <c r="K700"/>
    </row>
    <row r="701" spans="10:11" x14ac:dyDescent="0.25">
      <c r="J701"/>
      <c r="K701"/>
    </row>
    <row r="702" spans="10:11" x14ac:dyDescent="0.25">
      <c r="J702"/>
      <c r="K702"/>
    </row>
    <row r="703" spans="10:11" x14ac:dyDescent="0.25">
      <c r="J703"/>
      <c r="K703"/>
    </row>
    <row r="704" spans="10:11" x14ac:dyDescent="0.25">
      <c r="J704"/>
      <c r="K704"/>
    </row>
    <row r="705" spans="10:11" x14ac:dyDescent="0.25">
      <c r="J705"/>
      <c r="K705"/>
    </row>
    <row r="706" spans="10:11" x14ac:dyDescent="0.25">
      <c r="J706"/>
      <c r="K706"/>
    </row>
    <row r="707" spans="10:11" x14ac:dyDescent="0.25">
      <c r="J707"/>
      <c r="K707"/>
    </row>
    <row r="708" spans="10:11" x14ac:dyDescent="0.25">
      <c r="J708"/>
      <c r="K708"/>
    </row>
    <row r="709" spans="10:11" x14ac:dyDescent="0.25">
      <c r="J709"/>
      <c r="K709"/>
    </row>
    <row r="710" spans="10:11" x14ac:dyDescent="0.25">
      <c r="J710"/>
      <c r="K710"/>
    </row>
    <row r="711" spans="10:11" x14ac:dyDescent="0.25">
      <c r="J711"/>
      <c r="K711"/>
    </row>
    <row r="712" spans="10:11" x14ac:dyDescent="0.25">
      <c r="J712"/>
      <c r="K712"/>
    </row>
    <row r="713" spans="10:11" x14ac:dyDescent="0.25">
      <c r="J713"/>
      <c r="K713"/>
    </row>
    <row r="714" spans="10:11" x14ac:dyDescent="0.25">
      <c r="J714"/>
      <c r="K714"/>
    </row>
    <row r="715" spans="10:11" x14ac:dyDescent="0.25">
      <c r="J715"/>
      <c r="K715"/>
    </row>
    <row r="716" spans="10:11" x14ac:dyDescent="0.25">
      <c r="J716"/>
      <c r="K716"/>
    </row>
    <row r="717" spans="10:11" x14ac:dyDescent="0.25">
      <c r="J717"/>
      <c r="K717"/>
    </row>
    <row r="718" spans="10:11" x14ac:dyDescent="0.25">
      <c r="J718"/>
      <c r="K718"/>
    </row>
    <row r="719" spans="10:11" x14ac:dyDescent="0.25">
      <c r="J719"/>
      <c r="K719"/>
    </row>
    <row r="720" spans="10:11" x14ac:dyDescent="0.25">
      <c r="J720"/>
      <c r="K720"/>
    </row>
    <row r="721" spans="10:11" x14ac:dyDescent="0.25">
      <c r="J721"/>
      <c r="K721"/>
    </row>
    <row r="722" spans="10:11" x14ac:dyDescent="0.25">
      <c r="J722"/>
      <c r="K722"/>
    </row>
    <row r="723" spans="10:11" x14ac:dyDescent="0.25">
      <c r="J723"/>
      <c r="K723"/>
    </row>
    <row r="724" spans="10:11" x14ac:dyDescent="0.25">
      <c r="J724"/>
      <c r="K724"/>
    </row>
    <row r="725" spans="10:11" x14ac:dyDescent="0.25">
      <c r="J725"/>
      <c r="K725"/>
    </row>
    <row r="726" spans="10:11" x14ac:dyDescent="0.25">
      <c r="J726"/>
      <c r="K726"/>
    </row>
    <row r="727" spans="10:11" x14ac:dyDescent="0.25">
      <c r="J727"/>
      <c r="K727"/>
    </row>
    <row r="728" spans="10:11" x14ac:dyDescent="0.25">
      <c r="J728"/>
      <c r="K728"/>
    </row>
    <row r="729" spans="10:11" x14ac:dyDescent="0.25">
      <c r="J729"/>
      <c r="K729"/>
    </row>
    <row r="730" spans="10:11" x14ac:dyDescent="0.25">
      <c r="J730"/>
      <c r="K730"/>
    </row>
    <row r="731" spans="10:11" x14ac:dyDescent="0.25">
      <c r="J731"/>
      <c r="K731"/>
    </row>
    <row r="732" spans="10:11" x14ac:dyDescent="0.25">
      <c r="J732"/>
      <c r="K732"/>
    </row>
    <row r="733" spans="10:11" x14ac:dyDescent="0.25">
      <c r="J733"/>
      <c r="K733"/>
    </row>
    <row r="734" spans="10:11" x14ac:dyDescent="0.25">
      <c r="J734"/>
      <c r="K734"/>
    </row>
    <row r="735" spans="10:11" x14ac:dyDescent="0.25">
      <c r="J735"/>
      <c r="K735"/>
    </row>
    <row r="736" spans="10:11" x14ac:dyDescent="0.25">
      <c r="J736"/>
      <c r="K736"/>
    </row>
    <row r="737" spans="10:11" x14ac:dyDescent="0.25">
      <c r="J737"/>
      <c r="K737"/>
    </row>
    <row r="738" spans="10:11" x14ac:dyDescent="0.25">
      <c r="J738"/>
      <c r="K738"/>
    </row>
    <row r="739" spans="10:11" x14ac:dyDescent="0.25">
      <c r="J739"/>
      <c r="K739"/>
    </row>
    <row r="740" spans="10:11" x14ac:dyDescent="0.25">
      <c r="J740"/>
      <c r="K740"/>
    </row>
    <row r="741" spans="10:11" x14ac:dyDescent="0.25">
      <c r="J741"/>
      <c r="K741"/>
    </row>
    <row r="742" spans="10:11" x14ac:dyDescent="0.25">
      <c r="J742"/>
      <c r="K742"/>
    </row>
    <row r="743" spans="10:11" x14ac:dyDescent="0.25">
      <c r="J743"/>
      <c r="K743"/>
    </row>
    <row r="744" spans="10:11" x14ac:dyDescent="0.25">
      <c r="J744"/>
      <c r="K744"/>
    </row>
    <row r="745" spans="10:11" x14ac:dyDescent="0.25">
      <c r="J745"/>
      <c r="K745"/>
    </row>
    <row r="746" spans="10:11" x14ac:dyDescent="0.25">
      <c r="J746"/>
      <c r="K746"/>
    </row>
    <row r="747" spans="10:11" x14ac:dyDescent="0.25">
      <c r="J747"/>
      <c r="K747"/>
    </row>
    <row r="748" spans="10:11" x14ac:dyDescent="0.25">
      <c r="J748"/>
      <c r="K748"/>
    </row>
    <row r="749" spans="10:11" x14ac:dyDescent="0.25">
      <c r="J749"/>
      <c r="K749"/>
    </row>
    <row r="750" spans="10:11" x14ac:dyDescent="0.25">
      <c r="J750"/>
      <c r="K750"/>
    </row>
    <row r="751" spans="10:11" x14ac:dyDescent="0.25">
      <c r="J751"/>
      <c r="K751"/>
    </row>
    <row r="752" spans="10:11" x14ac:dyDescent="0.25">
      <c r="J752"/>
      <c r="K752"/>
    </row>
    <row r="753" spans="10:11" x14ac:dyDescent="0.25">
      <c r="J753"/>
      <c r="K753"/>
    </row>
    <row r="754" spans="10:11" x14ac:dyDescent="0.25">
      <c r="J754"/>
      <c r="K754"/>
    </row>
    <row r="755" spans="10:11" x14ac:dyDescent="0.25">
      <c r="J755"/>
      <c r="K755"/>
    </row>
    <row r="756" spans="10:11" x14ac:dyDescent="0.25">
      <c r="J756"/>
      <c r="K756"/>
    </row>
    <row r="757" spans="10:11" x14ac:dyDescent="0.25">
      <c r="J757"/>
      <c r="K757"/>
    </row>
    <row r="758" spans="10:11" x14ac:dyDescent="0.25">
      <c r="J758"/>
      <c r="K758"/>
    </row>
    <row r="759" spans="10:11" x14ac:dyDescent="0.25">
      <c r="J759"/>
      <c r="K759"/>
    </row>
    <row r="760" spans="10:11" x14ac:dyDescent="0.25">
      <c r="J760"/>
      <c r="K760"/>
    </row>
    <row r="761" spans="10:11" x14ac:dyDescent="0.25">
      <c r="J761"/>
      <c r="K761"/>
    </row>
    <row r="762" spans="10:11" x14ac:dyDescent="0.25">
      <c r="J762"/>
      <c r="K762"/>
    </row>
    <row r="763" spans="10:11" x14ac:dyDescent="0.25">
      <c r="J763"/>
      <c r="K763"/>
    </row>
    <row r="764" spans="10:11" x14ac:dyDescent="0.25">
      <c r="J764"/>
      <c r="K764"/>
    </row>
    <row r="765" spans="10:11" x14ac:dyDescent="0.25">
      <c r="J765"/>
      <c r="K765"/>
    </row>
    <row r="766" spans="10:11" x14ac:dyDescent="0.25">
      <c r="J766"/>
      <c r="K766"/>
    </row>
    <row r="767" spans="10:11" x14ac:dyDescent="0.25">
      <c r="J767"/>
      <c r="K767"/>
    </row>
    <row r="768" spans="10:11" x14ac:dyDescent="0.25">
      <c r="J768"/>
      <c r="K768"/>
    </row>
    <row r="769" spans="10:11" x14ac:dyDescent="0.25">
      <c r="J769"/>
      <c r="K769"/>
    </row>
    <row r="770" spans="10:11" x14ac:dyDescent="0.25">
      <c r="J770"/>
      <c r="K770"/>
    </row>
    <row r="771" spans="10:11" x14ac:dyDescent="0.25">
      <c r="J771"/>
      <c r="K771"/>
    </row>
    <row r="772" spans="10:11" x14ac:dyDescent="0.25">
      <c r="J772"/>
      <c r="K772"/>
    </row>
    <row r="773" spans="10:11" x14ac:dyDescent="0.25">
      <c r="J773"/>
      <c r="K773"/>
    </row>
    <row r="774" spans="10:11" x14ac:dyDescent="0.25">
      <c r="J774"/>
      <c r="K774"/>
    </row>
    <row r="775" spans="10:11" x14ac:dyDescent="0.25">
      <c r="J775"/>
      <c r="K775"/>
    </row>
    <row r="776" spans="10:11" x14ac:dyDescent="0.25">
      <c r="J776"/>
      <c r="K776"/>
    </row>
    <row r="777" spans="10:11" x14ac:dyDescent="0.25">
      <c r="J777"/>
      <c r="K777"/>
    </row>
    <row r="778" spans="10:11" x14ac:dyDescent="0.25">
      <c r="J778"/>
      <c r="K778"/>
    </row>
    <row r="779" spans="10:11" x14ac:dyDescent="0.25">
      <c r="J779"/>
      <c r="K779"/>
    </row>
    <row r="780" spans="10:11" x14ac:dyDescent="0.25">
      <c r="J780"/>
      <c r="K780"/>
    </row>
    <row r="781" spans="10:11" x14ac:dyDescent="0.25">
      <c r="J781"/>
      <c r="K781"/>
    </row>
    <row r="782" spans="10:11" x14ac:dyDescent="0.25">
      <c r="J782"/>
      <c r="K782"/>
    </row>
    <row r="783" spans="10:11" x14ac:dyDescent="0.25">
      <c r="J783"/>
      <c r="K783"/>
    </row>
    <row r="784" spans="10:11" x14ac:dyDescent="0.25">
      <c r="J784"/>
      <c r="K784"/>
    </row>
    <row r="785" spans="10:11" x14ac:dyDescent="0.25">
      <c r="J785"/>
      <c r="K785"/>
    </row>
    <row r="786" spans="10:11" x14ac:dyDescent="0.25">
      <c r="J786"/>
      <c r="K786"/>
    </row>
    <row r="787" spans="10:11" x14ac:dyDescent="0.25">
      <c r="J787"/>
      <c r="K787"/>
    </row>
    <row r="788" spans="10:11" x14ac:dyDescent="0.25">
      <c r="J788"/>
      <c r="K788"/>
    </row>
    <row r="789" spans="10:11" x14ac:dyDescent="0.25">
      <c r="J789"/>
      <c r="K789"/>
    </row>
    <row r="790" spans="10:11" x14ac:dyDescent="0.25">
      <c r="J790"/>
      <c r="K790"/>
    </row>
    <row r="791" spans="10:11" x14ac:dyDescent="0.25">
      <c r="J791"/>
      <c r="K791"/>
    </row>
    <row r="792" spans="10:11" x14ac:dyDescent="0.25">
      <c r="J792"/>
      <c r="K792"/>
    </row>
    <row r="793" spans="10:11" x14ac:dyDescent="0.25">
      <c r="J793"/>
      <c r="K793"/>
    </row>
    <row r="794" spans="10:11" x14ac:dyDescent="0.25">
      <c r="J794"/>
      <c r="K794"/>
    </row>
    <row r="795" spans="10:11" x14ac:dyDescent="0.25">
      <c r="J795"/>
      <c r="K795"/>
    </row>
    <row r="796" spans="10:11" x14ac:dyDescent="0.25">
      <c r="J796"/>
      <c r="K796"/>
    </row>
    <row r="797" spans="10:11" x14ac:dyDescent="0.25">
      <c r="J797"/>
      <c r="K797"/>
    </row>
    <row r="798" spans="10:11" x14ac:dyDescent="0.25">
      <c r="J798"/>
      <c r="K798"/>
    </row>
    <row r="799" spans="10:11" x14ac:dyDescent="0.25">
      <c r="J799"/>
      <c r="K799"/>
    </row>
    <row r="800" spans="10:11" x14ac:dyDescent="0.25">
      <c r="J800"/>
      <c r="K800"/>
    </row>
    <row r="801" spans="10:11" x14ac:dyDescent="0.25">
      <c r="J801"/>
      <c r="K801"/>
    </row>
    <row r="802" spans="10:11" x14ac:dyDescent="0.25">
      <c r="J802"/>
      <c r="K802"/>
    </row>
    <row r="803" spans="10:11" x14ac:dyDescent="0.25">
      <c r="J803"/>
      <c r="K803"/>
    </row>
    <row r="804" spans="10:11" x14ac:dyDescent="0.25">
      <c r="J804"/>
      <c r="K804"/>
    </row>
    <row r="805" spans="10:11" x14ac:dyDescent="0.25">
      <c r="J805"/>
      <c r="K805"/>
    </row>
    <row r="806" spans="10:11" x14ac:dyDescent="0.25">
      <c r="J806"/>
      <c r="K806"/>
    </row>
    <row r="807" spans="10:11" x14ac:dyDescent="0.25">
      <c r="J807"/>
      <c r="K807"/>
    </row>
    <row r="808" spans="10:11" x14ac:dyDescent="0.25">
      <c r="J808"/>
      <c r="K808"/>
    </row>
    <row r="809" spans="10:11" x14ac:dyDescent="0.25">
      <c r="J809"/>
      <c r="K809"/>
    </row>
    <row r="810" spans="10:11" x14ac:dyDescent="0.25">
      <c r="J810"/>
      <c r="K810"/>
    </row>
    <row r="811" spans="10:11" x14ac:dyDescent="0.25">
      <c r="J811"/>
      <c r="K811"/>
    </row>
    <row r="812" spans="10:11" x14ac:dyDescent="0.25">
      <c r="J812"/>
      <c r="K812"/>
    </row>
    <row r="813" spans="10:11" x14ac:dyDescent="0.25">
      <c r="J813"/>
      <c r="K813"/>
    </row>
    <row r="814" spans="10:11" x14ac:dyDescent="0.25">
      <c r="J814"/>
      <c r="K814"/>
    </row>
    <row r="815" spans="10:11" x14ac:dyDescent="0.25">
      <c r="J815"/>
      <c r="K815"/>
    </row>
    <row r="816" spans="10:11" x14ac:dyDescent="0.25">
      <c r="J816"/>
      <c r="K816"/>
    </row>
    <row r="817" spans="10:11" x14ac:dyDescent="0.25">
      <c r="J817"/>
      <c r="K817"/>
    </row>
    <row r="818" spans="10:11" x14ac:dyDescent="0.25">
      <c r="J818"/>
      <c r="K818"/>
    </row>
    <row r="819" spans="10:11" x14ac:dyDescent="0.25">
      <c r="J819"/>
      <c r="K819"/>
    </row>
    <row r="820" spans="10:11" x14ac:dyDescent="0.25">
      <c r="J820"/>
      <c r="K820"/>
    </row>
    <row r="821" spans="10:11" x14ac:dyDescent="0.25">
      <c r="J821"/>
      <c r="K821"/>
    </row>
    <row r="822" spans="10:11" x14ac:dyDescent="0.25">
      <c r="J822"/>
      <c r="K822"/>
    </row>
    <row r="823" spans="10:11" x14ac:dyDescent="0.25">
      <c r="J823"/>
      <c r="K823"/>
    </row>
    <row r="824" spans="10:11" x14ac:dyDescent="0.25">
      <c r="J824"/>
      <c r="K824"/>
    </row>
    <row r="825" spans="10:11" x14ac:dyDescent="0.25">
      <c r="J825"/>
      <c r="K825"/>
    </row>
    <row r="826" spans="10:11" x14ac:dyDescent="0.25">
      <c r="J826"/>
      <c r="K826"/>
    </row>
    <row r="827" spans="10:11" x14ac:dyDescent="0.25">
      <c r="J827"/>
      <c r="K827"/>
    </row>
    <row r="828" spans="10:11" x14ac:dyDescent="0.25">
      <c r="J828"/>
      <c r="K828"/>
    </row>
    <row r="829" spans="10:11" x14ac:dyDescent="0.25">
      <c r="J829"/>
      <c r="K829"/>
    </row>
    <row r="830" spans="10:11" x14ac:dyDescent="0.25">
      <c r="J830"/>
      <c r="K830"/>
    </row>
    <row r="831" spans="10:11" x14ac:dyDescent="0.25">
      <c r="J831"/>
      <c r="K831"/>
    </row>
    <row r="832" spans="10:11" x14ac:dyDescent="0.25">
      <c r="J832"/>
      <c r="K832"/>
    </row>
    <row r="833" spans="10:11" x14ac:dyDescent="0.25">
      <c r="J833"/>
      <c r="K833"/>
    </row>
    <row r="834" spans="10:11" x14ac:dyDescent="0.25">
      <c r="J834"/>
      <c r="K834"/>
    </row>
    <row r="835" spans="10:11" x14ac:dyDescent="0.25">
      <c r="J835"/>
      <c r="K835"/>
    </row>
    <row r="836" spans="10:11" x14ac:dyDescent="0.25">
      <c r="J836"/>
      <c r="K836"/>
    </row>
    <row r="837" spans="10:11" x14ac:dyDescent="0.25">
      <c r="J837"/>
      <c r="K837"/>
    </row>
    <row r="838" spans="10:11" x14ac:dyDescent="0.25">
      <c r="J838"/>
      <c r="K838"/>
    </row>
    <row r="839" spans="10:11" x14ac:dyDescent="0.25">
      <c r="J839"/>
      <c r="K839"/>
    </row>
    <row r="840" spans="10:11" x14ac:dyDescent="0.25">
      <c r="J840"/>
      <c r="K840"/>
    </row>
    <row r="841" spans="10:11" x14ac:dyDescent="0.25">
      <c r="J841"/>
      <c r="K841"/>
    </row>
    <row r="842" spans="10:11" x14ac:dyDescent="0.25">
      <c r="J842"/>
      <c r="K842"/>
    </row>
    <row r="843" spans="10:11" x14ac:dyDescent="0.25">
      <c r="J843"/>
      <c r="K843"/>
    </row>
    <row r="844" spans="10:11" x14ac:dyDescent="0.25">
      <c r="J844"/>
      <c r="K844"/>
    </row>
    <row r="845" spans="10:11" x14ac:dyDescent="0.25">
      <c r="J845"/>
      <c r="K845"/>
    </row>
    <row r="846" spans="10:11" x14ac:dyDescent="0.25">
      <c r="J846"/>
      <c r="K846"/>
    </row>
    <row r="847" spans="10:11" x14ac:dyDescent="0.25">
      <c r="J847"/>
      <c r="K847"/>
    </row>
    <row r="848" spans="10:11" x14ac:dyDescent="0.25">
      <c r="J848"/>
      <c r="K848"/>
    </row>
    <row r="849" spans="10:11" x14ac:dyDescent="0.25">
      <c r="J849"/>
      <c r="K849"/>
    </row>
    <row r="850" spans="10:11" x14ac:dyDescent="0.25">
      <c r="J850"/>
      <c r="K850"/>
    </row>
    <row r="851" spans="10:11" x14ac:dyDescent="0.25">
      <c r="J851"/>
      <c r="K851"/>
    </row>
    <row r="852" spans="10:11" x14ac:dyDescent="0.25">
      <c r="J852"/>
      <c r="K852"/>
    </row>
    <row r="853" spans="10:11" x14ac:dyDescent="0.25">
      <c r="J853"/>
      <c r="K853"/>
    </row>
    <row r="854" spans="10:11" x14ac:dyDescent="0.25">
      <c r="J854"/>
      <c r="K854"/>
    </row>
    <row r="855" spans="10:11" x14ac:dyDescent="0.25">
      <c r="J855"/>
      <c r="K855"/>
    </row>
    <row r="856" spans="10:11" x14ac:dyDescent="0.25">
      <c r="J856"/>
      <c r="K856"/>
    </row>
    <row r="857" spans="10:11" x14ac:dyDescent="0.25">
      <c r="J857"/>
      <c r="K857"/>
    </row>
    <row r="858" spans="10:11" x14ac:dyDescent="0.25">
      <c r="J858"/>
      <c r="K858"/>
    </row>
    <row r="859" spans="10:11" x14ac:dyDescent="0.25">
      <c r="J859"/>
      <c r="K859"/>
    </row>
    <row r="860" spans="10:11" x14ac:dyDescent="0.25">
      <c r="J860"/>
      <c r="K860"/>
    </row>
    <row r="861" spans="10:11" x14ac:dyDescent="0.25">
      <c r="J861"/>
      <c r="K861"/>
    </row>
    <row r="862" spans="10:11" x14ac:dyDescent="0.25">
      <c r="J862"/>
      <c r="K862"/>
    </row>
    <row r="863" spans="10:11" x14ac:dyDescent="0.25">
      <c r="J863"/>
      <c r="K863"/>
    </row>
    <row r="864" spans="10:11" x14ac:dyDescent="0.25">
      <c r="J864"/>
      <c r="K864"/>
    </row>
    <row r="865" spans="10:11" x14ac:dyDescent="0.25">
      <c r="J865"/>
      <c r="K865"/>
    </row>
    <row r="866" spans="10:11" x14ac:dyDescent="0.25">
      <c r="J866"/>
      <c r="K866"/>
    </row>
    <row r="867" spans="10:11" x14ac:dyDescent="0.25">
      <c r="J867"/>
      <c r="K867"/>
    </row>
    <row r="868" spans="10:11" x14ac:dyDescent="0.25">
      <c r="J868"/>
      <c r="K868"/>
    </row>
    <row r="869" spans="10:11" x14ac:dyDescent="0.25">
      <c r="J869"/>
      <c r="K869"/>
    </row>
    <row r="870" spans="10:11" x14ac:dyDescent="0.25">
      <c r="J870"/>
      <c r="K870"/>
    </row>
    <row r="871" spans="10:11" x14ac:dyDescent="0.25">
      <c r="J871"/>
      <c r="K871"/>
    </row>
    <row r="872" spans="10:11" x14ac:dyDescent="0.25">
      <c r="J872"/>
      <c r="K872"/>
    </row>
    <row r="873" spans="10:11" x14ac:dyDescent="0.25">
      <c r="J873"/>
      <c r="K873"/>
    </row>
    <row r="874" spans="10:11" x14ac:dyDescent="0.25">
      <c r="J874"/>
      <c r="K874"/>
    </row>
    <row r="875" spans="10:11" x14ac:dyDescent="0.25">
      <c r="J875"/>
      <c r="K875"/>
    </row>
    <row r="876" spans="10:11" x14ac:dyDescent="0.25">
      <c r="J876"/>
      <c r="K876"/>
    </row>
    <row r="877" spans="10:11" x14ac:dyDescent="0.25">
      <c r="J877"/>
      <c r="K877"/>
    </row>
    <row r="878" spans="10:11" x14ac:dyDescent="0.25">
      <c r="J878"/>
      <c r="K878"/>
    </row>
    <row r="879" spans="10:11" x14ac:dyDescent="0.25">
      <c r="J879"/>
      <c r="K879"/>
    </row>
    <row r="880" spans="10:11" x14ac:dyDescent="0.25">
      <c r="J880"/>
      <c r="K880"/>
    </row>
    <row r="881" spans="10:11" x14ac:dyDescent="0.25">
      <c r="J881"/>
      <c r="K881"/>
    </row>
    <row r="882" spans="10:11" x14ac:dyDescent="0.25">
      <c r="J882"/>
      <c r="K882"/>
    </row>
    <row r="883" spans="10:11" x14ac:dyDescent="0.25">
      <c r="J883"/>
      <c r="K883"/>
    </row>
    <row r="884" spans="10:11" x14ac:dyDescent="0.25">
      <c r="J884"/>
      <c r="K884"/>
    </row>
    <row r="885" spans="10:11" x14ac:dyDescent="0.25">
      <c r="J885"/>
      <c r="K885"/>
    </row>
    <row r="886" spans="10:11" x14ac:dyDescent="0.25">
      <c r="J886"/>
      <c r="K886"/>
    </row>
    <row r="887" spans="10:11" x14ac:dyDescent="0.25">
      <c r="J887"/>
      <c r="K887"/>
    </row>
    <row r="888" spans="10:11" x14ac:dyDescent="0.25">
      <c r="J888"/>
      <c r="K888"/>
    </row>
    <row r="889" spans="10:11" x14ac:dyDescent="0.25">
      <c r="J889"/>
      <c r="K889"/>
    </row>
    <row r="890" spans="10:11" x14ac:dyDescent="0.25">
      <c r="J890"/>
      <c r="K890"/>
    </row>
    <row r="891" spans="10:11" x14ac:dyDescent="0.25">
      <c r="J891"/>
      <c r="K891"/>
    </row>
    <row r="892" spans="10:11" x14ac:dyDescent="0.25">
      <c r="J892"/>
      <c r="K892"/>
    </row>
    <row r="893" spans="10:11" x14ac:dyDescent="0.25">
      <c r="J893"/>
      <c r="K893"/>
    </row>
    <row r="894" spans="10:11" x14ac:dyDescent="0.25">
      <c r="J894"/>
      <c r="K894"/>
    </row>
    <row r="895" spans="10:11" x14ac:dyDescent="0.25">
      <c r="J895"/>
      <c r="K895"/>
    </row>
    <row r="896" spans="10:11" x14ac:dyDescent="0.25">
      <c r="J896"/>
      <c r="K896"/>
    </row>
    <row r="897" spans="10:11" x14ac:dyDescent="0.25">
      <c r="J897"/>
      <c r="K897"/>
    </row>
    <row r="898" spans="10:11" x14ac:dyDescent="0.25">
      <c r="J898"/>
      <c r="K898"/>
    </row>
    <row r="899" spans="10:11" x14ac:dyDescent="0.25">
      <c r="J899"/>
      <c r="K899"/>
    </row>
    <row r="900" spans="10:11" x14ac:dyDescent="0.25">
      <c r="J900"/>
      <c r="K900"/>
    </row>
    <row r="901" spans="10:11" x14ac:dyDescent="0.25">
      <c r="J901"/>
      <c r="K901"/>
    </row>
    <row r="902" spans="10:11" x14ac:dyDescent="0.25">
      <c r="J902"/>
      <c r="K902"/>
    </row>
    <row r="903" spans="10:11" x14ac:dyDescent="0.25">
      <c r="J903"/>
      <c r="K903"/>
    </row>
    <row r="904" spans="10:11" x14ac:dyDescent="0.25">
      <c r="J904"/>
      <c r="K904"/>
    </row>
    <row r="905" spans="10:11" x14ac:dyDescent="0.25">
      <c r="J905"/>
      <c r="K905"/>
    </row>
    <row r="906" spans="10:11" x14ac:dyDescent="0.25">
      <c r="J906"/>
      <c r="K906"/>
    </row>
    <row r="907" spans="10:11" x14ac:dyDescent="0.25">
      <c r="J907"/>
      <c r="K907"/>
    </row>
    <row r="908" spans="10:11" x14ac:dyDescent="0.25">
      <c r="J908"/>
      <c r="K908"/>
    </row>
    <row r="909" spans="10:11" x14ac:dyDescent="0.25">
      <c r="J909"/>
      <c r="K909"/>
    </row>
    <row r="910" spans="10:11" x14ac:dyDescent="0.25">
      <c r="J910"/>
      <c r="K910"/>
    </row>
    <row r="911" spans="10:11" x14ac:dyDescent="0.25">
      <c r="J911"/>
      <c r="K911"/>
    </row>
    <row r="912" spans="10:11" x14ac:dyDescent="0.25">
      <c r="J912"/>
      <c r="K912"/>
    </row>
    <row r="913" spans="10:11" x14ac:dyDescent="0.25">
      <c r="J913"/>
      <c r="K913"/>
    </row>
    <row r="914" spans="10:11" x14ac:dyDescent="0.25">
      <c r="J914"/>
      <c r="K914"/>
    </row>
    <row r="915" spans="10:11" x14ac:dyDescent="0.25">
      <c r="J915"/>
      <c r="K915"/>
    </row>
    <row r="916" spans="10:11" x14ac:dyDescent="0.25">
      <c r="J916"/>
      <c r="K916"/>
    </row>
    <row r="917" spans="10:11" x14ac:dyDescent="0.25">
      <c r="J917"/>
      <c r="K917"/>
    </row>
    <row r="918" spans="10:11" x14ac:dyDescent="0.25">
      <c r="J918"/>
      <c r="K918"/>
    </row>
    <row r="919" spans="10:11" x14ac:dyDescent="0.25">
      <c r="J919"/>
      <c r="K919"/>
    </row>
    <row r="920" spans="10:11" x14ac:dyDescent="0.25">
      <c r="J920"/>
      <c r="K920"/>
    </row>
    <row r="921" spans="10:11" x14ac:dyDescent="0.25">
      <c r="J921"/>
      <c r="K921"/>
    </row>
    <row r="922" spans="10:11" x14ac:dyDescent="0.25">
      <c r="J922"/>
      <c r="K922"/>
    </row>
    <row r="923" spans="10:11" x14ac:dyDescent="0.25">
      <c r="J923"/>
      <c r="K923"/>
    </row>
    <row r="924" spans="10:11" x14ac:dyDescent="0.25">
      <c r="J924"/>
      <c r="K924"/>
    </row>
    <row r="925" spans="10:11" x14ac:dyDescent="0.25">
      <c r="J925"/>
      <c r="K925"/>
    </row>
    <row r="926" spans="10:11" x14ac:dyDescent="0.25">
      <c r="J926"/>
      <c r="K926"/>
    </row>
    <row r="927" spans="10:11" x14ac:dyDescent="0.25">
      <c r="J927"/>
      <c r="K927"/>
    </row>
    <row r="928" spans="10:11" x14ac:dyDescent="0.25">
      <c r="J928"/>
      <c r="K928"/>
    </row>
    <row r="929" spans="10:11" x14ac:dyDescent="0.25">
      <c r="J929"/>
      <c r="K929"/>
    </row>
    <row r="930" spans="10:11" x14ac:dyDescent="0.25">
      <c r="J930"/>
      <c r="K930"/>
    </row>
    <row r="931" spans="10:11" x14ac:dyDescent="0.25">
      <c r="J931"/>
      <c r="K931"/>
    </row>
    <row r="932" spans="10:11" x14ac:dyDescent="0.25">
      <c r="J932"/>
      <c r="K932"/>
    </row>
    <row r="933" spans="10:11" x14ac:dyDescent="0.25">
      <c r="J933"/>
      <c r="K933"/>
    </row>
    <row r="934" spans="10:11" x14ac:dyDescent="0.25">
      <c r="J934"/>
      <c r="K934"/>
    </row>
    <row r="935" spans="10:11" x14ac:dyDescent="0.25">
      <c r="J935"/>
      <c r="K935"/>
    </row>
    <row r="936" spans="10:11" x14ac:dyDescent="0.25">
      <c r="J936"/>
      <c r="K936"/>
    </row>
    <row r="937" spans="10:11" x14ac:dyDescent="0.25">
      <c r="J937"/>
      <c r="K937"/>
    </row>
    <row r="938" spans="10:11" x14ac:dyDescent="0.25">
      <c r="J938"/>
      <c r="K938"/>
    </row>
    <row r="939" spans="10:11" x14ac:dyDescent="0.25">
      <c r="J939"/>
      <c r="K939"/>
    </row>
    <row r="940" spans="10:11" x14ac:dyDescent="0.25">
      <c r="J940"/>
      <c r="K940"/>
    </row>
    <row r="941" spans="10:11" x14ac:dyDescent="0.25">
      <c r="J941"/>
      <c r="K941"/>
    </row>
    <row r="942" spans="10:11" x14ac:dyDescent="0.25">
      <c r="J942"/>
      <c r="K942"/>
    </row>
    <row r="943" spans="10:11" x14ac:dyDescent="0.25">
      <c r="J943"/>
      <c r="K943"/>
    </row>
    <row r="944" spans="10:11" x14ac:dyDescent="0.25">
      <c r="J944"/>
      <c r="K944"/>
    </row>
    <row r="945" spans="10:11" x14ac:dyDescent="0.25">
      <c r="J945"/>
      <c r="K945"/>
    </row>
    <row r="946" spans="10:11" x14ac:dyDescent="0.25">
      <c r="J946"/>
      <c r="K946"/>
    </row>
    <row r="947" spans="10:11" x14ac:dyDescent="0.25">
      <c r="J947"/>
      <c r="K947"/>
    </row>
    <row r="948" spans="10:11" x14ac:dyDescent="0.25">
      <c r="J948"/>
      <c r="K948"/>
    </row>
    <row r="949" spans="10:11" x14ac:dyDescent="0.25">
      <c r="J949"/>
      <c r="K949"/>
    </row>
    <row r="950" spans="10:11" x14ac:dyDescent="0.25">
      <c r="J950"/>
      <c r="K950"/>
    </row>
    <row r="951" spans="10:11" x14ac:dyDescent="0.25">
      <c r="J951"/>
      <c r="K951"/>
    </row>
    <row r="952" spans="10:11" x14ac:dyDescent="0.25">
      <c r="J952"/>
      <c r="K952"/>
    </row>
    <row r="953" spans="10:11" x14ac:dyDescent="0.25">
      <c r="J953"/>
      <c r="K953"/>
    </row>
    <row r="954" spans="10:11" x14ac:dyDescent="0.25">
      <c r="J954"/>
      <c r="K954"/>
    </row>
    <row r="955" spans="10:11" x14ac:dyDescent="0.25">
      <c r="J955"/>
      <c r="K955"/>
    </row>
    <row r="956" spans="10:11" x14ac:dyDescent="0.25">
      <c r="J956"/>
      <c r="K956"/>
    </row>
    <row r="957" spans="10:11" x14ac:dyDescent="0.25">
      <c r="J957"/>
      <c r="K957"/>
    </row>
    <row r="958" spans="10:11" x14ac:dyDescent="0.25">
      <c r="J958"/>
      <c r="K958"/>
    </row>
    <row r="959" spans="10:11" x14ac:dyDescent="0.25">
      <c r="J959"/>
      <c r="K959"/>
    </row>
    <row r="960" spans="10:11" x14ac:dyDescent="0.25">
      <c r="J960"/>
      <c r="K960"/>
    </row>
    <row r="961" spans="10:11" x14ac:dyDescent="0.25">
      <c r="J961"/>
      <c r="K961"/>
    </row>
    <row r="962" spans="10:11" x14ac:dyDescent="0.25">
      <c r="J962"/>
      <c r="K962"/>
    </row>
    <row r="963" spans="10:11" x14ac:dyDescent="0.25">
      <c r="J963"/>
      <c r="K963"/>
    </row>
    <row r="964" spans="10:11" x14ac:dyDescent="0.25">
      <c r="J964"/>
      <c r="K964"/>
    </row>
    <row r="965" spans="10:11" x14ac:dyDescent="0.25">
      <c r="J965"/>
      <c r="K965"/>
    </row>
    <row r="966" spans="10:11" x14ac:dyDescent="0.25">
      <c r="J966"/>
      <c r="K966"/>
    </row>
    <row r="967" spans="10:11" x14ac:dyDescent="0.25">
      <c r="J967"/>
      <c r="K967"/>
    </row>
    <row r="968" spans="10:11" x14ac:dyDescent="0.25">
      <c r="J968"/>
      <c r="K968"/>
    </row>
    <row r="969" spans="10:11" x14ac:dyDescent="0.25">
      <c r="J969"/>
      <c r="K969"/>
    </row>
    <row r="970" spans="10:11" x14ac:dyDescent="0.25">
      <c r="J970"/>
      <c r="K970"/>
    </row>
    <row r="971" spans="10:11" x14ac:dyDescent="0.25">
      <c r="J971"/>
      <c r="K971"/>
    </row>
    <row r="972" spans="10:11" x14ac:dyDescent="0.25">
      <c r="J972"/>
      <c r="K972"/>
    </row>
    <row r="973" spans="10:11" x14ac:dyDescent="0.25">
      <c r="J973"/>
      <c r="K973"/>
    </row>
    <row r="974" spans="10:11" x14ac:dyDescent="0.25">
      <c r="J974"/>
      <c r="K974"/>
    </row>
    <row r="975" spans="10:11" x14ac:dyDescent="0.25">
      <c r="J975"/>
      <c r="K975"/>
    </row>
    <row r="976" spans="10:11" x14ac:dyDescent="0.25">
      <c r="J976"/>
      <c r="K976"/>
    </row>
    <row r="977" spans="10:11" x14ac:dyDescent="0.25">
      <c r="J977"/>
      <c r="K977"/>
    </row>
    <row r="978" spans="10:11" x14ac:dyDescent="0.25">
      <c r="J978"/>
      <c r="K978"/>
    </row>
    <row r="979" spans="10:11" x14ac:dyDescent="0.25">
      <c r="J979"/>
      <c r="K979"/>
    </row>
    <row r="980" spans="10:11" x14ac:dyDescent="0.25">
      <c r="J980"/>
      <c r="K980"/>
    </row>
    <row r="981" spans="10:11" x14ac:dyDescent="0.25">
      <c r="J981"/>
      <c r="K981"/>
    </row>
    <row r="982" spans="10:11" x14ac:dyDescent="0.25">
      <c r="J982"/>
      <c r="K982"/>
    </row>
    <row r="983" spans="10:11" x14ac:dyDescent="0.25">
      <c r="J983"/>
      <c r="K983"/>
    </row>
    <row r="984" spans="10:11" x14ac:dyDescent="0.25">
      <c r="J984"/>
      <c r="K984"/>
    </row>
    <row r="985" spans="10:11" x14ac:dyDescent="0.25">
      <c r="J985"/>
      <c r="K985"/>
    </row>
    <row r="986" spans="10:11" x14ac:dyDescent="0.25">
      <c r="J986"/>
      <c r="K986"/>
    </row>
    <row r="987" spans="10:11" x14ac:dyDescent="0.25">
      <c r="J987"/>
      <c r="K987"/>
    </row>
    <row r="988" spans="10:11" x14ac:dyDescent="0.25">
      <c r="J988"/>
      <c r="K988"/>
    </row>
    <row r="989" spans="10:11" x14ac:dyDescent="0.25">
      <c r="J989"/>
      <c r="K989"/>
    </row>
    <row r="990" spans="10:11" x14ac:dyDescent="0.25">
      <c r="J990"/>
      <c r="K990"/>
    </row>
    <row r="991" spans="10:11" x14ac:dyDescent="0.25">
      <c r="J991"/>
      <c r="K991"/>
    </row>
    <row r="992" spans="10:11" x14ac:dyDescent="0.25">
      <c r="J992"/>
      <c r="K992"/>
    </row>
    <row r="993" spans="10:11" x14ac:dyDescent="0.25">
      <c r="J993"/>
      <c r="K993"/>
    </row>
    <row r="994" spans="10:11" x14ac:dyDescent="0.25">
      <c r="J994"/>
      <c r="K994"/>
    </row>
    <row r="995" spans="10:11" x14ac:dyDescent="0.25">
      <c r="J995"/>
      <c r="K995"/>
    </row>
    <row r="996" spans="10:11" x14ac:dyDescent="0.25">
      <c r="J996"/>
      <c r="K996"/>
    </row>
    <row r="997" spans="10:11" x14ac:dyDescent="0.25">
      <c r="J997"/>
      <c r="K997"/>
    </row>
    <row r="998" spans="10:11" x14ac:dyDescent="0.25">
      <c r="J998"/>
      <c r="K998"/>
    </row>
    <row r="999" spans="10:11" x14ac:dyDescent="0.25">
      <c r="J999"/>
      <c r="K999"/>
    </row>
    <row r="1000" spans="10:11" x14ac:dyDescent="0.25">
      <c r="J1000"/>
      <c r="K1000"/>
    </row>
    <row r="1001" spans="10:11" x14ac:dyDescent="0.25">
      <c r="J1001"/>
      <c r="K1001"/>
    </row>
    <row r="1002" spans="10:11" x14ac:dyDescent="0.25">
      <c r="J1002"/>
      <c r="K1002"/>
    </row>
    <row r="1003" spans="10:11" x14ac:dyDescent="0.25">
      <c r="J1003"/>
      <c r="K1003"/>
    </row>
    <row r="1004" spans="10:11" x14ac:dyDescent="0.25">
      <c r="J1004"/>
      <c r="K1004"/>
    </row>
    <row r="1005" spans="10:11" x14ac:dyDescent="0.25">
      <c r="J1005"/>
      <c r="K1005"/>
    </row>
    <row r="1006" spans="10:11" x14ac:dyDescent="0.25">
      <c r="J1006"/>
      <c r="K1006"/>
    </row>
    <row r="1007" spans="10:11" x14ac:dyDescent="0.25">
      <c r="J1007"/>
      <c r="K1007"/>
    </row>
    <row r="1008" spans="10:11" x14ac:dyDescent="0.25">
      <c r="J1008"/>
      <c r="K1008"/>
    </row>
    <row r="1009" spans="10:11" x14ac:dyDescent="0.25">
      <c r="J1009"/>
      <c r="K1009"/>
    </row>
    <row r="1010" spans="10:11" x14ac:dyDescent="0.25">
      <c r="J1010"/>
      <c r="K1010"/>
    </row>
    <row r="1011" spans="10:11" x14ac:dyDescent="0.25">
      <c r="J1011"/>
      <c r="K1011"/>
    </row>
    <row r="1012" spans="10:11" x14ac:dyDescent="0.25">
      <c r="J1012"/>
      <c r="K1012"/>
    </row>
    <row r="1013" spans="10:11" x14ac:dyDescent="0.25">
      <c r="J1013"/>
      <c r="K1013"/>
    </row>
    <row r="1014" spans="10:11" x14ac:dyDescent="0.25">
      <c r="J1014"/>
      <c r="K1014"/>
    </row>
    <row r="1015" spans="10:11" x14ac:dyDescent="0.25">
      <c r="J1015"/>
      <c r="K1015"/>
    </row>
    <row r="1016" spans="10:11" x14ac:dyDescent="0.25">
      <c r="J1016"/>
      <c r="K1016"/>
    </row>
    <row r="1017" spans="10:11" x14ac:dyDescent="0.25">
      <c r="J1017"/>
      <c r="K1017"/>
    </row>
    <row r="1018" spans="10:11" x14ac:dyDescent="0.25">
      <c r="J1018"/>
      <c r="K1018"/>
    </row>
    <row r="1019" spans="10:11" x14ac:dyDescent="0.25">
      <c r="J1019"/>
      <c r="K1019"/>
    </row>
    <row r="1020" spans="10:11" x14ac:dyDescent="0.25">
      <c r="J1020"/>
      <c r="K1020"/>
    </row>
    <row r="1021" spans="10:11" x14ac:dyDescent="0.25">
      <c r="J1021"/>
      <c r="K1021"/>
    </row>
    <row r="1022" spans="10:11" x14ac:dyDescent="0.25">
      <c r="J1022"/>
      <c r="K1022"/>
    </row>
    <row r="1023" spans="10:11" x14ac:dyDescent="0.25">
      <c r="J1023"/>
      <c r="K1023"/>
    </row>
    <row r="1024" spans="10:11" x14ac:dyDescent="0.25">
      <c r="J1024"/>
      <c r="K1024"/>
    </row>
    <row r="1025" spans="10:11" x14ac:dyDescent="0.25">
      <c r="J1025"/>
      <c r="K1025"/>
    </row>
    <row r="1026" spans="10:11" x14ac:dyDescent="0.25">
      <c r="J1026"/>
      <c r="K1026"/>
    </row>
    <row r="1027" spans="10:11" x14ac:dyDescent="0.25">
      <c r="J1027"/>
      <c r="K1027"/>
    </row>
    <row r="1028" spans="10:11" x14ac:dyDescent="0.25">
      <c r="J1028"/>
      <c r="K1028"/>
    </row>
    <row r="1029" spans="10:11" x14ac:dyDescent="0.25">
      <c r="J1029"/>
      <c r="K1029"/>
    </row>
    <row r="1030" spans="10:11" x14ac:dyDescent="0.25">
      <c r="J1030"/>
      <c r="K1030"/>
    </row>
    <row r="1031" spans="10:11" x14ac:dyDescent="0.25">
      <c r="J1031"/>
      <c r="K1031"/>
    </row>
    <row r="1032" spans="10:11" x14ac:dyDescent="0.25">
      <c r="J1032"/>
      <c r="K1032"/>
    </row>
    <row r="1033" spans="10:11" x14ac:dyDescent="0.25">
      <c r="J1033"/>
      <c r="K1033"/>
    </row>
    <row r="1034" spans="10:11" x14ac:dyDescent="0.25">
      <c r="J1034"/>
      <c r="K1034"/>
    </row>
    <row r="1035" spans="10:11" x14ac:dyDescent="0.25">
      <c r="J1035"/>
      <c r="K1035"/>
    </row>
    <row r="1036" spans="10:11" x14ac:dyDescent="0.25">
      <c r="J1036"/>
      <c r="K1036"/>
    </row>
    <row r="1037" spans="10:11" x14ac:dyDescent="0.25">
      <c r="J1037"/>
      <c r="K1037"/>
    </row>
    <row r="1038" spans="10:11" x14ac:dyDescent="0.25">
      <c r="J1038"/>
      <c r="K1038"/>
    </row>
    <row r="1039" spans="10:11" x14ac:dyDescent="0.25">
      <c r="J1039"/>
      <c r="K1039"/>
    </row>
    <row r="1040" spans="10:11" x14ac:dyDescent="0.25">
      <c r="J1040"/>
      <c r="K1040"/>
    </row>
    <row r="1041" spans="10:11" x14ac:dyDescent="0.25">
      <c r="J1041"/>
      <c r="K1041"/>
    </row>
    <row r="1042" spans="10:11" x14ac:dyDescent="0.25">
      <c r="J1042"/>
      <c r="K1042"/>
    </row>
    <row r="1043" spans="10:11" x14ac:dyDescent="0.25">
      <c r="J1043"/>
      <c r="K1043"/>
    </row>
    <row r="1044" spans="10:11" x14ac:dyDescent="0.25">
      <c r="J1044"/>
      <c r="K1044"/>
    </row>
    <row r="1045" spans="10:11" x14ac:dyDescent="0.25">
      <c r="J1045"/>
      <c r="K1045"/>
    </row>
    <row r="1046" spans="10:11" x14ac:dyDescent="0.25">
      <c r="J1046"/>
      <c r="K1046"/>
    </row>
    <row r="1047" spans="10:11" x14ac:dyDescent="0.25">
      <c r="J1047"/>
      <c r="K1047"/>
    </row>
    <row r="1048" spans="10:11" x14ac:dyDescent="0.25">
      <c r="J1048"/>
      <c r="K1048"/>
    </row>
    <row r="1049" spans="10:11" x14ac:dyDescent="0.25">
      <c r="J1049"/>
      <c r="K1049"/>
    </row>
    <row r="1050" spans="10:11" x14ac:dyDescent="0.25">
      <c r="J1050"/>
      <c r="K1050"/>
    </row>
    <row r="1051" spans="10:11" x14ac:dyDescent="0.25">
      <c r="J1051"/>
      <c r="K1051"/>
    </row>
    <row r="1052" spans="10:11" x14ac:dyDescent="0.25">
      <c r="J1052"/>
      <c r="K1052"/>
    </row>
    <row r="1053" spans="10:11" x14ac:dyDescent="0.25">
      <c r="J1053"/>
      <c r="K1053"/>
    </row>
    <row r="1054" spans="10:11" x14ac:dyDescent="0.25">
      <c r="J1054"/>
      <c r="K1054"/>
    </row>
    <row r="1055" spans="10:11" x14ac:dyDescent="0.25">
      <c r="J1055"/>
      <c r="K1055"/>
    </row>
    <row r="1056" spans="10:11" x14ac:dyDescent="0.25">
      <c r="J1056"/>
      <c r="K1056"/>
    </row>
    <row r="1057" spans="10:11" x14ac:dyDescent="0.25">
      <c r="J1057"/>
      <c r="K1057"/>
    </row>
    <row r="1058" spans="10:11" x14ac:dyDescent="0.25">
      <c r="J1058"/>
      <c r="K1058"/>
    </row>
    <row r="1059" spans="10:11" x14ac:dyDescent="0.25">
      <c r="J1059"/>
      <c r="K1059"/>
    </row>
    <row r="1060" spans="10:11" x14ac:dyDescent="0.25">
      <c r="J1060"/>
      <c r="K1060"/>
    </row>
    <row r="1061" spans="10:11" x14ac:dyDescent="0.25">
      <c r="J1061"/>
      <c r="K1061"/>
    </row>
    <row r="1062" spans="10:11" x14ac:dyDescent="0.25">
      <c r="J1062"/>
      <c r="K1062"/>
    </row>
    <row r="1063" spans="10:11" x14ac:dyDescent="0.25">
      <c r="J1063"/>
      <c r="K1063"/>
    </row>
    <row r="1064" spans="10:11" x14ac:dyDescent="0.25">
      <c r="J1064"/>
      <c r="K1064"/>
    </row>
    <row r="1065" spans="10:11" x14ac:dyDescent="0.25">
      <c r="J1065"/>
      <c r="K1065"/>
    </row>
    <row r="1066" spans="10:11" x14ac:dyDescent="0.25">
      <c r="J1066"/>
      <c r="K1066"/>
    </row>
    <row r="1067" spans="10:11" x14ac:dyDescent="0.25">
      <c r="J1067"/>
      <c r="K1067"/>
    </row>
    <row r="1068" spans="10:11" x14ac:dyDescent="0.25">
      <c r="J1068"/>
      <c r="K1068"/>
    </row>
    <row r="1069" spans="10:11" x14ac:dyDescent="0.25">
      <c r="J1069"/>
      <c r="K1069"/>
    </row>
    <row r="1070" spans="10:11" x14ac:dyDescent="0.25">
      <c r="J1070"/>
      <c r="K1070"/>
    </row>
    <row r="1071" spans="10:11" x14ac:dyDescent="0.25">
      <c r="J1071"/>
      <c r="K1071"/>
    </row>
    <row r="1072" spans="10:11" x14ac:dyDescent="0.25">
      <c r="J1072"/>
      <c r="K1072"/>
    </row>
    <row r="1073" spans="10:11" x14ac:dyDescent="0.25">
      <c r="J1073"/>
      <c r="K1073"/>
    </row>
    <row r="1074" spans="10:11" x14ac:dyDescent="0.25">
      <c r="J1074"/>
      <c r="K1074"/>
    </row>
    <row r="1075" spans="10:11" x14ac:dyDescent="0.25">
      <c r="J1075"/>
      <c r="K1075"/>
    </row>
    <row r="1076" spans="10:11" x14ac:dyDescent="0.25">
      <c r="J1076"/>
      <c r="K1076"/>
    </row>
    <row r="1077" spans="10:11" x14ac:dyDescent="0.25">
      <c r="J1077"/>
      <c r="K1077"/>
    </row>
    <row r="1078" spans="10:11" x14ac:dyDescent="0.25">
      <c r="J1078"/>
      <c r="K1078"/>
    </row>
    <row r="1079" spans="10:11" x14ac:dyDescent="0.25">
      <c r="J1079"/>
      <c r="K1079"/>
    </row>
    <row r="1080" spans="10:11" x14ac:dyDescent="0.25">
      <c r="J1080"/>
      <c r="K1080"/>
    </row>
    <row r="1081" spans="10:11" x14ac:dyDescent="0.25">
      <c r="J1081"/>
      <c r="K1081"/>
    </row>
    <row r="1082" spans="10:11" x14ac:dyDescent="0.25">
      <c r="J1082"/>
      <c r="K1082"/>
    </row>
    <row r="1083" spans="10:11" x14ac:dyDescent="0.25">
      <c r="J1083"/>
      <c r="K1083"/>
    </row>
    <row r="1084" spans="10:11" x14ac:dyDescent="0.25">
      <c r="J1084"/>
      <c r="K1084"/>
    </row>
    <row r="1085" spans="10:11" x14ac:dyDescent="0.25">
      <c r="J1085"/>
      <c r="K1085"/>
    </row>
    <row r="1086" spans="10:11" x14ac:dyDescent="0.25">
      <c r="J1086"/>
      <c r="K1086"/>
    </row>
    <row r="1087" spans="10:11" x14ac:dyDescent="0.25">
      <c r="J1087"/>
      <c r="K1087"/>
    </row>
    <row r="1088" spans="10:11" x14ac:dyDescent="0.25">
      <c r="J1088"/>
      <c r="K1088"/>
    </row>
    <row r="1089" spans="10:11" x14ac:dyDescent="0.25">
      <c r="J1089"/>
      <c r="K1089"/>
    </row>
    <row r="1090" spans="10:11" x14ac:dyDescent="0.25">
      <c r="J1090"/>
      <c r="K1090"/>
    </row>
    <row r="1091" spans="10:11" x14ac:dyDescent="0.25">
      <c r="J1091"/>
      <c r="K1091"/>
    </row>
    <row r="1092" spans="10:11" x14ac:dyDescent="0.25">
      <c r="J1092"/>
      <c r="K1092"/>
    </row>
    <row r="1093" spans="10:11" x14ac:dyDescent="0.25">
      <c r="J1093"/>
      <c r="K1093"/>
    </row>
    <row r="1094" spans="10:11" x14ac:dyDescent="0.25">
      <c r="J1094"/>
      <c r="K1094"/>
    </row>
    <row r="1095" spans="10:11" x14ac:dyDescent="0.25">
      <c r="J1095"/>
      <c r="K1095"/>
    </row>
    <row r="1096" spans="10:11" x14ac:dyDescent="0.25">
      <c r="J1096"/>
      <c r="K1096"/>
    </row>
    <row r="1097" spans="10:11" x14ac:dyDescent="0.25">
      <c r="J1097"/>
      <c r="K1097"/>
    </row>
    <row r="1098" spans="10:11" x14ac:dyDescent="0.25">
      <c r="J1098"/>
      <c r="K1098"/>
    </row>
    <row r="1099" spans="10:11" x14ac:dyDescent="0.25">
      <c r="J1099"/>
      <c r="K1099"/>
    </row>
    <row r="1100" spans="10:11" x14ac:dyDescent="0.25">
      <c r="J1100"/>
      <c r="K1100"/>
    </row>
    <row r="1101" spans="10:11" x14ac:dyDescent="0.25">
      <c r="J1101"/>
      <c r="K1101"/>
    </row>
    <row r="1102" spans="10:11" x14ac:dyDescent="0.25">
      <c r="J1102"/>
      <c r="K1102"/>
    </row>
    <row r="1103" spans="10:11" x14ac:dyDescent="0.25">
      <c r="J1103"/>
      <c r="K1103"/>
    </row>
    <row r="1104" spans="10:11" x14ac:dyDescent="0.25">
      <c r="J1104"/>
      <c r="K1104"/>
    </row>
    <row r="1105" spans="10:11" x14ac:dyDescent="0.25">
      <c r="J1105"/>
      <c r="K1105"/>
    </row>
    <row r="1106" spans="10:11" x14ac:dyDescent="0.25">
      <c r="J1106"/>
      <c r="K1106"/>
    </row>
    <row r="1107" spans="10:11" x14ac:dyDescent="0.25">
      <c r="J1107"/>
      <c r="K1107"/>
    </row>
    <row r="1108" spans="10:11" x14ac:dyDescent="0.25">
      <c r="J1108"/>
      <c r="K1108"/>
    </row>
    <row r="1109" spans="10:11" x14ac:dyDescent="0.25">
      <c r="J1109"/>
      <c r="K1109"/>
    </row>
    <row r="1110" spans="10:11" x14ac:dyDescent="0.25">
      <c r="J1110"/>
      <c r="K1110"/>
    </row>
    <row r="1111" spans="10:11" x14ac:dyDescent="0.25">
      <c r="J1111"/>
      <c r="K1111"/>
    </row>
    <row r="1112" spans="10:11" x14ac:dyDescent="0.25">
      <c r="J1112"/>
      <c r="K1112"/>
    </row>
    <row r="1113" spans="10:11" x14ac:dyDescent="0.25">
      <c r="J1113"/>
      <c r="K1113"/>
    </row>
    <row r="1114" spans="10:11" x14ac:dyDescent="0.25">
      <c r="J1114"/>
      <c r="K1114"/>
    </row>
    <row r="1115" spans="10:11" x14ac:dyDescent="0.25">
      <c r="J1115"/>
      <c r="K1115"/>
    </row>
    <row r="1116" spans="10:11" x14ac:dyDescent="0.25">
      <c r="J1116"/>
      <c r="K1116"/>
    </row>
    <row r="1117" spans="10:11" x14ac:dyDescent="0.25">
      <c r="J1117"/>
      <c r="K1117"/>
    </row>
    <row r="1118" spans="10:11" x14ac:dyDescent="0.25">
      <c r="J1118"/>
      <c r="K1118"/>
    </row>
    <row r="1119" spans="10:11" x14ac:dyDescent="0.25">
      <c r="J1119"/>
      <c r="K1119"/>
    </row>
    <row r="1120" spans="10:11" x14ac:dyDescent="0.25">
      <c r="J1120"/>
      <c r="K1120"/>
    </row>
    <row r="1121" spans="10:11" x14ac:dyDescent="0.25">
      <c r="J1121"/>
      <c r="K1121"/>
    </row>
    <row r="1122" spans="10:11" x14ac:dyDescent="0.25">
      <c r="J1122"/>
      <c r="K1122"/>
    </row>
    <row r="1123" spans="10:11" x14ac:dyDescent="0.25">
      <c r="J1123"/>
      <c r="K1123"/>
    </row>
    <row r="1124" spans="10:11" x14ac:dyDescent="0.25">
      <c r="J1124"/>
      <c r="K1124"/>
    </row>
    <row r="1125" spans="10:11" x14ac:dyDescent="0.25">
      <c r="J1125"/>
      <c r="K1125"/>
    </row>
    <row r="1126" spans="10:11" x14ac:dyDescent="0.25">
      <c r="J1126"/>
      <c r="K1126"/>
    </row>
    <row r="1127" spans="10:11" x14ac:dyDescent="0.25">
      <c r="J1127"/>
      <c r="K1127"/>
    </row>
    <row r="1128" spans="10:11" x14ac:dyDescent="0.25">
      <c r="J1128"/>
      <c r="K1128"/>
    </row>
    <row r="1129" spans="10:11" x14ac:dyDescent="0.25">
      <c r="J1129"/>
      <c r="K1129"/>
    </row>
    <row r="1130" spans="10:11" x14ac:dyDescent="0.25">
      <c r="J1130"/>
      <c r="K1130"/>
    </row>
    <row r="1131" spans="10:11" x14ac:dyDescent="0.25">
      <c r="J1131"/>
      <c r="K1131"/>
    </row>
    <row r="1132" spans="10:11" x14ac:dyDescent="0.25">
      <c r="J1132"/>
      <c r="K1132"/>
    </row>
    <row r="1133" spans="10:11" x14ac:dyDescent="0.25">
      <c r="J1133"/>
      <c r="K1133"/>
    </row>
    <row r="1134" spans="10:11" x14ac:dyDescent="0.25">
      <c r="J1134"/>
      <c r="K1134"/>
    </row>
    <row r="1135" spans="10:11" x14ac:dyDescent="0.25">
      <c r="J1135"/>
      <c r="K1135"/>
    </row>
    <row r="1136" spans="10:11" x14ac:dyDescent="0.25">
      <c r="J1136"/>
      <c r="K1136"/>
    </row>
    <row r="1137" spans="10:11" x14ac:dyDescent="0.25">
      <c r="J1137"/>
      <c r="K1137"/>
    </row>
    <row r="1138" spans="10:11" x14ac:dyDescent="0.25">
      <c r="J1138"/>
      <c r="K1138"/>
    </row>
    <row r="1139" spans="10:11" x14ac:dyDescent="0.25">
      <c r="J1139"/>
      <c r="K1139"/>
    </row>
    <row r="1140" spans="10:11" x14ac:dyDescent="0.25">
      <c r="J1140"/>
      <c r="K1140"/>
    </row>
    <row r="1141" spans="10:11" x14ac:dyDescent="0.25">
      <c r="J1141"/>
      <c r="K1141"/>
    </row>
    <row r="1142" spans="10:11" x14ac:dyDescent="0.25">
      <c r="J1142"/>
      <c r="K1142"/>
    </row>
    <row r="1143" spans="10:11" x14ac:dyDescent="0.25">
      <c r="J1143"/>
      <c r="K1143"/>
    </row>
    <row r="1144" spans="10:11" x14ac:dyDescent="0.25">
      <c r="J1144"/>
      <c r="K1144"/>
    </row>
    <row r="1145" spans="10:11" x14ac:dyDescent="0.25">
      <c r="J1145"/>
      <c r="K1145"/>
    </row>
    <row r="1146" spans="10:11" x14ac:dyDescent="0.25">
      <c r="J1146"/>
      <c r="K1146"/>
    </row>
    <row r="1147" spans="10:11" x14ac:dyDescent="0.25">
      <c r="J1147"/>
      <c r="K1147"/>
    </row>
    <row r="1148" spans="10:11" x14ac:dyDescent="0.25">
      <c r="J1148"/>
      <c r="K1148"/>
    </row>
    <row r="1149" spans="10:11" x14ac:dyDescent="0.25">
      <c r="J1149"/>
      <c r="K1149"/>
    </row>
    <row r="1150" spans="10:11" x14ac:dyDescent="0.25">
      <c r="J1150"/>
      <c r="K1150"/>
    </row>
    <row r="1151" spans="10:11" x14ac:dyDescent="0.25">
      <c r="J1151"/>
      <c r="K1151"/>
    </row>
    <row r="1152" spans="10:11" x14ac:dyDescent="0.25">
      <c r="J1152"/>
      <c r="K1152"/>
    </row>
    <row r="1153" spans="10:11" x14ac:dyDescent="0.25">
      <c r="J1153"/>
      <c r="K1153"/>
    </row>
    <row r="1154" spans="10:11" x14ac:dyDescent="0.25">
      <c r="J1154"/>
      <c r="K1154"/>
    </row>
    <row r="1155" spans="10:11" x14ac:dyDescent="0.25">
      <c r="J1155"/>
      <c r="K1155"/>
    </row>
    <row r="1156" spans="10:11" x14ac:dyDescent="0.25">
      <c r="J1156"/>
      <c r="K1156"/>
    </row>
    <row r="1157" spans="10:11" x14ac:dyDescent="0.25">
      <c r="J1157"/>
      <c r="K1157"/>
    </row>
    <row r="1158" spans="10:11" x14ac:dyDescent="0.25">
      <c r="J1158"/>
      <c r="K1158"/>
    </row>
    <row r="1159" spans="10:11" x14ac:dyDescent="0.25">
      <c r="J1159"/>
      <c r="K1159"/>
    </row>
    <row r="1160" spans="10:11" x14ac:dyDescent="0.25">
      <c r="J1160"/>
      <c r="K1160"/>
    </row>
    <row r="1161" spans="10:11" x14ac:dyDescent="0.25">
      <c r="J1161"/>
      <c r="K1161"/>
    </row>
    <row r="1162" spans="10:11" x14ac:dyDescent="0.25">
      <c r="J1162"/>
      <c r="K1162"/>
    </row>
    <row r="1163" spans="10:11" x14ac:dyDescent="0.25">
      <c r="J1163"/>
      <c r="K1163"/>
    </row>
    <row r="1164" spans="10:11" x14ac:dyDescent="0.25">
      <c r="J1164"/>
      <c r="K1164"/>
    </row>
    <row r="1165" spans="10:11" x14ac:dyDescent="0.25">
      <c r="J1165"/>
      <c r="K1165"/>
    </row>
    <row r="1166" spans="10:11" x14ac:dyDescent="0.25">
      <c r="J1166"/>
      <c r="K1166"/>
    </row>
    <row r="1167" spans="10:11" x14ac:dyDescent="0.25">
      <c r="J1167"/>
      <c r="K1167"/>
    </row>
    <row r="1168" spans="10:11" x14ac:dyDescent="0.25">
      <c r="J1168"/>
      <c r="K1168"/>
    </row>
    <row r="1169" spans="10:11" x14ac:dyDescent="0.25">
      <c r="J1169"/>
      <c r="K1169"/>
    </row>
    <row r="1170" spans="10:11" x14ac:dyDescent="0.25">
      <c r="J1170"/>
      <c r="K1170"/>
    </row>
    <row r="1171" spans="10:11" x14ac:dyDescent="0.25">
      <c r="J1171"/>
      <c r="K1171"/>
    </row>
    <row r="1172" spans="10:11" x14ac:dyDescent="0.25">
      <c r="J1172"/>
      <c r="K1172"/>
    </row>
    <row r="1173" spans="10:11" x14ac:dyDescent="0.25">
      <c r="J1173"/>
      <c r="K1173"/>
    </row>
    <row r="1174" spans="10:11" x14ac:dyDescent="0.25">
      <c r="J1174"/>
      <c r="K1174"/>
    </row>
    <row r="1175" spans="10:11" x14ac:dyDescent="0.25">
      <c r="J1175"/>
      <c r="K1175"/>
    </row>
    <row r="1176" spans="10:11" x14ac:dyDescent="0.25">
      <c r="J1176"/>
      <c r="K1176"/>
    </row>
    <row r="1177" spans="10:11" x14ac:dyDescent="0.25">
      <c r="J1177"/>
      <c r="K1177"/>
    </row>
    <row r="1178" spans="10:11" x14ac:dyDescent="0.25">
      <c r="J1178"/>
      <c r="K1178"/>
    </row>
    <row r="1179" spans="10:11" x14ac:dyDescent="0.25">
      <c r="J1179"/>
      <c r="K1179"/>
    </row>
    <row r="1180" spans="10:11" x14ac:dyDescent="0.25">
      <c r="J1180"/>
      <c r="K1180"/>
    </row>
    <row r="1181" spans="10:11" x14ac:dyDescent="0.25">
      <c r="J1181"/>
      <c r="K1181"/>
    </row>
    <row r="1182" spans="10:11" x14ac:dyDescent="0.25">
      <c r="J1182"/>
      <c r="K1182"/>
    </row>
    <row r="1183" spans="10:11" x14ac:dyDescent="0.25">
      <c r="J1183"/>
      <c r="K1183"/>
    </row>
    <row r="1184" spans="10:11" x14ac:dyDescent="0.25">
      <c r="J1184"/>
      <c r="K1184"/>
    </row>
    <row r="1185" spans="10:11" x14ac:dyDescent="0.25">
      <c r="J1185"/>
      <c r="K1185"/>
    </row>
    <row r="1186" spans="10:11" x14ac:dyDescent="0.25">
      <c r="J1186"/>
      <c r="K1186"/>
    </row>
    <row r="1187" spans="10:11" x14ac:dyDescent="0.25">
      <c r="J1187"/>
      <c r="K1187"/>
    </row>
    <row r="1188" spans="10:11" x14ac:dyDescent="0.25">
      <c r="J1188"/>
      <c r="K1188"/>
    </row>
    <row r="1189" spans="10:11" x14ac:dyDescent="0.25">
      <c r="J1189"/>
      <c r="K1189"/>
    </row>
    <row r="1190" spans="10:11" x14ac:dyDescent="0.25">
      <c r="J1190"/>
      <c r="K1190"/>
    </row>
    <row r="1191" spans="10:11" x14ac:dyDescent="0.25">
      <c r="J1191"/>
      <c r="K1191"/>
    </row>
    <row r="1192" spans="10:11" x14ac:dyDescent="0.25">
      <c r="J1192"/>
      <c r="K1192"/>
    </row>
    <row r="1193" spans="10:11" x14ac:dyDescent="0.25">
      <c r="J1193"/>
      <c r="K1193"/>
    </row>
    <row r="1194" spans="10:11" x14ac:dyDescent="0.25">
      <c r="J1194"/>
      <c r="K1194"/>
    </row>
    <row r="1195" spans="10:11" x14ac:dyDescent="0.25">
      <c r="J1195"/>
      <c r="K1195"/>
    </row>
    <row r="1196" spans="10:11" x14ac:dyDescent="0.25">
      <c r="J1196"/>
      <c r="K1196"/>
    </row>
    <row r="1197" spans="10:11" x14ac:dyDescent="0.25">
      <c r="J1197"/>
      <c r="K1197"/>
    </row>
    <row r="1198" spans="10:11" x14ac:dyDescent="0.25">
      <c r="J1198"/>
      <c r="K1198"/>
    </row>
    <row r="1199" spans="10:11" x14ac:dyDescent="0.25">
      <c r="J1199"/>
      <c r="K1199"/>
    </row>
    <row r="1200" spans="10:11" x14ac:dyDescent="0.25">
      <c r="J1200"/>
      <c r="K1200"/>
    </row>
    <row r="1201" spans="10:11" x14ac:dyDescent="0.25">
      <c r="J1201"/>
      <c r="K1201"/>
    </row>
    <row r="1202" spans="10:11" x14ac:dyDescent="0.25">
      <c r="J1202"/>
      <c r="K1202"/>
    </row>
    <row r="1203" spans="10:11" x14ac:dyDescent="0.25">
      <c r="J1203"/>
      <c r="K1203"/>
    </row>
    <row r="1204" spans="10:11" x14ac:dyDescent="0.25">
      <c r="J1204"/>
      <c r="K1204"/>
    </row>
    <row r="1205" spans="10:11" x14ac:dyDescent="0.25">
      <c r="J1205"/>
      <c r="K1205"/>
    </row>
    <row r="1206" spans="10:11" x14ac:dyDescent="0.25">
      <c r="J1206"/>
      <c r="K1206"/>
    </row>
    <row r="1207" spans="10:11" x14ac:dyDescent="0.25">
      <c r="J1207"/>
      <c r="K1207"/>
    </row>
    <row r="1208" spans="10:11" x14ac:dyDescent="0.25">
      <c r="J1208"/>
      <c r="K1208"/>
    </row>
    <row r="1209" spans="10:11" x14ac:dyDescent="0.25">
      <c r="J1209"/>
      <c r="K1209"/>
    </row>
    <row r="1210" spans="10:11" x14ac:dyDescent="0.25">
      <c r="J1210"/>
      <c r="K1210"/>
    </row>
    <row r="1211" spans="10:11" x14ac:dyDescent="0.25">
      <c r="J1211"/>
      <c r="K1211"/>
    </row>
    <row r="1212" spans="10:11" x14ac:dyDescent="0.25">
      <c r="J1212"/>
      <c r="K1212"/>
    </row>
    <row r="1213" spans="10:11" x14ac:dyDescent="0.25">
      <c r="J1213"/>
      <c r="K1213"/>
    </row>
    <row r="1214" spans="10:11" x14ac:dyDescent="0.25">
      <c r="J1214"/>
      <c r="K1214"/>
    </row>
    <row r="1215" spans="10:11" x14ac:dyDescent="0.25">
      <c r="J1215"/>
      <c r="K1215"/>
    </row>
    <row r="1216" spans="10:11" x14ac:dyDescent="0.25">
      <c r="J1216"/>
      <c r="K1216"/>
    </row>
    <row r="1217" spans="10:11" x14ac:dyDescent="0.25">
      <c r="J1217"/>
      <c r="K1217"/>
    </row>
    <row r="1218" spans="10:11" x14ac:dyDescent="0.25">
      <c r="J1218"/>
      <c r="K1218"/>
    </row>
    <row r="1219" spans="10:11" x14ac:dyDescent="0.25">
      <c r="J1219"/>
      <c r="K1219"/>
    </row>
    <row r="1220" spans="10:11" x14ac:dyDescent="0.25">
      <c r="J1220"/>
      <c r="K1220"/>
    </row>
    <row r="1221" spans="10:11" x14ac:dyDescent="0.25">
      <c r="J1221"/>
      <c r="K1221"/>
    </row>
    <row r="1222" spans="10:11" x14ac:dyDescent="0.25">
      <c r="J1222"/>
      <c r="K1222"/>
    </row>
    <row r="1223" spans="10:11" x14ac:dyDescent="0.25">
      <c r="J1223"/>
      <c r="K1223"/>
    </row>
    <row r="1224" spans="10:11" x14ac:dyDescent="0.25">
      <c r="J1224"/>
      <c r="K1224"/>
    </row>
    <row r="1225" spans="10:11" x14ac:dyDescent="0.25">
      <c r="J1225"/>
      <c r="K1225"/>
    </row>
    <row r="1226" spans="10:11" x14ac:dyDescent="0.25">
      <c r="J1226"/>
      <c r="K1226"/>
    </row>
    <row r="1227" spans="10:11" x14ac:dyDescent="0.25">
      <c r="J1227"/>
      <c r="K1227"/>
    </row>
    <row r="1228" spans="10:11" x14ac:dyDescent="0.25">
      <c r="J1228"/>
      <c r="K1228"/>
    </row>
    <row r="1229" spans="10:11" x14ac:dyDescent="0.25">
      <c r="J1229"/>
      <c r="K1229"/>
    </row>
    <row r="1230" spans="10:11" x14ac:dyDescent="0.25">
      <c r="J1230"/>
      <c r="K1230"/>
    </row>
    <row r="1231" spans="10:11" x14ac:dyDescent="0.25">
      <c r="J1231"/>
      <c r="K1231"/>
    </row>
    <row r="1232" spans="10:11" x14ac:dyDescent="0.25">
      <c r="J1232"/>
      <c r="K1232"/>
    </row>
    <row r="1233" spans="10:11" x14ac:dyDescent="0.25">
      <c r="J1233"/>
      <c r="K1233"/>
    </row>
    <row r="1234" spans="10:11" x14ac:dyDescent="0.25">
      <c r="J1234"/>
      <c r="K1234"/>
    </row>
    <row r="1235" spans="10:11" x14ac:dyDescent="0.25">
      <c r="J1235"/>
      <c r="K1235"/>
    </row>
    <row r="1236" spans="10:11" x14ac:dyDescent="0.25">
      <c r="J1236"/>
      <c r="K1236"/>
    </row>
    <row r="1237" spans="10:11" x14ac:dyDescent="0.25">
      <c r="J1237"/>
      <c r="K1237"/>
    </row>
    <row r="1238" spans="10:11" x14ac:dyDescent="0.25">
      <c r="J1238"/>
      <c r="K1238"/>
    </row>
    <row r="1239" spans="10:11" x14ac:dyDescent="0.25">
      <c r="J1239"/>
      <c r="K1239"/>
    </row>
    <row r="1240" spans="10:11" x14ac:dyDescent="0.25">
      <c r="J1240"/>
      <c r="K1240"/>
    </row>
    <row r="1241" spans="10:11" x14ac:dyDescent="0.25">
      <c r="J1241"/>
      <c r="K1241"/>
    </row>
    <row r="1242" spans="10:11" x14ac:dyDescent="0.25">
      <c r="J1242"/>
      <c r="K1242"/>
    </row>
    <row r="1243" spans="10:11" x14ac:dyDescent="0.25">
      <c r="J1243"/>
      <c r="K1243"/>
    </row>
    <row r="1244" spans="10:11" x14ac:dyDescent="0.25">
      <c r="J1244"/>
      <c r="K1244"/>
    </row>
    <row r="1245" spans="10:11" x14ac:dyDescent="0.25">
      <c r="J1245"/>
      <c r="K1245"/>
    </row>
    <row r="1246" spans="10:11" x14ac:dyDescent="0.25">
      <c r="J1246"/>
      <c r="K1246"/>
    </row>
    <row r="1247" spans="10:11" x14ac:dyDescent="0.25">
      <c r="J1247"/>
      <c r="K1247"/>
    </row>
    <row r="1248" spans="10:11" x14ac:dyDescent="0.25">
      <c r="J1248"/>
      <c r="K1248"/>
    </row>
    <row r="1249" spans="10:11" x14ac:dyDescent="0.25">
      <c r="J1249"/>
      <c r="K1249"/>
    </row>
    <row r="1250" spans="10:11" x14ac:dyDescent="0.25">
      <c r="J1250"/>
      <c r="K1250"/>
    </row>
    <row r="1251" spans="10:11" x14ac:dyDescent="0.25">
      <c r="J1251"/>
      <c r="K1251"/>
    </row>
    <row r="1252" spans="10:11" x14ac:dyDescent="0.25">
      <c r="J1252"/>
      <c r="K1252"/>
    </row>
    <row r="1253" spans="10:11" x14ac:dyDescent="0.25">
      <c r="J1253"/>
      <c r="K1253"/>
    </row>
    <row r="1254" spans="10:11" x14ac:dyDescent="0.25">
      <c r="J1254"/>
      <c r="K1254"/>
    </row>
    <row r="1255" spans="10:11" x14ac:dyDescent="0.25">
      <c r="J1255"/>
      <c r="K1255"/>
    </row>
    <row r="1256" spans="10:11" x14ac:dyDescent="0.25">
      <c r="J1256"/>
      <c r="K1256"/>
    </row>
    <row r="1257" spans="10:11" x14ac:dyDescent="0.25">
      <c r="J1257"/>
      <c r="K1257"/>
    </row>
    <row r="1258" spans="10:11" x14ac:dyDescent="0.25">
      <c r="J1258"/>
      <c r="K1258"/>
    </row>
    <row r="1259" spans="10:11" x14ac:dyDescent="0.25">
      <c r="J1259"/>
      <c r="K1259"/>
    </row>
    <row r="1260" spans="10:11" x14ac:dyDescent="0.25">
      <c r="J1260"/>
      <c r="K1260"/>
    </row>
    <row r="1261" spans="10:11" x14ac:dyDescent="0.25">
      <c r="J1261"/>
      <c r="K1261"/>
    </row>
    <row r="1262" spans="10:11" x14ac:dyDescent="0.25">
      <c r="J1262"/>
      <c r="K1262"/>
    </row>
    <row r="1263" spans="10:11" x14ac:dyDescent="0.25">
      <c r="J1263"/>
      <c r="K1263"/>
    </row>
    <row r="1264" spans="10:11" x14ac:dyDescent="0.25">
      <c r="J1264"/>
      <c r="K1264"/>
    </row>
    <row r="1265" spans="10:11" x14ac:dyDescent="0.25">
      <c r="J1265"/>
      <c r="K1265"/>
    </row>
    <row r="1266" spans="10:11" x14ac:dyDescent="0.25">
      <c r="J1266"/>
      <c r="K1266"/>
    </row>
    <row r="1267" spans="10:11" x14ac:dyDescent="0.25">
      <c r="J1267"/>
      <c r="K1267"/>
    </row>
    <row r="1268" spans="10:11" x14ac:dyDescent="0.25">
      <c r="J1268"/>
      <c r="K1268"/>
    </row>
    <row r="1269" spans="10:11" x14ac:dyDescent="0.25">
      <c r="J1269"/>
      <c r="K1269"/>
    </row>
    <row r="1270" spans="10:11" x14ac:dyDescent="0.25">
      <c r="J1270"/>
      <c r="K1270"/>
    </row>
    <row r="1271" spans="10:11" x14ac:dyDescent="0.25">
      <c r="J1271"/>
      <c r="K1271"/>
    </row>
    <row r="1272" spans="10:11" x14ac:dyDescent="0.25">
      <c r="J1272"/>
      <c r="K1272"/>
    </row>
    <row r="1273" spans="10:11" x14ac:dyDescent="0.25">
      <c r="J1273"/>
      <c r="K1273"/>
    </row>
    <row r="1274" spans="10:11" x14ac:dyDescent="0.25">
      <c r="J1274"/>
      <c r="K1274"/>
    </row>
    <row r="1275" spans="10:11" x14ac:dyDescent="0.25">
      <c r="J1275"/>
      <c r="K1275"/>
    </row>
    <row r="1276" spans="10:11" x14ac:dyDescent="0.25">
      <c r="J1276"/>
      <c r="K1276"/>
    </row>
    <row r="1277" spans="10:11" x14ac:dyDescent="0.25">
      <c r="J1277"/>
      <c r="K1277"/>
    </row>
    <row r="1278" spans="10:11" x14ac:dyDescent="0.25">
      <c r="J1278"/>
      <c r="K1278"/>
    </row>
    <row r="1279" spans="10:11" x14ac:dyDescent="0.25">
      <c r="J1279"/>
      <c r="K1279"/>
    </row>
    <row r="1280" spans="10:11" x14ac:dyDescent="0.25">
      <c r="J1280"/>
      <c r="K1280"/>
    </row>
    <row r="1281" spans="10:11" x14ac:dyDescent="0.25">
      <c r="J1281"/>
      <c r="K1281"/>
    </row>
    <row r="1282" spans="10:11" x14ac:dyDescent="0.25">
      <c r="J1282"/>
      <c r="K1282"/>
    </row>
    <row r="1283" spans="10:11" x14ac:dyDescent="0.25">
      <c r="J1283"/>
      <c r="K1283"/>
    </row>
    <row r="1284" spans="10:11" x14ac:dyDescent="0.25">
      <c r="J1284"/>
      <c r="K1284"/>
    </row>
    <row r="1285" spans="10:11" x14ac:dyDescent="0.25">
      <c r="J1285"/>
      <c r="K1285"/>
    </row>
    <row r="1286" spans="10:11" x14ac:dyDescent="0.25">
      <c r="J1286"/>
      <c r="K1286"/>
    </row>
    <row r="1287" spans="10:11" x14ac:dyDescent="0.25">
      <c r="J1287"/>
      <c r="K1287"/>
    </row>
    <row r="1288" spans="10:11" x14ac:dyDescent="0.25">
      <c r="J1288"/>
      <c r="K1288"/>
    </row>
    <row r="1289" spans="10:11" x14ac:dyDescent="0.25">
      <c r="J1289"/>
      <c r="K1289"/>
    </row>
    <row r="1290" spans="10:11" x14ac:dyDescent="0.25">
      <c r="J1290"/>
      <c r="K1290"/>
    </row>
    <row r="1291" spans="10:11" x14ac:dyDescent="0.25">
      <c r="J1291"/>
      <c r="K1291"/>
    </row>
    <row r="1292" spans="10:11" x14ac:dyDescent="0.25">
      <c r="J1292"/>
      <c r="K1292"/>
    </row>
    <row r="1293" spans="10:11" x14ac:dyDescent="0.25">
      <c r="J1293"/>
      <c r="K1293"/>
    </row>
    <row r="1294" spans="10:11" x14ac:dyDescent="0.25">
      <c r="J1294"/>
      <c r="K1294"/>
    </row>
    <row r="1295" spans="10:11" x14ac:dyDescent="0.25">
      <c r="J1295"/>
      <c r="K1295"/>
    </row>
    <row r="1296" spans="10:11" x14ac:dyDescent="0.25">
      <c r="J1296"/>
      <c r="K1296"/>
    </row>
    <row r="1297" spans="10:11" x14ac:dyDescent="0.25">
      <c r="J1297"/>
      <c r="K1297"/>
    </row>
    <row r="1298" spans="10:11" x14ac:dyDescent="0.25">
      <c r="J1298"/>
      <c r="K1298"/>
    </row>
    <row r="1299" spans="10:11" x14ac:dyDescent="0.25">
      <c r="J1299"/>
      <c r="K1299"/>
    </row>
    <row r="1300" spans="10:11" x14ac:dyDescent="0.25">
      <c r="J1300"/>
      <c r="K1300"/>
    </row>
    <row r="1301" spans="10:11" x14ac:dyDescent="0.25">
      <c r="J1301"/>
      <c r="K1301"/>
    </row>
    <row r="1302" spans="10:11" x14ac:dyDescent="0.25">
      <c r="J1302"/>
      <c r="K1302"/>
    </row>
    <row r="1303" spans="10:11" x14ac:dyDescent="0.25">
      <c r="J1303"/>
      <c r="K1303"/>
    </row>
    <row r="1304" spans="10:11" x14ac:dyDescent="0.25">
      <c r="J1304"/>
      <c r="K1304"/>
    </row>
    <row r="1305" spans="10:11" x14ac:dyDescent="0.25">
      <c r="J1305"/>
      <c r="K1305"/>
    </row>
    <row r="1306" spans="10:11" x14ac:dyDescent="0.25">
      <c r="J1306"/>
      <c r="K1306"/>
    </row>
    <row r="1307" spans="10:11" x14ac:dyDescent="0.25">
      <c r="J1307"/>
      <c r="K1307"/>
    </row>
    <row r="1308" spans="10:11" x14ac:dyDescent="0.25">
      <c r="J1308"/>
      <c r="K1308"/>
    </row>
    <row r="1309" spans="10:11" x14ac:dyDescent="0.25">
      <c r="J1309"/>
      <c r="K1309"/>
    </row>
    <row r="1310" spans="10:11" x14ac:dyDescent="0.25">
      <c r="J1310"/>
      <c r="K1310"/>
    </row>
    <row r="1311" spans="10:11" x14ac:dyDescent="0.25">
      <c r="J1311"/>
      <c r="K1311"/>
    </row>
    <row r="1312" spans="10:11" x14ac:dyDescent="0.25">
      <c r="J1312"/>
      <c r="K1312"/>
    </row>
    <row r="1313" spans="10:11" x14ac:dyDescent="0.25">
      <c r="J1313"/>
      <c r="K1313"/>
    </row>
    <row r="1314" spans="10:11" x14ac:dyDescent="0.25">
      <c r="J1314"/>
      <c r="K1314"/>
    </row>
    <row r="1315" spans="10:11" x14ac:dyDescent="0.25">
      <c r="J1315"/>
      <c r="K1315"/>
    </row>
    <row r="1316" spans="10:11" x14ac:dyDescent="0.25">
      <c r="J1316"/>
      <c r="K1316"/>
    </row>
    <row r="1317" spans="10:11" x14ac:dyDescent="0.25">
      <c r="J1317"/>
      <c r="K1317"/>
    </row>
    <row r="1318" spans="10:11" x14ac:dyDescent="0.25">
      <c r="J1318"/>
      <c r="K1318"/>
    </row>
    <row r="1319" spans="10:11" x14ac:dyDescent="0.25">
      <c r="J1319"/>
      <c r="K1319"/>
    </row>
    <row r="1320" spans="10:11" x14ac:dyDescent="0.25">
      <c r="J1320"/>
      <c r="K1320"/>
    </row>
    <row r="1321" spans="10:11" x14ac:dyDescent="0.25">
      <c r="J1321"/>
      <c r="K1321"/>
    </row>
    <row r="1322" spans="10:11" x14ac:dyDescent="0.25">
      <c r="J1322"/>
      <c r="K1322"/>
    </row>
    <row r="1323" spans="10:11" x14ac:dyDescent="0.25">
      <c r="J1323"/>
      <c r="K1323"/>
    </row>
    <row r="1324" spans="10:11" x14ac:dyDescent="0.25">
      <c r="J1324"/>
      <c r="K1324"/>
    </row>
    <row r="1325" spans="10:11" x14ac:dyDescent="0.25">
      <c r="J1325"/>
      <c r="K1325"/>
    </row>
    <row r="1326" spans="10:11" x14ac:dyDescent="0.25">
      <c r="J1326"/>
      <c r="K1326"/>
    </row>
    <row r="1327" spans="10:11" x14ac:dyDescent="0.25">
      <c r="J1327"/>
      <c r="K1327"/>
    </row>
    <row r="1328" spans="10:11" x14ac:dyDescent="0.25">
      <c r="J1328"/>
      <c r="K1328"/>
    </row>
    <row r="1329" spans="10:11" x14ac:dyDescent="0.25">
      <c r="J1329"/>
      <c r="K1329"/>
    </row>
    <row r="1330" spans="10:11" x14ac:dyDescent="0.25">
      <c r="J1330"/>
      <c r="K1330"/>
    </row>
    <row r="1331" spans="10:11" x14ac:dyDescent="0.25">
      <c r="J1331"/>
      <c r="K1331"/>
    </row>
    <row r="1332" spans="10:11" x14ac:dyDescent="0.25">
      <c r="J1332"/>
      <c r="K1332"/>
    </row>
    <row r="1333" spans="10:11" x14ac:dyDescent="0.25">
      <c r="J1333"/>
      <c r="K1333"/>
    </row>
    <row r="1334" spans="10:11" x14ac:dyDescent="0.25">
      <c r="J1334"/>
      <c r="K1334"/>
    </row>
    <row r="1335" spans="10:11" x14ac:dyDescent="0.25">
      <c r="J1335"/>
      <c r="K1335"/>
    </row>
    <row r="1336" spans="10:11" x14ac:dyDescent="0.25">
      <c r="J1336"/>
      <c r="K1336"/>
    </row>
    <row r="1337" spans="10:11" x14ac:dyDescent="0.25">
      <c r="J1337"/>
      <c r="K1337"/>
    </row>
    <row r="1338" spans="10:11" x14ac:dyDescent="0.25">
      <c r="J1338"/>
      <c r="K1338"/>
    </row>
    <row r="1339" spans="10:11" x14ac:dyDescent="0.25">
      <c r="J1339"/>
      <c r="K1339"/>
    </row>
    <row r="1340" spans="10:11" x14ac:dyDescent="0.25">
      <c r="J1340"/>
      <c r="K1340"/>
    </row>
    <row r="1341" spans="10:11" x14ac:dyDescent="0.25">
      <c r="J1341"/>
      <c r="K1341"/>
    </row>
    <row r="1342" spans="10:11" x14ac:dyDescent="0.25">
      <c r="J1342"/>
      <c r="K1342"/>
    </row>
    <row r="1343" spans="10:11" x14ac:dyDescent="0.25">
      <c r="J1343"/>
      <c r="K1343"/>
    </row>
    <row r="1344" spans="10:11" x14ac:dyDescent="0.25">
      <c r="J1344"/>
      <c r="K1344"/>
    </row>
    <row r="1345" spans="10:11" x14ac:dyDescent="0.25">
      <c r="J1345"/>
      <c r="K1345"/>
    </row>
    <row r="1346" spans="10:11" x14ac:dyDescent="0.25">
      <c r="J1346"/>
      <c r="K1346"/>
    </row>
    <row r="1347" spans="10:11" x14ac:dyDescent="0.25">
      <c r="J1347"/>
      <c r="K1347"/>
    </row>
    <row r="1348" spans="10:11" x14ac:dyDescent="0.25">
      <c r="J1348"/>
      <c r="K1348"/>
    </row>
    <row r="1349" spans="10:11" x14ac:dyDescent="0.25">
      <c r="J1349"/>
      <c r="K1349"/>
    </row>
    <row r="1350" spans="10:11" x14ac:dyDescent="0.25">
      <c r="J1350"/>
      <c r="K1350"/>
    </row>
    <row r="1351" spans="10:11" x14ac:dyDescent="0.25">
      <c r="J1351"/>
      <c r="K1351"/>
    </row>
    <row r="1352" spans="10:11" x14ac:dyDescent="0.25">
      <c r="J1352"/>
      <c r="K1352"/>
    </row>
    <row r="1353" spans="10:11" x14ac:dyDescent="0.25">
      <c r="J1353"/>
      <c r="K1353"/>
    </row>
    <row r="1354" spans="10:11" x14ac:dyDescent="0.25">
      <c r="J1354"/>
      <c r="K1354"/>
    </row>
    <row r="1355" spans="10:11" x14ac:dyDescent="0.25">
      <c r="J1355"/>
      <c r="K1355"/>
    </row>
    <row r="1356" spans="10:11" x14ac:dyDescent="0.25">
      <c r="J1356"/>
      <c r="K1356"/>
    </row>
    <row r="1357" spans="10:11" x14ac:dyDescent="0.25">
      <c r="J1357"/>
      <c r="K1357"/>
    </row>
    <row r="1358" spans="10:11" x14ac:dyDescent="0.25">
      <c r="J1358"/>
      <c r="K1358"/>
    </row>
    <row r="1359" spans="10:11" x14ac:dyDescent="0.25">
      <c r="J1359"/>
      <c r="K1359"/>
    </row>
    <row r="1360" spans="10:11" x14ac:dyDescent="0.25">
      <c r="J1360"/>
      <c r="K1360"/>
    </row>
    <row r="1361" spans="10:11" x14ac:dyDescent="0.25">
      <c r="J1361"/>
      <c r="K1361"/>
    </row>
    <row r="1362" spans="10:11" x14ac:dyDescent="0.25">
      <c r="J1362"/>
      <c r="K1362"/>
    </row>
    <row r="1363" spans="10:11" x14ac:dyDescent="0.25">
      <c r="J1363"/>
      <c r="K1363"/>
    </row>
    <row r="1364" spans="10:11" x14ac:dyDescent="0.25">
      <c r="J1364"/>
      <c r="K1364"/>
    </row>
    <row r="1365" spans="10:11" x14ac:dyDescent="0.25">
      <c r="J1365"/>
      <c r="K1365"/>
    </row>
    <row r="1366" spans="10:11" x14ac:dyDescent="0.25">
      <c r="J1366"/>
      <c r="K1366"/>
    </row>
    <row r="1367" spans="10:11" x14ac:dyDescent="0.25">
      <c r="J1367"/>
      <c r="K1367"/>
    </row>
    <row r="1368" spans="10:11" x14ac:dyDescent="0.25">
      <c r="J1368"/>
      <c r="K1368"/>
    </row>
    <row r="1369" spans="10:11" x14ac:dyDescent="0.25">
      <c r="J1369"/>
      <c r="K1369"/>
    </row>
    <row r="1370" spans="10:11" x14ac:dyDescent="0.25">
      <c r="J1370"/>
      <c r="K1370"/>
    </row>
    <row r="1371" spans="10:11" x14ac:dyDescent="0.25">
      <c r="J1371"/>
      <c r="K1371"/>
    </row>
    <row r="1372" spans="10:11" x14ac:dyDescent="0.25">
      <c r="J1372"/>
      <c r="K1372"/>
    </row>
    <row r="1373" spans="10:11" x14ac:dyDescent="0.25">
      <c r="J1373"/>
      <c r="K1373"/>
    </row>
    <row r="1374" spans="10:11" x14ac:dyDescent="0.25">
      <c r="J1374"/>
      <c r="K1374"/>
    </row>
    <row r="1375" spans="10:11" x14ac:dyDescent="0.25">
      <c r="J1375"/>
      <c r="K1375"/>
    </row>
    <row r="1376" spans="10:11" x14ac:dyDescent="0.25">
      <c r="J1376"/>
      <c r="K1376"/>
    </row>
    <row r="1377" spans="10:11" x14ac:dyDescent="0.25">
      <c r="J1377"/>
      <c r="K1377"/>
    </row>
    <row r="1378" spans="10:11" x14ac:dyDescent="0.25">
      <c r="J1378"/>
      <c r="K1378"/>
    </row>
    <row r="1379" spans="10:11" x14ac:dyDescent="0.25">
      <c r="J1379"/>
      <c r="K1379"/>
    </row>
    <row r="1380" spans="10:11" x14ac:dyDescent="0.25">
      <c r="J1380"/>
      <c r="K1380"/>
    </row>
    <row r="1381" spans="10:11" x14ac:dyDescent="0.25">
      <c r="J1381"/>
      <c r="K1381"/>
    </row>
    <row r="1382" spans="10:11" x14ac:dyDescent="0.25">
      <c r="J1382"/>
      <c r="K1382"/>
    </row>
    <row r="1383" spans="10:11" x14ac:dyDescent="0.25">
      <c r="J1383"/>
      <c r="K1383"/>
    </row>
    <row r="1384" spans="10:11" x14ac:dyDescent="0.25">
      <c r="J1384"/>
      <c r="K1384"/>
    </row>
    <row r="1385" spans="10:11" x14ac:dyDescent="0.25">
      <c r="J1385"/>
      <c r="K1385"/>
    </row>
    <row r="1386" spans="10:11" x14ac:dyDescent="0.25">
      <c r="J1386"/>
      <c r="K1386"/>
    </row>
    <row r="1387" spans="10:11" x14ac:dyDescent="0.25">
      <c r="J1387"/>
      <c r="K1387"/>
    </row>
    <row r="1388" spans="10:11" x14ac:dyDescent="0.25">
      <c r="J1388"/>
      <c r="K1388"/>
    </row>
    <row r="1389" spans="10:11" x14ac:dyDescent="0.25">
      <c r="J1389"/>
      <c r="K1389"/>
    </row>
    <row r="1390" spans="10:11" x14ac:dyDescent="0.25">
      <c r="J1390"/>
      <c r="K1390"/>
    </row>
    <row r="1391" spans="10:11" x14ac:dyDescent="0.25">
      <c r="J1391"/>
      <c r="K1391"/>
    </row>
    <row r="1392" spans="10:11" x14ac:dyDescent="0.25">
      <c r="J1392"/>
      <c r="K1392"/>
    </row>
    <row r="1393" spans="10:11" x14ac:dyDescent="0.25">
      <c r="J1393"/>
      <c r="K1393"/>
    </row>
    <row r="1394" spans="10:11" x14ac:dyDescent="0.25">
      <c r="J1394"/>
      <c r="K1394"/>
    </row>
    <row r="1395" spans="10:11" x14ac:dyDescent="0.25">
      <c r="J1395"/>
      <c r="K1395"/>
    </row>
    <row r="1396" spans="10:11" x14ac:dyDescent="0.25">
      <c r="J1396"/>
      <c r="K1396"/>
    </row>
    <row r="1397" spans="10:11" x14ac:dyDescent="0.25">
      <c r="J1397"/>
      <c r="K1397"/>
    </row>
    <row r="1398" spans="10:11" x14ac:dyDescent="0.25">
      <c r="J1398"/>
      <c r="K1398"/>
    </row>
    <row r="1399" spans="10:11" x14ac:dyDescent="0.25">
      <c r="J1399"/>
      <c r="K1399"/>
    </row>
    <row r="1400" spans="10:11" x14ac:dyDescent="0.25">
      <c r="J1400"/>
      <c r="K1400"/>
    </row>
    <row r="1401" spans="10:11" x14ac:dyDescent="0.25">
      <c r="J1401"/>
      <c r="K1401"/>
    </row>
    <row r="1402" spans="10:11" x14ac:dyDescent="0.25">
      <c r="J1402"/>
      <c r="K1402"/>
    </row>
    <row r="1403" spans="10:11" x14ac:dyDescent="0.25">
      <c r="J1403"/>
      <c r="K1403"/>
    </row>
    <row r="1404" spans="10:11" x14ac:dyDescent="0.25">
      <c r="J1404"/>
      <c r="K1404"/>
    </row>
    <row r="1405" spans="10:11" x14ac:dyDescent="0.25">
      <c r="J1405"/>
      <c r="K1405"/>
    </row>
    <row r="1406" spans="10:11" x14ac:dyDescent="0.25">
      <c r="J1406"/>
      <c r="K1406"/>
    </row>
    <row r="1407" spans="10:11" x14ac:dyDescent="0.25">
      <c r="J1407"/>
      <c r="K1407"/>
    </row>
    <row r="1408" spans="10:11" x14ac:dyDescent="0.25">
      <c r="J1408"/>
      <c r="K1408"/>
    </row>
    <row r="1409" spans="10:11" x14ac:dyDescent="0.25">
      <c r="J1409"/>
      <c r="K1409"/>
    </row>
    <row r="1410" spans="10:11" x14ac:dyDescent="0.25">
      <c r="J1410"/>
      <c r="K1410"/>
    </row>
    <row r="1411" spans="10:11" x14ac:dyDescent="0.25">
      <c r="J1411"/>
      <c r="K1411"/>
    </row>
    <row r="1412" spans="10:11" x14ac:dyDescent="0.25">
      <c r="J1412"/>
      <c r="K1412"/>
    </row>
    <row r="1413" spans="10:11" x14ac:dyDescent="0.25">
      <c r="J1413"/>
      <c r="K1413"/>
    </row>
    <row r="1414" spans="10:11" x14ac:dyDescent="0.25">
      <c r="J1414"/>
      <c r="K1414"/>
    </row>
    <row r="1415" spans="10:11" x14ac:dyDescent="0.25">
      <c r="J1415"/>
      <c r="K1415"/>
    </row>
    <row r="1416" spans="10:11" x14ac:dyDescent="0.25">
      <c r="J1416"/>
      <c r="K1416"/>
    </row>
    <row r="1417" spans="10:11" x14ac:dyDescent="0.25">
      <c r="J1417"/>
      <c r="K1417"/>
    </row>
    <row r="1418" spans="10:11" x14ac:dyDescent="0.25">
      <c r="J1418"/>
      <c r="K1418"/>
    </row>
    <row r="1419" spans="10:11" x14ac:dyDescent="0.25">
      <c r="J1419"/>
      <c r="K1419"/>
    </row>
    <row r="1420" spans="10:11" x14ac:dyDescent="0.25">
      <c r="J1420"/>
      <c r="K1420"/>
    </row>
    <row r="1421" spans="10:11" x14ac:dyDescent="0.25">
      <c r="J1421"/>
      <c r="K1421"/>
    </row>
    <row r="1422" spans="10:11" x14ac:dyDescent="0.25">
      <c r="J1422"/>
      <c r="K1422"/>
    </row>
    <row r="1423" spans="10:11" x14ac:dyDescent="0.25">
      <c r="J1423"/>
      <c r="K1423"/>
    </row>
    <row r="1424" spans="10:11" x14ac:dyDescent="0.25">
      <c r="J1424"/>
      <c r="K1424"/>
    </row>
    <row r="1425" spans="10:11" x14ac:dyDescent="0.25">
      <c r="J1425"/>
      <c r="K1425"/>
    </row>
    <row r="1426" spans="10:11" x14ac:dyDescent="0.25">
      <c r="J1426"/>
      <c r="K1426"/>
    </row>
    <row r="1427" spans="10:11" x14ac:dyDescent="0.25">
      <c r="J1427"/>
      <c r="K1427"/>
    </row>
    <row r="1428" spans="10:11" x14ac:dyDescent="0.25">
      <c r="J1428"/>
      <c r="K1428"/>
    </row>
    <row r="1429" spans="10:11" x14ac:dyDescent="0.25">
      <c r="J1429"/>
      <c r="K1429"/>
    </row>
    <row r="1430" spans="10:11" x14ac:dyDescent="0.25">
      <c r="J1430"/>
      <c r="K1430"/>
    </row>
    <row r="1431" spans="10:11" x14ac:dyDescent="0.25">
      <c r="J1431"/>
      <c r="K1431"/>
    </row>
    <row r="1432" spans="10:11" x14ac:dyDescent="0.25">
      <c r="J1432"/>
      <c r="K1432"/>
    </row>
    <row r="1433" spans="10:11" x14ac:dyDescent="0.25">
      <c r="J1433"/>
      <c r="K1433"/>
    </row>
    <row r="1434" spans="10:11" x14ac:dyDescent="0.25">
      <c r="J1434"/>
      <c r="K1434"/>
    </row>
    <row r="1435" spans="10:11" x14ac:dyDescent="0.25">
      <c r="J1435"/>
      <c r="K1435"/>
    </row>
    <row r="1436" spans="10:11" x14ac:dyDescent="0.25">
      <c r="J1436"/>
      <c r="K1436"/>
    </row>
    <row r="1437" spans="10:11" x14ac:dyDescent="0.25">
      <c r="J1437"/>
      <c r="K1437"/>
    </row>
    <row r="1438" spans="10:11" x14ac:dyDescent="0.25">
      <c r="J1438"/>
      <c r="K1438"/>
    </row>
    <row r="1439" spans="10:11" x14ac:dyDescent="0.25">
      <c r="J1439"/>
      <c r="K1439"/>
    </row>
    <row r="1440" spans="10:11" x14ac:dyDescent="0.25">
      <c r="J1440"/>
      <c r="K1440"/>
    </row>
    <row r="1441" spans="10:11" x14ac:dyDescent="0.25">
      <c r="J1441"/>
      <c r="K1441"/>
    </row>
    <row r="1442" spans="10:11" x14ac:dyDescent="0.25">
      <c r="J1442"/>
      <c r="K1442"/>
    </row>
    <row r="1443" spans="10:11" x14ac:dyDescent="0.25">
      <c r="J1443"/>
      <c r="K1443"/>
    </row>
    <row r="1444" spans="10:11" x14ac:dyDescent="0.25">
      <c r="J1444"/>
      <c r="K1444"/>
    </row>
    <row r="1445" spans="10:11" x14ac:dyDescent="0.25">
      <c r="J1445"/>
      <c r="K1445"/>
    </row>
    <row r="1446" spans="10:11" x14ac:dyDescent="0.25">
      <c r="J1446"/>
      <c r="K1446"/>
    </row>
    <row r="1447" spans="10:11" x14ac:dyDescent="0.25">
      <c r="J1447"/>
      <c r="K1447"/>
    </row>
    <row r="1448" spans="10:11" x14ac:dyDescent="0.25">
      <c r="J1448"/>
      <c r="K1448"/>
    </row>
    <row r="1449" spans="10:11" x14ac:dyDescent="0.25">
      <c r="J1449"/>
      <c r="K1449"/>
    </row>
    <row r="1450" spans="10:11" x14ac:dyDescent="0.25">
      <c r="J1450"/>
      <c r="K1450"/>
    </row>
    <row r="1451" spans="10:11" x14ac:dyDescent="0.25">
      <c r="J1451"/>
      <c r="K1451"/>
    </row>
    <row r="1452" spans="10:11" x14ac:dyDescent="0.25">
      <c r="J1452"/>
      <c r="K1452"/>
    </row>
    <row r="1453" spans="10:11" x14ac:dyDescent="0.25">
      <c r="J1453"/>
      <c r="K1453"/>
    </row>
    <row r="1454" spans="10:11" x14ac:dyDescent="0.25">
      <c r="J1454"/>
      <c r="K1454"/>
    </row>
    <row r="1455" spans="10:11" x14ac:dyDescent="0.25">
      <c r="J1455"/>
      <c r="K1455"/>
    </row>
    <row r="1456" spans="10:11" x14ac:dyDescent="0.25">
      <c r="J1456"/>
      <c r="K1456"/>
    </row>
    <row r="1457" spans="10:11" x14ac:dyDescent="0.25">
      <c r="J1457"/>
      <c r="K1457"/>
    </row>
    <row r="1458" spans="10:11" x14ac:dyDescent="0.25">
      <c r="J1458"/>
      <c r="K1458"/>
    </row>
    <row r="1459" spans="10:11" x14ac:dyDescent="0.25">
      <c r="J1459"/>
      <c r="K1459"/>
    </row>
    <row r="1460" spans="10:11" x14ac:dyDescent="0.25">
      <c r="J1460"/>
      <c r="K1460"/>
    </row>
    <row r="1461" spans="10:11" x14ac:dyDescent="0.25">
      <c r="J1461"/>
      <c r="K1461"/>
    </row>
    <row r="1462" spans="10:11" x14ac:dyDescent="0.25">
      <c r="J1462"/>
      <c r="K1462"/>
    </row>
    <row r="1463" spans="10:11" x14ac:dyDescent="0.25">
      <c r="J1463"/>
      <c r="K1463"/>
    </row>
    <row r="1464" spans="10:11" x14ac:dyDescent="0.25">
      <c r="J1464"/>
      <c r="K1464"/>
    </row>
    <row r="1465" spans="10:11" x14ac:dyDescent="0.25">
      <c r="J1465"/>
      <c r="K1465"/>
    </row>
    <row r="1466" spans="10:11" x14ac:dyDescent="0.25">
      <c r="J1466"/>
      <c r="K1466"/>
    </row>
    <row r="1467" spans="10:11" x14ac:dyDescent="0.25">
      <c r="J1467"/>
      <c r="K1467"/>
    </row>
    <row r="1468" spans="10:11" x14ac:dyDescent="0.25">
      <c r="J1468"/>
      <c r="K1468"/>
    </row>
    <row r="1469" spans="10:11" x14ac:dyDescent="0.25">
      <c r="J1469"/>
      <c r="K1469"/>
    </row>
    <row r="1470" spans="10:11" x14ac:dyDescent="0.25">
      <c r="J1470"/>
      <c r="K1470"/>
    </row>
    <row r="1471" spans="10:11" x14ac:dyDescent="0.25">
      <c r="J1471"/>
      <c r="K1471"/>
    </row>
    <row r="1472" spans="10:11" x14ac:dyDescent="0.25">
      <c r="J1472"/>
      <c r="K1472"/>
    </row>
    <row r="1473" spans="10:11" x14ac:dyDescent="0.25">
      <c r="J1473"/>
      <c r="K1473"/>
    </row>
    <row r="1474" spans="10:11" x14ac:dyDescent="0.25">
      <c r="J1474"/>
      <c r="K1474"/>
    </row>
    <row r="1475" spans="10:11" x14ac:dyDescent="0.25">
      <c r="J1475"/>
      <c r="K1475"/>
    </row>
    <row r="1476" spans="10:11" x14ac:dyDescent="0.25">
      <c r="J1476"/>
      <c r="K1476"/>
    </row>
    <row r="1477" spans="10:11" x14ac:dyDescent="0.25">
      <c r="J1477"/>
      <c r="K1477"/>
    </row>
    <row r="1478" spans="10:11" x14ac:dyDescent="0.25">
      <c r="J1478"/>
      <c r="K1478"/>
    </row>
    <row r="1479" spans="10:11" x14ac:dyDescent="0.25">
      <c r="J1479"/>
      <c r="K1479"/>
    </row>
    <row r="1480" spans="10:11" x14ac:dyDescent="0.25">
      <c r="J1480"/>
      <c r="K1480"/>
    </row>
    <row r="1481" spans="10:11" x14ac:dyDescent="0.25">
      <c r="J1481"/>
      <c r="K1481"/>
    </row>
    <row r="1482" spans="10:11" x14ac:dyDescent="0.25">
      <c r="J1482"/>
      <c r="K1482"/>
    </row>
    <row r="1483" spans="10:11" x14ac:dyDescent="0.25">
      <c r="J1483"/>
      <c r="K1483"/>
    </row>
    <row r="1484" spans="10:11" x14ac:dyDescent="0.25">
      <c r="J1484"/>
      <c r="K1484"/>
    </row>
    <row r="1485" spans="10:11" x14ac:dyDescent="0.25">
      <c r="J1485"/>
      <c r="K1485"/>
    </row>
    <row r="1486" spans="10:11" x14ac:dyDescent="0.25">
      <c r="J1486"/>
      <c r="K1486"/>
    </row>
    <row r="1487" spans="10:11" x14ac:dyDescent="0.25">
      <c r="J1487"/>
      <c r="K1487"/>
    </row>
    <row r="1488" spans="10:11" x14ac:dyDescent="0.25">
      <c r="J1488"/>
      <c r="K1488"/>
    </row>
    <row r="1489" spans="10:11" x14ac:dyDescent="0.25">
      <c r="J1489"/>
      <c r="K1489"/>
    </row>
    <row r="1490" spans="10:11" x14ac:dyDescent="0.25">
      <c r="J1490"/>
      <c r="K1490"/>
    </row>
    <row r="1491" spans="10:11" x14ac:dyDescent="0.25">
      <c r="J1491"/>
      <c r="K1491"/>
    </row>
    <row r="1492" spans="10:11" x14ac:dyDescent="0.25">
      <c r="J1492"/>
      <c r="K1492"/>
    </row>
    <row r="1493" spans="10:11" x14ac:dyDescent="0.25">
      <c r="J1493"/>
      <c r="K1493"/>
    </row>
    <row r="1494" spans="10:11" x14ac:dyDescent="0.25">
      <c r="J1494"/>
      <c r="K1494"/>
    </row>
    <row r="1495" spans="10:11" x14ac:dyDescent="0.25">
      <c r="J1495"/>
      <c r="K1495"/>
    </row>
    <row r="1496" spans="10:11" x14ac:dyDescent="0.25">
      <c r="J1496"/>
      <c r="K1496"/>
    </row>
    <row r="1497" spans="10:11" x14ac:dyDescent="0.25">
      <c r="J1497"/>
      <c r="K1497"/>
    </row>
    <row r="1498" spans="10:11" x14ac:dyDescent="0.25">
      <c r="J1498"/>
      <c r="K1498"/>
    </row>
    <row r="1499" spans="10:11" x14ac:dyDescent="0.25">
      <c r="J1499"/>
      <c r="K1499"/>
    </row>
    <row r="1500" spans="10:11" x14ac:dyDescent="0.25">
      <c r="J1500"/>
      <c r="K1500"/>
    </row>
    <row r="1501" spans="10:11" x14ac:dyDescent="0.25">
      <c r="J1501"/>
      <c r="K1501"/>
    </row>
    <row r="1502" spans="10:11" x14ac:dyDescent="0.25">
      <c r="J1502"/>
      <c r="K1502"/>
    </row>
    <row r="1503" spans="10:11" x14ac:dyDescent="0.25">
      <c r="J1503"/>
      <c r="K1503"/>
    </row>
    <row r="1504" spans="10:11" x14ac:dyDescent="0.25">
      <c r="J1504"/>
      <c r="K1504"/>
    </row>
    <row r="1505" spans="10:11" x14ac:dyDescent="0.25">
      <c r="J1505"/>
      <c r="K1505"/>
    </row>
    <row r="1506" spans="10:11" x14ac:dyDescent="0.25">
      <c r="J1506"/>
      <c r="K1506"/>
    </row>
    <row r="1507" spans="10:11" x14ac:dyDescent="0.25">
      <c r="J1507"/>
      <c r="K1507"/>
    </row>
    <row r="1508" spans="10:11" x14ac:dyDescent="0.25">
      <c r="J1508"/>
      <c r="K1508"/>
    </row>
    <row r="1509" spans="10:11" x14ac:dyDescent="0.25">
      <c r="J1509"/>
      <c r="K1509"/>
    </row>
    <row r="1510" spans="10:11" x14ac:dyDescent="0.25">
      <c r="J1510"/>
      <c r="K1510"/>
    </row>
    <row r="1511" spans="10:11" x14ac:dyDescent="0.25">
      <c r="J1511"/>
      <c r="K1511"/>
    </row>
    <row r="1512" spans="10:11" x14ac:dyDescent="0.25">
      <c r="J1512"/>
      <c r="K1512"/>
    </row>
    <row r="1513" spans="10:11" x14ac:dyDescent="0.25">
      <c r="J1513"/>
      <c r="K1513"/>
    </row>
    <row r="1514" spans="10:11" x14ac:dyDescent="0.25">
      <c r="J1514"/>
      <c r="K1514"/>
    </row>
    <row r="1515" spans="10:11" x14ac:dyDescent="0.25">
      <c r="J1515"/>
      <c r="K1515"/>
    </row>
    <row r="1516" spans="10:11" x14ac:dyDescent="0.25">
      <c r="J1516"/>
      <c r="K1516"/>
    </row>
    <row r="1517" spans="10:11" x14ac:dyDescent="0.25">
      <c r="J1517"/>
      <c r="K1517"/>
    </row>
    <row r="1518" spans="10:11" x14ac:dyDescent="0.25">
      <c r="J1518"/>
      <c r="K1518"/>
    </row>
    <row r="1519" spans="10:11" x14ac:dyDescent="0.25">
      <c r="J1519"/>
      <c r="K1519"/>
    </row>
    <row r="1520" spans="10:11" x14ac:dyDescent="0.25">
      <c r="J1520"/>
      <c r="K1520"/>
    </row>
    <row r="1521" spans="10:11" x14ac:dyDescent="0.25">
      <c r="J1521"/>
      <c r="K1521"/>
    </row>
    <row r="1522" spans="10:11" x14ac:dyDescent="0.25">
      <c r="J1522"/>
      <c r="K1522"/>
    </row>
    <row r="1523" spans="10:11" x14ac:dyDescent="0.25">
      <c r="J1523"/>
      <c r="K1523"/>
    </row>
    <row r="1524" spans="10:11" x14ac:dyDescent="0.25">
      <c r="J1524"/>
      <c r="K1524"/>
    </row>
    <row r="1525" spans="10:11" x14ac:dyDescent="0.25">
      <c r="J1525"/>
      <c r="K1525"/>
    </row>
    <row r="1526" spans="10:11" x14ac:dyDescent="0.25">
      <c r="J1526"/>
      <c r="K1526"/>
    </row>
    <row r="1527" spans="10:11" x14ac:dyDescent="0.25">
      <c r="J1527"/>
      <c r="K1527"/>
    </row>
    <row r="1528" spans="10:11" x14ac:dyDescent="0.25">
      <c r="J1528"/>
      <c r="K1528"/>
    </row>
    <row r="1529" spans="10:11" x14ac:dyDescent="0.25">
      <c r="J1529"/>
      <c r="K1529"/>
    </row>
    <row r="1530" spans="10:11" x14ac:dyDescent="0.25">
      <c r="J1530"/>
      <c r="K1530"/>
    </row>
    <row r="1531" spans="10:11" x14ac:dyDescent="0.25">
      <c r="J1531"/>
      <c r="K1531"/>
    </row>
    <row r="1532" spans="10:11" x14ac:dyDescent="0.25">
      <c r="J1532"/>
      <c r="K1532"/>
    </row>
    <row r="1533" spans="10:11" x14ac:dyDescent="0.25">
      <c r="J1533"/>
      <c r="K1533"/>
    </row>
    <row r="1534" spans="10:11" x14ac:dyDescent="0.25">
      <c r="J1534"/>
      <c r="K1534"/>
    </row>
    <row r="1535" spans="10:11" x14ac:dyDescent="0.25">
      <c r="J1535"/>
      <c r="K1535"/>
    </row>
    <row r="1536" spans="10:11" x14ac:dyDescent="0.25">
      <c r="J1536"/>
      <c r="K1536"/>
    </row>
    <row r="1537" spans="10:11" x14ac:dyDescent="0.25">
      <c r="J1537"/>
      <c r="K1537"/>
    </row>
    <row r="1538" spans="10:11" x14ac:dyDescent="0.25">
      <c r="J1538"/>
      <c r="K1538"/>
    </row>
    <row r="1539" spans="10:11" x14ac:dyDescent="0.25">
      <c r="J1539"/>
      <c r="K1539"/>
    </row>
    <row r="1540" spans="10:11" x14ac:dyDescent="0.25">
      <c r="J1540"/>
      <c r="K1540"/>
    </row>
    <row r="1541" spans="10:11" x14ac:dyDescent="0.25">
      <c r="J1541"/>
      <c r="K1541"/>
    </row>
    <row r="1542" spans="10:11" x14ac:dyDescent="0.25">
      <c r="J1542"/>
      <c r="K1542"/>
    </row>
    <row r="1543" spans="10:11" x14ac:dyDescent="0.25">
      <c r="J1543"/>
      <c r="K1543"/>
    </row>
    <row r="1544" spans="10:11" x14ac:dyDescent="0.25">
      <c r="J1544"/>
      <c r="K1544"/>
    </row>
    <row r="1545" spans="10:11" x14ac:dyDescent="0.25">
      <c r="J1545"/>
      <c r="K1545"/>
    </row>
    <row r="1546" spans="10:11" x14ac:dyDescent="0.25">
      <c r="J1546"/>
      <c r="K1546"/>
    </row>
    <row r="1547" spans="10:11" x14ac:dyDescent="0.25">
      <c r="J1547"/>
      <c r="K1547"/>
    </row>
    <row r="1548" spans="10:11" x14ac:dyDescent="0.25">
      <c r="J1548"/>
      <c r="K1548"/>
    </row>
    <row r="1549" spans="10:11" x14ac:dyDescent="0.25">
      <c r="J1549"/>
      <c r="K1549"/>
    </row>
    <row r="1550" spans="10:11" x14ac:dyDescent="0.25">
      <c r="J1550"/>
      <c r="K1550"/>
    </row>
    <row r="1551" spans="10:11" x14ac:dyDescent="0.25">
      <c r="J1551"/>
      <c r="K1551"/>
    </row>
    <row r="1552" spans="10:11" x14ac:dyDescent="0.25">
      <c r="J1552"/>
      <c r="K1552"/>
    </row>
    <row r="1553" spans="10:11" x14ac:dyDescent="0.25">
      <c r="J1553"/>
      <c r="K1553"/>
    </row>
    <row r="1554" spans="10:11" x14ac:dyDescent="0.25">
      <c r="J1554"/>
      <c r="K1554"/>
    </row>
    <row r="1555" spans="10:11" x14ac:dyDescent="0.25">
      <c r="J1555"/>
      <c r="K1555"/>
    </row>
    <row r="1556" spans="10:11" x14ac:dyDescent="0.25">
      <c r="J1556"/>
      <c r="K1556"/>
    </row>
    <row r="1557" spans="10:11" x14ac:dyDescent="0.25">
      <c r="J1557"/>
      <c r="K1557"/>
    </row>
    <row r="1558" spans="10:11" x14ac:dyDescent="0.25">
      <c r="J1558"/>
      <c r="K1558"/>
    </row>
    <row r="1559" spans="10:11" x14ac:dyDescent="0.25">
      <c r="J1559"/>
      <c r="K1559"/>
    </row>
    <row r="1560" spans="10:11" x14ac:dyDescent="0.25">
      <c r="J1560"/>
      <c r="K1560"/>
    </row>
    <row r="1561" spans="10:11" x14ac:dyDescent="0.25">
      <c r="J1561"/>
      <c r="K1561"/>
    </row>
    <row r="1562" spans="10:11" x14ac:dyDescent="0.25">
      <c r="J1562"/>
      <c r="K1562"/>
    </row>
    <row r="1563" spans="10:11" x14ac:dyDescent="0.25">
      <c r="J1563"/>
      <c r="K1563"/>
    </row>
    <row r="1564" spans="10:11" x14ac:dyDescent="0.25">
      <c r="J1564"/>
      <c r="K1564"/>
    </row>
    <row r="1565" spans="10:11" x14ac:dyDescent="0.25">
      <c r="J1565"/>
      <c r="K1565"/>
    </row>
    <row r="1566" spans="10:11" x14ac:dyDescent="0.25">
      <c r="J1566"/>
      <c r="K1566"/>
    </row>
    <row r="1567" spans="10:11" x14ac:dyDescent="0.25">
      <c r="J1567"/>
      <c r="K1567"/>
    </row>
    <row r="1568" spans="10:11" x14ac:dyDescent="0.25">
      <c r="J1568"/>
      <c r="K1568"/>
    </row>
    <row r="1569" spans="10:11" x14ac:dyDescent="0.25">
      <c r="J1569"/>
      <c r="K1569"/>
    </row>
    <row r="1570" spans="10:11" x14ac:dyDescent="0.25">
      <c r="J1570"/>
      <c r="K1570"/>
    </row>
    <row r="1571" spans="10:11" x14ac:dyDescent="0.25">
      <c r="J1571"/>
      <c r="K1571"/>
    </row>
    <row r="1572" spans="10:11" x14ac:dyDescent="0.25">
      <c r="J1572"/>
      <c r="K1572"/>
    </row>
    <row r="1573" spans="10:11" x14ac:dyDescent="0.25">
      <c r="J1573"/>
      <c r="K1573"/>
    </row>
    <row r="1574" spans="10:11" x14ac:dyDescent="0.25">
      <c r="J1574"/>
      <c r="K1574"/>
    </row>
    <row r="1575" spans="10:11" x14ac:dyDescent="0.25">
      <c r="J1575"/>
      <c r="K1575"/>
    </row>
    <row r="1576" spans="10:11" x14ac:dyDescent="0.25">
      <c r="J1576"/>
      <c r="K1576"/>
    </row>
    <row r="1577" spans="10:11" x14ac:dyDescent="0.25">
      <c r="J1577"/>
      <c r="K1577"/>
    </row>
    <row r="1578" spans="10:11" x14ac:dyDescent="0.25">
      <c r="J1578"/>
      <c r="K1578"/>
    </row>
    <row r="1579" spans="10:11" x14ac:dyDescent="0.25">
      <c r="J1579"/>
      <c r="K1579"/>
    </row>
    <row r="1580" spans="10:11" x14ac:dyDescent="0.25">
      <c r="J1580"/>
      <c r="K1580"/>
    </row>
    <row r="1581" spans="10:11" x14ac:dyDescent="0.25">
      <c r="J1581"/>
      <c r="K1581"/>
    </row>
    <row r="1582" spans="10:11" x14ac:dyDescent="0.25">
      <c r="J1582"/>
      <c r="K1582"/>
    </row>
    <row r="1583" spans="10:11" x14ac:dyDescent="0.25">
      <c r="J1583"/>
      <c r="K1583"/>
    </row>
    <row r="1584" spans="10:11" x14ac:dyDescent="0.25">
      <c r="J1584"/>
      <c r="K1584"/>
    </row>
    <row r="1585" spans="10:11" x14ac:dyDescent="0.25">
      <c r="J1585"/>
      <c r="K1585"/>
    </row>
    <row r="1586" spans="10:11" x14ac:dyDescent="0.25">
      <c r="J1586"/>
      <c r="K1586"/>
    </row>
    <row r="1587" spans="10:11" x14ac:dyDescent="0.25">
      <c r="J1587"/>
      <c r="K1587"/>
    </row>
    <row r="1588" spans="10:11" x14ac:dyDescent="0.25">
      <c r="J1588"/>
      <c r="K1588"/>
    </row>
    <row r="1589" spans="10:11" x14ac:dyDescent="0.25">
      <c r="J1589"/>
      <c r="K1589"/>
    </row>
    <row r="1590" spans="10:11" x14ac:dyDescent="0.25">
      <c r="J1590"/>
      <c r="K1590"/>
    </row>
    <row r="1591" spans="10:11" x14ac:dyDescent="0.25">
      <c r="J1591"/>
      <c r="K1591"/>
    </row>
    <row r="1592" spans="10:11" x14ac:dyDescent="0.25">
      <c r="J1592"/>
      <c r="K1592"/>
    </row>
    <row r="1593" spans="10:11" x14ac:dyDescent="0.25">
      <c r="J1593"/>
      <c r="K1593"/>
    </row>
    <row r="1594" spans="10:11" x14ac:dyDescent="0.25">
      <c r="J1594"/>
      <c r="K1594"/>
    </row>
    <row r="1595" spans="10:11" x14ac:dyDescent="0.25">
      <c r="J1595"/>
      <c r="K1595"/>
    </row>
    <row r="1596" spans="10:11" x14ac:dyDescent="0.25">
      <c r="J1596"/>
      <c r="K1596"/>
    </row>
    <row r="1597" spans="10:11" x14ac:dyDescent="0.25">
      <c r="J1597"/>
      <c r="K1597"/>
    </row>
    <row r="1598" spans="10:11" x14ac:dyDescent="0.25">
      <c r="J1598"/>
      <c r="K1598"/>
    </row>
    <row r="1599" spans="10:11" x14ac:dyDescent="0.25">
      <c r="J1599"/>
      <c r="K1599"/>
    </row>
    <row r="1600" spans="10:11" x14ac:dyDescent="0.25">
      <c r="J1600"/>
      <c r="K1600"/>
    </row>
    <row r="1601" spans="10:11" x14ac:dyDescent="0.25">
      <c r="J1601"/>
      <c r="K1601"/>
    </row>
    <row r="1602" spans="10:11" x14ac:dyDescent="0.25">
      <c r="J1602"/>
      <c r="K1602"/>
    </row>
    <row r="1603" spans="10:11" x14ac:dyDescent="0.25">
      <c r="J1603"/>
      <c r="K1603"/>
    </row>
    <row r="1604" spans="10:11" x14ac:dyDescent="0.25">
      <c r="J1604"/>
      <c r="K1604"/>
    </row>
    <row r="1605" spans="10:11" x14ac:dyDescent="0.25">
      <c r="J1605"/>
      <c r="K1605"/>
    </row>
    <row r="1606" spans="10:11" x14ac:dyDescent="0.25">
      <c r="J1606"/>
      <c r="K1606"/>
    </row>
    <row r="1607" spans="10:11" x14ac:dyDescent="0.25">
      <c r="J1607"/>
      <c r="K1607"/>
    </row>
    <row r="1608" spans="10:11" x14ac:dyDescent="0.25">
      <c r="J1608"/>
      <c r="K1608"/>
    </row>
    <row r="1609" spans="10:11" x14ac:dyDescent="0.25">
      <c r="J1609"/>
      <c r="K1609"/>
    </row>
    <row r="1610" spans="10:11" x14ac:dyDescent="0.25">
      <c r="J1610"/>
      <c r="K1610"/>
    </row>
    <row r="1611" spans="10:11" x14ac:dyDescent="0.25">
      <c r="J1611"/>
      <c r="K1611"/>
    </row>
    <row r="1612" spans="10:11" x14ac:dyDescent="0.25">
      <c r="J1612"/>
      <c r="K1612"/>
    </row>
    <row r="1613" spans="10:11" x14ac:dyDescent="0.25">
      <c r="J1613"/>
      <c r="K1613"/>
    </row>
    <row r="1614" spans="10:11" x14ac:dyDescent="0.25">
      <c r="J1614"/>
      <c r="K1614"/>
    </row>
    <row r="1615" spans="10:11" x14ac:dyDescent="0.25">
      <c r="J1615"/>
      <c r="K1615"/>
    </row>
    <row r="1616" spans="10:11" x14ac:dyDescent="0.25">
      <c r="J1616"/>
      <c r="K1616"/>
    </row>
    <row r="1617" spans="10:11" x14ac:dyDescent="0.25">
      <c r="J1617"/>
      <c r="K1617"/>
    </row>
    <row r="1618" spans="10:11" x14ac:dyDescent="0.25">
      <c r="J1618"/>
      <c r="K1618"/>
    </row>
    <row r="1619" spans="10:11" x14ac:dyDescent="0.25">
      <c r="J1619"/>
      <c r="K1619"/>
    </row>
    <row r="1620" spans="10:11" x14ac:dyDescent="0.25">
      <c r="J1620"/>
      <c r="K1620"/>
    </row>
    <row r="1621" spans="10:11" x14ac:dyDescent="0.25">
      <c r="J1621"/>
      <c r="K1621"/>
    </row>
    <row r="1622" spans="10:11" x14ac:dyDescent="0.25">
      <c r="J1622"/>
      <c r="K1622"/>
    </row>
    <row r="1623" spans="10:11" x14ac:dyDescent="0.25">
      <c r="J1623"/>
      <c r="K1623"/>
    </row>
    <row r="1624" spans="10:11" x14ac:dyDescent="0.25">
      <c r="J1624"/>
      <c r="K1624"/>
    </row>
    <row r="1625" spans="10:11" x14ac:dyDescent="0.25">
      <c r="J1625"/>
      <c r="K1625"/>
    </row>
    <row r="1626" spans="10:11" x14ac:dyDescent="0.25">
      <c r="J1626"/>
      <c r="K1626"/>
    </row>
    <row r="1627" spans="10:11" x14ac:dyDescent="0.25">
      <c r="J1627"/>
      <c r="K1627"/>
    </row>
    <row r="1628" spans="10:11" x14ac:dyDescent="0.25">
      <c r="J1628"/>
      <c r="K1628"/>
    </row>
    <row r="1629" spans="10:11" x14ac:dyDescent="0.25">
      <c r="J1629"/>
      <c r="K1629"/>
    </row>
    <row r="1630" spans="10:11" x14ac:dyDescent="0.25">
      <c r="J1630"/>
      <c r="K1630"/>
    </row>
    <row r="1631" spans="10:11" x14ac:dyDescent="0.25">
      <c r="J1631"/>
      <c r="K1631"/>
    </row>
    <row r="1632" spans="10:11" x14ac:dyDescent="0.25">
      <c r="J1632"/>
      <c r="K1632"/>
    </row>
    <row r="1633" spans="10:11" x14ac:dyDescent="0.25">
      <c r="J1633"/>
      <c r="K1633"/>
    </row>
    <row r="1634" spans="10:11" x14ac:dyDescent="0.25">
      <c r="J1634"/>
      <c r="K1634"/>
    </row>
    <row r="1635" spans="10:11" x14ac:dyDescent="0.25">
      <c r="J1635"/>
      <c r="K1635"/>
    </row>
    <row r="1636" spans="10:11" x14ac:dyDescent="0.25">
      <c r="J1636"/>
      <c r="K1636"/>
    </row>
    <row r="1637" spans="10:11" x14ac:dyDescent="0.25">
      <c r="J1637"/>
      <c r="K1637"/>
    </row>
    <row r="1638" spans="10:11" x14ac:dyDescent="0.25">
      <c r="J1638"/>
      <c r="K1638"/>
    </row>
    <row r="1639" spans="10:11" x14ac:dyDescent="0.25">
      <c r="J1639"/>
      <c r="K1639"/>
    </row>
    <row r="1640" spans="10:11" x14ac:dyDescent="0.25">
      <c r="J1640"/>
      <c r="K1640"/>
    </row>
    <row r="1641" spans="10:11" x14ac:dyDescent="0.25">
      <c r="J1641"/>
      <c r="K1641"/>
    </row>
    <row r="1642" spans="10:11" x14ac:dyDescent="0.25">
      <c r="J1642"/>
      <c r="K1642"/>
    </row>
    <row r="1643" spans="10:11" x14ac:dyDescent="0.25">
      <c r="J1643"/>
      <c r="K1643"/>
    </row>
    <row r="1644" spans="10:11" x14ac:dyDescent="0.25">
      <c r="J1644"/>
      <c r="K1644"/>
    </row>
    <row r="1645" spans="10:11" x14ac:dyDescent="0.25">
      <c r="J1645"/>
      <c r="K1645"/>
    </row>
    <row r="1646" spans="10:11" x14ac:dyDescent="0.25">
      <c r="J1646"/>
      <c r="K1646"/>
    </row>
    <row r="1647" spans="10:11" x14ac:dyDescent="0.25">
      <c r="J1647"/>
      <c r="K1647"/>
    </row>
    <row r="1648" spans="10:11" x14ac:dyDescent="0.25">
      <c r="J1648"/>
      <c r="K1648"/>
    </row>
    <row r="1649" spans="10:11" x14ac:dyDescent="0.25">
      <c r="J1649"/>
      <c r="K1649"/>
    </row>
    <row r="1650" spans="10:11" x14ac:dyDescent="0.25">
      <c r="J1650"/>
      <c r="K1650"/>
    </row>
    <row r="1651" spans="10:11" x14ac:dyDescent="0.25">
      <c r="J1651"/>
      <c r="K1651"/>
    </row>
    <row r="1652" spans="10:11" x14ac:dyDescent="0.25">
      <c r="J1652"/>
      <c r="K1652"/>
    </row>
    <row r="1653" spans="10:11" x14ac:dyDescent="0.25">
      <c r="J1653"/>
      <c r="K1653"/>
    </row>
    <row r="1654" spans="10:11" x14ac:dyDescent="0.25">
      <c r="J1654"/>
      <c r="K1654"/>
    </row>
    <row r="1655" spans="10:11" x14ac:dyDescent="0.25">
      <c r="J1655"/>
      <c r="K1655"/>
    </row>
    <row r="1656" spans="10:11" x14ac:dyDescent="0.25">
      <c r="J1656"/>
      <c r="K1656"/>
    </row>
    <row r="1657" spans="10:11" x14ac:dyDescent="0.25">
      <c r="J1657"/>
      <c r="K1657"/>
    </row>
    <row r="1658" spans="10:11" x14ac:dyDescent="0.25">
      <c r="J1658"/>
      <c r="K1658"/>
    </row>
    <row r="1659" spans="10:11" x14ac:dyDescent="0.25">
      <c r="J1659"/>
      <c r="K1659"/>
    </row>
    <row r="1660" spans="10:11" x14ac:dyDescent="0.25">
      <c r="J1660"/>
      <c r="K1660"/>
    </row>
    <row r="1661" spans="10:11" x14ac:dyDescent="0.25">
      <c r="J1661"/>
      <c r="K1661"/>
    </row>
    <row r="1662" spans="10:11" x14ac:dyDescent="0.25">
      <c r="J1662"/>
      <c r="K1662"/>
    </row>
    <row r="1663" spans="10:11" x14ac:dyDescent="0.25">
      <c r="J1663"/>
      <c r="K1663"/>
    </row>
    <row r="1664" spans="10:11" x14ac:dyDescent="0.25">
      <c r="J1664"/>
      <c r="K1664"/>
    </row>
    <row r="1665" spans="10:11" x14ac:dyDescent="0.25">
      <c r="J1665"/>
      <c r="K1665"/>
    </row>
    <row r="1666" spans="10:11" x14ac:dyDescent="0.25">
      <c r="J1666"/>
      <c r="K1666"/>
    </row>
    <row r="1667" spans="10:11" x14ac:dyDescent="0.25">
      <c r="J1667"/>
      <c r="K1667"/>
    </row>
    <row r="1668" spans="10:11" x14ac:dyDescent="0.25">
      <c r="J1668"/>
      <c r="K1668"/>
    </row>
    <row r="1669" spans="10:11" x14ac:dyDescent="0.25">
      <c r="J1669"/>
      <c r="K1669"/>
    </row>
    <row r="1670" spans="10:11" x14ac:dyDescent="0.25">
      <c r="J1670"/>
      <c r="K1670"/>
    </row>
    <row r="1671" spans="10:11" x14ac:dyDescent="0.25">
      <c r="J1671"/>
      <c r="K1671"/>
    </row>
    <row r="1672" spans="10:11" x14ac:dyDescent="0.25">
      <c r="J1672"/>
      <c r="K1672"/>
    </row>
    <row r="1673" spans="10:11" x14ac:dyDescent="0.25">
      <c r="J1673"/>
      <c r="K1673"/>
    </row>
    <row r="1674" spans="10:11" x14ac:dyDescent="0.25">
      <c r="J1674"/>
      <c r="K1674"/>
    </row>
    <row r="1675" spans="10:11" x14ac:dyDescent="0.25">
      <c r="J1675"/>
      <c r="K1675"/>
    </row>
    <row r="1676" spans="10:11" x14ac:dyDescent="0.25">
      <c r="J1676"/>
      <c r="K1676"/>
    </row>
    <row r="1677" spans="10:11" x14ac:dyDescent="0.25">
      <c r="J1677"/>
      <c r="K1677"/>
    </row>
    <row r="1678" spans="10:11" x14ac:dyDescent="0.25">
      <c r="J1678"/>
      <c r="K1678"/>
    </row>
    <row r="1679" spans="10:11" x14ac:dyDescent="0.25">
      <c r="J1679"/>
      <c r="K1679"/>
    </row>
    <row r="1680" spans="10:11" x14ac:dyDescent="0.25">
      <c r="J1680"/>
      <c r="K1680"/>
    </row>
    <row r="1681" spans="10:11" x14ac:dyDescent="0.25">
      <c r="J1681"/>
      <c r="K1681"/>
    </row>
    <row r="1682" spans="10:11" x14ac:dyDescent="0.25">
      <c r="J1682"/>
      <c r="K1682"/>
    </row>
    <row r="1683" spans="10:11" x14ac:dyDescent="0.25">
      <c r="J1683"/>
      <c r="K1683"/>
    </row>
    <row r="1684" spans="10:11" x14ac:dyDescent="0.25">
      <c r="J1684"/>
      <c r="K1684"/>
    </row>
    <row r="1685" spans="10:11" x14ac:dyDescent="0.25">
      <c r="J1685"/>
      <c r="K1685"/>
    </row>
    <row r="1686" spans="10:11" x14ac:dyDescent="0.25">
      <c r="J1686"/>
      <c r="K1686"/>
    </row>
    <row r="1687" spans="10:11" x14ac:dyDescent="0.25">
      <c r="J1687"/>
      <c r="K1687"/>
    </row>
    <row r="1688" spans="10:11" x14ac:dyDescent="0.25">
      <c r="J1688"/>
      <c r="K1688"/>
    </row>
    <row r="1689" spans="10:11" x14ac:dyDescent="0.25">
      <c r="J1689"/>
      <c r="K1689"/>
    </row>
    <row r="1690" spans="10:11" x14ac:dyDescent="0.25">
      <c r="J1690"/>
      <c r="K1690"/>
    </row>
    <row r="1691" spans="10:11" x14ac:dyDescent="0.25">
      <c r="J1691"/>
      <c r="K1691"/>
    </row>
    <row r="1692" spans="10:11" x14ac:dyDescent="0.25">
      <c r="J1692"/>
      <c r="K1692"/>
    </row>
    <row r="1693" spans="10:11" x14ac:dyDescent="0.25">
      <c r="J1693"/>
      <c r="K1693"/>
    </row>
    <row r="1694" spans="10:11" x14ac:dyDescent="0.25">
      <c r="J1694"/>
      <c r="K1694"/>
    </row>
    <row r="1695" spans="10:11" x14ac:dyDescent="0.25">
      <c r="J1695"/>
      <c r="K1695"/>
    </row>
    <row r="1696" spans="10:11" x14ac:dyDescent="0.25">
      <c r="J1696"/>
      <c r="K1696"/>
    </row>
    <row r="1697" spans="10:11" x14ac:dyDescent="0.25">
      <c r="J1697"/>
      <c r="K1697"/>
    </row>
    <row r="1698" spans="10:11" x14ac:dyDescent="0.25">
      <c r="J1698"/>
      <c r="K1698"/>
    </row>
    <row r="1699" spans="10:11" x14ac:dyDescent="0.25">
      <c r="J1699"/>
      <c r="K1699"/>
    </row>
    <row r="1700" spans="10:11" x14ac:dyDescent="0.25">
      <c r="J1700"/>
      <c r="K1700"/>
    </row>
    <row r="1701" spans="10:11" x14ac:dyDescent="0.25">
      <c r="J1701"/>
      <c r="K1701"/>
    </row>
    <row r="1702" spans="10:11" x14ac:dyDescent="0.25">
      <c r="J1702"/>
      <c r="K1702"/>
    </row>
    <row r="1703" spans="10:11" x14ac:dyDescent="0.25">
      <c r="J1703"/>
      <c r="K1703"/>
    </row>
    <row r="1704" spans="10:11" x14ac:dyDescent="0.25">
      <c r="J1704"/>
      <c r="K1704"/>
    </row>
    <row r="1705" spans="10:11" x14ac:dyDescent="0.25">
      <c r="J1705"/>
      <c r="K1705"/>
    </row>
    <row r="1706" spans="10:11" x14ac:dyDescent="0.25">
      <c r="J1706"/>
      <c r="K1706"/>
    </row>
    <row r="1707" spans="10:11" x14ac:dyDescent="0.25">
      <c r="J1707"/>
      <c r="K1707"/>
    </row>
    <row r="1708" spans="10:11" x14ac:dyDescent="0.25">
      <c r="J1708"/>
      <c r="K1708"/>
    </row>
    <row r="1709" spans="10:11" x14ac:dyDescent="0.25">
      <c r="J1709"/>
      <c r="K1709"/>
    </row>
    <row r="1710" spans="10:11" x14ac:dyDescent="0.25">
      <c r="J1710"/>
      <c r="K1710"/>
    </row>
    <row r="1711" spans="10:11" x14ac:dyDescent="0.25">
      <c r="J1711"/>
      <c r="K1711"/>
    </row>
    <row r="1712" spans="10:11" x14ac:dyDescent="0.25">
      <c r="J1712"/>
      <c r="K1712"/>
    </row>
    <row r="1713" spans="10:11" x14ac:dyDescent="0.25">
      <c r="J1713"/>
      <c r="K1713"/>
    </row>
    <row r="1714" spans="10:11" x14ac:dyDescent="0.25">
      <c r="J1714"/>
      <c r="K1714"/>
    </row>
    <row r="1715" spans="10:11" x14ac:dyDescent="0.25">
      <c r="J1715"/>
      <c r="K1715"/>
    </row>
    <row r="1716" spans="10:11" x14ac:dyDescent="0.25">
      <c r="J1716"/>
      <c r="K1716"/>
    </row>
    <row r="1717" spans="10:11" x14ac:dyDescent="0.25">
      <c r="J1717"/>
      <c r="K1717"/>
    </row>
    <row r="1718" spans="10:11" x14ac:dyDescent="0.25">
      <c r="J1718"/>
      <c r="K1718"/>
    </row>
    <row r="1719" spans="10:11" x14ac:dyDescent="0.25">
      <c r="J1719"/>
      <c r="K1719"/>
    </row>
    <row r="1720" spans="10:11" x14ac:dyDescent="0.25">
      <c r="J1720"/>
      <c r="K1720"/>
    </row>
    <row r="1721" spans="10:11" x14ac:dyDescent="0.25">
      <c r="J1721"/>
      <c r="K1721"/>
    </row>
    <row r="1722" spans="10:11" x14ac:dyDescent="0.25">
      <c r="J1722"/>
      <c r="K1722"/>
    </row>
    <row r="1723" spans="10:11" x14ac:dyDescent="0.25">
      <c r="J1723"/>
      <c r="K1723"/>
    </row>
    <row r="1724" spans="10:11" x14ac:dyDescent="0.25">
      <c r="J1724"/>
      <c r="K1724"/>
    </row>
    <row r="1725" spans="10:11" x14ac:dyDescent="0.25">
      <c r="J1725"/>
      <c r="K1725"/>
    </row>
    <row r="1726" spans="10:11" x14ac:dyDescent="0.25">
      <c r="J1726"/>
      <c r="K1726"/>
    </row>
    <row r="1727" spans="10:11" x14ac:dyDescent="0.25">
      <c r="J1727"/>
      <c r="K1727"/>
    </row>
    <row r="1728" spans="10:11" x14ac:dyDescent="0.25">
      <c r="J1728"/>
      <c r="K1728"/>
    </row>
    <row r="1729" spans="10:11" x14ac:dyDescent="0.25">
      <c r="J1729"/>
      <c r="K1729"/>
    </row>
    <row r="1730" spans="10:11" x14ac:dyDescent="0.25">
      <c r="J1730"/>
      <c r="K1730"/>
    </row>
    <row r="1731" spans="10:11" x14ac:dyDescent="0.25">
      <c r="J1731"/>
      <c r="K1731"/>
    </row>
    <row r="1732" spans="10:11" x14ac:dyDescent="0.25">
      <c r="J1732"/>
      <c r="K1732"/>
    </row>
    <row r="1733" spans="10:11" x14ac:dyDescent="0.25">
      <c r="J1733"/>
      <c r="K1733"/>
    </row>
    <row r="1734" spans="10:11" x14ac:dyDescent="0.25">
      <c r="J1734"/>
      <c r="K1734"/>
    </row>
    <row r="1735" spans="10:11" x14ac:dyDescent="0.25">
      <c r="J1735"/>
      <c r="K1735"/>
    </row>
    <row r="1736" spans="10:11" x14ac:dyDescent="0.25">
      <c r="J1736"/>
      <c r="K1736"/>
    </row>
    <row r="1737" spans="10:11" x14ac:dyDescent="0.25">
      <c r="J1737"/>
      <c r="K1737"/>
    </row>
    <row r="1738" spans="10:11" x14ac:dyDescent="0.25">
      <c r="J1738"/>
      <c r="K1738"/>
    </row>
    <row r="1739" spans="10:11" x14ac:dyDescent="0.25">
      <c r="J1739"/>
      <c r="K1739"/>
    </row>
    <row r="1740" spans="10:11" x14ac:dyDescent="0.25">
      <c r="J1740"/>
      <c r="K1740"/>
    </row>
    <row r="1741" spans="10:11" x14ac:dyDescent="0.25">
      <c r="J1741"/>
      <c r="K1741"/>
    </row>
    <row r="1742" spans="10:11" x14ac:dyDescent="0.25">
      <c r="J1742"/>
      <c r="K1742"/>
    </row>
    <row r="1743" spans="10:11" x14ac:dyDescent="0.25">
      <c r="J1743"/>
      <c r="K1743"/>
    </row>
    <row r="1744" spans="10:11" x14ac:dyDescent="0.25">
      <c r="J1744"/>
      <c r="K1744"/>
    </row>
    <row r="1745" spans="10:11" x14ac:dyDescent="0.25">
      <c r="J1745"/>
      <c r="K1745"/>
    </row>
    <row r="1746" spans="10:11" x14ac:dyDescent="0.25">
      <c r="J1746"/>
      <c r="K1746"/>
    </row>
    <row r="1747" spans="10:11" x14ac:dyDescent="0.25">
      <c r="J1747"/>
      <c r="K1747"/>
    </row>
    <row r="1748" spans="10:11" x14ac:dyDescent="0.25">
      <c r="J1748"/>
      <c r="K1748"/>
    </row>
    <row r="1749" spans="10:11" x14ac:dyDescent="0.25">
      <c r="J1749"/>
      <c r="K1749"/>
    </row>
    <row r="1750" spans="10:11" x14ac:dyDescent="0.25">
      <c r="J1750"/>
      <c r="K1750"/>
    </row>
    <row r="1751" spans="10:11" x14ac:dyDescent="0.25">
      <c r="J1751"/>
      <c r="K1751"/>
    </row>
    <row r="1752" spans="10:11" x14ac:dyDescent="0.25">
      <c r="J1752"/>
      <c r="K1752"/>
    </row>
    <row r="1753" spans="10:11" x14ac:dyDescent="0.25">
      <c r="J1753"/>
      <c r="K1753"/>
    </row>
    <row r="1754" spans="10:11" x14ac:dyDescent="0.25">
      <c r="J1754"/>
      <c r="K1754"/>
    </row>
    <row r="1755" spans="10:11" x14ac:dyDescent="0.25">
      <c r="J1755"/>
      <c r="K1755"/>
    </row>
    <row r="1756" spans="10:11" x14ac:dyDescent="0.25">
      <c r="J1756"/>
      <c r="K1756"/>
    </row>
    <row r="1757" spans="10:11" x14ac:dyDescent="0.25">
      <c r="J1757"/>
      <c r="K1757"/>
    </row>
    <row r="1758" spans="10:11" x14ac:dyDescent="0.25">
      <c r="J1758"/>
      <c r="K1758"/>
    </row>
    <row r="1759" spans="10:11" x14ac:dyDescent="0.25">
      <c r="J1759"/>
      <c r="K1759"/>
    </row>
    <row r="1760" spans="10:11" x14ac:dyDescent="0.25">
      <c r="J1760"/>
      <c r="K1760"/>
    </row>
    <row r="1761" spans="10:11" x14ac:dyDescent="0.25">
      <c r="J1761"/>
      <c r="K1761"/>
    </row>
    <row r="1762" spans="10:11" x14ac:dyDescent="0.25">
      <c r="J1762"/>
      <c r="K1762"/>
    </row>
    <row r="1763" spans="10:11" x14ac:dyDescent="0.25">
      <c r="J1763"/>
      <c r="K1763"/>
    </row>
    <row r="1764" spans="10:11" x14ac:dyDescent="0.25">
      <c r="J1764"/>
      <c r="K1764"/>
    </row>
    <row r="1765" spans="10:11" x14ac:dyDescent="0.25">
      <c r="J1765"/>
      <c r="K1765"/>
    </row>
    <row r="1766" spans="10:11" x14ac:dyDescent="0.25">
      <c r="J1766"/>
      <c r="K1766"/>
    </row>
    <row r="1767" spans="10:11" x14ac:dyDescent="0.25">
      <c r="J1767"/>
      <c r="K1767"/>
    </row>
    <row r="1768" spans="10:11" x14ac:dyDescent="0.25">
      <c r="J1768"/>
      <c r="K1768"/>
    </row>
    <row r="1769" spans="10:11" x14ac:dyDescent="0.25">
      <c r="J1769"/>
      <c r="K1769"/>
    </row>
    <row r="1770" spans="10:11" x14ac:dyDescent="0.25">
      <c r="J1770"/>
      <c r="K1770"/>
    </row>
    <row r="1771" spans="10:11" x14ac:dyDescent="0.25">
      <c r="J1771"/>
      <c r="K1771"/>
    </row>
    <row r="1772" spans="10:11" x14ac:dyDescent="0.25">
      <c r="J1772"/>
      <c r="K1772"/>
    </row>
    <row r="1773" spans="10:11" x14ac:dyDescent="0.25">
      <c r="J1773"/>
      <c r="K1773"/>
    </row>
    <row r="1774" spans="10:11" x14ac:dyDescent="0.25">
      <c r="J1774"/>
      <c r="K1774"/>
    </row>
    <row r="1775" spans="10:11" x14ac:dyDescent="0.25">
      <c r="J1775"/>
      <c r="K1775"/>
    </row>
    <row r="1776" spans="10:11" x14ac:dyDescent="0.25">
      <c r="J1776"/>
      <c r="K1776"/>
    </row>
    <row r="1777" spans="10:11" x14ac:dyDescent="0.25">
      <c r="J1777"/>
      <c r="K1777"/>
    </row>
    <row r="1778" spans="10:11" x14ac:dyDescent="0.25">
      <c r="J1778"/>
      <c r="K1778"/>
    </row>
    <row r="1779" spans="10:11" x14ac:dyDescent="0.25">
      <c r="J1779"/>
      <c r="K1779"/>
    </row>
    <row r="1780" spans="10:11" x14ac:dyDescent="0.25">
      <c r="J1780"/>
      <c r="K1780"/>
    </row>
    <row r="1781" spans="10:11" x14ac:dyDescent="0.25">
      <c r="J1781"/>
      <c r="K1781"/>
    </row>
    <row r="1782" spans="10:11" x14ac:dyDescent="0.25">
      <c r="J1782"/>
      <c r="K1782"/>
    </row>
    <row r="1783" spans="10:11" x14ac:dyDescent="0.25">
      <c r="J1783"/>
      <c r="K1783"/>
    </row>
    <row r="1784" spans="10:11" x14ac:dyDescent="0.25">
      <c r="J1784"/>
      <c r="K1784"/>
    </row>
    <row r="1785" spans="10:11" x14ac:dyDescent="0.25">
      <c r="J1785"/>
      <c r="K1785"/>
    </row>
    <row r="1786" spans="10:11" x14ac:dyDescent="0.25">
      <c r="J1786"/>
      <c r="K1786"/>
    </row>
    <row r="1787" spans="10:11" x14ac:dyDescent="0.25">
      <c r="J1787"/>
      <c r="K1787"/>
    </row>
    <row r="1788" spans="10:11" x14ac:dyDescent="0.25">
      <c r="J1788"/>
      <c r="K1788"/>
    </row>
    <row r="1789" spans="10:11" x14ac:dyDescent="0.25">
      <c r="J1789"/>
      <c r="K1789"/>
    </row>
    <row r="1790" spans="10:11" x14ac:dyDescent="0.25">
      <c r="J1790"/>
      <c r="K1790"/>
    </row>
    <row r="1791" spans="10:11" x14ac:dyDescent="0.25">
      <c r="J1791"/>
      <c r="K1791"/>
    </row>
    <row r="1792" spans="10:11" x14ac:dyDescent="0.25">
      <c r="J1792"/>
      <c r="K1792"/>
    </row>
    <row r="1793" spans="10:11" x14ac:dyDescent="0.25">
      <c r="J1793"/>
      <c r="K1793"/>
    </row>
    <row r="1794" spans="10:11" x14ac:dyDescent="0.25">
      <c r="J1794"/>
      <c r="K1794"/>
    </row>
    <row r="1795" spans="10:11" x14ac:dyDescent="0.25">
      <c r="J1795"/>
      <c r="K1795"/>
    </row>
    <row r="1796" spans="10:11" x14ac:dyDescent="0.25">
      <c r="J1796"/>
      <c r="K1796"/>
    </row>
    <row r="1797" spans="10:11" x14ac:dyDescent="0.25">
      <c r="J1797"/>
      <c r="K1797"/>
    </row>
    <row r="1798" spans="10:11" x14ac:dyDescent="0.25">
      <c r="J1798"/>
      <c r="K1798"/>
    </row>
    <row r="1799" spans="10:11" x14ac:dyDescent="0.25">
      <c r="J1799"/>
      <c r="K1799"/>
    </row>
    <row r="1800" spans="10:11" x14ac:dyDescent="0.25">
      <c r="J1800"/>
      <c r="K1800"/>
    </row>
    <row r="1801" spans="10:11" x14ac:dyDescent="0.25">
      <c r="J1801"/>
      <c r="K1801"/>
    </row>
    <row r="1802" spans="10:11" x14ac:dyDescent="0.25">
      <c r="J1802"/>
      <c r="K1802"/>
    </row>
    <row r="1803" spans="10:11" x14ac:dyDescent="0.25">
      <c r="J1803"/>
      <c r="K1803"/>
    </row>
    <row r="1804" spans="10:11" x14ac:dyDescent="0.25">
      <c r="J1804"/>
      <c r="K1804"/>
    </row>
    <row r="1805" spans="10:11" x14ac:dyDescent="0.25">
      <c r="J1805"/>
      <c r="K1805"/>
    </row>
    <row r="1806" spans="10:11" x14ac:dyDescent="0.25">
      <c r="J1806"/>
      <c r="K1806"/>
    </row>
    <row r="1807" spans="10:11" x14ac:dyDescent="0.25">
      <c r="J1807"/>
      <c r="K1807"/>
    </row>
    <row r="1808" spans="10:11" x14ac:dyDescent="0.25">
      <c r="J1808"/>
      <c r="K1808"/>
    </row>
    <row r="1809" spans="10:11" x14ac:dyDescent="0.25">
      <c r="J1809"/>
      <c r="K1809"/>
    </row>
    <row r="1810" spans="10:11" x14ac:dyDescent="0.25">
      <c r="J1810"/>
      <c r="K1810"/>
    </row>
    <row r="1811" spans="10:11" x14ac:dyDescent="0.25">
      <c r="J1811"/>
      <c r="K1811"/>
    </row>
    <row r="1812" spans="10:11" x14ac:dyDescent="0.25">
      <c r="J1812"/>
      <c r="K1812"/>
    </row>
    <row r="1813" spans="10:11" x14ac:dyDescent="0.25">
      <c r="J1813"/>
      <c r="K1813"/>
    </row>
    <row r="1814" spans="10:11" x14ac:dyDescent="0.25">
      <c r="J1814"/>
      <c r="K1814"/>
    </row>
    <row r="1815" spans="10:11" x14ac:dyDescent="0.25">
      <c r="J1815"/>
      <c r="K1815"/>
    </row>
    <row r="1816" spans="10:11" x14ac:dyDescent="0.25">
      <c r="J1816"/>
      <c r="K1816"/>
    </row>
    <row r="1817" spans="10:11" x14ac:dyDescent="0.25">
      <c r="J1817"/>
      <c r="K1817"/>
    </row>
    <row r="1818" spans="10:11" x14ac:dyDescent="0.25">
      <c r="J1818"/>
      <c r="K1818"/>
    </row>
    <row r="1819" spans="10:11" x14ac:dyDescent="0.25">
      <c r="J1819"/>
      <c r="K1819"/>
    </row>
    <row r="1820" spans="10:11" x14ac:dyDescent="0.25">
      <c r="J1820"/>
      <c r="K1820"/>
    </row>
    <row r="1821" spans="10:11" x14ac:dyDescent="0.25">
      <c r="J1821"/>
      <c r="K1821"/>
    </row>
    <row r="1822" spans="10:11" x14ac:dyDescent="0.25">
      <c r="J1822"/>
      <c r="K1822"/>
    </row>
    <row r="1823" spans="10:11" x14ac:dyDescent="0.25">
      <c r="J1823"/>
      <c r="K1823"/>
    </row>
    <row r="1824" spans="10:11" x14ac:dyDescent="0.25">
      <c r="J1824"/>
      <c r="K1824"/>
    </row>
    <row r="1825" spans="10:11" x14ac:dyDescent="0.25">
      <c r="J1825"/>
      <c r="K1825"/>
    </row>
    <row r="1826" spans="10:11" x14ac:dyDescent="0.25">
      <c r="J1826"/>
      <c r="K1826"/>
    </row>
    <row r="1827" spans="10:11" x14ac:dyDescent="0.25">
      <c r="J1827"/>
      <c r="K1827"/>
    </row>
    <row r="1828" spans="10:11" x14ac:dyDescent="0.25">
      <c r="J1828"/>
      <c r="K1828"/>
    </row>
    <row r="1829" spans="10:11" x14ac:dyDescent="0.25">
      <c r="J1829"/>
      <c r="K1829"/>
    </row>
    <row r="1830" spans="10:11" x14ac:dyDescent="0.25">
      <c r="J1830"/>
      <c r="K1830"/>
    </row>
    <row r="1831" spans="10:11" x14ac:dyDescent="0.25">
      <c r="J1831"/>
      <c r="K1831"/>
    </row>
    <row r="1832" spans="10:11" x14ac:dyDescent="0.25">
      <c r="J1832"/>
      <c r="K1832"/>
    </row>
    <row r="1833" spans="10:11" x14ac:dyDescent="0.25">
      <c r="J1833"/>
      <c r="K1833"/>
    </row>
    <row r="1834" spans="10:11" x14ac:dyDescent="0.25">
      <c r="J1834"/>
      <c r="K1834"/>
    </row>
    <row r="1835" spans="10:11" x14ac:dyDescent="0.25">
      <c r="J1835"/>
      <c r="K1835"/>
    </row>
    <row r="1836" spans="10:11" x14ac:dyDescent="0.25">
      <c r="J1836"/>
      <c r="K1836"/>
    </row>
    <row r="1837" spans="10:11" x14ac:dyDescent="0.25">
      <c r="J1837"/>
      <c r="K1837"/>
    </row>
    <row r="1838" spans="10:11" x14ac:dyDescent="0.25">
      <c r="J1838"/>
      <c r="K1838"/>
    </row>
    <row r="1839" spans="10:11" x14ac:dyDescent="0.25">
      <c r="J1839"/>
      <c r="K1839"/>
    </row>
    <row r="1840" spans="10:11" x14ac:dyDescent="0.25">
      <c r="J1840"/>
      <c r="K1840"/>
    </row>
    <row r="1841" spans="10:11" x14ac:dyDescent="0.25">
      <c r="J1841"/>
      <c r="K1841"/>
    </row>
    <row r="1842" spans="10:11" x14ac:dyDescent="0.25">
      <c r="J1842"/>
      <c r="K1842"/>
    </row>
    <row r="1843" spans="10:11" x14ac:dyDescent="0.25">
      <c r="J1843"/>
      <c r="K1843"/>
    </row>
    <row r="1844" spans="10:11" x14ac:dyDescent="0.25">
      <c r="J1844"/>
      <c r="K1844"/>
    </row>
    <row r="1845" spans="10:11" x14ac:dyDescent="0.25">
      <c r="J1845"/>
      <c r="K1845"/>
    </row>
    <row r="1846" spans="10:11" x14ac:dyDescent="0.25">
      <c r="J1846"/>
      <c r="K1846"/>
    </row>
    <row r="1847" spans="10:11" x14ac:dyDescent="0.25">
      <c r="J1847"/>
      <c r="K1847"/>
    </row>
    <row r="1848" spans="10:11" x14ac:dyDescent="0.25">
      <c r="J1848"/>
      <c r="K1848"/>
    </row>
    <row r="1849" spans="10:11" x14ac:dyDescent="0.25">
      <c r="J1849"/>
      <c r="K1849"/>
    </row>
    <row r="1850" spans="10:11" x14ac:dyDescent="0.25">
      <c r="J1850"/>
      <c r="K1850"/>
    </row>
    <row r="1851" spans="10:11" x14ac:dyDescent="0.25">
      <c r="J1851"/>
      <c r="K1851"/>
    </row>
    <row r="1852" spans="10:11" x14ac:dyDescent="0.25">
      <c r="J1852"/>
      <c r="K1852"/>
    </row>
    <row r="1853" spans="10:11" x14ac:dyDescent="0.25">
      <c r="J1853"/>
      <c r="K1853"/>
    </row>
    <row r="1854" spans="10:11" x14ac:dyDescent="0.25">
      <c r="J1854"/>
      <c r="K1854"/>
    </row>
    <row r="1855" spans="10:11" x14ac:dyDescent="0.25">
      <c r="J1855"/>
      <c r="K1855"/>
    </row>
    <row r="1856" spans="10:11" x14ac:dyDescent="0.25">
      <c r="J1856"/>
      <c r="K1856"/>
    </row>
    <row r="1857" spans="10:11" x14ac:dyDescent="0.25">
      <c r="J1857"/>
      <c r="K1857"/>
    </row>
    <row r="1858" spans="10:11" x14ac:dyDescent="0.25">
      <c r="J1858"/>
      <c r="K1858"/>
    </row>
    <row r="1859" spans="10:11" x14ac:dyDescent="0.25">
      <c r="J1859"/>
      <c r="K1859"/>
    </row>
    <row r="1860" spans="10:11" x14ac:dyDescent="0.25">
      <c r="J1860"/>
      <c r="K1860"/>
    </row>
    <row r="1861" spans="10:11" x14ac:dyDescent="0.25">
      <c r="J1861"/>
      <c r="K1861"/>
    </row>
    <row r="1862" spans="10:11" x14ac:dyDescent="0.25">
      <c r="J1862"/>
      <c r="K1862"/>
    </row>
    <row r="1863" spans="10:11" x14ac:dyDescent="0.25">
      <c r="J1863"/>
      <c r="K1863"/>
    </row>
    <row r="1864" spans="10:11" x14ac:dyDescent="0.25">
      <c r="J1864"/>
      <c r="K1864"/>
    </row>
    <row r="1865" spans="10:11" x14ac:dyDescent="0.25">
      <c r="J1865"/>
      <c r="K1865"/>
    </row>
    <row r="1866" spans="10:11" x14ac:dyDescent="0.25">
      <c r="J1866"/>
      <c r="K1866"/>
    </row>
    <row r="1867" spans="10:11" x14ac:dyDescent="0.25">
      <c r="J1867"/>
      <c r="K1867"/>
    </row>
    <row r="1868" spans="10:11" x14ac:dyDescent="0.25">
      <c r="J1868"/>
      <c r="K1868"/>
    </row>
    <row r="1869" spans="10:11" x14ac:dyDescent="0.25">
      <c r="J1869"/>
      <c r="K1869"/>
    </row>
    <row r="1870" spans="10:11" x14ac:dyDescent="0.25">
      <c r="J1870"/>
      <c r="K1870"/>
    </row>
    <row r="1871" spans="10:11" x14ac:dyDescent="0.25">
      <c r="J1871"/>
      <c r="K1871"/>
    </row>
    <row r="1872" spans="10:11" x14ac:dyDescent="0.25">
      <c r="J1872"/>
      <c r="K1872"/>
    </row>
    <row r="1873" spans="10:11" x14ac:dyDescent="0.25">
      <c r="J1873"/>
      <c r="K1873"/>
    </row>
    <row r="1874" spans="10:11" x14ac:dyDescent="0.25">
      <c r="J1874"/>
      <c r="K1874"/>
    </row>
    <row r="1875" spans="10:11" x14ac:dyDescent="0.25">
      <c r="J1875"/>
      <c r="K1875"/>
    </row>
    <row r="1876" spans="10:11" x14ac:dyDescent="0.25">
      <c r="J1876"/>
      <c r="K1876"/>
    </row>
    <row r="1877" spans="10:11" x14ac:dyDescent="0.25">
      <c r="J1877"/>
      <c r="K1877"/>
    </row>
    <row r="1878" spans="10:11" x14ac:dyDescent="0.25">
      <c r="J1878"/>
      <c r="K1878"/>
    </row>
    <row r="1879" spans="10:11" x14ac:dyDescent="0.25">
      <c r="J1879"/>
      <c r="K1879"/>
    </row>
    <row r="1880" spans="10:11" x14ac:dyDescent="0.25">
      <c r="J1880"/>
      <c r="K1880"/>
    </row>
    <row r="1881" spans="10:11" x14ac:dyDescent="0.25">
      <c r="J1881"/>
      <c r="K1881"/>
    </row>
    <row r="1882" spans="10:11" x14ac:dyDescent="0.25">
      <c r="J1882"/>
      <c r="K1882"/>
    </row>
    <row r="1883" spans="10:11" x14ac:dyDescent="0.25">
      <c r="J1883"/>
      <c r="K1883"/>
    </row>
    <row r="1884" spans="10:11" x14ac:dyDescent="0.25">
      <c r="J1884"/>
      <c r="K1884"/>
    </row>
    <row r="1885" spans="10:11" x14ac:dyDescent="0.25">
      <c r="J1885"/>
      <c r="K1885"/>
    </row>
    <row r="1886" spans="10:11" x14ac:dyDescent="0.25">
      <c r="J1886"/>
      <c r="K1886"/>
    </row>
    <row r="1887" spans="10:11" x14ac:dyDescent="0.25">
      <c r="J1887"/>
      <c r="K1887"/>
    </row>
    <row r="1888" spans="10:11" x14ac:dyDescent="0.25">
      <c r="J1888"/>
      <c r="K1888"/>
    </row>
    <row r="1889" spans="10:11" x14ac:dyDescent="0.25">
      <c r="J1889"/>
      <c r="K1889"/>
    </row>
    <row r="1890" spans="10:11" x14ac:dyDescent="0.25">
      <c r="J1890"/>
      <c r="K1890"/>
    </row>
    <row r="1891" spans="10:11" x14ac:dyDescent="0.25">
      <c r="J1891"/>
      <c r="K1891"/>
    </row>
    <row r="1892" spans="10:11" x14ac:dyDescent="0.25">
      <c r="J1892"/>
      <c r="K1892"/>
    </row>
    <row r="1893" spans="10:11" x14ac:dyDescent="0.25">
      <c r="J1893"/>
      <c r="K1893"/>
    </row>
    <row r="1894" spans="10:11" x14ac:dyDescent="0.25">
      <c r="J1894"/>
      <c r="K1894"/>
    </row>
    <row r="1895" spans="10:11" x14ac:dyDescent="0.25">
      <c r="J1895"/>
      <c r="K1895"/>
    </row>
    <row r="1896" spans="10:11" x14ac:dyDescent="0.25">
      <c r="J1896"/>
      <c r="K1896"/>
    </row>
    <row r="1897" spans="10:11" x14ac:dyDescent="0.25">
      <c r="J1897"/>
      <c r="K1897"/>
    </row>
    <row r="1898" spans="10:11" x14ac:dyDescent="0.25">
      <c r="J1898"/>
      <c r="K1898"/>
    </row>
    <row r="1899" spans="10:11" x14ac:dyDescent="0.25">
      <c r="J1899"/>
      <c r="K1899"/>
    </row>
    <row r="1900" spans="10:11" x14ac:dyDescent="0.25">
      <c r="J1900"/>
      <c r="K1900"/>
    </row>
    <row r="1901" spans="10:11" x14ac:dyDescent="0.25">
      <c r="J1901"/>
      <c r="K1901"/>
    </row>
    <row r="1902" spans="10:11" x14ac:dyDescent="0.25">
      <c r="J1902"/>
      <c r="K1902"/>
    </row>
    <row r="1903" spans="10:11" x14ac:dyDescent="0.25">
      <c r="J1903"/>
      <c r="K1903"/>
    </row>
    <row r="1904" spans="10:11" x14ac:dyDescent="0.25">
      <c r="J1904"/>
      <c r="K1904"/>
    </row>
    <row r="1905" spans="10:11" x14ac:dyDescent="0.25">
      <c r="J1905"/>
      <c r="K1905"/>
    </row>
    <row r="1906" spans="10:11" x14ac:dyDescent="0.25">
      <c r="J1906"/>
      <c r="K1906"/>
    </row>
    <row r="1907" spans="10:11" x14ac:dyDescent="0.25">
      <c r="J1907"/>
      <c r="K1907"/>
    </row>
    <row r="1908" spans="10:11" x14ac:dyDescent="0.25">
      <c r="J1908"/>
      <c r="K1908"/>
    </row>
    <row r="1909" spans="10:11" x14ac:dyDescent="0.25">
      <c r="J1909"/>
      <c r="K1909"/>
    </row>
    <row r="1910" spans="10:11" x14ac:dyDescent="0.25">
      <c r="J1910"/>
      <c r="K1910"/>
    </row>
    <row r="1911" spans="10:11" x14ac:dyDescent="0.25">
      <c r="J1911"/>
      <c r="K1911"/>
    </row>
    <row r="1912" spans="10:11" x14ac:dyDescent="0.25">
      <c r="J1912"/>
      <c r="K1912"/>
    </row>
    <row r="1913" spans="10:11" x14ac:dyDescent="0.25">
      <c r="J1913"/>
      <c r="K1913"/>
    </row>
    <row r="1914" spans="10:11" x14ac:dyDescent="0.25">
      <c r="J1914"/>
      <c r="K1914"/>
    </row>
    <row r="1915" spans="10:11" x14ac:dyDescent="0.25">
      <c r="J1915"/>
      <c r="K1915"/>
    </row>
    <row r="1916" spans="10:11" x14ac:dyDescent="0.25">
      <c r="J1916"/>
      <c r="K1916"/>
    </row>
    <row r="1917" spans="10:11" x14ac:dyDescent="0.25">
      <c r="J1917"/>
      <c r="K1917"/>
    </row>
    <row r="1918" spans="10:11" x14ac:dyDescent="0.25">
      <c r="J1918"/>
      <c r="K1918"/>
    </row>
    <row r="1919" spans="10:11" x14ac:dyDescent="0.25">
      <c r="J1919"/>
      <c r="K1919"/>
    </row>
    <row r="1920" spans="10:11" x14ac:dyDescent="0.25">
      <c r="J1920"/>
      <c r="K1920"/>
    </row>
    <row r="1921" spans="10:11" x14ac:dyDescent="0.25">
      <c r="J1921"/>
      <c r="K1921"/>
    </row>
    <row r="1922" spans="10:11" x14ac:dyDescent="0.25">
      <c r="J1922"/>
      <c r="K1922"/>
    </row>
    <row r="1923" spans="10:11" x14ac:dyDescent="0.25">
      <c r="J1923"/>
      <c r="K1923"/>
    </row>
    <row r="1924" spans="10:11" x14ac:dyDescent="0.25">
      <c r="J1924"/>
      <c r="K1924"/>
    </row>
    <row r="1925" spans="10:11" x14ac:dyDescent="0.25">
      <c r="J1925"/>
      <c r="K1925"/>
    </row>
    <row r="1926" spans="10:11" x14ac:dyDescent="0.25">
      <c r="J1926"/>
      <c r="K1926"/>
    </row>
    <row r="1927" spans="10:11" x14ac:dyDescent="0.25">
      <c r="J1927"/>
      <c r="K1927"/>
    </row>
    <row r="1928" spans="10:11" x14ac:dyDescent="0.25">
      <c r="J1928"/>
      <c r="K1928"/>
    </row>
    <row r="1929" spans="10:11" x14ac:dyDescent="0.25">
      <c r="J1929"/>
      <c r="K1929"/>
    </row>
    <row r="1930" spans="10:11" x14ac:dyDescent="0.25">
      <c r="J1930"/>
      <c r="K1930"/>
    </row>
    <row r="1931" spans="10:11" x14ac:dyDescent="0.25">
      <c r="J1931"/>
      <c r="K1931"/>
    </row>
    <row r="1932" spans="10:11" x14ac:dyDescent="0.25">
      <c r="J1932"/>
      <c r="K1932"/>
    </row>
    <row r="1933" spans="10:11" x14ac:dyDescent="0.25">
      <c r="J1933"/>
      <c r="K1933"/>
    </row>
    <row r="1934" spans="10:11" x14ac:dyDescent="0.25">
      <c r="J1934"/>
      <c r="K1934"/>
    </row>
    <row r="1935" spans="10:11" x14ac:dyDescent="0.25">
      <c r="J1935"/>
      <c r="K1935"/>
    </row>
    <row r="1936" spans="10:11" x14ac:dyDescent="0.25">
      <c r="J1936"/>
      <c r="K1936"/>
    </row>
    <row r="1937" spans="10:11" x14ac:dyDescent="0.25">
      <c r="J1937"/>
      <c r="K1937"/>
    </row>
    <row r="1938" spans="10:11" x14ac:dyDescent="0.25">
      <c r="J1938"/>
      <c r="K1938"/>
    </row>
    <row r="1939" spans="10:11" x14ac:dyDescent="0.25">
      <c r="J1939"/>
      <c r="K1939"/>
    </row>
    <row r="1940" spans="10:11" x14ac:dyDescent="0.25">
      <c r="J1940"/>
      <c r="K1940"/>
    </row>
    <row r="1941" spans="10:11" x14ac:dyDescent="0.25">
      <c r="J1941"/>
      <c r="K1941"/>
    </row>
    <row r="1942" spans="10:11" x14ac:dyDescent="0.25">
      <c r="J1942"/>
      <c r="K1942"/>
    </row>
    <row r="1943" spans="10:11" x14ac:dyDescent="0.25">
      <c r="J1943"/>
      <c r="K1943"/>
    </row>
    <row r="1944" spans="10:11" x14ac:dyDescent="0.25">
      <c r="J1944"/>
      <c r="K1944"/>
    </row>
    <row r="1945" spans="10:11" x14ac:dyDescent="0.25">
      <c r="J1945"/>
      <c r="K1945"/>
    </row>
    <row r="1946" spans="10:11" x14ac:dyDescent="0.25">
      <c r="J1946"/>
      <c r="K1946"/>
    </row>
    <row r="1947" spans="10:11" x14ac:dyDescent="0.25">
      <c r="J1947"/>
      <c r="K1947"/>
    </row>
    <row r="1948" spans="10:11" x14ac:dyDescent="0.25">
      <c r="J1948"/>
      <c r="K1948"/>
    </row>
    <row r="1949" spans="10:11" x14ac:dyDescent="0.25">
      <c r="J1949"/>
      <c r="K1949"/>
    </row>
    <row r="1950" spans="10:11" x14ac:dyDescent="0.25">
      <c r="J1950"/>
      <c r="K1950"/>
    </row>
    <row r="1951" spans="10:11" x14ac:dyDescent="0.25">
      <c r="J1951"/>
      <c r="K1951"/>
    </row>
    <row r="1952" spans="10:11" x14ac:dyDescent="0.25">
      <c r="J1952"/>
      <c r="K1952"/>
    </row>
    <row r="1953" spans="10:11" x14ac:dyDescent="0.25">
      <c r="J1953"/>
      <c r="K1953"/>
    </row>
    <row r="1954" spans="10:11" x14ac:dyDescent="0.25">
      <c r="J1954"/>
      <c r="K1954"/>
    </row>
    <row r="1955" spans="10:11" x14ac:dyDescent="0.25">
      <c r="J1955"/>
      <c r="K1955"/>
    </row>
    <row r="1956" spans="10:11" x14ac:dyDescent="0.25">
      <c r="J1956"/>
      <c r="K1956"/>
    </row>
    <row r="1957" spans="10:11" x14ac:dyDescent="0.25">
      <c r="J1957"/>
      <c r="K1957"/>
    </row>
    <row r="1958" spans="10:11" x14ac:dyDescent="0.25">
      <c r="J1958"/>
      <c r="K1958"/>
    </row>
    <row r="1959" spans="10:11" x14ac:dyDescent="0.25">
      <c r="J1959"/>
      <c r="K1959"/>
    </row>
    <row r="1960" spans="10:11" x14ac:dyDescent="0.25">
      <c r="J1960"/>
      <c r="K1960"/>
    </row>
    <row r="1961" spans="10:11" x14ac:dyDescent="0.25">
      <c r="J1961"/>
      <c r="K1961"/>
    </row>
    <row r="1962" spans="10:11" x14ac:dyDescent="0.25">
      <c r="J1962"/>
      <c r="K1962"/>
    </row>
    <row r="1963" spans="10:11" x14ac:dyDescent="0.25">
      <c r="J1963"/>
      <c r="K1963"/>
    </row>
    <row r="1964" spans="10:11" x14ac:dyDescent="0.25">
      <c r="J1964"/>
      <c r="K1964"/>
    </row>
    <row r="1965" spans="10:11" x14ac:dyDescent="0.25">
      <c r="J1965"/>
      <c r="K1965"/>
    </row>
    <row r="1966" spans="10:11" x14ac:dyDescent="0.25">
      <c r="J1966"/>
      <c r="K1966"/>
    </row>
    <row r="1967" spans="10:11" x14ac:dyDescent="0.25">
      <c r="J1967"/>
      <c r="K1967"/>
    </row>
    <row r="1968" spans="10:11" x14ac:dyDescent="0.25">
      <c r="J1968"/>
      <c r="K1968"/>
    </row>
    <row r="1969" spans="10:11" x14ac:dyDescent="0.25">
      <c r="J1969"/>
      <c r="K1969"/>
    </row>
    <row r="1970" spans="10:11" x14ac:dyDescent="0.25">
      <c r="J1970"/>
      <c r="K1970"/>
    </row>
    <row r="1971" spans="10:11" x14ac:dyDescent="0.25">
      <c r="J1971"/>
      <c r="K1971"/>
    </row>
    <row r="1972" spans="10:11" x14ac:dyDescent="0.25">
      <c r="J1972"/>
      <c r="K1972"/>
    </row>
    <row r="1973" spans="10:11" x14ac:dyDescent="0.25">
      <c r="J1973"/>
      <c r="K1973"/>
    </row>
    <row r="1974" spans="10:11" x14ac:dyDescent="0.25">
      <c r="J1974"/>
      <c r="K1974"/>
    </row>
    <row r="1975" spans="10:11" x14ac:dyDescent="0.25">
      <c r="J1975"/>
      <c r="K1975"/>
    </row>
    <row r="1976" spans="10:11" x14ac:dyDescent="0.25">
      <c r="J1976"/>
      <c r="K1976"/>
    </row>
    <row r="1977" spans="10:11" x14ac:dyDescent="0.25">
      <c r="J1977"/>
      <c r="K1977"/>
    </row>
    <row r="1978" spans="10:11" x14ac:dyDescent="0.25">
      <c r="J1978"/>
      <c r="K1978"/>
    </row>
    <row r="1979" spans="10:11" x14ac:dyDescent="0.25">
      <c r="J1979"/>
      <c r="K1979"/>
    </row>
    <row r="1980" spans="10:11" x14ac:dyDescent="0.25">
      <c r="J1980"/>
      <c r="K1980"/>
    </row>
    <row r="1981" spans="10:11" x14ac:dyDescent="0.25">
      <c r="J1981"/>
      <c r="K1981"/>
    </row>
    <row r="1982" spans="10:11" x14ac:dyDescent="0.25">
      <c r="J1982"/>
      <c r="K1982"/>
    </row>
    <row r="1983" spans="10:11" x14ac:dyDescent="0.25">
      <c r="J1983"/>
      <c r="K1983"/>
    </row>
    <row r="1984" spans="10:11" x14ac:dyDescent="0.25">
      <c r="J1984"/>
      <c r="K1984"/>
    </row>
    <row r="1985" spans="10:11" x14ac:dyDescent="0.25">
      <c r="J1985"/>
      <c r="K1985"/>
    </row>
    <row r="1986" spans="10:11" x14ac:dyDescent="0.25">
      <c r="J1986"/>
      <c r="K1986"/>
    </row>
    <row r="1987" spans="10:11" x14ac:dyDescent="0.25">
      <c r="J1987"/>
      <c r="K1987"/>
    </row>
    <row r="1988" spans="10:11" x14ac:dyDescent="0.25">
      <c r="J1988"/>
      <c r="K1988"/>
    </row>
    <row r="1989" spans="10:11" x14ac:dyDescent="0.25">
      <c r="J1989"/>
      <c r="K1989"/>
    </row>
    <row r="1990" spans="10:11" x14ac:dyDescent="0.25">
      <c r="J1990"/>
      <c r="K1990"/>
    </row>
    <row r="1991" spans="10:11" x14ac:dyDescent="0.25">
      <c r="J1991"/>
      <c r="K1991"/>
    </row>
    <row r="1992" spans="10:11" x14ac:dyDescent="0.25">
      <c r="J1992"/>
      <c r="K1992"/>
    </row>
    <row r="1993" spans="10:11" x14ac:dyDescent="0.25">
      <c r="J1993"/>
      <c r="K1993"/>
    </row>
    <row r="1994" spans="10:11" x14ac:dyDescent="0.25">
      <c r="J1994"/>
      <c r="K1994"/>
    </row>
    <row r="1995" spans="10:11" x14ac:dyDescent="0.25">
      <c r="J1995"/>
      <c r="K1995"/>
    </row>
    <row r="1996" spans="10:11" x14ac:dyDescent="0.25">
      <c r="J1996"/>
      <c r="K1996"/>
    </row>
    <row r="1997" spans="10:11" x14ac:dyDescent="0.25">
      <c r="J1997"/>
      <c r="K1997"/>
    </row>
    <row r="1998" spans="10:11" x14ac:dyDescent="0.25">
      <c r="J1998"/>
      <c r="K1998"/>
    </row>
    <row r="1999" spans="10:11" x14ac:dyDescent="0.25">
      <c r="J1999"/>
      <c r="K1999"/>
    </row>
    <row r="2000" spans="10:11" x14ac:dyDescent="0.25">
      <c r="J2000"/>
      <c r="K2000"/>
    </row>
    <row r="2001" spans="10:11" x14ac:dyDescent="0.25">
      <c r="J2001"/>
      <c r="K2001"/>
    </row>
    <row r="2002" spans="10:11" x14ac:dyDescent="0.25">
      <c r="J2002"/>
      <c r="K2002"/>
    </row>
    <row r="2003" spans="10:11" x14ac:dyDescent="0.25">
      <c r="J2003"/>
      <c r="K2003"/>
    </row>
    <row r="2004" spans="10:11" x14ac:dyDescent="0.25">
      <c r="J2004"/>
      <c r="K2004"/>
    </row>
    <row r="2005" spans="10:11" x14ac:dyDescent="0.25">
      <c r="J2005"/>
      <c r="K2005"/>
    </row>
    <row r="2006" spans="10:11" x14ac:dyDescent="0.25">
      <c r="J2006"/>
      <c r="K2006"/>
    </row>
    <row r="2007" spans="10:11" x14ac:dyDescent="0.25">
      <c r="J2007"/>
      <c r="K2007"/>
    </row>
    <row r="2008" spans="10:11" x14ac:dyDescent="0.25">
      <c r="J2008"/>
      <c r="K2008"/>
    </row>
    <row r="2009" spans="10:11" x14ac:dyDescent="0.25">
      <c r="J2009"/>
      <c r="K2009"/>
    </row>
    <row r="2010" spans="10:11" x14ac:dyDescent="0.25">
      <c r="J2010"/>
      <c r="K2010"/>
    </row>
    <row r="2011" spans="10:11" x14ac:dyDescent="0.25">
      <c r="J2011"/>
      <c r="K2011"/>
    </row>
    <row r="2012" spans="10:11" x14ac:dyDescent="0.25">
      <c r="J2012"/>
      <c r="K2012"/>
    </row>
    <row r="2013" spans="10:11" x14ac:dyDescent="0.25">
      <c r="J2013"/>
      <c r="K2013"/>
    </row>
    <row r="2014" spans="10:11" x14ac:dyDescent="0.25">
      <c r="J2014"/>
      <c r="K2014"/>
    </row>
    <row r="2015" spans="10:11" x14ac:dyDescent="0.25">
      <c r="J2015"/>
      <c r="K2015"/>
    </row>
    <row r="2016" spans="10:11" x14ac:dyDescent="0.25">
      <c r="J2016"/>
      <c r="K2016"/>
    </row>
    <row r="2017" spans="10:11" x14ac:dyDescent="0.25">
      <c r="J2017"/>
      <c r="K2017"/>
    </row>
    <row r="2018" spans="10:11" x14ac:dyDescent="0.25">
      <c r="J2018"/>
      <c r="K2018"/>
    </row>
    <row r="2019" spans="10:11" x14ac:dyDescent="0.25">
      <c r="J2019"/>
      <c r="K2019"/>
    </row>
    <row r="2020" spans="10:11" x14ac:dyDescent="0.25">
      <c r="J2020"/>
      <c r="K2020"/>
    </row>
    <row r="2021" spans="10:11" x14ac:dyDescent="0.25">
      <c r="J2021"/>
      <c r="K2021"/>
    </row>
    <row r="2022" spans="10:11" x14ac:dyDescent="0.25">
      <c r="J2022"/>
      <c r="K2022"/>
    </row>
    <row r="2023" spans="10:11" x14ac:dyDescent="0.25">
      <c r="J2023"/>
      <c r="K2023"/>
    </row>
    <row r="2024" spans="10:11" x14ac:dyDescent="0.25">
      <c r="J2024"/>
      <c r="K2024"/>
    </row>
    <row r="2025" spans="10:11" x14ac:dyDescent="0.25">
      <c r="J2025"/>
      <c r="K2025"/>
    </row>
    <row r="2026" spans="10:11" x14ac:dyDescent="0.25">
      <c r="J2026"/>
      <c r="K2026"/>
    </row>
    <row r="2027" spans="10:11" x14ac:dyDescent="0.25">
      <c r="J2027"/>
      <c r="K2027"/>
    </row>
    <row r="2028" spans="10:11" x14ac:dyDescent="0.25">
      <c r="J2028"/>
      <c r="K2028"/>
    </row>
    <row r="2029" spans="10:11" x14ac:dyDescent="0.25">
      <c r="J2029"/>
      <c r="K2029"/>
    </row>
    <row r="2030" spans="10:11" x14ac:dyDescent="0.25">
      <c r="J2030"/>
      <c r="K2030"/>
    </row>
    <row r="2031" spans="10:11" x14ac:dyDescent="0.25">
      <c r="J2031"/>
      <c r="K2031"/>
    </row>
    <row r="2032" spans="10:11" x14ac:dyDescent="0.25">
      <c r="J2032"/>
      <c r="K2032"/>
    </row>
    <row r="2033" spans="10:11" x14ac:dyDescent="0.25">
      <c r="J2033"/>
      <c r="K2033"/>
    </row>
    <row r="2034" spans="10:11" x14ac:dyDescent="0.25">
      <c r="J2034"/>
      <c r="K2034"/>
    </row>
    <row r="2035" spans="10:11" x14ac:dyDescent="0.25">
      <c r="J2035"/>
      <c r="K2035"/>
    </row>
    <row r="2036" spans="10:11" x14ac:dyDescent="0.25">
      <c r="J2036"/>
      <c r="K2036"/>
    </row>
    <row r="2037" spans="10:11" x14ac:dyDescent="0.25">
      <c r="J2037"/>
      <c r="K2037"/>
    </row>
    <row r="2038" spans="10:11" x14ac:dyDescent="0.25">
      <c r="J2038"/>
      <c r="K2038"/>
    </row>
    <row r="2039" spans="10:11" x14ac:dyDescent="0.25">
      <c r="J2039"/>
      <c r="K2039"/>
    </row>
    <row r="2040" spans="10:11" x14ac:dyDescent="0.25">
      <c r="J2040"/>
      <c r="K2040"/>
    </row>
    <row r="2041" spans="10:11" x14ac:dyDescent="0.25">
      <c r="J2041"/>
      <c r="K2041"/>
    </row>
    <row r="2042" spans="10:11" x14ac:dyDescent="0.25">
      <c r="J2042"/>
      <c r="K2042"/>
    </row>
    <row r="2043" spans="10:11" x14ac:dyDescent="0.25">
      <c r="J2043"/>
      <c r="K2043"/>
    </row>
    <row r="2044" spans="10:11" x14ac:dyDescent="0.25">
      <c r="J2044"/>
      <c r="K2044"/>
    </row>
    <row r="2045" spans="10:11" x14ac:dyDescent="0.25">
      <c r="J2045"/>
      <c r="K2045"/>
    </row>
    <row r="2046" spans="10:11" x14ac:dyDescent="0.25">
      <c r="J2046"/>
      <c r="K2046"/>
    </row>
    <row r="2047" spans="10:11" x14ac:dyDescent="0.25">
      <c r="J2047"/>
      <c r="K2047"/>
    </row>
    <row r="2048" spans="10:11" x14ac:dyDescent="0.25">
      <c r="J2048"/>
      <c r="K2048"/>
    </row>
    <row r="2049" spans="10:11" x14ac:dyDescent="0.25">
      <c r="J2049"/>
      <c r="K2049"/>
    </row>
    <row r="2050" spans="10:11" x14ac:dyDescent="0.25">
      <c r="J2050"/>
      <c r="K2050"/>
    </row>
    <row r="2051" spans="10:11" x14ac:dyDescent="0.25">
      <c r="J2051"/>
      <c r="K2051"/>
    </row>
    <row r="2052" spans="10:11" x14ac:dyDescent="0.25">
      <c r="J2052"/>
      <c r="K2052"/>
    </row>
    <row r="2053" spans="10:11" x14ac:dyDescent="0.25">
      <c r="J2053"/>
      <c r="K2053"/>
    </row>
    <row r="2054" spans="10:11" x14ac:dyDescent="0.25">
      <c r="J2054"/>
      <c r="K2054"/>
    </row>
    <row r="2055" spans="10:11" x14ac:dyDescent="0.25">
      <c r="J2055"/>
      <c r="K2055"/>
    </row>
    <row r="2056" spans="10:11" x14ac:dyDescent="0.25">
      <c r="J2056"/>
      <c r="K2056"/>
    </row>
    <row r="2057" spans="10:11" x14ac:dyDescent="0.25">
      <c r="J2057"/>
      <c r="K2057"/>
    </row>
    <row r="2058" spans="10:11" x14ac:dyDescent="0.25">
      <c r="J2058"/>
      <c r="K2058"/>
    </row>
    <row r="2059" spans="10:11" x14ac:dyDescent="0.25">
      <c r="J2059"/>
      <c r="K2059"/>
    </row>
    <row r="2060" spans="10:11" x14ac:dyDescent="0.25">
      <c r="J2060"/>
      <c r="K2060"/>
    </row>
    <row r="2061" spans="10:11" x14ac:dyDescent="0.25">
      <c r="J2061"/>
      <c r="K2061"/>
    </row>
    <row r="2062" spans="10:11" x14ac:dyDescent="0.25">
      <c r="J2062"/>
      <c r="K2062"/>
    </row>
    <row r="2063" spans="10:11" x14ac:dyDescent="0.25">
      <c r="J2063"/>
      <c r="K2063"/>
    </row>
    <row r="2064" spans="10:11" x14ac:dyDescent="0.25">
      <c r="J2064"/>
      <c r="K2064"/>
    </row>
    <row r="2065" spans="10:11" x14ac:dyDescent="0.25">
      <c r="J2065"/>
      <c r="K2065"/>
    </row>
    <row r="2066" spans="10:11" x14ac:dyDescent="0.25">
      <c r="J2066"/>
      <c r="K2066"/>
    </row>
    <row r="2067" spans="10:11" x14ac:dyDescent="0.25">
      <c r="J2067"/>
      <c r="K2067"/>
    </row>
    <row r="2068" spans="10:11" x14ac:dyDescent="0.25">
      <c r="J2068"/>
      <c r="K2068"/>
    </row>
    <row r="2069" spans="10:11" x14ac:dyDescent="0.25">
      <c r="J2069"/>
      <c r="K2069"/>
    </row>
    <row r="2070" spans="10:11" x14ac:dyDescent="0.25">
      <c r="J2070"/>
      <c r="K2070"/>
    </row>
    <row r="2071" spans="10:11" x14ac:dyDescent="0.25">
      <c r="J2071"/>
      <c r="K2071"/>
    </row>
    <row r="2072" spans="10:11" x14ac:dyDescent="0.25">
      <c r="J2072"/>
      <c r="K2072"/>
    </row>
    <row r="2073" spans="10:11" x14ac:dyDescent="0.25">
      <c r="J2073"/>
      <c r="K2073"/>
    </row>
    <row r="2074" spans="10:11" x14ac:dyDescent="0.25">
      <c r="J2074"/>
      <c r="K2074"/>
    </row>
    <row r="2075" spans="10:11" x14ac:dyDescent="0.25">
      <c r="J2075"/>
      <c r="K2075"/>
    </row>
    <row r="2076" spans="10:11" x14ac:dyDescent="0.25">
      <c r="J2076"/>
      <c r="K2076"/>
    </row>
    <row r="2077" spans="10:11" x14ac:dyDescent="0.25">
      <c r="J2077"/>
      <c r="K2077"/>
    </row>
    <row r="2078" spans="10:11" x14ac:dyDescent="0.25">
      <c r="J2078"/>
      <c r="K2078"/>
    </row>
    <row r="2079" spans="10:11" x14ac:dyDescent="0.25">
      <c r="J2079"/>
      <c r="K2079"/>
    </row>
    <row r="2080" spans="10:11" x14ac:dyDescent="0.25">
      <c r="J2080"/>
      <c r="K2080"/>
    </row>
    <row r="2081" spans="10:11" x14ac:dyDescent="0.25">
      <c r="J2081"/>
      <c r="K2081"/>
    </row>
    <row r="2082" spans="10:11" x14ac:dyDescent="0.25">
      <c r="J2082"/>
      <c r="K2082"/>
    </row>
    <row r="2083" spans="10:11" x14ac:dyDescent="0.25">
      <c r="J2083"/>
      <c r="K2083"/>
    </row>
    <row r="2084" spans="10:11" x14ac:dyDescent="0.25">
      <c r="J2084"/>
      <c r="K2084"/>
    </row>
    <row r="2085" spans="10:11" x14ac:dyDescent="0.25">
      <c r="J2085"/>
      <c r="K2085"/>
    </row>
    <row r="2086" spans="10:11" x14ac:dyDescent="0.25">
      <c r="J2086"/>
      <c r="K2086"/>
    </row>
    <row r="2087" spans="10:11" x14ac:dyDescent="0.25">
      <c r="J2087"/>
      <c r="K2087"/>
    </row>
    <row r="2088" spans="10:11" x14ac:dyDescent="0.25">
      <c r="J2088"/>
      <c r="K2088"/>
    </row>
    <row r="2089" spans="10:11" x14ac:dyDescent="0.25">
      <c r="J2089"/>
      <c r="K2089"/>
    </row>
    <row r="2090" spans="10:11" x14ac:dyDescent="0.25">
      <c r="J2090"/>
      <c r="K2090"/>
    </row>
    <row r="2091" spans="10:11" x14ac:dyDescent="0.25">
      <c r="J2091"/>
      <c r="K2091"/>
    </row>
    <row r="2092" spans="10:11" x14ac:dyDescent="0.25">
      <c r="J2092"/>
      <c r="K2092"/>
    </row>
    <row r="2093" spans="10:11" x14ac:dyDescent="0.25">
      <c r="J2093"/>
      <c r="K2093"/>
    </row>
    <row r="2094" spans="10:11" x14ac:dyDescent="0.25">
      <c r="J2094"/>
      <c r="K2094"/>
    </row>
    <row r="2095" spans="10:11" x14ac:dyDescent="0.25">
      <c r="J2095"/>
      <c r="K2095"/>
    </row>
    <row r="2096" spans="10:11" x14ac:dyDescent="0.25">
      <c r="J2096"/>
      <c r="K2096"/>
    </row>
    <row r="2097" spans="10:11" x14ac:dyDescent="0.25">
      <c r="J2097"/>
      <c r="K2097"/>
    </row>
    <row r="2098" spans="10:11" x14ac:dyDescent="0.25">
      <c r="J2098"/>
      <c r="K2098"/>
    </row>
    <row r="2099" spans="10:11" x14ac:dyDescent="0.25">
      <c r="J2099"/>
      <c r="K2099"/>
    </row>
    <row r="2100" spans="10:11" x14ac:dyDescent="0.25">
      <c r="J2100"/>
      <c r="K2100"/>
    </row>
    <row r="2101" spans="10:11" x14ac:dyDescent="0.25">
      <c r="J2101"/>
      <c r="K2101"/>
    </row>
    <row r="2102" spans="10:11" x14ac:dyDescent="0.25">
      <c r="J2102"/>
      <c r="K2102"/>
    </row>
    <row r="2103" spans="10:11" x14ac:dyDescent="0.25">
      <c r="J2103"/>
      <c r="K2103"/>
    </row>
    <row r="2104" spans="10:11" x14ac:dyDescent="0.25">
      <c r="J2104"/>
      <c r="K2104"/>
    </row>
    <row r="2105" spans="10:11" x14ac:dyDescent="0.25">
      <c r="J2105"/>
      <c r="K2105"/>
    </row>
    <row r="2106" spans="10:11" x14ac:dyDescent="0.25">
      <c r="J2106"/>
      <c r="K2106"/>
    </row>
    <row r="2107" spans="10:11" x14ac:dyDescent="0.25">
      <c r="J2107"/>
      <c r="K2107"/>
    </row>
    <row r="2108" spans="10:11" x14ac:dyDescent="0.25">
      <c r="J2108"/>
      <c r="K2108"/>
    </row>
    <row r="2109" spans="10:11" x14ac:dyDescent="0.25">
      <c r="J2109"/>
      <c r="K2109"/>
    </row>
    <row r="2110" spans="10:11" x14ac:dyDescent="0.25">
      <c r="J2110"/>
      <c r="K2110"/>
    </row>
    <row r="2111" spans="10:11" x14ac:dyDescent="0.25">
      <c r="J2111"/>
      <c r="K2111"/>
    </row>
    <row r="2112" spans="10:11" x14ac:dyDescent="0.25">
      <c r="J2112"/>
      <c r="K2112"/>
    </row>
    <row r="2113" spans="10:11" x14ac:dyDescent="0.25">
      <c r="J2113"/>
      <c r="K2113"/>
    </row>
    <row r="2114" spans="10:11" x14ac:dyDescent="0.25">
      <c r="J2114"/>
      <c r="K2114"/>
    </row>
    <row r="2115" spans="10:11" x14ac:dyDescent="0.25">
      <c r="J2115"/>
      <c r="K2115"/>
    </row>
    <row r="2116" spans="10:11" x14ac:dyDescent="0.25">
      <c r="J2116"/>
      <c r="K2116"/>
    </row>
    <row r="2117" spans="10:11" x14ac:dyDescent="0.25">
      <c r="J2117"/>
      <c r="K2117"/>
    </row>
    <row r="2118" spans="10:11" x14ac:dyDescent="0.25">
      <c r="J2118"/>
      <c r="K2118"/>
    </row>
    <row r="2119" spans="10:11" x14ac:dyDescent="0.25">
      <c r="J2119"/>
      <c r="K2119"/>
    </row>
    <row r="2120" spans="10:11" x14ac:dyDescent="0.25">
      <c r="J2120"/>
      <c r="K2120"/>
    </row>
    <row r="2121" spans="10:11" x14ac:dyDescent="0.25">
      <c r="J2121"/>
      <c r="K2121"/>
    </row>
    <row r="2122" spans="10:11" x14ac:dyDescent="0.25">
      <c r="J2122"/>
      <c r="K2122"/>
    </row>
    <row r="2123" spans="10:11" x14ac:dyDescent="0.25">
      <c r="J2123"/>
      <c r="K2123"/>
    </row>
    <row r="2124" spans="10:11" x14ac:dyDescent="0.25">
      <c r="J2124"/>
      <c r="K2124"/>
    </row>
    <row r="2125" spans="10:11" x14ac:dyDescent="0.25">
      <c r="J2125"/>
      <c r="K2125"/>
    </row>
    <row r="2126" spans="10:11" x14ac:dyDescent="0.25">
      <c r="J2126"/>
      <c r="K2126"/>
    </row>
    <row r="2127" spans="10:11" x14ac:dyDescent="0.25">
      <c r="J2127"/>
      <c r="K2127"/>
    </row>
    <row r="2128" spans="10:11" x14ac:dyDescent="0.25">
      <c r="J2128"/>
      <c r="K2128"/>
    </row>
    <row r="2129" spans="10:11" x14ac:dyDescent="0.25">
      <c r="J2129"/>
      <c r="K2129"/>
    </row>
    <row r="2130" spans="10:11" x14ac:dyDescent="0.25">
      <c r="J2130"/>
      <c r="K2130"/>
    </row>
    <row r="2131" spans="10:11" x14ac:dyDescent="0.25">
      <c r="J2131"/>
      <c r="K2131"/>
    </row>
    <row r="2132" spans="10:11" x14ac:dyDescent="0.25">
      <c r="J2132"/>
      <c r="K2132"/>
    </row>
    <row r="2133" spans="10:11" x14ac:dyDescent="0.25">
      <c r="J2133"/>
      <c r="K2133"/>
    </row>
    <row r="2134" spans="10:11" x14ac:dyDescent="0.25">
      <c r="J2134"/>
      <c r="K2134"/>
    </row>
    <row r="2135" spans="10:11" x14ac:dyDescent="0.25">
      <c r="J2135"/>
      <c r="K2135"/>
    </row>
    <row r="2136" spans="10:11" x14ac:dyDescent="0.25">
      <c r="J2136"/>
      <c r="K2136"/>
    </row>
    <row r="2137" spans="10:11" x14ac:dyDescent="0.25">
      <c r="J2137"/>
      <c r="K2137"/>
    </row>
    <row r="2138" spans="10:11" x14ac:dyDescent="0.25">
      <c r="J2138"/>
      <c r="K2138"/>
    </row>
    <row r="2139" spans="10:11" x14ac:dyDescent="0.25">
      <c r="J2139"/>
      <c r="K2139"/>
    </row>
    <row r="2140" spans="10:11" x14ac:dyDescent="0.25">
      <c r="J2140"/>
      <c r="K2140"/>
    </row>
    <row r="2141" spans="10:11" x14ac:dyDescent="0.25">
      <c r="J2141"/>
      <c r="K2141"/>
    </row>
    <row r="2142" spans="10:11" x14ac:dyDescent="0.25">
      <c r="J2142"/>
      <c r="K2142"/>
    </row>
    <row r="2143" spans="10:11" x14ac:dyDescent="0.25">
      <c r="J2143"/>
      <c r="K2143"/>
    </row>
    <row r="2144" spans="10:11" x14ac:dyDescent="0.25">
      <c r="J2144"/>
      <c r="K2144"/>
    </row>
    <row r="2145" spans="10:11" x14ac:dyDescent="0.25">
      <c r="J2145"/>
      <c r="K2145"/>
    </row>
    <row r="2146" spans="10:11" x14ac:dyDescent="0.25">
      <c r="J2146"/>
      <c r="K2146"/>
    </row>
    <row r="2147" spans="10:11" x14ac:dyDescent="0.25">
      <c r="J2147"/>
      <c r="K2147"/>
    </row>
    <row r="2148" spans="10:11" x14ac:dyDescent="0.25">
      <c r="J2148"/>
      <c r="K2148"/>
    </row>
    <row r="2149" spans="10:11" x14ac:dyDescent="0.25">
      <c r="J2149"/>
      <c r="K2149"/>
    </row>
    <row r="2150" spans="10:11" x14ac:dyDescent="0.25">
      <c r="J2150"/>
      <c r="K2150"/>
    </row>
    <row r="2151" spans="10:11" x14ac:dyDescent="0.25">
      <c r="J2151"/>
      <c r="K2151"/>
    </row>
    <row r="2152" spans="10:11" x14ac:dyDescent="0.25">
      <c r="J2152"/>
      <c r="K2152"/>
    </row>
    <row r="2153" spans="10:11" x14ac:dyDescent="0.25">
      <c r="J2153"/>
      <c r="K2153"/>
    </row>
    <row r="2154" spans="10:11" x14ac:dyDescent="0.25">
      <c r="J2154"/>
      <c r="K2154"/>
    </row>
    <row r="2155" spans="10:11" x14ac:dyDescent="0.25">
      <c r="J2155"/>
      <c r="K2155"/>
    </row>
    <row r="2156" spans="10:11" x14ac:dyDescent="0.25">
      <c r="J2156"/>
      <c r="K2156"/>
    </row>
    <row r="2157" spans="10:11" x14ac:dyDescent="0.25">
      <c r="J2157"/>
      <c r="K2157"/>
    </row>
    <row r="2158" spans="10:11" x14ac:dyDescent="0.25">
      <c r="J2158"/>
      <c r="K2158"/>
    </row>
    <row r="2159" spans="10:11" x14ac:dyDescent="0.25">
      <c r="J2159"/>
      <c r="K2159"/>
    </row>
    <row r="2160" spans="10:11" x14ac:dyDescent="0.25">
      <c r="J2160"/>
      <c r="K2160"/>
    </row>
    <row r="2161" spans="10:11" x14ac:dyDescent="0.25">
      <c r="J2161"/>
      <c r="K2161"/>
    </row>
    <row r="2162" spans="10:11" x14ac:dyDescent="0.25">
      <c r="J2162"/>
      <c r="K2162"/>
    </row>
    <row r="2163" spans="10:11" x14ac:dyDescent="0.25">
      <c r="J2163"/>
      <c r="K2163"/>
    </row>
    <row r="2164" spans="10:11" x14ac:dyDescent="0.25">
      <c r="J2164"/>
      <c r="K2164"/>
    </row>
    <row r="2165" spans="10:11" x14ac:dyDescent="0.25">
      <c r="J2165"/>
      <c r="K2165"/>
    </row>
    <row r="2166" spans="10:11" x14ac:dyDescent="0.25">
      <c r="J2166"/>
      <c r="K2166"/>
    </row>
    <row r="2167" spans="10:11" x14ac:dyDescent="0.25">
      <c r="J2167"/>
      <c r="K2167"/>
    </row>
    <row r="2168" spans="10:11" x14ac:dyDescent="0.25">
      <c r="J2168"/>
      <c r="K2168"/>
    </row>
    <row r="2169" spans="10:11" x14ac:dyDescent="0.25">
      <c r="J2169"/>
      <c r="K2169"/>
    </row>
    <row r="2170" spans="10:11" x14ac:dyDescent="0.25">
      <c r="J2170"/>
      <c r="K2170"/>
    </row>
    <row r="2171" spans="10:11" x14ac:dyDescent="0.25">
      <c r="J2171"/>
      <c r="K2171"/>
    </row>
    <row r="2172" spans="10:11" x14ac:dyDescent="0.25">
      <c r="J2172"/>
      <c r="K2172"/>
    </row>
    <row r="2173" spans="10:11" x14ac:dyDescent="0.25">
      <c r="J2173"/>
      <c r="K2173"/>
    </row>
    <row r="2174" spans="10:11" x14ac:dyDescent="0.25">
      <c r="J2174"/>
      <c r="K2174"/>
    </row>
    <row r="2175" spans="10:11" x14ac:dyDescent="0.25">
      <c r="J2175"/>
      <c r="K2175"/>
    </row>
    <row r="2176" spans="10:11" x14ac:dyDescent="0.25">
      <c r="J2176"/>
      <c r="K2176"/>
    </row>
    <row r="2177" spans="10:11" x14ac:dyDescent="0.25">
      <c r="J2177"/>
      <c r="K2177"/>
    </row>
    <row r="2178" spans="10:11" x14ac:dyDescent="0.25">
      <c r="J2178"/>
      <c r="K2178"/>
    </row>
    <row r="2179" spans="10:11" x14ac:dyDescent="0.25">
      <c r="J2179"/>
      <c r="K2179"/>
    </row>
    <row r="2180" spans="10:11" x14ac:dyDescent="0.25">
      <c r="J2180"/>
      <c r="K2180"/>
    </row>
    <row r="2181" spans="10:11" x14ac:dyDescent="0.25">
      <c r="J2181"/>
      <c r="K2181"/>
    </row>
    <row r="2182" spans="10:11" x14ac:dyDescent="0.25">
      <c r="J2182"/>
      <c r="K2182"/>
    </row>
    <row r="2183" spans="10:11" x14ac:dyDescent="0.25">
      <c r="J2183"/>
      <c r="K2183"/>
    </row>
    <row r="2184" spans="10:11" x14ac:dyDescent="0.25">
      <c r="J2184"/>
      <c r="K2184"/>
    </row>
    <row r="2185" spans="10:11" x14ac:dyDescent="0.25">
      <c r="J2185"/>
      <c r="K2185"/>
    </row>
    <row r="2186" spans="10:11" x14ac:dyDescent="0.25">
      <c r="J2186"/>
      <c r="K2186"/>
    </row>
    <row r="2187" spans="10:11" x14ac:dyDescent="0.25">
      <c r="J2187"/>
      <c r="K2187"/>
    </row>
    <row r="2188" spans="10:11" x14ac:dyDescent="0.25">
      <c r="J2188"/>
      <c r="K2188"/>
    </row>
    <row r="2189" spans="10:11" x14ac:dyDescent="0.25">
      <c r="J2189"/>
      <c r="K2189"/>
    </row>
    <row r="2190" spans="10:11" x14ac:dyDescent="0.25">
      <c r="J2190"/>
      <c r="K2190"/>
    </row>
    <row r="2191" spans="10:11" x14ac:dyDescent="0.25">
      <c r="J2191"/>
      <c r="K2191"/>
    </row>
    <row r="2192" spans="10:11" x14ac:dyDescent="0.25">
      <c r="J2192"/>
      <c r="K2192"/>
    </row>
    <row r="2193" spans="10:11" x14ac:dyDescent="0.25">
      <c r="J2193"/>
      <c r="K2193"/>
    </row>
    <row r="2194" spans="10:11" x14ac:dyDescent="0.25">
      <c r="J2194"/>
      <c r="K2194"/>
    </row>
    <row r="2195" spans="10:11" x14ac:dyDescent="0.25">
      <c r="J2195"/>
      <c r="K2195"/>
    </row>
    <row r="2196" spans="10:11" x14ac:dyDescent="0.25">
      <c r="J2196"/>
      <c r="K2196"/>
    </row>
    <row r="2197" spans="10:11" x14ac:dyDescent="0.25">
      <c r="J2197"/>
      <c r="K2197"/>
    </row>
    <row r="2198" spans="10:11" x14ac:dyDescent="0.25">
      <c r="J2198"/>
      <c r="K2198"/>
    </row>
    <row r="2199" spans="10:11" x14ac:dyDescent="0.25">
      <c r="J2199"/>
      <c r="K2199"/>
    </row>
    <row r="2200" spans="10:11" x14ac:dyDescent="0.25">
      <c r="J2200"/>
      <c r="K2200"/>
    </row>
    <row r="2201" spans="10:11" x14ac:dyDescent="0.25">
      <c r="J2201"/>
      <c r="K2201"/>
    </row>
    <row r="2202" spans="10:11" x14ac:dyDescent="0.25">
      <c r="J2202"/>
      <c r="K2202"/>
    </row>
    <row r="2203" spans="10:11" x14ac:dyDescent="0.25">
      <c r="J2203"/>
      <c r="K2203"/>
    </row>
    <row r="2204" spans="10:11" x14ac:dyDescent="0.25">
      <c r="J2204"/>
      <c r="K2204"/>
    </row>
    <row r="2205" spans="10:11" x14ac:dyDescent="0.25">
      <c r="J2205"/>
      <c r="K2205"/>
    </row>
    <row r="2206" spans="10:11" x14ac:dyDescent="0.25">
      <c r="J2206"/>
      <c r="K2206"/>
    </row>
    <row r="2207" spans="10:11" x14ac:dyDescent="0.25">
      <c r="J2207"/>
      <c r="K2207"/>
    </row>
    <row r="2208" spans="10:11" x14ac:dyDescent="0.25">
      <c r="J2208"/>
      <c r="K2208"/>
    </row>
    <row r="2209" spans="10:11" x14ac:dyDescent="0.25">
      <c r="J2209"/>
      <c r="K2209"/>
    </row>
    <row r="2210" spans="10:11" x14ac:dyDescent="0.25">
      <c r="J2210"/>
      <c r="K2210"/>
    </row>
    <row r="2211" spans="10:11" x14ac:dyDescent="0.25">
      <c r="J2211"/>
      <c r="K2211"/>
    </row>
    <row r="2212" spans="10:11" x14ac:dyDescent="0.25">
      <c r="J2212"/>
      <c r="K2212"/>
    </row>
    <row r="2213" spans="10:11" x14ac:dyDescent="0.25">
      <c r="J2213"/>
      <c r="K2213"/>
    </row>
    <row r="2214" spans="10:11" x14ac:dyDescent="0.25">
      <c r="J2214"/>
      <c r="K2214"/>
    </row>
    <row r="2215" spans="10:11" x14ac:dyDescent="0.25">
      <c r="J2215"/>
      <c r="K2215"/>
    </row>
    <row r="2216" spans="10:11" x14ac:dyDescent="0.25">
      <c r="J2216"/>
      <c r="K2216"/>
    </row>
    <row r="2217" spans="10:11" x14ac:dyDescent="0.25">
      <c r="J2217"/>
      <c r="K2217"/>
    </row>
    <row r="2218" spans="10:11" x14ac:dyDescent="0.25">
      <c r="J2218"/>
      <c r="K2218"/>
    </row>
    <row r="2219" spans="10:11" x14ac:dyDescent="0.25">
      <c r="J2219"/>
      <c r="K2219"/>
    </row>
    <row r="2220" spans="10:11" x14ac:dyDescent="0.25">
      <c r="J2220"/>
      <c r="K2220"/>
    </row>
    <row r="2221" spans="10:11" x14ac:dyDescent="0.25">
      <c r="J2221"/>
      <c r="K2221"/>
    </row>
    <row r="2222" spans="10:11" x14ac:dyDescent="0.25">
      <c r="J2222"/>
      <c r="K2222"/>
    </row>
    <row r="2223" spans="10:11" x14ac:dyDescent="0.25">
      <c r="J2223"/>
      <c r="K2223"/>
    </row>
    <row r="2224" spans="10:11" x14ac:dyDescent="0.25">
      <c r="J2224"/>
      <c r="K2224"/>
    </row>
    <row r="2225" spans="10:11" x14ac:dyDescent="0.25">
      <c r="J2225"/>
      <c r="K2225"/>
    </row>
    <row r="2226" spans="10:11" x14ac:dyDescent="0.25">
      <c r="J2226"/>
      <c r="K2226"/>
    </row>
    <row r="2227" spans="10:11" x14ac:dyDescent="0.25">
      <c r="J2227"/>
      <c r="K2227"/>
    </row>
    <row r="2228" spans="10:11" x14ac:dyDescent="0.25">
      <c r="J2228"/>
      <c r="K2228"/>
    </row>
    <row r="2229" spans="10:11" x14ac:dyDescent="0.25">
      <c r="J2229"/>
      <c r="K2229"/>
    </row>
    <row r="2230" spans="10:11" x14ac:dyDescent="0.25">
      <c r="J2230"/>
      <c r="K2230"/>
    </row>
    <row r="2231" spans="10:11" x14ac:dyDescent="0.25">
      <c r="J2231"/>
      <c r="K2231"/>
    </row>
    <row r="2232" spans="10:11" x14ac:dyDescent="0.25">
      <c r="J2232"/>
      <c r="K2232"/>
    </row>
    <row r="2233" spans="10:11" x14ac:dyDescent="0.25">
      <c r="J2233"/>
      <c r="K2233"/>
    </row>
    <row r="2234" spans="10:11" x14ac:dyDescent="0.25">
      <c r="J2234"/>
      <c r="K2234"/>
    </row>
    <row r="2235" spans="10:11" x14ac:dyDescent="0.25">
      <c r="J2235"/>
      <c r="K2235"/>
    </row>
    <row r="2236" spans="10:11" x14ac:dyDescent="0.25">
      <c r="J2236"/>
      <c r="K2236"/>
    </row>
    <row r="2237" spans="10:11" x14ac:dyDescent="0.25">
      <c r="J2237"/>
      <c r="K2237"/>
    </row>
    <row r="2238" spans="10:11" x14ac:dyDescent="0.25">
      <c r="J2238"/>
      <c r="K2238"/>
    </row>
    <row r="2239" spans="10:11" x14ac:dyDescent="0.25">
      <c r="J2239"/>
      <c r="K2239"/>
    </row>
    <row r="2240" spans="10:11" x14ac:dyDescent="0.25">
      <c r="J2240"/>
      <c r="K2240"/>
    </row>
    <row r="2241" spans="10:11" x14ac:dyDescent="0.25">
      <c r="J2241"/>
      <c r="K2241"/>
    </row>
    <row r="2242" spans="10:11" x14ac:dyDescent="0.25">
      <c r="J2242"/>
      <c r="K2242"/>
    </row>
    <row r="2243" spans="10:11" x14ac:dyDescent="0.25">
      <c r="J2243"/>
      <c r="K2243"/>
    </row>
    <row r="2244" spans="10:11" x14ac:dyDescent="0.25">
      <c r="J2244"/>
      <c r="K2244"/>
    </row>
    <row r="2245" spans="10:11" x14ac:dyDescent="0.25">
      <c r="J2245"/>
      <c r="K2245"/>
    </row>
    <row r="2246" spans="10:11" x14ac:dyDescent="0.25">
      <c r="J2246"/>
      <c r="K2246"/>
    </row>
    <row r="2247" spans="10:11" x14ac:dyDescent="0.25">
      <c r="J2247"/>
      <c r="K2247"/>
    </row>
    <row r="2248" spans="10:11" x14ac:dyDescent="0.25">
      <c r="J2248"/>
      <c r="K2248"/>
    </row>
    <row r="2249" spans="10:11" x14ac:dyDescent="0.25">
      <c r="J2249"/>
      <c r="K2249"/>
    </row>
    <row r="2250" spans="10:11" x14ac:dyDescent="0.25">
      <c r="J2250"/>
      <c r="K2250"/>
    </row>
    <row r="2251" spans="10:11" x14ac:dyDescent="0.25">
      <c r="J2251"/>
      <c r="K2251"/>
    </row>
    <row r="2252" spans="10:11" x14ac:dyDescent="0.25">
      <c r="J2252"/>
      <c r="K2252"/>
    </row>
    <row r="2253" spans="10:11" x14ac:dyDescent="0.25">
      <c r="J2253"/>
      <c r="K2253"/>
    </row>
    <row r="2254" spans="10:11" x14ac:dyDescent="0.25">
      <c r="J2254"/>
      <c r="K2254"/>
    </row>
    <row r="2255" spans="10:11" x14ac:dyDescent="0.25">
      <c r="J2255"/>
      <c r="K2255"/>
    </row>
    <row r="2256" spans="10:11" x14ac:dyDescent="0.25">
      <c r="J2256"/>
      <c r="K2256"/>
    </row>
    <row r="2257" spans="10:11" x14ac:dyDescent="0.25">
      <c r="J2257"/>
      <c r="K2257"/>
    </row>
    <row r="2258" spans="10:11" x14ac:dyDescent="0.25">
      <c r="J2258"/>
      <c r="K2258"/>
    </row>
    <row r="2259" spans="10:11" x14ac:dyDescent="0.25">
      <c r="J2259"/>
      <c r="K2259"/>
    </row>
    <row r="2260" spans="10:11" x14ac:dyDescent="0.25">
      <c r="J2260"/>
      <c r="K2260"/>
    </row>
    <row r="2261" spans="10:11" x14ac:dyDescent="0.25">
      <c r="J2261"/>
      <c r="K2261"/>
    </row>
    <row r="2262" spans="10:11" x14ac:dyDescent="0.25">
      <c r="J2262"/>
      <c r="K2262"/>
    </row>
    <row r="2263" spans="10:11" x14ac:dyDescent="0.25">
      <c r="J2263"/>
      <c r="K2263"/>
    </row>
    <row r="2264" spans="10:11" x14ac:dyDescent="0.25">
      <c r="J2264"/>
      <c r="K2264"/>
    </row>
    <row r="2265" spans="10:11" x14ac:dyDescent="0.25">
      <c r="J2265"/>
      <c r="K2265"/>
    </row>
    <row r="2266" spans="10:11" x14ac:dyDescent="0.25">
      <c r="J2266"/>
      <c r="K2266"/>
    </row>
    <row r="2267" spans="10:11" x14ac:dyDescent="0.25">
      <c r="J2267"/>
      <c r="K2267"/>
    </row>
    <row r="2268" spans="10:11" x14ac:dyDescent="0.25">
      <c r="J2268"/>
      <c r="K2268"/>
    </row>
    <row r="2269" spans="10:11" x14ac:dyDescent="0.25">
      <c r="J2269"/>
      <c r="K2269"/>
    </row>
    <row r="2270" spans="10:11" x14ac:dyDescent="0.25">
      <c r="J2270"/>
      <c r="K2270"/>
    </row>
    <row r="2271" spans="10:11" x14ac:dyDescent="0.25">
      <c r="J2271"/>
      <c r="K2271"/>
    </row>
    <row r="2272" spans="10:11" x14ac:dyDescent="0.25">
      <c r="J2272"/>
      <c r="K2272"/>
    </row>
    <row r="2273" spans="10:11" x14ac:dyDescent="0.25">
      <c r="J2273"/>
      <c r="K2273"/>
    </row>
    <row r="2274" spans="10:11" x14ac:dyDescent="0.25">
      <c r="J2274"/>
      <c r="K2274"/>
    </row>
    <row r="2275" spans="10:11" x14ac:dyDescent="0.25">
      <c r="J2275"/>
      <c r="K2275"/>
    </row>
    <row r="2276" spans="10:11" x14ac:dyDescent="0.25">
      <c r="J2276"/>
      <c r="K2276"/>
    </row>
    <row r="2277" spans="10:11" x14ac:dyDescent="0.25">
      <c r="J2277"/>
      <c r="K2277"/>
    </row>
    <row r="2278" spans="10:11" x14ac:dyDescent="0.25">
      <c r="J2278"/>
      <c r="K2278"/>
    </row>
    <row r="2279" spans="10:11" x14ac:dyDescent="0.25">
      <c r="J2279"/>
      <c r="K2279"/>
    </row>
    <row r="2280" spans="10:11" x14ac:dyDescent="0.25">
      <c r="J2280"/>
      <c r="K2280"/>
    </row>
    <row r="2281" spans="10:11" x14ac:dyDescent="0.25">
      <c r="J2281"/>
      <c r="K2281"/>
    </row>
    <row r="2282" spans="10:11" x14ac:dyDescent="0.25">
      <c r="J2282"/>
      <c r="K2282"/>
    </row>
    <row r="2283" spans="10:11" x14ac:dyDescent="0.25">
      <c r="J2283"/>
      <c r="K2283"/>
    </row>
    <row r="2284" spans="10:11" x14ac:dyDescent="0.25">
      <c r="J2284"/>
      <c r="K2284"/>
    </row>
    <row r="2285" spans="10:11" x14ac:dyDescent="0.25">
      <c r="J2285"/>
      <c r="K2285"/>
    </row>
    <row r="2286" spans="10:11" x14ac:dyDescent="0.25">
      <c r="J2286"/>
      <c r="K2286"/>
    </row>
    <row r="2287" spans="10:11" x14ac:dyDescent="0.25">
      <c r="J2287"/>
      <c r="K2287"/>
    </row>
    <row r="2288" spans="10:11" x14ac:dyDescent="0.25">
      <c r="J2288"/>
      <c r="K2288"/>
    </row>
    <row r="2289" spans="10:11" x14ac:dyDescent="0.25">
      <c r="J2289"/>
      <c r="K2289"/>
    </row>
    <row r="2290" spans="10:11" x14ac:dyDescent="0.25">
      <c r="J2290"/>
      <c r="K2290"/>
    </row>
    <row r="2291" spans="10:11" x14ac:dyDescent="0.25">
      <c r="J2291"/>
      <c r="K2291"/>
    </row>
    <row r="2292" spans="10:11" x14ac:dyDescent="0.25">
      <c r="J2292"/>
      <c r="K2292"/>
    </row>
    <row r="2293" spans="10:11" x14ac:dyDescent="0.25">
      <c r="J2293"/>
      <c r="K2293"/>
    </row>
    <row r="2294" spans="10:11" x14ac:dyDescent="0.25">
      <c r="J2294"/>
      <c r="K2294"/>
    </row>
    <row r="2295" spans="10:11" x14ac:dyDescent="0.25">
      <c r="J2295"/>
      <c r="K2295"/>
    </row>
    <row r="2296" spans="10:11" x14ac:dyDescent="0.25">
      <c r="J2296"/>
      <c r="K2296"/>
    </row>
    <row r="2297" spans="10:11" x14ac:dyDescent="0.25">
      <c r="J2297"/>
      <c r="K2297"/>
    </row>
    <row r="2298" spans="10:11" x14ac:dyDescent="0.25">
      <c r="J2298"/>
      <c r="K2298"/>
    </row>
    <row r="2299" spans="10:11" x14ac:dyDescent="0.25">
      <c r="J2299"/>
      <c r="K2299"/>
    </row>
    <row r="2300" spans="10:11" x14ac:dyDescent="0.25">
      <c r="J2300"/>
      <c r="K2300"/>
    </row>
    <row r="2301" spans="10:11" x14ac:dyDescent="0.25">
      <c r="J2301"/>
      <c r="K2301"/>
    </row>
    <row r="2302" spans="10:11" x14ac:dyDescent="0.25">
      <c r="J2302"/>
      <c r="K2302"/>
    </row>
    <row r="2303" spans="10:11" x14ac:dyDescent="0.25">
      <c r="J2303"/>
      <c r="K2303"/>
    </row>
    <row r="2304" spans="10:11" x14ac:dyDescent="0.25">
      <c r="J2304"/>
      <c r="K2304"/>
    </row>
    <row r="2305" spans="10:11" x14ac:dyDescent="0.25">
      <c r="J2305"/>
      <c r="K2305"/>
    </row>
    <row r="2306" spans="10:11" x14ac:dyDescent="0.25">
      <c r="J2306"/>
      <c r="K2306"/>
    </row>
    <row r="2307" spans="10:11" x14ac:dyDescent="0.25">
      <c r="J2307"/>
      <c r="K2307"/>
    </row>
    <row r="2308" spans="10:11" x14ac:dyDescent="0.25">
      <c r="J2308"/>
      <c r="K2308"/>
    </row>
    <row r="2309" spans="10:11" x14ac:dyDescent="0.25">
      <c r="J2309"/>
      <c r="K2309"/>
    </row>
    <row r="2310" spans="10:11" x14ac:dyDescent="0.25">
      <c r="J2310"/>
      <c r="K2310"/>
    </row>
    <row r="2311" spans="10:11" x14ac:dyDescent="0.25">
      <c r="J2311"/>
      <c r="K2311"/>
    </row>
    <row r="2312" spans="10:11" x14ac:dyDescent="0.25">
      <c r="J2312"/>
      <c r="K2312"/>
    </row>
    <row r="2313" spans="10:11" x14ac:dyDescent="0.25">
      <c r="J2313"/>
      <c r="K2313"/>
    </row>
    <row r="2314" spans="10:11" x14ac:dyDescent="0.25">
      <c r="J2314"/>
      <c r="K2314"/>
    </row>
    <row r="2315" spans="10:11" x14ac:dyDescent="0.25">
      <c r="J2315"/>
      <c r="K2315"/>
    </row>
    <row r="2316" spans="10:11" x14ac:dyDescent="0.25">
      <c r="J2316"/>
      <c r="K2316"/>
    </row>
    <row r="2317" spans="10:11" x14ac:dyDescent="0.25">
      <c r="J2317"/>
      <c r="K2317"/>
    </row>
    <row r="2318" spans="10:11" x14ac:dyDescent="0.25">
      <c r="J2318"/>
      <c r="K2318"/>
    </row>
    <row r="2319" spans="10:11" x14ac:dyDescent="0.25">
      <c r="J2319"/>
      <c r="K2319"/>
    </row>
    <row r="2320" spans="10:11" x14ac:dyDescent="0.25">
      <c r="J2320"/>
      <c r="K2320"/>
    </row>
    <row r="2321" spans="10:11" x14ac:dyDescent="0.25">
      <c r="J2321"/>
      <c r="K2321"/>
    </row>
    <row r="2322" spans="10:11" x14ac:dyDescent="0.25">
      <c r="J2322"/>
      <c r="K2322"/>
    </row>
    <row r="2323" spans="10:11" x14ac:dyDescent="0.25">
      <c r="J2323"/>
      <c r="K2323"/>
    </row>
    <row r="2324" spans="10:11" x14ac:dyDescent="0.25">
      <c r="J2324"/>
      <c r="K2324"/>
    </row>
    <row r="2325" spans="10:11" x14ac:dyDescent="0.25">
      <c r="J2325"/>
      <c r="K2325"/>
    </row>
    <row r="2326" spans="10:11" x14ac:dyDescent="0.25">
      <c r="J2326"/>
      <c r="K2326"/>
    </row>
    <row r="2327" spans="10:11" x14ac:dyDescent="0.25">
      <c r="J2327"/>
      <c r="K2327"/>
    </row>
    <row r="2328" spans="10:11" x14ac:dyDescent="0.25">
      <c r="J2328"/>
      <c r="K2328"/>
    </row>
    <row r="2329" spans="10:11" x14ac:dyDescent="0.25">
      <c r="J2329"/>
      <c r="K2329"/>
    </row>
    <row r="2330" spans="10:11" x14ac:dyDescent="0.25">
      <c r="J2330"/>
      <c r="K2330"/>
    </row>
    <row r="2331" spans="10:11" x14ac:dyDescent="0.25">
      <c r="J2331"/>
      <c r="K2331"/>
    </row>
    <row r="2332" spans="10:11" x14ac:dyDescent="0.25">
      <c r="J2332"/>
      <c r="K2332"/>
    </row>
    <row r="2333" spans="10:11" x14ac:dyDescent="0.25">
      <c r="J2333"/>
      <c r="K2333"/>
    </row>
    <row r="2334" spans="10:11" x14ac:dyDescent="0.25">
      <c r="J2334"/>
      <c r="K2334"/>
    </row>
    <row r="2335" spans="10:11" x14ac:dyDescent="0.25">
      <c r="J2335"/>
      <c r="K2335"/>
    </row>
    <row r="2336" spans="10:11" x14ac:dyDescent="0.25">
      <c r="J2336"/>
      <c r="K2336"/>
    </row>
    <row r="2337" spans="10:11" x14ac:dyDescent="0.25">
      <c r="J2337"/>
      <c r="K2337"/>
    </row>
    <row r="2338" spans="10:11" x14ac:dyDescent="0.25">
      <c r="J2338"/>
      <c r="K2338"/>
    </row>
    <row r="2339" spans="10:11" x14ac:dyDescent="0.25">
      <c r="J2339"/>
      <c r="K2339"/>
    </row>
    <row r="2340" spans="10:11" x14ac:dyDescent="0.25">
      <c r="J2340"/>
      <c r="K2340"/>
    </row>
    <row r="2341" spans="10:11" x14ac:dyDescent="0.25">
      <c r="J2341"/>
      <c r="K2341"/>
    </row>
    <row r="2342" spans="10:11" x14ac:dyDescent="0.25">
      <c r="J2342"/>
      <c r="K2342"/>
    </row>
    <row r="2343" spans="10:11" x14ac:dyDescent="0.25">
      <c r="J2343"/>
      <c r="K2343"/>
    </row>
    <row r="2344" spans="10:11" x14ac:dyDescent="0.25">
      <c r="J2344"/>
      <c r="K2344"/>
    </row>
    <row r="2345" spans="10:11" x14ac:dyDescent="0.25">
      <c r="J2345"/>
      <c r="K2345"/>
    </row>
    <row r="2346" spans="10:11" x14ac:dyDescent="0.25">
      <c r="J2346"/>
      <c r="K2346"/>
    </row>
    <row r="2347" spans="10:11" x14ac:dyDescent="0.25">
      <c r="J2347"/>
      <c r="K2347"/>
    </row>
    <row r="2348" spans="10:11" x14ac:dyDescent="0.25">
      <c r="J2348"/>
      <c r="K2348"/>
    </row>
    <row r="2349" spans="10:11" x14ac:dyDescent="0.25">
      <c r="J2349"/>
      <c r="K2349"/>
    </row>
    <row r="2350" spans="10:11" x14ac:dyDescent="0.25">
      <c r="J2350"/>
      <c r="K2350"/>
    </row>
    <row r="2351" spans="10:11" x14ac:dyDescent="0.25">
      <c r="J2351"/>
      <c r="K2351"/>
    </row>
    <row r="2352" spans="10:11" x14ac:dyDescent="0.25">
      <c r="J2352"/>
      <c r="K2352"/>
    </row>
    <row r="2353" spans="10:11" x14ac:dyDescent="0.25">
      <c r="J2353"/>
      <c r="K2353"/>
    </row>
    <row r="2354" spans="10:11" x14ac:dyDescent="0.25">
      <c r="J2354"/>
      <c r="K2354"/>
    </row>
    <row r="2355" spans="10:11" x14ac:dyDescent="0.25">
      <c r="J2355"/>
      <c r="K2355"/>
    </row>
    <row r="2356" spans="10:11" x14ac:dyDescent="0.25">
      <c r="J2356"/>
      <c r="K2356"/>
    </row>
    <row r="2357" spans="10:11" x14ac:dyDescent="0.25">
      <c r="J2357"/>
      <c r="K2357"/>
    </row>
    <row r="2358" spans="10:11" x14ac:dyDescent="0.25">
      <c r="J2358"/>
      <c r="K2358"/>
    </row>
    <row r="2359" spans="10:11" x14ac:dyDescent="0.25">
      <c r="J2359"/>
      <c r="K2359"/>
    </row>
    <row r="2360" spans="10:11" x14ac:dyDescent="0.25">
      <c r="J2360"/>
      <c r="K2360"/>
    </row>
    <row r="2361" spans="10:11" x14ac:dyDescent="0.25">
      <c r="J2361"/>
      <c r="K2361"/>
    </row>
    <row r="2362" spans="10:11" x14ac:dyDescent="0.25">
      <c r="J2362"/>
      <c r="K2362"/>
    </row>
    <row r="2363" spans="10:11" x14ac:dyDescent="0.25">
      <c r="J2363"/>
      <c r="K2363"/>
    </row>
    <row r="2364" spans="10:11" x14ac:dyDescent="0.25">
      <c r="J2364"/>
      <c r="K2364"/>
    </row>
    <row r="2365" spans="10:11" x14ac:dyDescent="0.25">
      <c r="J2365"/>
      <c r="K2365"/>
    </row>
    <row r="2366" spans="10:11" x14ac:dyDescent="0.25">
      <c r="J2366"/>
      <c r="K2366"/>
    </row>
    <row r="2367" spans="10:11" x14ac:dyDescent="0.25">
      <c r="J2367"/>
      <c r="K2367"/>
    </row>
    <row r="2368" spans="10:11" x14ac:dyDescent="0.25">
      <c r="J2368"/>
      <c r="K2368"/>
    </row>
    <row r="2369" spans="10:11" x14ac:dyDescent="0.25">
      <c r="J2369"/>
      <c r="K2369"/>
    </row>
    <row r="2370" spans="10:11" x14ac:dyDescent="0.25">
      <c r="J2370"/>
      <c r="K2370"/>
    </row>
    <row r="2371" spans="10:11" x14ac:dyDescent="0.25">
      <c r="J2371"/>
      <c r="K2371"/>
    </row>
    <row r="2372" spans="10:11" x14ac:dyDescent="0.25">
      <c r="J2372"/>
      <c r="K2372"/>
    </row>
    <row r="2373" spans="10:11" x14ac:dyDescent="0.25">
      <c r="J2373"/>
      <c r="K2373"/>
    </row>
    <row r="2374" spans="10:11" x14ac:dyDescent="0.25">
      <c r="J2374"/>
      <c r="K2374"/>
    </row>
    <row r="2375" spans="10:11" x14ac:dyDescent="0.25">
      <c r="J2375"/>
      <c r="K2375"/>
    </row>
    <row r="2376" spans="10:11" x14ac:dyDescent="0.25">
      <c r="J2376"/>
      <c r="K2376"/>
    </row>
    <row r="2377" spans="10:11" x14ac:dyDescent="0.25">
      <c r="J2377"/>
      <c r="K2377"/>
    </row>
    <row r="2378" spans="10:11" x14ac:dyDescent="0.25">
      <c r="J2378"/>
      <c r="K2378"/>
    </row>
    <row r="2379" spans="10:11" x14ac:dyDescent="0.25">
      <c r="J2379"/>
      <c r="K2379"/>
    </row>
    <row r="2380" spans="10:11" x14ac:dyDescent="0.25">
      <c r="J2380"/>
      <c r="K2380"/>
    </row>
    <row r="2381" spans="10:11" x14ac:dyDescent="0.25">
      <c r="J2381"/>
      <c r="K2381"/>
    </row>
    <row r="2382" spans="10:11" x14ac:dyDescent="0.25">
      <c r="J2382"/>
      <c r="K2382"/>
    </row>
    <row r="2383" spans="10:11" x14ac:dyDescent="0.25">
      <c r="J2383"/>
      <c r="K2383"/>
    </row>
    <row r="2384" spans="10:11" x14ac:dyDescent="0.25">
      <c r="J2384"/>
      <c r="K2384"/>
    </row>
    <row r="2385" spans="10:11" x14ac:dyDescent="0.25">
      <c r="J2385"/>
      <c r="K2385"/>
    </row>
    <row r="2386" spans="10:11" x14ac:dyDescent="0.25">
      <c r="J2386"/>
      <c r="K2386"/>
    </row>
    <row r="2387" spans="10:11" x14ac:dyDescent="0.25">
      <c r="J2387"/>
      <c r="K2387"/>
    </row>
    <row r="2388" spans="10:11" x14ac:dyDescent="0.25">
      <c r="J2388"/>
      <c r="K2388"/>
    </row>
    <row r="2389" spans="10:11" x14ac:dyDescent="0.25">
      <c r="J2389"/>
      <c r="K2389"/>
    </row>
    <row r="2390" spans="10:11" x14ac:dyDescent="0.25">
      <c r="J2390"/>
      <c r="K2390"/>
    </row>
    <row r="2391" spans="10:11" x14ac:dyDescent="0.25">
      <c r="J2391"/>
      <c r="K2391"/>
    </row>
    <row r="2392" spans="10:11" x14ac:dyDescent="0.25">
      <c r="J2392"/>
      <c r="K2392"/>
    </row>
    <row r="2393" spans="10:11" x14ac:dyDescent="0.25">
      <c r="J2393"/>
      <c r="K2393"/>
    </row>
    <row r="2394" spans="10:11" x14ac:dyDescent="0.25">
      <c r="J2394"/>
      <c r="K2394"/>
    </row>
    <row r="2395" spans="10:11" x14ac:dyDescent="0.25">
      <c r="J2395"/>
      <c r="K2395"/>
    </row>
    <row r="2396" spans="10:11" x14ac:dyDescent="0.25">
      <c r="J2396"/>
      <c r="K2396"/>
    </row>
    <row r="2397" spans="10:11" x14ac:dyDescent="0.25">
      <c r="J2397"/>
      <c r="K2397"/>
    </row>
    <row r="2398" spans="10:11" x14ac:dyDescent="0.25">
      <c r="J2398"/>
      <c r="K2398"/>
    </row>
    <row r="2399" spans="10:11" x14ac:dyDescent="0.25">
      <c r="J2399"/>
      <c r="K2399"/>
    </row>
    <row r="2400" spans="10:11" x14ac:dyDescent="0.25">
      <c r="J2400"/>
      <c r="K2400"/>
    </row>
    <row r="2401" spans="10:11" x14ac:dyDescent="0.25">
      <c r="J2401"/>
      <c r="K2401"/>
    </row>
    <row r="2402" spans="10:11" x14ac:dyDescent="0.25">
      <c r="J2402"/>
      <c r="K2402"/>
    </row>
    <row r="2403" spans="10:11" x14ac:dyDescent="0.25">
      <c r="J2403"/>
      <c r="K2403"/>
    </row>
    <row r="2404" spans="10:11" x14ac:dyDescent="0.25">
      <c r="J2404"/>
      <c r="K2404"/>
    </row>
    <row r="2405" spans="10:11" x14ac:dyDescent="0.25">
      <c r="J2405"/>
      <c r="K2405"/>
    </row>
    <row r="2406" spans="10:11" x14ac:dyDescent="0.25">
      <c r="J2406"/>
      <c r="K2406"/>
    </row>
    <row r="2407" spans="10:11" x14ac:dyDescent="0.25">
      <c r="J2407"/>
      <c r="K2407"/>
    </row>
    <row r="2408" spans="10:11" x14ac:dyDescent="0.25">
      <c r="J2408"/>
      <c r="K2408"/>
    </row>
    <row r="2409" spans="10:11" x14ac:dyDescent="0.25">
      <c r="J2409"/>
      <c r="K2409"/>
    </row>
    <row r="2410" spans="10:11" x14ac:dyDescent="0.25">
      <c r="J2410"/>
      <c r="K2410"/>
    </row>
    <row r="2411" spans="10:11" x14ac:dyDescent="0.25">
      <c r="J2411"/>
      <c r="K2411"/>
    </row>
    <row r="2412" spans="10:11" x14ac:dyDescent="0.25">
      <c r="J2412"/>
      <c r="K2412"/>
    </row>
    <row r="2413" spans="10:11" x14ac:dyDescent="0.25">
      <c r="J2413"/>
      <c r="K2413"/>
    </row>
    <row r="2414" spans="10:11" x14ac:dyDescent="0.25">
      <c r="J2414"/>
      <c r="K2414"/>
    </row>
    <row r="2415" spans="10:11" x14ac:dyDescent="0.25">
      <c r="J2415"/>
      <c r="K2415"/>
    </row>
    <row r="2416" spans="10:11" x14ac:dyDescent="0.25">
      <c r="J2416"/>
      <c r="K2416"/>
    </row>
    <row r="2417" spans="10:11" x14ac:dyDescent="0.25">
      <c r="J2417"/>
      <c r="K2417"/>
    </row>
    <row r="2418" spans="10:11" x14ac:dyDescent="0.25">
      <c r="J2418"/>
      <c r="K2418"/>
    </row>
    <row r="2419" spans="10:11" x14ac:dyDescent="0.25">
      <c r="J2419"/>
      <c r="K2419"/>
    </row>
    <row r="2420" spans="10:11" x14ac:dyDescent="0.25">
      <c r="J2420"/>
      <c r="K2420"/>
    </row>
    <row r="2421" spans="10:11" x14ac:dyDescent="0.25">
      <c r="J2421"/>
      <c r="K2421"/>
    </row>
    <row r="2422" spans="10:11" x14ac:dyDescent="0.25">
      <c r="J2422"/>
      <c r="K2422"/>
    </row>
    <row r="2423" spans="10:11" x14ac:dyDescent="0.25">
      <c r="J2423"/>
      <c r="K2423"/>
    </row>
    <row r="2424" spans="10:11" x14ac:dyDescent="0.25">
      <c r="J2424"/>
      <c r="K2424"/>
    </row>
    <row r="2425" spans="10:11" x14ac:dyDescent="0.25">
      <c r="J2425"/>
      <c r="K2425"/>
    </row>
    <row r="2426" spans="10:11" x14ac:dyDescent="0.25">
      <c r="J2426"/>
      <c r="K2426"/>
    </row>
    <row r="2427" spans="10:11" x14ac:dyDescent="0.25">
      <c r="J2427"/>
      <c r="K2427"/>
    </row>
    <row r="2428" spans="10:11" x14ac:dyDescent="0.25">
      <c r="J2428"/>
      <c r="K2428"/>
    </row>
    <row r="2429" spans="10:11" x14ac:dyDescent="0.25">
      <c r="J2429"/>
      <c r="K2429"/>
    </row>
    <row r="2430" spans="10:11" x14ac:dyDescent="0.25">
      <c r="J2430"/>
      <c r="K2430"/>
    </row>
    <row r="2431" spans="10:11" x14ac:dyDescent="0.25">
      <c r="J2431"/>
      <c r="K2431"/>
    </row>
    <row r="2432" spans="10:11" x14ac:dyDescent="0.25">
      <c r="J2432"/>
      <c r="K2432"/>
    </row>
    <row r="2433" spans="10:11" x14ac:dyDescent="0.25">
      <c r="J2433"/>
      <c r="K2433"/>
    </row>
    <row r="2434" spans="10:11" x14ac:dyDescent="0.25">
      <c r="J2434"/>
      <c r="K2434"/>
    </row>
    <row r="2435" spans="10:11" x14ac:dyDescent="0.25">
      <c r="J2435"/>
      <c r="K2435"/>
    </row>
    <row r="2436" spans="10:11" x14ac:dyDescent="0.25">
      <c r="J2436"/>
      <c r="K2436"/>
    </row>
    <row r="2437" spans="10:11" x14ac:dyDescent="0.25">
      <c r="J2437"/>
      <c r="K2437"/>
    </row>
    <row r="2438" spans="10:11" x14ac:dyDescent="0.25">
      <c r="J2438"/>
      <c r="K2438"/>
    </row>
    <row r="2439" spans="10:11" x14ac:dyDescent="0.25">
      <c r="J2439"/>
      <c r="K2439"/>
    </row>
    <row r="2440" spans="10:11" x14ac:dyDescent="0.25">
      <c r="J2440"/>
      <c r="K2440"/>
    </row>
    <row r="2441" spans="10:11" x14ac:dyDescent="0.25">
      <c r="J2441"/>
      <c r="K2441"/>
    </row>
    <row r="2442" spans="10:11" x14ac:dyDescent="0.25">
      <c r="J2442"/>
      <c r="K2442"/>
    </row>
    <row r="2443" spans="10:11" x14ac:dyDescent="0.25">
      <c r="J2443"/>
      <c r="K2443"/>
    </row>
    <row r="2444" spans="10:11" x14ac:dyDescent="0.25">
      <c r="J2444"/>
      <c r="K2444"/>
    </row>
    <row r="2445" spans="10:11" x14ac:dyDescent="0.25">
      <c r="J2445"/>
      <c r="K2445"/>
    </row>
    <row r="2446" spans="10:11" x14ac:dyDescent="0.25">
      <c r="J2446"/>
      <c r="K2446"/>
    </row>
    <row r="2447" spans="10:11" x14ac:dyDescent="0.25">
      <c r="J2447"/>
      <c r="K2447"/>
    </row>
    <row r="2448" spans="10:11" x14ac:dyDescent="0.25">
      <c r="J2448"/>
      <c r="K2448"/>
    </row>
    <row r="2449" spans="10:11" x14ac:dyDescent="0.25">
      <c r="J2449"/>
      <c r="K2449"/>
    </row>
    <row r="2450" spans="10:11" x14ac:dyDescent="0.25">
      <c r="J2450"/>
      <c r="K2450"/>
    </row>
    <row r="2451" spans="10:11" x14ac:dyDescent="0.25">
      <c r="J2451"/>
      <c r="K2451"/>
    </row>
    <row r="2452" spans="10:11" x14ac:dyDescent="0.25">
      <c r="J2452"/>
      <c r="K2452"/>
    </row>
    <row r="2453" spans="10:11" x14ac:dyDescent="0.25">
      <c r="J2453"/>
      <c r="K2453"/>
    </row>
    <row r="2454" spans="10:11" x14ac:dyDescent="0.25">
      <c r="J2454"/>
      <c r="K2454"/>
    </row>
    <row r="2455" spans="10:11" x14ac:dyDescent="0.25">
      <c r="J2455"/>
      <c r="K2455"/>
    </row>
    <row r="2456" spans="10:11" x14ac:dyDescent="0.25">
      <c r="J2456"/>
      <c r="K2456"/>
    </row>
    <row r="2457" spans="10:11" x14ac:dyDescent="0.25">
      <c r="J2457"/>
      <c r="K2457"/>
    </row>
    <row r="2458" spans="10:11" x14ac:dyDescent="0.25">
      <c r="J2458"/>
      <c r="K2458"/>
    </row>
    <row r="2459" spans="10:11" x14ac:dyDescent="0.25">
      <c r="J2459"/>
      <c r="K2459"/>
    </row>
    <row r="2460" spans="10:11" x14ac:dyDescent="0.25">
      <c r="J2460"/>
      <c r="K2460"/>
    </row>
    <row r="2461" spans="10:11" x14ac:dyDescent="0.25">
      <c r="J2461"/>
      <c r="K2461"/>
    </row>
    <row r="2462" spans="10:11" x14ac:dyDescent="0.25">
      <c r="J2462"/>
      <c r="K2462"/>
    </row>
    <row r="2463" spans="10:11" x14ac:dyDescent="0.25">
      <c r="J2463"/>
      <c r="K2463"/>
    </row>
    <row r="2464" spans="10:11" x14ac:dyDescent="0.25">
      <c r="J2464"/>
      <c r="K2464"/>
    </row>
    <row r="2465" spans="10:11" x14ac:dyDescent="0.25">
      <c r="J2465"/>
      <c r="K2465"/>
    </row>
    <row r="2466" spans="10:11" x14ac:dyDescent="0.25">
      <c r="J2466"/>
      <c r="K2466"/>
    </row>
    <row r="2467" spans="10:11" x14ac:dyDescent="0.25">
      <c r="J2467"/>
      <c r="K2467"/>
    </row>
    <row r="2468" spans="10:11" x14ac:dyDescent="0.25">
      <c r="J2468"/>
      <c r="K2468"/>
    </row>
    <row r="2469" spans="10:11" x14ac:dyDescent="0.25">
      <c r="J2469"/>
      <c r="K2469"/>
    </row>
    <row r="2470" spans="10:11" x14ac:dyDescent="0.25">
      <c r="J2470"/>
      <c r="K2470"/>
    </row>
    <row r="2471" spans="10:11" x14ac:dyDescent="0.25">
      <c r="J2471"/>
      <c r="K2471"/>
    </row>
    <row r="2472" spans="10:11" x14ac:dyDescent="0.25">
      <c r="J2472"/>
      <c r="K2472"/>
    </row>
    <row r="2473" spans="10:11" x14ac:dyDescent="0.25">
      <c r="J2473"/>
      <c r="K2473"/>
    </row>
    <row r="2474" spans="10:11" x14ac:dyDescent="0.25">
      <c r="J2474"/>
      <c r="K2474"/>
    </row>
    <row r="2475" spans="10:11" x14ac:dyDescent="0.25">
      <c r="J2475"/>
      <c r="K2475"/>
    </row>
    <row r="2476" spans="10:11" x14ac:dyDescent="0.25">
      <c r="J2476"/>
      <c r="K2476"/>
    </row>
    <row r="2477" spans="10:11" x14ac:dyDescent="0.25">
      <c r="J2477"/>
      <c r="K2477"/>
    </row>
    <row r="2478" spans="10:11" x14ac:dyDescent="0.25">
      <c r="J2478"/>
      <c r="K2478"/>
    </row>
    <row r="2479" spans="10:11" x14ac:dyDescent="0.25">
      <c r="J2479"/>
      <c r="K2479"/>
    </row>
    <row r="2480" spans="10:11" x14ac:dyDescent="0.25">
      <c r="J2480"/>
      <c r="K2480"/>
    </row>
    <row r="2481" spans="10:11" x14ac:dyDescent="0.25">
      <c r="J2481"/>
      <c r="K2481"/>
    </row>
    <row r="2482" spans="10:11" x14ac:dyDescent="0.25">
      <c r="J2482"/>
      <c r="K2482"/>
    </row>
    <row r="2483" spans="10:11" x14ac:dyDescent="0.25">
      <c r="J2483"/>
      <c r="K2483"/>
    </row>
    <row r="2484" spans="10:11" x14ac:dyDescent="0.25">
      <c r="J2484"/>
      <c r="K2484"/>
    </row>
    <row r="2485" spans="10:11" x14ac:dyDescent="0.25">
      <c r="J2485"/>
      <c r="K2485"/>
    </row>
    <row r="2486" spans="10:11" x14ac:dyDescent="0.25">
      <c r="J2486"/>
      <c r="K2486"/>
    </row>
    <row r="2487" spans="10:11" x14ac:dyDescent="0.25">
      <c r="J2487"/>
      <c r="K2487"/>
    </row>
    <row r="2488" spans="10:11" x14ac:dyDescent="0.25">
      <c r="J2488"/>
      <c r="K2488"/>
    </row>
    <row r="2489" spans="10:11" x14ac:dyDescent="0.25">
      <c r="J2489"/>
      <c r="K2489"/>
    </row>
    <row r="2490" spans="10:11" x14ac:dyDescent="0.25">
      <c r="J2490"/>
      <c r="K2490"/>
    </row>
    <row r="2491" spans="10:11" x14ac:dyDescent="0.25">
      <c r="J2491"/>
      <c r="K2491"/>
    </row>
    <row r="2492" spans="10:11" x14ac:dyDescent="0.25">
      <c r="J2492"/>
      <c r="K2492"/>
    </row>
    <row r="2493" spans="10:11" x14ac:dyDescent="0.25">
      <c r="J2493"/>
      <c r="K2493"/>
    </row>
    <row r="2494" spans="10:11" x14ac:dyDescent="0.25">
      <c r="J2494"/>
      <c r="K2494"/>
    </row>
    <row r="2495" spans="10:11" x14ac:dyDescent="0.25">
      <c r="J2495"/>
      <c r="K2495"/>
    </row>
    <row r="2496" spans="10:11" x14ac:dyDescent="0.25">
      <c r="J2496"/>
      <c r="K2496"/>
    </row>
    <row r="2497" spans="10:11" x14ac:dyDescent="0.25">
      <c r="J2497"/>
      <c r="K2497"/>
    </row>
    <row r="2498" spans="10:11" x14ac:dyDescent="0.25">
      <c r="J2498"/>
      <c r="K2498"/>
    </row>
    <row r="2499" spans="10:11" x14ac:dyDescent="0.25">
      <c r="J2499"/>
      <c r="K2499"/>
    </row>
    <row r="2500" spans="10:11" x14ac:dyDescent="0.25">
      <c r="J2500"/>
      <c r="K2500"/>
    </row>
    <row r="2501" spans="10:11" x14ac:dyDescent="0.25">
      <c r="J2501"/>
      <c r="K2501"/>
    </row>
    <row r="2502" spans="10:11" x14ac:dyDescent="0.25">
      <c r="J2502"/>
      <c r="K2502"/>
    </row>
    <row r="2503" spans="10:11" x14ac:dyDescent="0.25">
      <c r="J2503"/>
      <c r="K2503"/>
    </row>
    <row r="2504" spans="10:11" x14ac:dyDescent="0.25">
      <c r="J2504"/>
      <c r="K2504"/>
    </row>
    <row r="2505" spans="10:11" x14ac:dyDescent="0.25">
      <c r="J2505"/>
      <c r="K2505"/>
    </row>
    <row r="2506" spans="10:11" x14ac:dyDescent="0.25">
      <c r="J2506"/>
      <c r="K2506"/>
    </row>
    <row r="2507" spans="10:11" x14ac:dyDescent="0.25">
      <c r="J2507"/>
      <c r="K2507"/>
    </row>
    <row r="2508" spans="10:11" x14ac:dyDescent="0.25">
      <c r="J2508"/>
      <c r="K2508"/>
    </row>
    <row r="2509" spans="10:11" x14ac:dyDescent="0.25">
      <c r="J2509"/>
      <c r="K2509"/>
    </row>
    <row r="2510" spans="10:11" x14ac:dyDescent="0.25">
      <c r="J2510"/>
      <c r="K2510"/>
    </row>
    <row r="2511" spans="10:11" x14ac:dyDescent="0.25">
      <c r="J2511"/>
      <c r="K2511"/>
    </row>
    <row r="2512" spans="10:11" x14ac:dyDescent="0.25">
      <c r="J2512"/>
      <c r="K2512"/>
    </row>
    <row r="2513" spans="10:11" x14ac:dyDescent="0.25">
      <c r="J2513"/>
      <c r="K2513"/>
    </row>
    <row r="2514" spans="10:11" x14ac:dyDescent="0.25">
      <c r="J2514"/>
      <c r="K2514"/>
    </row>
    <row r="2515" spans="10:11" x14ac:dyDescent="0.25">
      <c r="J2515"/>
      <c r="K2515"/>
    </row>
    <row r="2516" spans="10:11" x14ac:dyDescent="0.25">
      <c r="J2516"/>
      <c r="K2516"/>
    </row>
    <row r="2517" spans="10:11" x14ac:dyDescent="0.25">
      <c r="J2517"/>
      <c r="K2517"/>
    </row>
    <row r="2518" spans="10:11" x14ac:dyDescent="0.25">
      <c r="J2518"/>
      <c r="K2518"/>
    </row>
    <row r="2519" spans="10:11" x14ac:dyDescent="0.25">
      <c r="J2519"/>
      <c r="K2519"/>
    </row>
    <row r="2520" spans="10:11" x14ac:dyDescent="0.25">
      <c r="J2520"/>
      <c r="K2520"/>
    </row>
    <row r="2521" spans="10:11" x14ac:dyDescent="0.25">
      <c r="J2521"/>
      <c r="K2521"/>
    </row>
    <row r="2522" spans="10:11" x14ac:dyDescent="0.25">
      <c r="J2522"/>
      <c r="K2522"/>
    </row>
    <row r="2523" spans="10:11" x14ac:dyDescent="0.25">
      <c r="J2523"/>
      <c r="K2523"/>
    </row>
    <row r="2524" spans="10:11" x14ac:dyDescent="0.25">
      <c r="J2524"/>
      <c r="K2524"/>
    </row>
    <row r="2525" spans="10:11" x14ac:dyDescent="0.25">
      <c r="J2525"/>
      <c r="K2525"/>
    </row>
    <row r="2526" spans="10:11" x14ac:dyDescent="0.25">
      <c r="J2526"/>
      <c r="K2526"/>
    </row>
    <row r="2527" spans="10:11" x14ac:dyDescent="0.25">
      <c r="J2527"/>
      <c r="K2527"/>
    </row>
    <row r="2528" spans="10:11" x14ac:dyDescent="0.25">
      <c r="J2528"/>
      <c r="K2528"/>
    </row>
    <row r="2529" spans="10:11" x14ac:dyDescent="0.25">
      <c r="J2529"/>
      <c r="K2529"/>
    </row>
    <row r="2530" spans="10:11" x14ac:dyDescent="0.25">
      <c r="J2530"/>
      <c r="K2530"/>
    </row>
    <row r="2531" spans="10:11" x14ac:dyDescent="0.25">
      <c r="J2531"/>
      <c r="K2531"/>
    </row>
    <row r="2532" spans="10:11" x14ac:dyDescent="0.25">
      <c r="J2532"/>
      <c r="K2532"/>
    </row>
    <row r="2533" spans="10:11" x14ac:dyDescent="0.25">
      <c r="J2533"/>
      <c r="K2533"/>
    </row>
    <row r="2534" spans="10:11" x14ac:dyDescent="0.25">
      <c r="J2534"/>
      <c r="K2534"/>
    </row>
    <row r="2535" spans="10:11" x14ac:dyDescent="0.25">
      <c r="J2535"/>
      <c r="K2535"/>
    </row>
    <row r="2536" spans="10:11" x14ac:dyDescent="0.25">
      <c r="J2536"/>
      <c r="K2536"/>
    </row>
    <row r="2537" spans="10:11" x14ac:dyDescent="0.25">
      <c r="J2537"/>
      <c r="K2537"/>
    </row>
    <row r="2538" spans="10:11" x14ac:dyDescent="0.25">
      <c r="J2538"/>
      <c r="K2538"/>
    </row>
    <row r="2539" spans="10:11" x14ac:dyDescent="0.25">
      <c r="J2539"/>
      <c r="K2539"/>
    </row>
    <row r="2540" spans="10:11" x14ac:dyDescent="0.25">
      <c r="J2540"/>
      <c r="K2540"/>
    </row>
    <row r="2541" spans="10:11" x14ac:dyDescent="0.25">
      <c r="J2541"/>
      <c r="K2541"/>
    </row>
    <row r="2542" spans="10:11" x14ac:dyDescent="0.25">
      <c r="J2542"/>
      <c r="K2542"/>
    </row>
    <row r="2543" spans="10:11" x14ac:dyDescent="0.25">
      <c r="J2543"/>
      <c r="K2543"/>
    </row>
    <row r="2544" spans="10:11" x14ac:dyDescent="0.25">
      <c r="J2544"/>
      <c r="K2544"/>
    </row>
    <row r="2545" spans="10:11" x14ac:dyDescent="0.25">
      <c r="J2545"/>
      <c r="K2545"/>
    </row>
    <row r="2546" spans="10:11" x14ac:dyDescent="0.25">
      <c r="J2546"/>
      <c r="K2546"/>
    </row>
    <row r="2547" spans="10:11" x14ac:dyDescent="0.25">
      <c r="J2547"/>
      <c r="K2547"/>
    </row>
    <row r="2548" spans="10:11" x14ac:dyDescent="0.25">
      <c r="J2548"/>
      <c r="K2548"/>
    </row>
    <row r="2549" spans="10:11" x14ac:dyDescent="0.25">
      <c r="J2549"/>
      <c r="K2549"/>
    </row>
    <row r="2550" spans="10:11" x14ac:dyDescent="0.25">
      <c r="J2550"/>
      <c r="K2550"/>
    </row>
    <row r="2551" spans="10:11" x14ac:dyDescent="0.25">
      <c r="J2551"/>
      <c r="K2551"/>
    </row>
    <row r="2552" spans="10:11" x14ac:dyDescent="0.25">
      <c r="J2552"/>
      <c r="K2552"/>
    </row>
    <row r="2553" spans="10:11" x14ac:dyDescent="0.25">
      <c r="J2553"/>
      <c r="K2553"/>
    </row>
    <row r="2554" spans="10:11" x14ac:dyDescent="0.25">
      <c r="J2554"/>
      <c r="K2554"/>
    </row>
    <row r="2555" spans="10:11" x14ac:dyDescent="0.25">
      <c r="J2555"/>
      <c r="K2555"/>
    </row>
    <row r="2556" spans="10:11" x14ac:dyDescent="0.25">
      <c r="J2556"/>
      <c r="K2556"/>
    </row>
    <row r="2557" spans="10:11" x14ac:dyDescent="0.25">
      <c r="J2557"/>
      <c r="K2557"/>
    </row>
    <row r="2558" spans="10:11" x14ac:dyDescent="0.25">
      <c r="J2558"/>
      <c r="K2558"/>
    </row>
    <row r="2559" spans="10:11" x14ac:dyDescent="0.25">
      <c r="J2559"/>
      <c r="K2559"/>
    </row>
    <row r="2560" spans="10:11" x14ac:dyDescent="0.25">
      <c r="J2560"/>
      <c r="K2560"/>
    </row>
    <row r="2561" spans="10:11" x14ac:dyDescent="0.25">
      <c r="J2561"/>
      <c r="K2561"/>
    </row>
    <row r="2562" spans="10:11" x14ac:dyDescent="0.25">
      <c r="J2562"/>
      <c r="K2562"/>
    </row>
    <row r="2563" spans="10:11" x14ac:dyDescent="0.25">
      <c r="J2563"/>
      <c r="K2563"/>
    </row>
    <row r="2564" spans="10:11" x14ac:dyDescent="0.25">
      <c r="J2564"/>
      <c r="K2564"/>
    </row>
    <row r="2565" spans="10:11" x14ac:dyDescent="0.25">
      <c r="J2565"/>
      <c r="K2565"/>
    </row>
    <row r="2566" spans="10:11" x14ac:dyDescent="0.25">
      <c r="J2566"/>
      <c r="K2566"/>
    </row>
    <row r="2567" spans="10:11" x14ac:dyDescent="0.25">
      <c r="J2567"/>
      <c r="K2567"/>
    </row>
    <row r="2568" spans="10:11" x14ac:dyDescent="0.25">
      <c r="J2568"/>
      <c r="K2568"/>
    </row>
    <row r="2569" spans="10:11" x14ac:dyDescent="0.25">
      <c r="J2569"/>
      <c r="K2569"/>
    </row>
    <row r="2570" spans="10:11" x14ac:dyDescent="0.25">
      <c r="J2570"/>
      <c r="K2570"/>
    </row>
    <row r="2571" spans="10:11" x14ac:dyDescent="0.25">
      <c r="J2571"/>
      <c r="K2571"/>
    </row>
    <row r="2572" spans="10:11" x14ac:dyDescent="0.25">
      <c r="J2572"/>
      <c r="K2572"/>
    </row>
    <row r="2573" spans="10:11" x14ac:dyDescent="0.25">
      <c r="J2573"/>
      <c r="K2573"/>
    </row>
    <row r="2574" spans="10:11" x14ac:dyDescent="0.25">
      <c r="J2574"/>
      <c r="K2574"/>
    </row>
    <row r="2575" spans="10:11" x14ac:dyDescent="0.25">
      <c r="J2575"/>
      <c r="K2575"/>
    </row>
    <row r="2576" spans="10:11" x14ac:dyDescent="0.25">
      <c r="J2576"/>
      <c r="K2576"/>
    </row>
    <row r="2577" spans="10:11" x14ac:dyDescent="0.25">
      <c r="J2577"/>
      <c r="K2577"/>
    </row>
    <row r="2578" spans="10:11" x14ac:dyDescent="0.25">
      <c r="J2578"/>
      <c r="K2578"/>
    </row>
    <row r="2579" spans="10:11" x14ac:dyDescent="0.25">
      <c r="J2579"/>
      <c r="K2579"/>
    </row>
    <row r="2580" spans="10:11" x14ac:dyDescent="0.25">
      <c r="J2580"/>
      <c r="K2580"/>
    </row>
    <row r="2581" spans="10:11" x14ac:dyDescent="0.25">
      <c r="J2581"/>
      <c r="K2581"/>
    </row>
    <row r="2582" spans="10:11" x14ac:dyDescent="0.25">
      <c r="J2582"/>
      <c r="K2582"/>
    </row>
    <row r="2583" spans="10:11" x14ac:dyDescent="0.25">
      <c r="J2583"/>
      <c r="K2583"/>
    </row>
    <row r="2584" spans="10:11" x14ac:dyDescent="0.25">
      <c r="J2584"/>
      <c r="K2584"/>
    </row>
    <row r="2585" spans="10:11" x14ac:dyDescent="0.25">
      <c r="J2585"/>
      <c r="K2585"/>
    </row>
    <row r="2586" spans="10:11" x14ac:dyDescent="0.25">
      <c r="J2586"/>
      <c r="K2586"/>
    </row>
    <row r="2587" spans="10:11" x14ac:dyDescent="0.25">
      <c r="J2587"/>
      <c r="K2587"/>
    </row>
    <row r="2588" spans="10:11" x14ac:dyDescent="0.25">
      <c r="J2588"/>
      <c r="K2588"/>
    </row>
    <row r="2589" spans="10:11" x14ac:dyDescent="0.25">
      <c r="J2589"/>
      <c r="K2589"/>
    </row>
    <row r="2590" spans="10:11" x14ac:dyDescent="0.25">
      <c r="J2590"/>
      <c r="K2590"/>
    </row>
    <row r="2591" spans="10:11" x14ac:dyDescent="0.25">
      <c r="J2591"/>
      <c r="K2591"/>
    </row>
    <row r="2592" spans="10:11" x14ac:dyDescent="0.25">
      <c r="J2592"/>
      <c r="K2592"/>
    </row>
    <row r="2593" spans="10:11" x14ac:dyDescent="0.25">
      <c r="J2593"/>
      <c r="K2593"/>
    </row>
    <row r="2594" spans="10:11" x14ac:dyDescent="0.25">
      <c r="J2594"/>
      <c r="K2594"/>
    </row>
    <row r="2595" spans="10:11" x14ac:dyDescent="0.25">
      <c r="J2595"/>
      <c r="K2595"/>
    </row>
    <row r="2596" spans="10:11" x14ac:dyDescent="0.25">
      <c r="J2596"/>
      <c r="K2596"/>
    </row>
    <row r="2597" spans="10:11" x14ac:dyDescent="0.25">
      <c r="J2597"/>
      <c r="K2597"/>
    </row>
    <row r="2598" spans="10:11" x14ac:dyDescent="0.25">
      <c r="J2598"/>
      <c r="K2598"/>
    </row>
    <row r="2599" spans="10:11" x14ac:dyDescent="0.25">
      <c r="J2599"/>
      <c r="K2599"/>
    </row>
    <row r="2600" spans="10:11" x14ac:dyDescent="0.25">
      <c r="J2600"/>
      <c r="K2600"/>
    </row>
    <row r="2601" spans="10:11" x14ac:dyDescent="0.25">
      <c r="J2601"/>
      <c r="K2601"/>
    </row>
    <row r="2602" spans="10:11" x14ac:dyDescent="0.25">
      <c r="J2602"/>
      <c r="K2602"/>
    </row>
    <row r="2603" spans="10:11" x14ac:dyDescent="0.25">
      <c r="J2603"/>
      <c r="K2603"/>
    </row>
    <row r="2604" spans="10:11" x14ac:dyDescent="0.25">
      <c r="J2604"/>
      <c r="K2604"/>
    </row>
    <row r="2605" spans="10:11" x14ac:dyDescent="0.25">
      <c r="J2605"/>
      <c r="K2605"/>
    </row>
    <row r="2606" spans="10:11" x14ac:dyDescent="0.25">
      <c r="J2606"/>
      <c r="K2606"/>
    </row>
    <row r="2607" spans="10:11" x14ac:dyDescent="0.25">
      <c r="J2607"/>
      <c r="K2607"/>
    </row>
    <row r="2608" spans="10:11" x14ac:dyDescent="0.25">
      <c r="J2608"/>
      <c r="K2608"/>
    </row>
    <row r="2609" spans="10:11" x14ac:dyDescent="0.25">
      <c r="J2609"/>
      <c r="K2609"/>
    </row>
    <row r="2610" spans="10:11" x14ac:dyDescent="0.25">
      <c r="J2610"/>
      <c r="K2610"/>
    </row>
    <row r="2611" spans="10:11" x14ac:dyDescent="0.25">
      <c r="J2611"/>
      <c r="K2611"/>
    </row>
    <row r="2612" spans="10:11" x14ac:dyDescent="0.25">
      <c r="J2612"/>
      <c r="K2612"/>
    </row>
    <row r="2613" spans="10:11" x14ac:dyDescent="0.25">
      <c r="J2613"/>
      <c r="K2613"/>
    </row>
    <row r="2614" spans="10:11" x14ac:dyDescent="0.25">
      <c r="J2614"/>
      <c r="K2614"/>
    </row>
    <row r="2615" spans="10:11" x14ac:dyDescent="0.25">
      <c r="J2615"/>
      <c r="K2615"/>
    </row>
    <row r="2616" spans="10:11" x14ac:dyDescent="0.25">
      <c r="J2616"/>
      <c r="K2616"/>
    </row>
    <row r="2617" spans="10:11" x14ac:dyDescent="0.25">
      <c r="J2617"/>
      <c r="K2617"/>
    </row>
    <row r="2618" spans="10:11" x14ac:dyDescent="0.25">
      <c r="J2618"/>
      <c r="K2618"/>
    </row>
    <row r="2619" spans="10:11" x14ac:dyDescent="0.25">
      <c r="J2619"/>
      <c r="K2619"/>
    </row>
    <row r="2620" spans="10:11" x14ac:dyDescent="0.25">
      <c r="J2620"/>
      <c r="K2620"/>
    </row>
    <row r="2621" spans="10:11" x14ac:dyDescent="0.25">
      <c r="J2621"/>
      <c r="K2621"/>
    </row>
    <row r="2622" spans="10:11" x14ac:dyDescent="0.25">
      <c r="J2622"/>
      <c r="K2622"/>
    </row>
    <row r="2623" spans="10:11" x14ac:dyDescent="0.25">
      <c r="J2623"/>
      <c r="K2623"/>
    </row>
    <row r="2624" spans="10:11" x14ac:dyDescent="0.25">
      <c r="J2624"/>
      <c r="K2624"/>
    </row>
    <row r="2625" spans="10:11" x14ac:dyDescent="0.25">
      <c r="J2625"/>
      <c r="K2625"/>
    </row>
    <row r="2626" spans="10:11" x14ac:dyDescent="0.25">
      <c r="J2626"/>
      <c r="K2626"/>
    </row>
    <row r="2627" spans="10:11" x14ac:dyDescent="0.25">
      <c r="J2627"/>
      <c r="K2627"/>
    </row>
    <row r="2628" spans="10:11" x14ac:dyDescent="0.25">
      <c r="J2628"/>
      <c r="K2628"/>
    </row>
    <row r="2629" spans="10:11" x14ac:dyDescent="0.25">
      <c r="J2629"/>
      <c r="K2629"/>
    </row>
    <row r="2630" spans="10:11" x14ac:dyDescent="0.25">
      <c r="J2630"/>
      <c r="K2630"/>
    </row>
    <row r="2631" spans="10:11" x14ac:dyDescent="0.25">
      <c r="J2631"/>
      <c r="K2631"/>
    </row>
    <row r="2632" spans="10:11" x14ac:dyDescent="0.25">
      <c r="J2632"/>
      <c r="K2632"/>
    </row>
    <row r="2633" spans="10:11" x14ac:dyDescent="0.25">
      <c r="J2633"/>
      <c r="K2633"/>
    </row>
    <row r="2634" spans="10:11" x14ac:dyDescent="0.25">
      <c r="J2634"/>
      <c r="K2634"/>
    </row>
    <row r="2635" spans="10:11" x14ac:dyDescent="0.25">
      <c r="J2635"/>
      <c r="K2635"/>
    </row>
    <row r="2636" spans="10:11" x14ac:dyDescent="0.25">
      <c r="J2636"/>
      <c r="K2636"/>
    </row>
    <row r="2637" spans="10:11" x14ac:dyDescent="0.25">
      <c r="J2637"/>
      <c r="K2637"/>
    </row>
    <row r="2638" spans="10:11" x14ac:dyDescent="0.25">
      <c r="J2638"/>
      <c r="K2638"/>
    </row>
    <row r="2639" spans="10:11" x14ac:dyDescent="0.25">
      <c r="J2639"/>
      <c r="K2639"/>
    </row>
    <row r="2640" spans="10:11" x14ac:dyDescent="0.25">
      <c r="J2640"/>
      <c r="K2640"/>
    </row>
    <row r="2641" spans="10:11" x14ac:dyDescent="0.25">
      <c r="J2641"/>
      <c r="K2641"/>
    </row>
    <row r="2642" spans="10:11" x14ac:dyDescent="0.25">
      <c r="J2642"/>
      <c r="K2642"/>
    </row>
    <row r="2643" spans="10:11" x14ac:dyDescent="0.25">
      <c r="J2643"/>
      <c r="K2643"/>
    </row>
    <row r="2644" spans="10:11" x14ac:dyDescent="0.25">
      <c r="J2644"/>
      <c r="K2644"/>
    </row>
    <row r="2645" spans="10:11" x14ac:dyDescent="0.25">
      <c r="J2645"/>
      <c r="K2645"/>
    </row>
    <row r="2646" spans="10:11" x14ac:dyDescent="0.25">
      <c r="J2646"/>
      <c r="K2646"/>
    </row>
    <row r="2647" spans="10:11" x14ac:dyDescent="0.25">
      <c r="J2647"/>
      <c r="K2647"/>
    </row>
    <row r="2648" spans="10:11" x14ac:dyDescent="0.25">
      <c r="J2648"/>
      <c r="K2648"/>
    </row>
    <row r="2649" spans="10:11" x14ac:dyDescent="0.25">
      <c r="J2649"/>
      <c r="K2649"/>
    </row>
    <row r="2650" spans="10:11" x14ac:dyDescent="0.25">
      <c r="J2650"/>
      <c r="K2650"/>
    </row>
    <row r="2651" spans="10:11" x14ac:dyDescent="0.25">
      <c r="J2651"/>
      <c r="K2651"/>
    </row>
    <row r="2652" spans="10:11" x14ac:dyDescent="0.25">
      <c r="J2652"/>
      <c r="K2652"/>
    </row>
    <row r="2653" spans="10:11" x14ac:dyDescent="0.25">
      <c r="J2653"/>
      <c r="K2653"/>
    </row>
    <row r="2654" spans="10:11" x14ac:dyDescent="0.25">
      <c r="J2654"/>
      <c r="K2654"/>
    </row>
    <row r="2655" spans="10:11" x14ac:dyDescent="0.25">
      <c r="J2655"/>
      <c r="K2655"/>
    </row>
    <row r="2656" spans="10:11" x14ac:dyDescent="0.25">
      <c r="J2656"/>
      <c r="K2656"/>
    </row>
    <row r="2657" spans="10:11" x14ac:dyDescent="0.25">
      <c r="J2657"/>
      <c r="K2657"/>
    </row>
    <row r="2658" spans="10:11" x14ac:dyDescent="0.25">
      <c r="J2658"/>
      <c r="K2658"/>
    </row>
    <row r="2659" spans="10:11" x14ac:dyDescent="0.25">
      <c r="J2659"/>
      <c r="K2659"/>
    </row>
    <row r="2660" spans="10:11" x14ac:dyDescent="0.25">
      <c r="J2660"/>
      <c r="K2660"/>
    </row>
    <row r="2661" spans="10:11" x14ac:dyDescent="0.25">
      <c r="J2661"/>
      <c r="K2661"/>
    </row>
    <row r="2662" spans="10:11" x14ac:dyDescent="0.25">
      <c r="J2662"/>
      <c r="K2662"/>
    </row>
    <row r="2663" spans="10:11" x14ac:dyDescent="0.25">
      <c r="J2663"/>
      <c r="K2663"/>
    </row>
    <row r="2664" spans="10:11" x14ac:dyDescent="0.25">
      <c r="J2664"/>
      <c r="K2664"/>
    </row>
    <row r="2665" spans="10:11" x14ac:dyDescent="0.25">
      <c r="J2665"/>
      <c r="K2665"/>
    </row>
    <row r="2666" spans="10:11" x14ac:dyDescent="0.25">
      <c r="J2666"/>
      <c r="K2666"/>
    </row>
    <row r="2667" spans="10:11" x14ac:dyDescent="0.25">
      <c r="J2667"/>
      <c r="K2667"/>
    </row>
    <row r="2668" spans="10:11" x14ac:dyDescent="0.25">
      <c r="J2668"/>
      <c r="K2668"/>
    </row>
    <row r="2669" spans="10:11" x14ac:dyDescent="0.25">
      <c r="J2669"/>
      <c r="K2669"/>
    </row>
    <row r="2670" spans="10:11" x14ac:dyDescent="0.25">
      <c r="J2670"/>
      <c r="K2670"/>
    </row>
    <row r="2671" spans="10:11" x14ac:dyDescent="0.25">
      <c r="J2671"/>
      <c r="K2671"/>
    </row>
    <row r="2672" spans="10:11" x14ac:dyDescent="0.25">
      <c r="J2672"/>
      <c r="K2672"/>
    </row>
    <row r="2673" spans="10:11" x14ac:dyDescent="0.25">
      <c r="J2673"/>
      <c r="K2673"/>
    </row>
    <row r="2674" spans="10:11" x14ac:dyDescent="0.25">
      <c r="J2674"/>
      <c r="K2674"/>
    </row>
    <row r="2675" spans="10:11" x14ac:dyDescent="0.25">
      <c r="J2675"/>
      <c r="K2675"/>
    </row>
    <row r="2676" spans="10:11" x14ac:dyDescent="0.25">
      <c r="J2676"/>
      <c r="K2676"/>
    </row>
    <row r="2677" spans="10:11" x14ac:dyDescent="0.25">
      <c r="J2677"/>
      <c r="K2677"/>
    </row>
    <row r="2678" spans="10:11" x14ac:dyDescent="0.25">
      <c r="J2678"/>
      <c r="K2678"/>
    </row>
    <row r="2679" spans="10:11" x14ac:dyDescent="0.25">
      <c r="J2679"/>
      <c r="K2679"/>
    </row>
    <row r="2680" spans="10:11" x14ac:dyDescent="0.25">
      <c r="J2680"/>
      <c r="K2680"/>
    </row>
    <row r="2681" spans="10:11" x14ac:dyDescent="0.25">
      <c r="J2681"/>
      <c r="K2681"/>
    </row>
    <row r="2682" spans="10:11" x14ac:dyDescent="0.25">
      <c r="J2682"/>
      <c r="K2682"/>
    </row>
    <row r="2683" spans="10:11" x14ac:dyDescent="0.25">
      <c r="J2683"/>
      <c r="K2683"/>
    </row>
    <row r="2684" spans="10:11" x14ac:dyDescent="0.25">
      <c r="J2684"/>
      <c r="K2684"/>
    </row>
    <row r="2685" spans="10:11" x14ac:dyDescent="0.25">
      <c r="J2685"/>
      <c r="K2685"/>
    </row>
    <row r="2686" spans="10:11" x14ac:dyDescent="0.25">
      <c r="J2686"/>
      <c r="K2686"/>
    </row>
    <row r="2687" spans="10:11" x14ac:dyDescent="0.25">
      <c r="J2687"/>
      <c r="K2687"/>
    </row>
    <row r="2688" spans="10:11" x14ac:dyDescent="0.25">
      <c r="J2688"/>
      <c r="K2688"/>
    </row>
    <row r="2689" spans="10:11" x14ac:dyDescent="0.25">
      <c r="J2689"/>
      <c r="K2689"/>
    </row>
    <row r="2690" spans="10:11" x14ac:dyDescent="0.25">
      <c r="J2690"/>
      <c r="K2690"/>
    </row>
    <row r="2691" spans="10:11" x14ac:dyDescent="0.25">
      <c r="J2691"/>
      <c r="K2691"/>
    </row>
    <row r="2692" spans="10:11" x14ac:dyDescent="0.25">
      <c r="J2692"/>
      <c r="K2692"/>
    </row>
    <row r="2693" spans="10:11" x14ac:dyDescent="0.25">
      <c r="J2693"/>
      <c r="K2693"/>
    </row>
    <row r="2694" spans="10:11" x14ac:dyDescent="0.25">
      <c r="J2694"/>
      <c r="K2694"/>
    </row>
    <row r="2695" spans="10:11" x14ac:dyDescent="0.25">
      <c r="J2695"/>
      <c r="K2695"/>
    </row>
    <row r="2696" spans="10:11" x14ac:dyDescent="0.25">
      <c r="J2696"/>
      <c r="K2696"/>
    </row>
    <row r="2697" spans="10:11" x14ac:dyDescent="0.25">
      <c r="J2697"/>
      <c r="K2697"/>
    </row>
    <row r="2698" spans="10:11" x14ac:dyDescent="0.25">
      <c r="J2698"/>
      <c r="K2698"/>
    </row>
    <row r="2699" spans="10:11" x14ac:dyDescent="0.25">
      <c r="J2699"/>
      <c r="K2699"/>
    </row>
    <row r="2700" spans="10:11" x14ac:dyDescent="0.25">
      <c r="J2700"/>
      <c r="K2700"/>
    </row>
    <row r="2701" spans="10:11" x14ac:dyDescent="0.25">
      <c r="J2701"/>
      <c r="K2701"/>
    </row>
    <row r="2702" spans="10:11" x14ac:dyDescent="0.25">
      <c r="J2702"/>
      <c r="K2702"/>
    </row>
    <row r="2703" spans="10:11" x14ac:dyDescent="0.25">
      <c r="J2703"/>
      <c r="K2703"/>
    </row>
    <row r="2704" spans="10:11" x14ac:dyDescent="0.25">
      <c r="J2704"/>
      <c r="K2704"/>
    </row>
    <row r="2705" spans="10:11" x14ac:dyDescent="0.25">
      <c r="J2705"/>
      <c r="K2705"/>
    </row>
    <row r="2706" spans="10:11" x14ac:dyDescent="0.25">
      <c r="J2706"/>
      <c r="K2706"/>
    </row>
    <row r="2707" spans="10:11" x14ac:dyDescent="0.25">
      <c r="J2707"/>
      <c r="K2707"/>
    </row>
    <row r="2708" spans="10:11" x14ac:dyDescent="0.25">
      <c r="J2708"/>
      <c r="K2708"/>
    </row>
    <row r="2709" spans="10:11" x14ac:dyDescent="0.25">
      <c r="J2709"/>
      <c r="K2709"/>
    </row>
    <row r="2710" spans="10:11" x14ac:dyDescent="0.25">
      <c r="J2710"/>
      <c r="K2710"/>
    </row>
    <row r="2711" spans="10:11" x14ac:dyDescent="0.25">
      <c r="J2711"/>
      <c r="K2711"/>
    </row>
    <row r="2712" spans="10:11" x14ac:dyDescent="0.25">
      <c r="J2712"/>
      <c r="K2712"/>
    </row>
    <row r="2713" spans="10:11" x14ac:dyDescent="0.25">
      <c r="J2713"/>
      <c r="K2713"/>
    </row>
    <row r="2714" spans="10:11" x14ac:dyDescent="0.25">
      <c r="J2714"/>
      <c r="K2714"/>
    </row>
    <row r="2715" spans="10:11" x14ac:dyDescent="0.25">
      <c r="J2715"/>
      <c r="K2715"/>
    </row>
    <row r="2716" spans="10:11" x14ac:dyDescent="0.25">
      <c r="J2716"/>
      <c r="K2716"/>
    </row>
    <row r="2717" spans="10:11" x14ac:dyDescent="0.25">
      <c r="J2717"/>
      <c r="K2717"/>
    </row>
    <row r="2718" spans="10:11" x14ac:dyDescent="0.25">
      <c r="J2718"/>
      <c r="K2718"/>
    </row>
    <row r="2719" spans="10:11" x14ac:dyDescent="0.25">
      <c r="J2719"/>
      <c r="K2719"/>
    </row>
    <row r="2720" spans="10:11" x14ac:dyDescent="0.25">
      <c r="J2720"/>
      <c r="K2720"/>
    </row>
    <row r="2721" spans="10:11" x14ac:dyDescent="0.25">
      <c r="J2721"/>
      <c r="K2721"/>
    </row>
    <row r="2722" spans="10:11" x14ac:dyDescent="0.25">
      <c r="J2722"/>
      <c r="K2722"/>
    </row>
    <row r="2723" spans="10:11" x14ac:dyDescent="0.25">
      <c r="J2723"/>
      <c r="K2723"/>
    </row>
    <row r="2724" spans="10:11" x14ac:dyDescent="0.25">
      <c r="J2724"/>
      <c r="K2724"/>
    </row>
    <row r="2725" spans="10:11" x14ac:dyDescent="0.25">
      <c r="J2725"/>
      <c r="K2725"/>
    </row>
    <row r="2726" spans="10:11" x14ac:dyDescent="0.25">
      <c r="J2726"/>
      <c r="K2726"/>
    </row>
    <row r="2727" spans="10:11" x14ac:dyDescent="0.25">
      <c r="J2727"/>
      <c r="K2727"/>
    </row>
    <row r="2728" spans="10:11" x14ac:dyDescent="0.25">
      <c r="J2728"/>
      <c r="K2728"/>
    </row>
    <row r="2729" spans="10:11" x14ac:dyDescent="0.25">
      <c r="J2729"/>
      <c r="K2729"/>
    </row>
    <row r="2730" spans="10:11" x14ac:dyDescent="0.25">
      <c r="J2730"/>
      <c r="K2730"/>
    </row>
    <row r="2731" spans="10:11" x14ac:dyDescent="0.25">
      <c r="J2731"/>
      <c r="K2731"/>
    </row>
    <row r="2732" spans="10:11" x14ac:dyDescent="0.25">
      <c r="J2732"/>
      <c r="K2732"/>
    </row>
    <row r="2733" spans="10:11" x14ac:dyDescent="0.25">
      <c r="J2733"/>
      <c r="K2733"/>
    </row>
    <row r="2734" spans="10:11" x14ac:dyDescent="0.25">
      <c r="J2734"/>
      <c r="K2734"/>
    </row>
    <row r="2735" spans="10:11" x14ac:dyDescent="0.25">
      <c r="J2735"/>
      <c r="K2735"/>
    </row>
    <row r="2736" spans="10:11" x14ac:dyDescent="0.25">
      <c r="J2736"/>
      <c r="K2736"/>
    </row>
    <row r="2737" spans="10:11" x14ac:dyDescent="0.25">
      <c r="J2737"/>
      <c r="K2737"/>
    </row>
    <row r="2738" spans="10:11" x14ac:dyDescent="0.25">
      <c r="J2738"/>
      <c r="K2738"/>
    </row>
    <row r="2739" spans="10:11" x14ac:dyDescent="0.25">
      <c r="J2739"/>
      <c r="K2739"/>
    </row>
    <row r="2740" spans="10:11" x14ac:dyDescent="0.25">
      <c r="J2740"/>
      <c r="K2740"/>
    </row>
    <row r="2741" spans="10:11" x14ac:dyDescent="0.25">
      <c r="J2741"/>
      <c r="K2741"/>
    </row>
    <row r="2742" spans="10:11" x14ac:dyDescent="0.25">
      <c r="J2742"/>
      <c r="K2742"/>
    </row>
    <row r="2743" spans="10:11" x14ac:dyDescent="0.25">
      <c r="J2743"/>
      <c r="K2743"/>
    </row>
    <row r="2744" spans="10:11" x14ac:dyDescent="0.25">
      <c r="J2744"/>
      <c r="K2744"/>
    </row>
    <row r="2745" spans="10:11" x14ac:dyDescent="0.25">
      <c r="J2745"/>
      <c r="K2745"/>
    </row>
    <row r="2746" spans="10:11" x14ac:dyDescent="0.25">
      <c r="J2746"/>
      <c r="K2746"/>
    </row>
    <row r="2747" spans="10:11" x14ac:dyDescent="0.25">
      <c r="J2747"/>
      <c r="K2747"/>
    </row>
    <row r="2748" spans="10:11" x14ac:dyDescent="0.25">
      <c r="J2748"/>
      <c r="K2748"/>
    </row>
    <row r="2749" spans="10:11" x14ac:dyDescent="0.25">
      <c r="J2749"/>
      <c r="K2749"/>
    </row>
    <row r="2750" spans="10:11" x14ac:dyDescent="0.25">
      <c r="J2750"/>
      <c r="K2750"/>
    </row>
    <row r="2751" spans="10:11" x14ac:dyDescent="0.25">
      <c r="J2751"/>
      <c r="K2751"/>
    </row>
    <row r="2752" spans="10:11" x14ac:dyDescent="0.25">
      <c r="J2752"/>
      <c r="K2752"/>
    </row>
    <row r="2753" spans="10:11" x14ac:dyDescent="0.25">
      <c r="J2753"/>
      <c r="K2753"/>
    </row>
    <row r="2754" spans="10:11" x14ac:dyDescent="0.25">
      <c r="J2754"/>
      <c r="K2754"/>
    </row>
    <row r="2755" spans="10:11" x14ac:dyDescent="0.25">
      <c r="J2755"/>
      <c r="K2755"/>
    </row>
    <row r="2756" spans="10:11" x14ac:dyDescent="0.25">
      <c r="J2756"/>
      <c r="K2756"/>
    </row>
    <row r="2757" spans="10:11" x14ac:dyDescent="0.25">
      <c r="J2757"/>
      <c r="K2757"/>
    </row>
    <row r="2758" spans="10:11" x14ac:dyDescent="0.25">
      <c r="J2758"/>
      <c r="K2758"/>
    </row>
    <row r="2759" spans="10:11" x14ac:dyDescent="0.25">
      <c r="J2759"/>
      <c r="K2759"/>
    </row>
    <row r="2760" spans="10:11" x14ac:dyDescent="0.25">
      <c r="J2760"/>
      <c r="K2760"/>
    </row>
    <row r="2761" spans="10:11" x14ac:dyDescent="0.25">
      <c r="J2761"/>
      <c r="K2761"/>
    </row>
    <row r="2762" spans="10:11" x14ac:dyDescent="0.25">
      <c r="J2762"/>
      <c r="K2762"/>
    </row>
    <row r="2763" spans="10:11" x14ac:dyDescent="0.25">
      <c r="J2763"/>
      <c r="K2763"/>
    </row>
    <row r="2764" spans="10:11" x14ac:dyDescent="0.25">
      <c r="J2764"/>
      <c r="K2764"/>
    </row>
    <row r="2765" spans="10:11" x14ac:dyDescent="0.25">
      <c r="J2765"/>
      <c r="K2765"/>
    </row>
    <row r="2766" spans="10:11" x14ac:dyDescent="0.25">
      <c r="J2766"/>
      <c r="K2766"/>
    </row>
    <row r="2767" spans="10:11" x14ac:dyDescent="0.25">
      <c r="J2767"/>
      <c r="K2767"/>
    </row>
    <row r="2768" spans="10:11" x14ac:dyDescent="0.25">
      <c r="J2768"/>
      <c r="K2768"/>
    </row>
    <row r="2769" spans="10:11" x14ac:dyDescent="0.25">
      <c r="J2769"/>
      <c r="K2769"/>
    </row>
    <row r="2770" spans="10:11" x14ac:dyDescent="0.25">
      <c r="J2770"/>
      <c r="K2770"/>
    </row>
    <row r="2771" spans="10:11" x14ac:dyDescent="0.25">
      <c r="J2771"/>
      <c r="K2771"/>
    </row>
    <row r="2772" spans="10:11" x14ac:dyDescent="0.25">
      <c r="J2772"/>
      <c r="K2772"/>
    </row>
    <row r="2773" spans="10:11" x14ac:dyDescent="0.25">
      <c r="J2773"/>
      <c r="K2773"/>
    </row>
    <row r="2774" spans="10:11" x14ac:dyDescent="0.25">
      <c r="J2774"/>
      <c r="K2774"/>
    </row>
    <row r="2775" spans="10:11" x14ac:dyDescent="0.25">
      <c r="J2775"/>
      <c r="K2775"/>
    </row>
    <row r="2776" spans="10:11" x14ac:dyDescent="0.25">
      <c r="J2776"/>
      <c r="K2776"/>
    </row>
    <row r="2777" spans="10:11" x14ac:dyDescent="0.25">
      <c r="J2777"/>
      <c r="K2777"/>
    </row>
    <row r="2778" spans="10:11" x14ac:dyDescent="0.25">
      <c r="J2778"/>
      <c r="K2778"/>
    </row>
    <row r="2779" spans="10:11" x14ac:dyDescent="0.25">
      <c r="J2779"/>
      <c r="K2779"/>
    </row>
    <row r="2780" spans="10:11" x14ac:dyDescent="0.25">
      <c r="J2780"/>
      <c r="K2780"/>
    </row>
    <row r="2781" spans="10:11" x14ac:dyDescent="0.25">
      <c r="J2781"/>
      <c r="K2781"/>
    </row>
    <row r="2782" spans="10:11" x14ac:dyDescent="0.25">
      <c r="J2782"/>
      <c r="K2782"/>
    </row>
    <row r="2783" spans="10:11" x14ac:dyDescent="0.25">
      <c r="J2783"/>
      <c r="K2783"/>
    </row>
    <row r="2784" spans="10:11" x14ac:dyDescent="0.25">
      <c r="J2784"/>
      <c r="K2784"/>
    </row>
    <row r="2785" spans="10:11" x14ac:dyDescent="0.25">
      <c r="J2785"/>
      <c r="K2785"/>
    </row>
    <row r="2786" spans="10:11" x14ac:dyDescent="0.25">
      <c r="J2786"/>
      <c r="K2786"/>
    </row>
    <row r="2787" spans="10:11" x14ac:dyDescent="0.25">
      <c r="J2787"/>
      <c r="K2787"/>
    </row>
    <row r="2788" spans="10:11" x14ac:dyDescent="0.25">
      <c r="J2788"/>
      <c r="K2788"/>
    </row>
    <row r="2789" spans="10:11" x14ac:dyDescent="0.25">
      <c r="J2789"/>
      <c r="K2789"/>
    </row>
    <row r="2790" spans="10:11" x14ac:dyDescent="0.25">
      <c r="J2790"/>
      <c r="K2790"/>
    </row>
    <row r="2791" spans="10:11" x14ac:dyDescent="0.25">
      <c r="J2791"/>
      <c r="K2791"/>
    </row>
    <row r="2792" spans="10:11" x14ac:dyDescent="0.25">
      <c r="J2792"/>
      <c r="K2792"/>
    </row>
    <row r="2793" spans="10:11" x14ac:dyDescent="0.25">
      <c r="J2793"/>
      <c r="K2793"/>
    </row>
    <row r="2794" spans="10:11" x14ac:dyDescent="0.25">
      <c r="J2794"/>
      <c r="K2794"/>
    </row>
    <row r="2795" spans="10:11" x14ac:dyDescent="0.25">
      <c r="J2795"/>
      <c r="K2795"/>
    </row>
    <row r="2796" spans="10:11" x14ac:dyDescent="0.25">
      <c r="J2796"/>
      <c r="K2796"/>
    </row>
    <row r="2797" spans="10:11" x14ac:dyDescent="0.25">
      <c r="J2797"/>
      <c r="K2797"/>
    </row>
    <row r="2798" spans="10:11" x14ac:dyDescent="0.25">
      <c r="J2798"/>
      <c r="K2798"/>
    </row>
    <row r="2799" spans="10:11" x14ac:dyDescent="0.25">
      <c r="J2799"/>
      <c r="K2799"/>
    </row>
    <row r="2800" spans="10:11" x14ac:dyDescent="0.25">
      <c r="J2800"/>
      <c r="K2800"/>
    </row>
    <row r="2801" spans="10:11" x14ac:dyDescent="0.25">
      <c r="J2801"/>
      <c r="K2801"/>
    </row>
    <row r="2802" spans="10:11" x14ac:dyDescent="0.25">
      <c r="J2802"/>
      <c r="K2802"/>
    </row>
    <row r="2803" spans="10:11" x14ac:dyDescent="0.25">
      <c r="J2803"/>
      <c r="K2803"/>
    </row>
    <row r="2804" spans="10:11" x14ac:dyDescent="0.25">
      <c r="J2804"/>
      <c r="K2804"/>
    </row>
    <row r="2805" spans="10:11" x14ac:dyDescent="0.25">
      <c r="J2805"/>
      <c r="K2805"/>
    </row>
    <row r="2806" spans="10:11" x14ac:dyDescent="0.25">
      <c r="J2806"/>
      <c r="K2806"/>
    </row>
    <row r="2807" spans="10:11" x14ac:dyDescent="0.25">
      <c r="J2807"/>
      <c r="K2807"/>
    </row>
    <row r="2808" spans="10:11" x14ac:dyDescent="0.25">
      <c r="J2808"/>
      <c r="K2808"/>
    </row>
    <row r="2809" spans="10:11" x14ac:dyDescent="0.25">
      <c r="J2809"/>
      <c r="K2809"/>
    </row>
    <row r="2810" spans="10:11" x14ac:dyDescent="0.25">
      <c r="J2810"/>
      <c r="K2810"/>
    </row>
    <row r="2811" spans="10:11" x14ac:dyDescent="0.25">
      <c r="J2811"/>
      <c r="K2811"/>
    </row>
    <row r="2812" spans="10:11" x14ac:dyDescent="0.25">
      <c r="J2812"/>
      <c r="K2812"/>
    </row>
    <row r="2813" spans="10:11" x14ac:dyDescent="0.25">
      <c r="J2813"/>
      <c r="K2813"/>
    </row>
    <row r="2814" spans="10:11" x14ac:dyDescent="0.25">
      <c r="J2814"/>
      <c r="K2814"/>
    </row>
    <row r="2815" spans="10:11" x14ac:dyDescent="0.25">
      <c r="J2815"/>
      <c r="K2815"/>
    </row>
    <row r="2816" spans="10:11" x14ac:dyDescent="0.25">
      <c r="J2816"/>
      <c r="K2816"/>
    </row>
    <row r="2817" spans="10:11" x14ac:dyDescent="0.25">
      <c r="J2817"/>
      <c r="K2817"/>
    </row>
    <row r="2818" spans="10:11" x14ac:dyDescent="0.25">
      <c r="J2818"/>
      <c r="K2818"/>
    </row>
    <row r="2819" spans="10:11" x14ac:dyDescent="0.25">
      <c r="J2819"/>
      <c r="K2819"/>
    </row>
    <row r="2820" spans="10:11" x14ac:dyDescent="0.25">
      <c r="J2820"/>
      <c r="K2820"/>
    </row>
    <row r="2821" spans="10:11" x14ac:dyDescent="0.25">
      <c r="J2821"/>
      <c r="K2821"/>
    </row>
    <row r="2822" spans="10:11" x14ac:dyDescent="0.25">
      <c r="J2822"/>
      <c r="K2822"/>
    </row>
    <row r="2823" spans="10:11" x14ac:dyDescent="0.25">
      <c r="J2823"/>
      <c r="K2823"/>
    </row>
    <row r="2824" spans="10:11" x14ac:dyDescent="0.25">
      <c r="J2824"/>
      <c r="K2824"/>
    </row>
    <row r="2825" spans="10:11" x14ac:dyDescent="0.25">
      <c r="J2825"/>
      <c r="K2825"/>
    </row>
    <row r="2826" spans="10:11" x14ac:dyDescent="0.25">
      <c r="J2826"/>
      <c r="K2826"/>
    </row>
    <row r="2827" spans="10:11" x14ac:dyDescent="0.25">
      <c r="J2827"/>
      <c r="K2827"/>
    </row>
    <row r="2828" spans="10:11" x14ac:dyDescent="0.25">
      <c r="J2828"/>
      <c r="K2828"/>
    </row>
    <row r="2829" spans="10:11" x14ac:dyDescent="0.25">
      <c r="J2829"/>
      <c r="K2829"/>
    </row>
    <row r="2830" spans="10:11" x14ac:dyDescent="0.25">
      <c r="J2830"/>
      <c r="K2830"/>
    </row>
    <row r="2831" spans="10:11" x14ac:dyDescent="0.25">
      <c r="J2831"/>
      <c r="K2831"/>
    </row>
    <row r="2832" spans="10:11" x14ac:dyDescent="0.25">
      <c r="J2832"/>
      <c r="K2832"/>
    </row>
    <row r="2833" spans="10:11" x14ac:dyDescent="0.25">
      <c r="J2833"/>
      <c r="K2833"/>
    </row>
    <row r="2834" spans="10:11" x14ac:dyDescent="0.25">
      <c r="J2834"/>
      <c r="K2834"/>
    </row>
    <row r="2835" spans="10:11" x14ac:dyDescent="0.25">
      <c r="J2835"/>
      <c r="K2835"/>
    </row>
    <row r="2836" spans="10:11" x14ac:dyDescent="0.25">
      <c r="J2836"/>
      <c r="K2836"/>
    </row>
    <row r="2837" spans="10:11" x14ac:dyDescent="0.25">
      <c r="J2837"/>
      <c r="K2837"/>
    </row>
    <row r="2838" spans="10:11" x14ac:dyDescent="0.25">
      <c r="J2838"/>
      <c r="K2838"/>
    </row>
    <row r="2839" spans="10:11" x14ac:dyDescent="0.25">
      <c r="J2839"/>
      <c r="K2839"/>
    </row>
    <row r="2840" spans="10:11" x14ac:dyDescent="0.25">
      <c r="J2840"/>
      <c r="K2840"/>
    </row>
    <row r="2841" spans="10:11" x14ac:dyDescent="0.25">
      <c r="J2841"/>
      <c r="K2841"/>
    </row>
    <row r="2842" spans="10:11" x14ac:dyDescent="0.25">
      <c r="J2842"/>
      <c r="K2842"/>
    </row>
    <row r="2843" spans="10:11" x14ac:dyDescent="0.25">
      <c r="J2843"/>
      <c r="K2843"/>
    </row>
    <row r="2844" spans="10:11" x14ac:dyDescent="0.25">
      <c r="J2844"/>
      <c r="K2844"/>
    </row>
    <row r="2845" spans="10:11" x14ac:dyDescent="0.25">
      <c r="J2845"/>
      <c r="K2845"/>
    </row>
    <row r="2846" spans="10:11" x14ac:dyDescent="0.25">
      <c r="J2846"/>
      <c r="K2846"/>
    </row>
    <row r="2847" spans="10:11" x14ac:dyDescent="0.25">
      <c r="J2847"/>
      <c r="K2847"/>
    </row>
    <row r="2848" spans="10:11" x14ac:dyDescent="0.25">
      <c r="J2848"/>
      <c r="K2848"/>
    </row>
    <row r="2849" spans="10:11" x14ac:dyDescent="0.25">
      <c r="J2849"/>
      <c r="K2849"/>
    </row>
    <row r="2850" spans="10:11" x14ac:dyDescent="0.25">
      <c r="J2850"/>
      <c r="K2850"/>
    </row>
    <row r="2851" spans="10:11" x14ac:dyDescent="0.25">
      <c r="J2851"/>
      <c r="K2851"/>
    </row>
    <row r="2852" spans="10:11" x14ac:dyDescent="0.25">
      <c r="J2852"/>
      <c r="K2852"/>
    </row>
    <row r="2853" spans="10:11" x14ac:dyDescent="0.25">
      <c r="J2853"/>
      <c r="K2853"/>
    </row>
    <row r="2854" spans="10:11" x14ac:dyDescent="0.25">
      <c r="J2854"/>
      <c r="K2854"/>
    </row>
    <row r="2855" spans="10:11" x14ac:dyDescent="0.25">
      <c r="J2855"/>
      <c r="K2855"/>
    </row>
    <row r="2856" spans="10:11" x14ac:dyDescent="0.25">
      <c r="J2856"/>
      <c r="K2856"/>
    </row>
    <row r="2857" spans="10:11" x14ac:dyDescent="0.25">
      <c r="J2857"/>
      <c r="K2857"/>
    </row>
    <row r="2858" spans="10:11" x14ac:dyDescent="0.25">
      <c r="J2858"/>
      <c r="K2858"/>
    </row>
    <row r="2859" spans="10:11" x14ac:dyDescent="0.25">
      <c r="J2859"/>
      <c r="K2859"/>
    </row>
    <row r="2860" spans="10:11" x14ac:dyDescent="0.25">
      <c r="J2860"/>
      <c r="K2860"/>
    </row>
    <row r="2861" spans="10:11" x14ac:dyDescent="0.25">
      <c r="J2861"/>
      <c r="K2861"/>
    </row>
    <row r="2862" spans="10:11" x14ac:dyDescent="0.25">
      <c r="J2862"/>
      <c r="K2862"/>
    </row>
    <row r="2863" spans="10:11" x14ac:dyDescent="0.25">
      <c r="J2863"/>
      <c r="K2863"/>
    </row>
    <row r="2864" spans="10:11" x14ac:dyDescent="0.25">
      <c r="J2864"/>
      <c r="K2864"/>
    </row>
    <row r="2865" spans="10:11" x14ac:dyDescent="0.25">
      <c r="J2865"/>
      <c r="K2865"/>
    </row>
    <row r="2866" spans="10:11" x14ac:dyDescent="0.25">
      <c r="J2866"/>
      <c r="K2866"/>
    </row>
    <row r="2867" spans="10:11" x14ac:dyDescent="0.25">
      <c r="J2867"/>
      <c r="K2867"/>
    </row>
    <row r="2868" spans="10:11" x14ac:dyDescent="0.25">
      <c r="J2868"/>
      <c r="K2868"/>
    </row>
    <row r="2869" spans="10:11" x14ac:dyDescent="0.25">
      <c r="J2869"/>
      <c r="K2869"/>
    </row>
    <row r="2870" spans="10:11" x14ac:dyDescent="0.25">
      <c r="J2870"/>
      <c r="K2870"/>
    </row>
    <row r="2871" spans="10:11" x14ac:dyDescent="0.25">
      <c r="J2871"/>
      <c r="K2871"/>
    </row>
    <row r="2872" spans="10:11" x14ac:dyDescent="0.25">
      <c r="J2872"/>
      <c r="K2872"/>
    </row>
    <row r="2873" spans="10:11" x14ac:dyDescent="0.25">
      <c r="J2873"/>
      <c r="K2873"/>
    </row>
    <row r="2874" spans="10:11" x14ac:dyDescent="0.25">
      <c r="J2874"/>
      <c r="K2874"/>
    </row>
    <row r="2875" spans="10:11" x14ac:dyDescent="0.25">
      <c r="J2875"/>
      <c r="K2875"/>
    </row>
    <row r="2876" spans="10:11" x14ac:dyDescent="0.25">
      <c r="J2876"/>
      <c r="K2876"/>
    </row>
    <row r="2877" spans="10:11" x14ac:dyDescent="0.25">
      <c r="J2877"/>
      <c r="K2877"/>
    </row>
    <row r="2878" spans="10:11" x14ac:dyDescent="0.25">
      <c r="J2878"/>
      <c r="K2878"/>
    </row>
    <row r="2879" spans="10:11" x14ac:dyDescent="0.25">
      <c r="J2879"/>
      <c r="K2879"/>
    </row>
    <row r="2880" spans="10:11" x14ac:dyDescent="0.25">
      <c r="J2880"/>
      <c r="K2880"/>
    </row>
    <row r="2881" spans="10:11" x14ac:dyDescent="0.25">
      <c r="J2881"/>
      <c r="K2881"/>
    </row>
    <row r="2882" spans="10:11" x14ac:dyDescent="0.25">
      <c r="J2882"/>
      <c r="K2882"/>
    </row>
    <row r="2883" spans="10:11" x14ac:dyDescent="0.25">
      <c r="J2883"/>
      <c r="K2883"/>
    </row>
    <row r="2884" spans="10:11" x14ac:dyDescent="0.25">
      <c r="J2884"/>
      <c r="K2884"/>
    </row>
    <row r="2885" spans="10:11" x14ac:dyDescent="0.25">
      <c r="J2885"/>
      <c r="K2885"/>
    </row>
    <row r="2886" spans="10:11" x14ac:dyDescent="0.25">
      <c r="J2886"/>
      <c r="K2886"/>
    </row>
    <row r="2887" spans="10:11" x14ac:dyDescent="0.25">
      <c r="J2887"/>
      <c r="K2887"/>
    </row>
    <row r="2888" spans="10:11" x14ac:dyDescent="0.25">
      <c r="J2888"/>
      <c r="K2888"/>
    </row>
    <row r="2889" spans="10:11" x14ac:dyDescent="0.25">
      <c r="J2889"/>
      <c r="K2889"/>
    </row>
    <row r="2890" spans="10:11" x14ac:dyDescent="0.25">
      <c r="J2890"/>
      <c r="K2890"/>
    </row>
    <row r="2891" spans="10:11" x14ac:dyDescent="0.25">
      <c r="J2891"/>
      <c r="K2891"/>
    </row>
    <row r="2892" spans="10:11" x14ac:dyDescent="0.25">
      <c r="J2892"/>
      <c r="K2892"/>
    </row>
    <row r="2893" spans="10:11" x14ac:dyDescent="0.25">
      <c r="J2893"/>
      <c r="K2893"/>
    </row>
    <row r="2894" spans="10:11" x14ac:dyDescent="0.25">
      <c r="J2894"/>
      <c r="K2894"/>
    </row>
    <row r="2895" spans="10:11" x14ac:dyDescent="0.25">
      <c r="J2895"/>
      <c r="K2895"/>
    </row>
    <row r="2896" spans="10:11" x14ac:dyDescent="0.25">
      <c r="J2896"/>
      <c r="K2896"/>
    </row>
    <row r="2897" spans="10:11" x14ac:dyDescent="0.25">
      <c r="J2897"/>
      <c r="K2897"/>
    </row>
    <row r="2898" spans="10:11" x14ac:dyDescent="0.25">
      <c r="J2898"/>
      <c r="K2898"/>
    </row>
    <row r="2899" spans="10:11" x14ac:dyDescent="0.25">
      <c r="J2899"/>
      <c r="K2899"/>
    </row>
    <row r="2900" spans="10:11" x14ac:dyDescent="0.25">
      <c r="J2900"/>
      <c r="K2900"/>
    </row>
    <row r="2901" spans="10:11" x14ac:dyDescent="0.25">
      <c r="J2901"/>
      <c r="K2901"/>
    </row>
    <row r="2902" spans="10:11" x14ac:dyDescent="0.25">
      <c r="J2902"/>
      <c r="K2902"/>
    </row>
    <row r="2903" spans="10:11" x14ac:dyDescent="0.25">
      <c r="J2903"/>
      <c r="K2903"/>
    </row>
    <row r="2904" spans="10:11" x14ac:dyDescent="0.25">
      <c r="J2904"/>
      <c r="K2904"/>
    </row>
    <row r="2905" spans="10:11" x14ac:dyDescent="0.25">
      <c r="J2905"/>
      <c r="K2905"/>
    </row>
    <row r="2906" spans="10:11" x14ac:dyDescent="0.25">
      <c r="J2906"/>
      <c r="K2906"/>
    </row>
    <row r="2907" spans="10:11" x14ac:dyDescent="0.25">
      <c r="J2907"/>
      <c r="K2907"/>
    </row>
    <row r="2908" spans="10:11" x14ac:dyDescent="0.25">
      <c r="J2908"/>
      <c r="K2908"/>
    </row>
    <row r="2909" spans="10:11" x14ac:dyDescent="0.25">
      <c r="J2909"/>
      <c r="K2909"/>
    </row>
    <row r="2910" spans="10:11" x14ac:dyDescent="0.25">
      <c r="J2910"/>
      <c r="K2910"/>
    </row>
    <row r="2911" spans="10:11" x14ac:dyDescent="0.25">
      <c r="J2911"/>
      <c r="K2911"/>
    </row>
    <row r="2912" spans="10:11" x14ac:dyDescent="0.25">
      <c r="J2912"/>
      <c r="K2912"/>
    </row>
    <row r="2913" spans="10:11" x14ac:dyDescent="0.25">
      <c r="J2913"/>
      <c r="K2913"/>
    </row>
    <row r="2914" spans="10:11" x14ac:dyDescent="0.25">
      <c r="J2914"/>
      <c r="K2914"/>
    </row>
    <row r="2915" spans="10:11" x14ac:dyDescent="0.25">
      <c r="J2915"/>
      <c r="K2915"/>
    </row>
    <row r="2916" spans="10:11" x14ac:dyDescent="0.25">
      <c r="J2916"/>
      <c r="K2916"/>
    </row>
    <row r="2917" spans="10:11" x14ac:dyDescent="0.25">
      <c r="J2917"/>
      <c r="K2917"/>
    </row>
    <row r="2918" spans="10:11" x14ac:dyDescent="0.25">
      <c r="J2918"/>
      <c r="K2918"/>
    </row>
    <row r="2919" spans="10:11" x14ac:dyDescent="0.25">
      <c r="J2919"/>
      <c r="K2919"/>
    </row>
    <row r="2920" spans="10:11" x14ac:dyDescent="0.25">
      <c r="J2920"/>
      <c r="K2920"/>
    </row>
    <row r="2921" spans="10:11" x14ac:dyDescent="0.25">
      <c r="J2921"/>
      <c r="K2921"/>
    </row>
    <row r="2922" spans="10:11" x14ac:dyDescent="0.25">
      <c r="J2922"/>
      <c r="K2922"/>
    </row>
    <row r="2923" spans="10:11" x14ac:dyDescent="0.25">
      <c r="J2923"/>
      <c r="K2923"/>
    </row>
    <row r="2924" spans="10:11" x14ac:dyDescent="0.25">
      <c r="J2924"/>
      <c r="K2924"/>
    </row>
    <row r="2925" spans="10:11" x14ac:dyDescent="0.25">
      <c r="J2925"/>
      <c r="K2925"/>
    </row>
    <row r="2926" spans="10:11" x14ac:dyDescent="0.25">
      <c r="J2926"/>
      <c r="K2926"/>
    </row>
    <row r="2927" spans="10:11" x14ac:dyDescent="0.25">
      <c r="J2927"/>
      <c r="K2927"/>
    </row>
    <row r="2928" spans="10:11" x14ac:dyDescent="0.25">
      <c r="J2928"/>
      <c r="K2928"/>
    </row>
    <row r="2929" spans="10:11" x14ac:dyDescent="0.25">
      <c r="J2929"/>
      <c r="K2929"/>
    </row>
    <row r="2930" spans="10:11" x14ac:dyDescent="0.25">
      <c r="J2930"/>
      <c r="K2930"/>
    </row>
    <row r="2931" spans="10:11" x14ac:dyDescent="0.25">
      <c r="J2931"/>
      <c r="K2931"/>
    </row>
    <row r="2932" spans="10:11" x14ac:dyDescent="0.25">
      <c r="J2932"/>
      <c r="K2932"/>
    </row>
    <row r="2933" spans="10:11" x14ac:dyDescent="0.25">
      <c r="J2933"/>
      <c r="K2933"/>
    </row>
    <row r="2934" spans="10:11" x14ac:dyDescent="0.25">
      <c r="J2934"/>
      <c r="K2934"/>
    </row>
    <row r="2935" spans="10:11" x14ac:dyDescent="0.25">
      <c r="J2935"/>
      <c r="K2935"/>
    </row>
    <row r="2936" spans="10:11" x14ac:dyDescent="0.25">
      <c r="J2936"/>
      <c r="K2936"/>
    </row>
    <row r="2937" spans="10:11" x14ac:dyDescent="0.25">
      <c r="J2937"/>
      <c r="K2937"/>
    </row>
    <row r="2938" spans="10:11" x14ac:dyDescent="0.25">
      <c r="J2938"/>
      <c r="K2938"/>
    </row>
    <row r="2939" spans="10:11" x14ac:dyDescent="0.25">
      <c r="J2939"/>
      <c r="K2939"/>
    </row>
    <row r="2940" spans="10:11" x14ac:dyDescent="0.25">
      <c r="J2940"/>
      <c r="K2940"/>
    </row>
    <row r="2941" spans="10:11" x14ac:dyDescent="0.25">
      <c r="J2941"/>
      <c r="K2941"/>
    </row>
    <row r="2942" spans="10:11" x14ac:dyDescent="0.25">
      <c r="J2942"/>
      <c r="K2942"/>
    </row>
    <row r="2943" spans="10:11" x14ac:dyDescent="0.25">
      <c r="J2943"/>
      <c r="K2943"/>
    </row>
    <row r="2944" spans="10:11" x14ac:dyDescent="0.25">
      <c r="J2944"/>
      <c r="K2944"/>
    </row>
    <row r="2945" spans="10:11" x14ac:dyDescent="0.25">
      <c r="J2945"/>
      <c r="K2945"/>
    </row>
    <row r="2946" spans="10:11" x14ac:dyDescent="0.25">
      <c r="J2946"/>
      <c r="K2946"/>
    </row>
    <row r="2947" spans="10:11" x14ac:dyDescent="0.25">
      <c r="J2947"/>
      <c r="K2947"/>
    </row>
    <row r="2948" spans="10:11" x14ac:dyDescent="0.25">
      <c r="J2948"/>
      <c r="K2948"/>
    </row>
    <row r="2949" spans="10:11" x14ac:dyDescent="0.25">
      <c r="J2949"/>
      <c r="K2949"/>
    </row>
    <row r="2950" spans="10:11" x14ac:dyDescent="0.25">
      <c r="J2950"/>
      <c r="K2950"/>
    </row>
    <row r="2951" spans="10:11" x14ac:dyDescent="0.25">
      <c r="J2951"/>
      <c r="K2951"/>
    </row>
    <row r="2952" spans="10:11" x14ac:dyDescent="0.25">
      <c r="J2952"/>
      <c r="K2952"/>
    </row>
    <row r="2953" spans="10:11" x14ac:dyDescent="0.25">
      <c r="J2953"/>
      <c r="K2953"/>
    </row>
    <row r="2954" spans="10:11" x14ac:dyDescent="0.25">
      <c r="J2954"/>
      <c r="K2954"/>
    </row>
    <row r="2955" spans="10:11" x14ac:dyDescent="0.25">
      <c r="J2955"/>
      <c r="K2955"/>
    </row>
    <row r="2956" spans="10:11" x14ac:dyDescent="0.25">
      <c r="J2956"/>
      <c r="K2956"/>
    </row>
    <row r="2957" spans="10:11" x14ac:dyDescent="0.25">
      <c r="J2957"/>
      <c r="K2957"/>
    </row>
    <row r="2958" spans="10:11" x14ac:dyDescent="0.25">
      <c r="J2958"/>
      <c r="K2958"/>
    </row>
    <row r="2959" spans="10:11" x14ac:dyDescent="0.25">
      <c r="J2959"/>
      <c r="K2959"/>
    </row>
    <row r="2960" spans="10:11" x14ac:dyDescent="0.25">
      <c r="J2960"/>
      <c r="K2960"/>
    </row>
    <row r="2961" spans="10:11" x14ac:dyDescent="0.25">
      <c r="J2961"/>
      <c r="K2961"/>
    </row>
    <row r="2962" spans="10:11" x14ac:dyDescent="0.25">
      <c r="J2962"/>
      <c r="K2962"/>
    </row>
    <row r="2963" spans="10:11" x14ac:dyDescent="0.25">
      <c r="J2963"/>
      <c r="K2963"/>
    </row>
    <row r="2964" spans="10:11" x14ac:dyDescent="0.25">
      <c r="J2964"/>
      <c r="K2964"/>
    </row>
    <row r="2965" spans="10:11" x14ac:dyDescent="0.25">
      <c r="J2965"/>
      <c r="K2965"/>
    </row>
    <row r="2966" spans="10:11" x14ac:dyDescent="0.25">
      <c r="J2966"/>
      <c r="K2966"/>
    </row>
    <row r="2967" spans="10:11" x14ac:dyDescent="0.25">
      <c r="J2967"/>
      <c r="K2967"/>
    </row>
    <row r="2968" spans="10:11" x14ac:dyDescent="0.25">
      <c r="J2968"/>
      <c r="K2968"/>
    </row>
    <row r="2969" spans="10:11" x14ac:dyDescent="0.25">
      <c r="J2969"/>
      <c r="K2969"/>
    </row>
    <row r="2970" spans="10:11" x14ac:dyDescent="0.25">
      <c r="J2970"/>
      <c r="K2970"/>
    </row>
    <row r="2971" spans="10:11" x14ac:dyDescent="0.25">
      <c r="J2971"/>
      <c r="K2971"/>
    </row>
    <row r="2972" spans="10:11" x14ac:dyDescent="0.25">
      <c r="J2972"/>
      <c r="K2972"/>
    </row>
    <row r="2973" spans="10:11" x14ac:dyDescent="0.25">
      <c r="J2973"/>
      <c r="K2973"/>
    </row>
    <row r="2974" spans="10:11" x14ac:dyDescent="0.25">
      <c r="J2974"/>
      <c r="K2974"/>
    </row>
    <row r="2975" spans="10:11" x14ac:dyDescent="0.25">
      <c r="J2975"/>
      <c r="K2975"/>
    </row>
    <row r="2976" spans="10:11" x14ac:dyDescent="0.25">
      <c r="J2976"/>
      <c r="K2976"/>
    </row>
    <row r="2977" spans="10:11" x14ac:dyDescent="0.25">
      <c r="J2977"/>
      <c r="K2977"/>
    </row>
    <row r="2978" spans="10:11" x14ac:dyDescent="0.25">
      <c r="J2978"/>
      <c r="K2978"/>
    </row>
    <row r="2979" spans="10:11" x14ac:dyDescent="0.25">
      <c r="J2979"/>
      <c r="K2979"/>
    </row>
    <row r="2980" spans="10:11" x14ac:dyDescent="0.25">
      <c r="J2980"/>
      <c r="K2980"/>
    </row>
    <row r="2981" spans="10:11" x14ac:dyDescent="0.25">
      <c r="J2981"/>
      <c r="K2981"/>
    </row>
    <row r="2982" spans="10:11" x14ac:dyDescent="0.25">
      <c r="J2982"/>
      <c r="K2982"/>
    </row>
    <row r="2983" spans="10:11" x14ac:dyDescent="0.25">
      <c r="J2983"/>
      <c r="K2983"/>
    </row>
    <row r="2984" spans="10:11" x14ac:dyDescent="0.25">
      <c r="J2984"/>
      <c r="K2984"/>
    </row>
    <row r="2985" spans="10:11" x14ac:dyDescent="0.25">
      <c r="J2985"/>
      <c r="K2985"/>
    </row>
    <row r="2986" spans="10:11" x14ac:dyDescent="0.25">
      <c r="J2986"/>
      <c r="K2986"/>
    </row>
    <row r="2987" spans="10:11" x14ac:dyDescent="0.25">
      <c r="J2987"/>
      <c r="K2987"/>
    </row>
    <row r="2988" spans="10:11" x14ac:dyDescent="0.25">
      <c r="J2988"/>
      <c r="K2988"/>
    </row>
    <row r="2989" spans="10:11" x14ac:dyDescent="0.25">
      <c r="J2989"/>
      <c r="K2989"/>
    </row>
    <row r="2990" spans="10:11" x14ac:dyDescent="0.25">
      <c r="J2990"/>
      <c r="K2990"/>
    </row>
    <row r="2991" spans="10:11" x14ac:dyDescent="0.25">
      <c r="J2991"/>
      <c r="K2991"/>
    </row>
    <row r="2992" spans="10:11" x14ac:dyDescent="0.25">
      <c r="J2992"/>
      <c r="K2992"/>
    </row>
    <row r="2993" spans="10:11" x14ac:dyDescent="0.25">
      <c r="J2993"/>
      <c r="K2993"/>
    </row>
    <row r="2994" spans="10:11" x14ac:dyDescent="0.25">
      <c r="J2994"/>
      <c r="K2994"/>
    </row>
    <row r="2995" spans="10:11" x14ac:dyDescent="0.25">
      <c r="J2995"/>
      <c r="K2995"/>
    </row>
    <row r="2996" spans="10:11" x14ac:dyDescent="0.25">
      <c r="J2996"/>
      <c r="K2996"/>
    </row>
    <row r="2997" spans="10:11" x14ac:dyDescent="0.25">
      <c r="J2997"/>
      <c r="K2997"/>
    </row>
    <row r="2998" spans="10:11" x14ac:dyDescent="0.25">
      <c r="J2998"/>
      <c r="K2998"/>
    </row>
    <row r="2999" spans="10:11" x14ac:dyDescent="0.25">
      <c r="J2999"/>
      <c r="K2999"/>
    </row>
    <row r="3000" spans="10:11" x14ac:dyDescent="0.25">
      <c r="J3000"/>
      <c r="K3000"/>
    </row>
    <row r="3001" spans="10:11" x14ac:dyDescent="0.25">
      <c r="J3001"/>
      <c r="K3001"/>
    </row>
    <row r="3002" spans="10:11" x14ac:dyDescent="0.25">
      <c r="J3002"/>
      <c r="K3002"/>
    </row>
    <row r="3003" spans="10:11" x14ac:dyDescent="0.25">
      <c r="J3003"/>
      <c r="K3003"/>
    </row>
    <row r="3004" spans="10:11" x14ac:dyDescent="0.25">
      <c r="J3004"/>
      <c r="K3004"/>
    </row>
    <row r="3005" spans="10:11" x14ac:dyDescent="0.25">
      <c r="J3005"/>
      <c r="K3005"/>
    </row>
    <row r="3006" spans="10:11" x14ac:dyDescent="0.25">
      <c r="J3006"/>
      <c r="K3006"/>
    </row>
    <row r="3007" spans="10:11" x14ac:dyDescent="0.25">
      <c r="J3007"/>
      <c r="K3007"/>
    </row>
    <row r="3008" spans="10:11" x14ac:dyDescent="0.25">
      <c r="J3008"/>
      <c r="K3008"/>
    </row>
    <row r="3009" spans="10:11" x14ac:dyDescent="0.25">
      <c r="J3009"/>
      <c r="K3009"/>
    </row>
    <row r="3010" spans="10:11" x14ac:dyDescent="0.25">
      <c r="J3010"/>
      <c r="K3010"/>
    </row>
    <row r="3011" spans="10:11" x14ac:dyDescent="0.25">
      <c r="J3011"/>
      <c r="K3011"/>
    </row>
    <row r="3012" spans="10:11" x14ac:dyDescent="0.25">
      <c r="J3012"/>
      <c r="K3012"/>
    </row>
    <row r="3013" spans="10:11" x14ac:dyDescent="0.25">
      <c r="J3013"/>
      <c r="K3013"/>
    </row>
    <row r="3014" spans="10:11" x14ac:dyDescent="0.25">
      <c r="J3014"/>
      <c r="K3014"/>
    </row>
    <row r="3015" spans="10:11" x14ac:dyDescent="0.25">
      <c r="J3015"/>
      <c r="K3015"/>
    </row>
    <row r="3016" spans="10:11" x14ac:dyDescent="0.25">
      <c r="J3016"/>
      <c r="K3016"/>
    </row>
    <row r="3017" spans="10:11" x14ac:dyDescent="0.25">
      <c r="J3017"/>
      <c r="K3017"/>
    </row>
    <row r="3018" spans="10:11" x14ac:dyDescent="0.25">
      <c r="J3018"/>
      <c r="K3018"/>
    </row>
    <row r="3019" spans="10:11" x14ac:dyDescent="0.25">
      <c r="J3019"/>
      <c r="K3019"/>
    </row>
    <row r="3020" spans="10:11" x14ac:dyDescent="0.25">
      <c r="J3020"/>
      <c r="K3020"/>
    </row>
    <row r="3021" spans="10:11" x14ac:dyDescent="0.25">
      <c r="J3021"/>
      <c r="K3021"/>
    </row>
    <row r="3022" spans="10:11" x14ac:dyDescent="0.25">
      <c r="J3022"/>
      <c r="K3022"/>
    </row>
    <row r="3023" spans="10:11" x14ac:dyDescent="0.25">
      <c r="J3023"/>
      <c r="K3023"/>
    </row>
    <row r="3024" spans="10:11" x14ac:dyDescent="0.25">
      <c r="J3024"/>
      <c r="K3024"/>
    </row>
    <row r="3025" spans="10:11" x14ac:dyDescent="0.25">
      <c r="J3025"/>
      <c r="K3025"/>
    </row>
    <row r="3026" spans="10:11" x14ac:dyDescent="0.25">
      <c r="J3026"/>
      <c r="K3026"/>
    </row>
    <row r="3027" spans="10:11" x14ac:dyDescent="0.25">
      <c r="J3027"/>
      <c r="K3027"/>
    </row>
    <row r="3028" spans="10:11" x14ac:dyDescent="0.25">
      <c r="J3028"/>
      <c r="K3028"/>
    </row>
    <row r="3029" spans="10:11" x14ac:dyDescent="0.25">
      <c r="J3029"/>
      <c r="K3029"/>
    </row>
    <row r="3030" spans="10:11" x14ac:dyDescent="0.25">
      <c r="J3030"/>
      <c r="K3030"/>
    </row>
    <row r="3031" spans="10:11" x14ac:dyDescent="0.25">
      <c r="J3031"/>
      <c r="K3031"/>
    </row>
    <row r="3032" spans="10:11" x14ac:dyDescent="0.25">
      <c r="J3032"/>
      <c r="K3032"/>
    </row>
    <row r="3033" spans="10:11" x14ac:dyDescent="0.25">
      <c r="J3033"/>
      <c r="K3033"/>
    </row>
    <row r="3034" spans="10:11" x14ac:dyDescent="0.25">
      <c r="J3034"/>
      <c r="K3034"/>
    </row>
    <row r="3035" spans="10:11" x14ac:dyDescent="0.25">
      <c r="J3035"/>
      <c r="K3035"/>
    </row>
    <row r="3036" spans="10:11" x14ac:dyDescent="0.25">
      <c r="J3036"/>
      <c r="K3036"/>
    </row>
    <row r="3037" spans="10:11" x14ac:dyDescent="0.25">
      <c r="J3037"/>
      <c r="K3037"/>
    </row>
    <row r="3038" spans="10:11" x14ac:dyDescent="0.25">
      <c r="J3038"/>
      <c r="K3038"/>
    </row>
    <row r="3039" spans="10:11" x14ac:dyDescent="0.25">
      <c r="J3039"/>
      <c r="K3039"/>
    </row>
    <row r="3040" spans="10:11" x14ac:dyDescent="0.25">
      <c r="J3040"/>
      <c r="K3040"/>
    </row>
    <row r="3041" spans="10:11" x14ac:dyDescent="0.25">
      <c r="J3041"/>
      <c r="K3041"/>
    </row>
    <row r="3042" spans="10:11" x14ac:dyDescent="0.25">
      <c r="J3042"/>
      <c r="K3042"/>
    </row>
    <row r="3043" spans="10:11" x14ac:dyDescent="0.25">
      <c r="J3043"/>
      <c r="K3043"/>
    </row>
    <row r="3044" spans="10:11" x14ac:dyDescent="0.25">
      <c r="J3044"/>
      <c r="K3044"/>
    </row>
    <row r="3045" spans="10:11" x14ac:dyDescent="0.25">
      <c r="J3045"/>
      <c r="K3045"/>
    </row>
    <row r="3046" spans="10:11" x14ac:dyDescent="0.25">
      <c r="J3046"/>
      <c r="K3046"/>
    </row>
    <row r="3047" spans="10:11" x14ac:dyDescent="0.25">
      <c r="J3047"/>
      <c r="K3047"/>
    </row>
    <row r="3048" spans="10:11" x14ac:dyDescent="0.25">
      <c r="J3048"/>
      <c r="K3048"/>
    </row>
    <row r="3049" spans="10:11" x14ac:dyDescent="0.25">
      <c r="J3049"/>
      <c r="K3049"/>
    </row>
    <row r="3050" spans="10:11" x14ac:dyDescent="0.25">
      <c r="J3050"/>
      <c r="K3050"/>
    </row>
    <row r="3051" spans="10:11" x14ac:dyDescent="0.25">
      <c r="J3051"/>
      <c r="K3051"/>
    </row>
    <row r="3052" spans="10:11" x14ac:dyDescent="0.25">
      <c r="J3052"/>
      <c r="K3052"/>
    </row>
    <row r="3053" spans="10:11" x14ac:dyDescent="0.25">
      <c r="J3053"/>
      <c r="K3053"/>
    </row>
    <row r="3054" spans="10:11" x14ac:dyDescent="0.25">
      <c r="J3054"/>
      <c r="K3054"/>
    </row>
    <row r="3055" spans="10:11" x14ac:dyDescent="0.25">
      <c r="J3055"/>
      <c r="K3055"/>
    </row>
    <row r="3056" spans="10:11" x14ac:dyDescent="0.25">
      <c r="J3056"/>
      <c r="K3056"/>
    </row>
    <row r="3057" spans="10:11" x14ac:dyDescent="0.25">
      <c r="J3057"/>
      <c r="K3057"/>
    </row>
    <row r="3058" spans="10:11" x14ac:dyDescent="0.25">
      <c r="J3058"/>
      <c r="K3058"/>
    </row>
    <row r="3059" spans="10:11" x14ac:dyDescent="0.25">
      <c r="J3059"/>
      <c r="K3059"/>
    </row>
    <row r="3060" spans="10:11" x14ac:dyDescent="0.25">
      <c r="J3060"/>
      <c r="K3060"/>
    </row>
    <row r="3061" spans="10:11" x14ac:dyDescent="0.25">
      <c r="J3061"/>
      <c r="K3061"/>
    </row>
    <row r="3062" spans="10:11" x14ac:dyDescent="0.25">
      <c r="J3062"/>
      <c r="K3062"/>
    </row>
    <row r="3063" spans="10:11" x14ac:dyDescent="0.25">
      <c r="J3063"/>
      <c r="K3063"/>
    </row>
    <row r="3064" spans="10:11" x14ac:dyDescent="0.25">
      <c r="J3064"/>
      <c r="K3064"/>
    </row>
    <row r="3065" spans="10:11" x14ac:dyDescent="0.25">
      <c r="J3065"/>
      <c r="K3065"/>
    </row>
    <row r="3066" spans="10:11" x14ac:dyDescent="0.25">
      <c r="J3066"/>
      <c r="K3066"/>
    </row>
    <row r="3067" spans="10:11" x14ac:dyDescent="0.25">
      <c r="J3067"/>
      <c r="K3067"/>
    </row>
    <row r="3068" spans="10:11" x14ac:dyDescent="0.25">
      <c r="J3068"/>
      <c r="K3068"/>
    </row>
    <row r="3069" spans="10:11" x14ac:dyDescent="0.25">
      <c r="J3069"/>
      <c r="K3069"/>
    </row>
    <row r="3070" spans="10:11" x14ac:dyDescent="0.25">
      <c r="J3070"/>
      <c r="K3070"/>
    </row>
    <row r="3071" spans="10:11" x14ac:dyDescent="0.25">
      <c r="J3071"/>
      <c r="K3071"/>
    </row>
    <row r="3072" spans="10:11" x14ac:dyDescent="0.25">
      <c r="J3072"/>
      <c r="K3072"/>
    </row>
    <row r="3073" spans="10:11" x14ac:dyDescent="0.25">
      <c r="J3073"/>
      <c r="K3073"/>
    </row>
    <row r="3074" spans="10:11" x14ac:dyDescent="0.25">
      <c r="J3074"/>
      <c r="K3074"/>
    </row>
    <row r="3075" spans="10:11" x14ac:dyDescent="0.25">
      <c r="J3075"/>
      <c r="K3075"/>
    </row>
    <row r="3076" spans="10:11" x14ac:dyDescent="0.25">
      <c r="J3076"/>
      <c r="K3076"/>
    </row>
    <row r="3077" spans="10:11" x14ac:dyDescent="0.25">
      <c r="J3077"/>
      <c r="K3077"/>
    </row>
    <row r="3078" spans="10:11" x14ac:dyDescent="0.25">
      <c r="J3078"/>
      <c r="K3078"/>
    </row>
    <row r="3079" spans="10:11" x14ac:dyDescent="0.25">
      <c r="J3079"/>
      <c r="K3079"/>
    </row>
    <row r="3080" spans="10:11" x14ac:dyDescent="0.25">
      <c r="J3080"/>
      <c r="K3080"/>
    </row>
    <row r="3081" spans="10:11" x14ac:dyDescent="0.25">
      <c r="J3081"/>
      <c r="K3081"/>
    </row>
    <row r="3082" spans="10:11" x14ac:dyDescent="0.25">
      <c r="J3082"/>
      <c r="K3082"/>
    </row>
    <row r="3083" spans="10:11" x14ac:dyDescent="0.25">
      <c r="J3083"/>
      <c r="K3083"/>
    </row>
    <row r="3084" spans="10:11" x14ac:dyDescent="0.25">
      <c r="J3084"/>
      <c r="K3084"/>
    </row>
    <row r="3085" spans="10:11" x14ac:dyDescent="0.25">
      <c r="J3085"/>
      <c r="K3085"/>
    </row>
    <row r="3086" spans="10:11" x14ac:dyDescent="0.25">
      <c r="J3086"/>
      <c r="K3086"/>
    </row>
    <row r="3087" spans="10:11" x14ac:dyDescent="0.25">
      <c r="J3087"/>
      <c r="K3087"/>
    </row>
    <row r="3088" spans="10:11" x14ac:dyDescent="0.25">
      <c r="J3088"/>
      <c r="K3088"/>
    </row>
    <row r="3089" spans="10:11" x14ac:dyDescent="0.25">
      <c r="J3089"/>
      <c r="K3089"/>
    </row>
    <row r="3090" spans="10:11" x14ac:dyDescent="0.25">
      <c r="J3090"/>
      <c r="K3090"/>
    </row>
    <row r="3091" spans="10:11" x14ac:dyDescent="0.25">
      <c r="J3091"/>
      <c r="K3091"/>
    </row>
    <row r="3092" spans="10:11" x14ac:dyDescent="0.25">
      <c r="J3092"/>
      <c r="K3092"/>
    </row>
    <row r="3093" spans="10:11" x14ac:dyDescent="0.25">
      <c r="J3093"/>
      <c r="K3093"/>
    </row>
    <row r="3094" spans="10:11" x14ac:dyDescent="0.25">
      <c r="J3094"/>
      <c r="K3094"/>
    </row>
    <row r="3095" spans="10:11" x14ac:dyDescent="0.25">
      <c r="J3095"/>
      <c r="K3095"/>
    </row>
    <row r="3096" spans="10:11" x14ac:dyDescent="0.25">
      <c r="J3096"/>
      <c r="K3096"/>
    </row>
    <row r="3097" spans="10:11" x14ac:dyDescent="0.25">
      <c r="J3097"/>
      <c r="K3097"/>
    </row>
    <row r="3098" spans="10:11" x14ac:dyDescent="0.25">
      <c r="J3098"/>
      <c r="K3098"/>
    </row>
    <row r="3099" spans="10:11" x14ac:dyDescent="0.25">
      <c r="J3099"/>
      <c r="K3099"/>
    </row>
    <row r="3100" spans="10:11" x14ac:dyDescent="0.25">
      <c r="J3100"/>
      <c r="K3100"/>
    </row>
    <row r="3101" spans="10:11" x14ac:dyDescent="0.25">
      <c r="J3101"/>
      <c r="K3101"/>
    </row>
    <row r="3102" spans="10:11" x14ac:dyDescent="0.25">
      <c r="J3102"/>
      <c r="K3102"/>
    </row>
    <row r="3103" spans="10:11" x14ac:dyDescent="0.25">
      <c r="J3103"/>
      <c r="K3103"/>
    </row>
    <row r="3104" spans="10:11" x14ac:dyDescent="0.25">
      <c r="J3104"/>
      <c r="K3104"/>
    </row>
    <row r="3105" spans="10:11" x14ac:dyDescent="0.25">
      <c r="J3105"/>
      <c r="K3105"/>
    </row>
    <row r="3106" spans="10:11" x14ac:dyDescent="0.25">
      <c r="J3106"/>
      <c r="K3106"/>
    </row>
    <row r="3107" spans="10:11" x14ac:dyDescent="0.25">
      <c r="J3107"/>
      <c r="K3107"/>
    </row>
    <row r="3108" spans="10:11" x14ac:dyDescent="0.25">
      <c r="J3108"/>
      <c r="K3108"/>
    </row>
    <row r="3109" spans="10:11" x14ac:dyDescent="0.25">
      <c r="J3109"/>
      <c r="K3109"/>
    </row>
    <row r="3110" spans="10:11" x14ac:dyDescent="0.25">
      <c r="J3110"/>
      <c r="K3110"/>
    </row>
    <row r="3111" spans="10:11" x14ac:dyDescent="0.25">
      <c r="J3111"/>
      <c r="K3111"/>
    </row>
    <row r="3112" spans="10:11" x14ac:dyDescent="0.25">
      <c r="J3112"/>
      <c r="K3112"/>
    </row>
    <row r="3113" spans="10:11" x14ac:dyDescent="0.25">
      <c r="J3113"/>
      <c r="K3113"/>
    </row>
    <row r="3114" spans="10:11" x14ac:dyDescent="0.25">
      <c r="J3114"/>
      <c r="K3114"/>
    </row>
    <row r="3115" spans="10:11" x14ac:dyDescent="0.25">
      <c r="J3115"/>
      <c r="K3115"/>
    </row>
    <row r="3116" spans="10:11" x14ac:dyDescent="0.25">
      <c r="J3116"/>
      <c r="K3116"/>
    </row>
    <row r="3117" spans="10:11" x14ac:dyDescent="0.25">
      <c r="J3117"/>
      <c r="K3117"/>
    </row>
    <row r="3118" spans="10:11" x14ac:dyDescent="0.25">
      <c r="J3118"/>
      <c r="K3118"/>
    </row>
    <row r="3119" spans="10:11" x14ac:dyDescent="0.25">
      <c r="J3119"/>
      <c r="K3119"/>
    </row>
    <row r="3120" spans="10:11" x14ac:dyDescent="0.25">
      <c r="J3120"/>
      <c r="K3120"/>
    </row>
    <row r="3121" spans="10:11" x14ac:dyDescent="0.25">
      <c r="J3121"/>
      <c r="K3121"/>
    </row>
    <row r="3122" spans="10:11" x14ac:dyDescent="0.25">
      <c r="J3122"/>
      <c r="K3122"/>
    </row>
    <row r="3123" spans="10:11" x14ac:dyDescent="0.25">
      <c r="J3123"/>
      <c r="K3123"/>
    </row>
    <row r="3124" spans="10:11" x14ac:dyDescent="0.25">
      <c r="J3124"/>
      <c r="K3124"/>
    </row>
    <row r="3125" spans="10:11" x14ac:dyDescent="0.25">
      <c r="J3125"/>
      <c r="K3125"/>
    </row>
    <row r="3126" spans="10:11" x14ac:dyDescent="0.25">
      <c r="J3126"/>
      <c r="K3126"/>
    </row>
    <row r="3127" spans="10:11" x14ac:dyDescent="0.25">
      <c r="J3127"/>
      <c r="K3127"/>
    </row>
    <row r="3128" spans="10:11" x14ac:dyDescent="0.25">
      <c r="J3128"/>
      <c r="K3128"/>
    </row>
    <row r="3129" spans="10:11" x14ac:dyDescent="0.25">
      <c r="J3129"/>
      <c r="K3129"/>
    </row>
    <row r="3130" spans="10:11" x14ac:dyDescent="0.25">
      <c r="J3130"/>
      <c r="K3130"/>
    </row>
    <row r="3131" spans="10:11" x14ac:dyDescent="0.25">
      <c r="J3131"/>
      <c r="K3131"/>
    </row>
    <row r="3132" spans="10:11" x14ac:dyDescent="0.25">
      <c r="J3132"/>
      <c r="K3132"/>
    </row>
    <row r="3133" spans="10:11" x14ac:dyDescent="0.25">
      <c r="J3133"/>
      <c r="K3133"/>
    </row>
    <row r="3134" spans="10:11" x14ac:dyDescent="0.25">
      <c r="J3134"/>
      <c r="K3134"/>
    </row>
    <row r="3135" spans="10:11" x14ac:dyDescent="0.25">
      <c r="J3135"/>
      <c r="K3135"/>
    </row>
    <row r="3136" spans="10:11" x14ac:dyDescent="0.25">
      <c r="J3136"/>
      <c r="K3136"/>
    </row>
    <row r="3137" spans="10:11" x14ac:dyDescent="0.25">
      <c r="J3137"/>
      <c r="K3137"/>
    </row>
    <row r="3138" spans="10:11" x14ac:dyDescent="0.25">
      <c r="J3138"/>
      <c r="K3138"/>
    </row>
    <row r="3139" spans="10:11" x14ac:dyDescent="0.25">
      <c r="J3139"/>
      <c r="K3139"/>
    </row>
    <row r="3140" spans="10:11" x14ac:dyDescent="0.25">
      <c r="J3140"/>
      <c r="K3140"/>
    </row>
    <row r="3141" spans="10:11" x14ac:dyDescent="0.25">
      <c r="J3141"/>
      <c r="K3141"/>
    </row>
    <row r="3142" spans="10:11" x14ac:dyDescent="0.25">
      <c r="J3142"/>
      <c r="K3142"/>
    </row>
    <row r="3143" spans="10:11" x14ac:dyDescent="0.25">
      <c r="J3143"/>
      <c r="K3143"/>
    </row>
    <row r="3144" spans="10:11" x14ac:dyDescent="0.25">
      <c r="J3144"/>
      <c r="K3144"/>
    </row>
    <row r="3145" spans="10:11" x14ac:dyDescent="0.25">
      <c r="J3145"/>
      <c r="K3145"/>
    </row>
    <row r="3146" spans="10:11" x14ac:dyDescent="0.25">
      <c r="J3146"/>
      <c r="K3146"/>
    </row>
    <row r="3147" spans="10:11" x14ac:dyDescent="0.25">
      <c r="J3147"/>
      <c r="K3147"/>
    </row>
    <row r="3148" spans="10:11" x14ac:dyDescent="0.25">
      <c r="J3148"/>
      <c r="K3148"/>
    </row>
    <row r="3149" spans="10:11" x14ac:dyDescent="0.25">
      <c r="J3149"/>
      <c r="K3149"/>
    </row>
    <row r="3150" spans="10:11" x14ac:dyDescent="0.25">
      <c r="J3150"/>
      <c r="K3150"/>
    </row>
    <row r="3151" spans="10:11" x14ac:dyDescent="0.25">
      <c r="J3151"/>
      <c r="K3151"/>
    </row>
    <row r="3152" spans="10:11" x14ac:dyDescent="0.25">
      <c r="J3152"/>
      <c r="K3152"/>
    </row>
    <row r="3153" spans="10:11" x14ac:dyDescent="0.25">
      <c r="J3153"/>
      <c r="K3153"/>
    </row>
    <row r="3154" spans="10:11" x14ac:dyDescent="0.25">
      <c r="J3154"/>
      <c r="K3154"/>
    </row>
    <row r="3155" spans="10:11" x14ac:dyDescent="0.25">
      <c r="J3155"/>
      <c r="K3155"/>
    </row>
    <row r="3156" spans="10:11" x14ac:dyDescent="0.25">
      <c r="J3156"/>
      <c r="K3156"/>
    </row>
    <row r="3157" spans="10:11" x14ac:dyDescent="0.25">
      <c r="J3157"/>
      <c r="K3157"/>
    </row>
    <row r="3158" spans="10:11" x14ac:dyDescent="0.25">
      <c r="J3158"/>
      <c r="K3158"/>
    </row>
    <row r="3159" spans="10:11" x14ac:dyDescent="0.25">
      <c r="J3159"/>
      <c r="K3159"/>
    </row>
    <row r="3160" spans="10:11" x14ac:dyDescent="0.25">
      <c r="J3160"/>
      <c r="K3160"/>
    </row>
    <row r="3161" spans="10:11" x14ac:dyDescent="0.25">
      <c r="J3161"/>
      <c r="K3161"/>
    </row>
    <row r="3162" spans="10:11" x14ac:dyDescent="0.25">
      <c r="J3162"/>
      <c r="K3162"/>
    </row>
    <row r="3163" spans="10:11" x14ac:dyDescent="0.25">
      <c r="J3163"/>
      <c r="K3163"/>
    </row>
    <row r="3164" spans="10:11" x14ac:dyDescent="0.25">
      <c r="J3164"/>
      <c r="K3164"/>
    </row>
    <row r="3165" spans="10:11" x14ac:dyDescent="0.25">
      <c r="J3165"/>
      <c r="K3165"/>
    </row>
    <row r="3166" spans="10:11" x14ac:dyDescent="0.25">
      <c r="J3166"/>
      <c r="K3166"/>
    </row>
    <row r="3167" spans="10:11" x14ac:dyDescent="0.25">
      <c r="J3167"/>
      <c r="K3167"/>
    </row>
    <row r="3168" spans="10:11" x14ac:dyDescent="0.25">
      <c r="J3168"/>
      <c r="K3168"/>
    </row>
    <row r="3169" spans="10:11" x14ac:dyDescent="0.25">
      <c r="J3169"/>
      <c r="K3169"/>
    </row>
    <row r="3170" spans="10:11" x14ac:dyDescent="0.25">
      <c r="J3170"/>
      <c r="K3170"/>
    </row>
    <row r="3171" spans="10:11" x14ac:dyDescent="0.25">
      <c r="J3171"/>
      <c r="K3171"/>
    </row>
    <row r="3172" spans="10:11" x14ac:dyDescent="0.25">
      <c r="J3172"/>
      <c r="K3172"/>
    </row>
    <row r="3173" spans="10:11" x14ac:dyDescent="0.25">
      <c r="J3173"/>
      <c r="K3173"/>
    </row>
    <row r="3174" spans="10:11" x14ac:dyDescent="0.25">
      <c r="J3174"/>
      <c r="K3174"/>
    </row>
    <row r="3175" spans="10:11" x14ac:dyDescent="0.25">
      <c r="J3175"/>
      <c r="K3175"/>
    </row>
    <row r="3176" spans="10:11" x14ac:dyDescent="0.25">
      <c r="J3176"/>
      <c r="K3176"/>
    </row>
    <row r="3177" spans="10:11" x14ac:dyDescent="0.25">
      <c r="J3177"/>
      <c r="K3177"/>
    </row>
    <row r="3178" spans="10:11" x14ac:dyDescent="0.25">
      <c r="J3178"/>
      <c r="K3178"/>
    </row>
    <row r="3179" spans="10:11" x14ac:dyDescent="0.25">
      <c r="J3179"/>
      <c r="K3179"/>
    </row>
    <row r="3180" spans="10:11" x14ac:dyDescent="0.25">
      <c r="J3180"/>
      <c r="K3180"/>
    </row>
    <row r="3181" spans="10:11" x14ac:dyDescent="0.25">
      <c r="J3181"/>
      <c r="K3181"/>
    </row>
    <row r="3182" spans="10:11" x14ac:dyDescent="0.25">
      <c r="J3182"/>
      <c r="K3182"/>
    </row>
    <row r="3183" spans="10:11" x14ac:dyDescent="0.25">
      <c r="J3183"/>
      <c r="K3183"/>
    </row>
    <row r="3184" spans="10:11" x14ac:dyDescent="0.25">
      <c r="J3184"/>
      <c r="K3184"/>
    </row>
    <row r="3185" spans="10:11" x14ac:dyDescent="0.25">
      <c r="J3185"/>
      <c r="K3185"/>
    </row>
    <row r="3186" spans="10:11" x14ac:dyDescent="0.25">
      <c r="J3186"/>
      <c r="K3186"/>
    </row>
    <row r="3187" spans="10:11" x14ac:dyDescent="0.25">
      <c r="J3187"/>
      <c r="K3187"/>
    </row>
    <row r="3188" spans="10:11" x14ac:dyDescent="0.25">
      <c r="J3188"/>
      <c r="K3188"/>
    </row>
    <row r="3189" spans="10:11" x14ac:dyDescent="0.25">
      <c r="J3189"/>
      <c r="K3189"/>
    </row>
    <row r="3190" spans="10:11" x14ac:dyDescent="0.25">
      <c r="J3190"/>
      <c r="K3190"/>
    </row>
    <row r="3191" spans="10:11" x14ac:dyDescent="0.25">
      <c r="J3191"/>
      <c r="K3191"/>
    </row>
    <row r="3192" spans="10:11" x14ac:dyDescent="0.25">
      <c r="J3192"/>
      <c r="K3192"/>
    </row>
    <row r="3193" spans="10:11" x14ac:dyDescent="0.25">
      <c r="J3193"/>
      <c r="K3193"/>
    </row>
    <row r="3194" spans="10:11" x14ac:dyDescent="0.25">
      <c r="J3194"/>
      <c r="K3194"/>
    </row>
    <row r="3195" spans="10:11" x14ac:dyDescent="0.25">
      <c r="J3195"/>
      <c r="K3195"/>
    </row>
    <row r="3196" spans="10:11" x14ac:dyDescent="0.25">
      <c r="J3196"/>
      <c r="K3196"/>
    </row>
    <row r="3197" spans="10:11" x14ac:dyDescent="0.25">
      <c r="J3197"/>
      <c r="K3197"/>
    </row>
    <row r="3198" spans="10:11" x14ac:dyDescent="0.25">
      <c r="J3198"/>
      <c r="K3198"/>
    </row>
    <row r="3199" spans="10:11" x14ac:dyDescent="0.25">
      <c r="J3199"/>
      <c r="K3199"/>
    </row>
    <row r="3200" spans="10:11" x14ac:dyDescent="0.25">
      <c r="J3200"/>
      <c r="K3200"/>
    </row>
    <row r="3201" spans="10:11" x14ac:dyDescent="0.25">
      <c r="J3201"/>
      <c r="K3201"/>
    </row>
    <row r="3202" spans="10:11" x14ac:dyDescent="0.25">
      <c r="J3202"/>
      <c r="K3202"/>
    </row>
    <row r="3203" spans="10:11" x14ac:dyDescent="0.25">
      <c r="J3203"/>
      <c r="K3203"/>
    </row>
    <row r="3204" spans="10:11" x14ac:dyDescent="0.25">
      <c r="J3204"/>
      <c r="K3204"/>
    </row>
    <row r="3205" spans="10:11" x14ac:dyDescent="0.25">
      <c r="J3205"/>
      <c r="K3205"/>
    </row>
    <row r="3206" spans="10:11" x14ac:dyDescent="0.25">
      <c r="J3206"/>
      <c r="K3206"/>
    </row>
    <row r="3207" spans="10:11" x14ac:dyDescent="0.25">
      <c r="J3207"/>
      <c r="K3207"/>
    </row>
    <row r="3208" spans="10:11" x14ac:dyDescent="0.25">
      <c r="J3208"/>
      <c r="K3208"/>
    </row>
    <row r="3209" spans="10:11" x14ac:dyDescent="0.25">
      <c r="J3209"/>
      <c r="K3209"/>
    </row>
    <row r="3210" spans="10:11" x14ac:dyDescent="0.25">
      <c r="J3210"/>
      <c r="K3210"/>
    </row>
    <row r="3211" spans="10:11" x14ac:dyDescent="0.25">
      <c r="J3211"/>
      <c r="K3211"/>
    </row>
    <row r="3212" spans="10:11" x14ac:dyDescent="0.25">
      <c r="J3212"/>
      <c r="K3212"/>
    </row>
    <row r="3213" spans="10:11" x14ac:dyDescent="0.25">
      <c r="J3213"/>
      <c r="K3213"/>
    </row>
    <row r="3214" spans="10:11" x14ac:dyDescent="0.25">
      <c r="J3214"/>
      <c r="K3214"/>
    </row>
    <row r="3215" spans="10:11" x14ac:dyDescent="0.25">
      <c r="J3215"/>
      <c r="K3215"/>
    </row>
    <row r="3216" spans="10:11" x14ac:dyDescent="0.25">
      <c r="J3216"/>
      <c r="K3216"/>
    </row>
    <row r="3217" spans="10:11" x14ac:dyDescent="0.25">
      <c r="J3217"/>
      <c r="K3217"/>
    </row>
    <row r="3218" spans="10:11" x14ac:dyDescent="0.25">
      <c r="J3218"/>
      <c r="K3218"/>
    </row>
    <row r="3219" spans="10:11" x14ac:dyDescent="0.25">
      <c r="J3219"/>
      <c r="K3219"/>
    </row>
    <row r="3220" spans="10:11" x14ac:dyDescent="0.25">
      <c r="J3220"/>
      <c r="K3220"/>
    </row>
    <row r="3221" spans="10:11" x14ac:dyDescent="0.25">
      <c r="J3221"/>
      <c r="K3221"/>
    </row>
    <row r="3222" spans="10:11" x14ac:dyDescent="0.25">
      <c r="J3222"/>
      <c r="K3222"/>
    </row>
    <row r="3223" spans="10:11" x14ac:dyDescent="0.25">
      <c r="J3223"/>
      <c r="K3223"/>
    </row>
    <row r="3224" spans="10:11" x14ac:dyDescent="0.25">
      <c r="J3224"/>
      <c r="K3224"/>
    </row>
    <row r="3225" spans="10:11" x14ac:dyDescent="0.25">
      <c r="J3225"/>
      <c r="K3225"/>
    </row>
    <row r="3226" spans="10:11" x14ac:dyDescent="0.25">
      <c r="J3226"/>
      <c r="K3226"/>
    </row>
    <row r="3227" spans="10:11" x14ac:dyDescent="0.25">
      <c r="J3227"/>
      <c r="K3227"/>
    </row>
    <row r="3228" spans="10:11" x14ac:dyDescent="0.25">
      <c r="J3228"/>
      <c r="K3228"/>
    </row>
    <row r="3229" spans="10:11" x14ac:dyDescent="0.25">
      <c r="J3229"/>
      <c r="K3229"/>
    </row>
    <row r="3230" spans="10:11" x14ac:dyDescent="0.25">
      <c r="J3230"/>
      <c r="K3230"/>
    </row>
    <row r="3231" spans="10:11" x14ac:dyDescent="0.25">
      <c r="J3231"/>
      <c r="K3231"/>
    </row>
    <row r="3232" spans="10:11" x14ac:dyDescent="0.25">
      <c r="J3232"/>
      <c r="K3232"/>
    </row>
    <row r="3233" spans="10:11" x14ac:dyDescent="0.25">
      <c r="J3233"/>
      <c r="K3233"/>
    </row>
    <row r="3234" spans="10:11" x14ac:dyDescent="0.25">
      <c r="J3234"/>
      <c r="K3234"/>
    </row>
    <row r="3235" spans="10:11" x14ac:dyDescent="0.25">
      <c r="J3235"/>
      <c r="K3235"/>
    </row>
    <row r="3236" spans="10:11" x14ac:dyDescent="0.25">
      <c r="J3236"/>
      <c r="K3236"/>
    </row>
    <row r="3237" spans="10:11" x14ac:dyDescent="0.25">
      <c r="J3237"/>
      <c r="K3237"/>
    </row>
    <row r="3238" spans="10:11" x14ac:dyDescent="0.25">
      <c r="J3238"/>
      <c r="K3238"/>
    </row>
    <row r="3239" spans="10:11" x14ac:dyDescent="0.25">
      <c r="J3239"/>
      <c r="K3239"/>
    </row>
    <row r="3240" spans="10:11" x14ac:dyDescent="0.25">
      <c r="J3240"/>
      <c r="K3240"/>
    </row>
    <row r="3241" spans="10:11" x14ac:dyDescent="0.25">
      <c r="J3241"/>
      <c r="K3241"/>
    </row>
    <row r="3242" spans="10:11" x14ac:dyDescent="0.25">
      <c r="J3242"/>
      <c r="K3242"/>
    </row>
    <row r="3243" spans="10:11" x14ac:dyDescent="0.25">
      <c r="J3243"/>
      <c r="K3243"/>
    </row>
    <row r="3244" spans="10:11" x14ac:dyDescent="0.25">
      <c r="J3244"/>
      <c r="K3244"/>
    </row>
    <row r="3245" spans="10:11" x14ac:dyDescent="0.25">
      <c r="J3245"/>
      <c r="K3245"/>
    </row>
    <row r="3246" spans="10:11" x14ac:dyDescent="0.25">
      <c r="J3246"/>
      <c r="K3246"/>
    </row>
    <row r="3247" spans="10:11" x14ac:dyDescent="0.25">
      <c r="J3247"/>
      <c r="K3247"/>
    </row>
    <row r="3248" spans="10:11" x14ac:dyDescent="0.25">
      <c r="J3248"/>
      <c r="K3248"/>
    </row>
    <row r="3249" spans="10:11" x14ac:dyDescent="0.25">
      <c r="J3249"/>
      <c r="K3249"/>
    </row>
    <row r="3250" spans="10:11" x14ac:dyDescent="0.25">
      <c r="J3250"/>
      <c r="K3250"/>
    </row>
    <row r="3251" spans="10:11" x14ac:dyDescent="0.25">
      <c r="J3251"/>
      <c r="K3251"/>
    </row>
    <row r="3252" spans="10:11" x14ac:dyDescent="0.25">
      <c r="J3252"/>
      <c r="K3252"/>
    </row>
    <row r="3253" spans="10:11" x14ac:dyDescent="0.25">
      <c r="J3253"/>
      <c r="K3253"/>
    </row>
    <row r="3254" spans="10:11" x14ac:dyDescent="0.25">
      <c r="J3254"/>
      <c r="K3254"/>
    </row>
    <row r="3255" spans="10:11" x14ac:dyDescent="0.25">
      <c r="J3255"/>
      <c r="K3255"/>
    </row>
    <row r="3256" spans="10:11" x14ac:dyDescent="0.25">
      <c r="J3256"/>
      <c r="K3256"/>
    </row>
    <row r="3257" spans="10:11" x14ac:dyDescent="0.25">
      <c r="J3257"/>
      <c r="K3257"/>
    </row>
    <row r="3258" spans="10:11" x14ac:dyDescent="0.25">
      <c r="J3258"/>
      <c r="K3258"/>
    </row>
    <row r="3259" spans="10:11" x14ac:dyDescent="0.25">
      <c r="J3259"/>
      <c r="K3259"/>
    </row>
    <row r="3260" spans="10:11" x14ac:dyDescent="0.25">
      <c r="J3260"/>
      <c r="K3260"/>
    </row>
    <row r="3261" spans="10:11" x14ac:dyDescent="0.25">
      <c r="J3261"/>
      <c r="K3261"/>
    </row>
    <row r="3262" spans="10:11" x14ac:dyDescent="0.25">
      <c r="J3262"/>
      <c r="K3262"/>
    </row>
    <row r="3263" spans="10:11" x14ac:dyDescent="0.25">
      <c r="J3263"/>
      <c r="K3263"/>
    </row>
    <row r="3264" spans="10:11" x14ac:dyDescent="0.25">
      <c r="J3264"/>
      <c r="K3264"/>
    </row>
    <row r="3265" spans="10:11" x14ac:dyDescent="0.25">
      <c r="J3265"/>
      <c r="K3265"/>
    </row>
    <row r="3266" spans="10:11" x14ac:dyDescent="0.25">
      <c r="J3266"/>
      <c r="K3266"/>
    </row>
    <row r="3267" spans="10:11" x14ac:dyDescent="0.25">
      <c r="J3267"/>
      <c r="K3267"/>
    </row>
    <row r="3268" spans="10:11" x14ac:dyDescent="0.25">
      <c r="J3268"/>
      <c r="K3268"/>
    </row>
    <row r="3269" spans="10:11" x14ac:dyDescent="0.25">
      <c r="J3269"/>
      <c r="K3269"/>
    </row>
    <row r="3270" spans="10:11" x14ac:dyDescent="0.25">
      <c r="J3270"/>
      <c r="K3270"/>
    </row>
    <row r="3271" spans="10:11" x14ac:dyDescent="0.25">
      <c r="J3271"/>
      <c r="K3271"/>
    </row>
    <row r="3272" spans="10:11" x14ac:dyDescent="0.25">
      <c r="J3272"/>
      <c r="K3272"/>
    </row>
    <row r="3273" spans="10:11" x14ac:dyDescent="0.25">
      <c r="J3273"/>
      <c r="K3273"/>
    </row>
    <row r="3274" spans="10:11" x14ac:dyDescent="0.25">
      <c r="J3274"/>
      <c r="K3274"/>
    </row>
    <row r="3275" spans="10:11" x14ac:dyDescent="0.25">
      <c r="J3275"/>
      <c r="K3275"/>
    </row>
    <row r="3276" spans="10:11" x14ac:dyDescent="0.25">
      <c r="J3276"/>
      <c r="K3276"/>
    </row>
    <row r="3277" spans="10:11" x14ac:dyDescent="0.25">
      <c r="J3277"/>
      <c r="K3277"/>
    </row>
    <row r="3278" spans="10:11" x14ac:dyDescent="0.25">
      <c r="J3278"/>
      <c r="K3278"/>
    </row>
    <row r="3279" spans="10:11" x14ac:dyDescent="0.25">
      <c r="J3279"/>
      <c r="K3279"/>
    </row>
    <row r="3280" spans="10:11" x14ac:dyDescent="0.25">
      <c r="J3280"/>
      <c r="K3280"/>
    </row>
    <row r="3281" spans="10:11" x14ac:dyDescent="0.25">
      <c r="J3281"/>
      <c r="K3281"/>
    </row>
    <row r="3282" spans="10:11" x14ac:dyDescent="0.25">
      <c r="J3282"/>
      <c r="K3282"/>
    </row>
    <row r="3283" spans="10:11" x14ac:dyDescent="0.25">
      <c r="J3283"/>
      <c r="K3283"/>
    </row>
    <row r="3284" spans="10:11" x14ac:dyDescent="0.25">
      <c r="J3284"/>
      <c r="K3284"/>
    </row>
    <row r="3285" spans="10:11" x14ac:dyDescent="0.25">
      <c r="J3285"/>
      <c r="K3285"/>
    </row>
    <row r="3286" spans="10:11" x14ac:dyDescent="0.25">
      <c r="J3286"/>
      <c r="K3286"/>
    </row>
    <row r="3287" spans="10:11" x14ac:dyDescent="0.25">
      <c r="J3287"/>
      <c r="K3287"/>
    </row>
    <row r="3288" spans="10:11" x14ac:dyDescent="0.25">
      <c r="J3288"/>
      <c r="K3288"/>
    </row>
    <row r="3289" spans="10:11" x14ac:dyDescent="0.25">
      <c r="J3289"/>
      <c r="K3289"/>
    </row>
    <row r="3290" spans="10:11" x14ac:dyDescent="0.25">
      <c r="J3290"/>
      <c r="K3290"/>
    </row>
    <row r="3291" spans="10:11" x14ac:dyDescent="0.25">
      <c r="J3291"/>
      <c r="K3291"/>
    </row>
    <row r="3292" spans="10:11" x14ac:dyDescent="0.25">
      <c r="J3292"/>
      <c r="K3292"/>
    </row>
    <row r="3293" spans="10:11" x14ac:dyDescent="0.25">
      <c r="J3293"/>
      <c r="K3293"/>
    </row>
    <row r="3294" spans="10:11" x14ac:dyDescent="0.25">
      <c r="J3294"/>
      <c r="K3294"/>
    </row>
    <row r="3295" spans="10:11" x14ac:dyDescent="0.25">
      <c r="J3295"/>
      <c r="K3295"/>
    </row>
    <row r="3296" spans="10:11" x14ac:dyDescent="0.25">
      <c r="J3296"/>
      <c r="K3296"/>
    </row>
    <row r="3297" spans="10:11" x14ac:dyDescent="0.25">
      <c r="J3297"/>
      <c r="K3297"/>
    </row>
    <row r="3298" spans="10:11" x14ac:dyDescent="0.25">
      <c r="J3298"/>
      <c r="K3298"/>
    </row>
    <row r="3299" spans="10:11" x14ac:dyDescent="0.25">
      <c r="J3299"/>
      <c r="K3299"/>
    </row>
    <row r="3300" spans="10:11" x14ac:dyDescent="0.25">
      <c r="J3300"/>
      <c r="K3300"/>
    </row>
    <row r="3301" spans="10:11" x14ac:dyDescent="0.25">
      <c r="J3301"/>
      <c r="K3301"/>
    </row>
    <row r="3302" spans="10:11" x14ac:dyDescent="0.25">
      <c r="J3302"/>
      <c r="K3302"/>
    </row>
    <row r="3303" spans="10:11" x14ac:dyDescent="0.25">
      <c r="J3303"/>
      <c r="K3303"/>
    </row>
    <row r="3304" spans="10:11" x14ac:dyDescent="0.25">
      <c r="J3304"/>
      <c r="K3304"/>
    </row>
    <row r="3305" spans="10:11" x14ac:dyDescent="0.25">
      <c r="J3305"/>
      <c r="K3305"/>
    </row>
    <row r="3306" spans="10:11" x14ac:dyDescent="0.25">
      <c r="J3306"/>
      <c r="K3306"/>
    </row>
    <row r="3307" spans="10:11" x14ac:dyDescent="0.25">
      <c r="J3307"/>
      <c r="K3307"/>
    </row>
    <row r="3308" spans="10:11" x14ac:dyDescent="0.25">
      <c r="J3308"/>
      <c r="K3308"/>
    </row>
    <row r="3309" spans="10:11" x14ac:dyDescent="0.25">
      <c r="J3309"/>
      <c r="K3309"/>
    </row>
    <row r="3310" spans="10:11" x14ac:dyDescent="0.25">
      <c r="J3310"/>
      <c r="K3310"/>
    </row>
    <row r="3311" spans="10:11" x14ac:dyDescent="0.25">
      <c r="J3311"/>
      <c r="K3311"/>
    </row>
    <row r="3312" spans="10:11" x14ac:dyDescent="0.25">
      <c r="J3312"/>
      <c r="K3312"/>
    </row>
    <row r="3313" spans="10:11" x14ac:dyDescent="0.25">
      <c r="J3313"/>
      <c r="K3313"/>
    </row>
    <row r="3314" spans="10:11" x14ac:dyDescent="0.25">
      <c r="J3314"/>
      <c r="K3314"/>
    </row>
    <row r="3315" spans="10:11" x14ac:dyDescent="0.25">
      <c r="J3315"/>
      <c r="K3315"/>
    </row>
    <row r="3316" spans="10:11" x14ac:dyDescent="0.25">
      <c r="J3316"/>
      <c r="K3316"/>
    </row>
    <row r="3317" spans="10:11" x14ac:dyDescent="0.25">
      <c r="J3317"/>
      <c r="K3317"/>
    </row>
    <row r="3318" spans="10:11" x14ac:dyDescent="0.25">
      <c r="J3318"/>
      <c r="K3318"/>
    </row>
    <row r="3319" spans="10:11" x14ac:dyDescent="0.25">
      <c r="J3319"/>
      <c r="K3319"/>
    </row>
    <row r="3320" spans="10:11" x14ac:dyDescent="0.25">
      <c r="J3320"/>
      <c r="K3320"/>
    </row>
    <row r="3321" spans="10:11" x14ac:dyDescent="0.25">
      <c r="J3321"/>
      <c r="K3321"/>
    </row>
    <row r="3322" spans="10:11" x14ac:dyDescent="0.25">
      <c r="J3322"/>
      <c r="K3322"/>
    </row>
    <row r="3323" spans="10:11" x14ac:dyDescent="0.25">
      <c r="J3323"/>
      <c r="K3323"/>
    </row>
    <row r="3324" spans="10:11" x14ac:dyDescent="0.25">
      <c r="J3324"/>
      <c r="K3324"/>
    </row>
    <row r="3325" spans="10:11" x14ac:dyDescent="0.25">
      <c r="J3325"/>
      <c r="K3325"/>
    </row>
    <row r="3326" spans="10:11" x14ac:dyDescent="0.25">
      <c r="J3326"/>
      <c r="K3326"/>
    </row>
    <row r="3327" spans="10:11" x14ac:dyDescent="0.25">
      <c r="J3327"/>
      <c r="K3327"/>
    </row>
    <row r="3328" spans="10:11" x14ac:dyDescent="0.25">
      <c r="J3328"/>
      <c r="K3328"/>
    </row>
    <row r="3329" spans="10:11" x14ac:dyDescent="0.25">
      <c r="J3329"/>
      <c r="K3329"/>
    </row>
    <row r="3330" spans="10:11" x14ac:dyDescent="0.25">
      <c r="J3330"/>
      <c r="K3330"/>
    </row>
    <row r="3331" spans="10:11" x14ac:dyDescent="0.25">
      <c r="J3331"/>
      <c r="K3331"/>
    </row>
    <row r="3332" spans="10:11" x14ac:dyDescent="0.25">
      <c r="J3332"/>
      <c r="K3332"/>
    </row>
    <row r="3333" spans="10:11" x14ac:dyDescent="0.25">
      <c r="J3333"/>
      <c r="K3333"/>
    </row>
    <row r="3334" spans="10:11" x14ac:dyDescent="0.25">
      <c r="J3334"/>
      <c r="K3334"/>
    </row>
    <row r="3335" spans="10:11" x14ac:dyDescent="0.25">
      <c r="J3335"/>
      <c r="K3335"/>
    </row>
    <row r="3336" spans="10:11" x14ac:dyDescent="0.25">
      <c r="J3336"/>
      <c r="K3336"/>
    </row>
    <row r="3337" spans="10:11" x14ac:dyDescent="0.25">
      <c r="J3337"/>
      <c r="K3337"/>
    </row>
    <row r="3338" spans="10:11" x14ac:dyDescent="0.25">
      <c r="J3338"/>
      <c r="K3338"/>
    </row>
    <row r="3339" spans="10:11" x14ac:dyDescent="0.25">
      <c r="J3339"/>
      <c r="K3339"/>
    </row>
    <row r="3340" spans="10:11" x14ac:dyDescent="0.25">
      <c r="J3340"/>
      <c r="K3340"/>
    </row>
    <row r="3341" spans="10:11" x14ac:dyDescent="0.25">
      <c r="J3341"/>
      <c r="K3341"/>
    </row>
    <row r="3342" spans="10:11" x14ac:dyDescent="0.25">
      <c r="J3342"/>
      <c r="K3342"/>
    </row>
    <row r="3343" spans="10:11" x14ac:dyDescent="0.25">
      <c r="J3343"/>
      <c r="K3343"/>
    </row>
    <row r="3344" spans="10:11" x14ac:dyDescent="0.25">
      <c r="J3344"/>
      <c r="K3344"/>
    </row>
    <row r="3345" spans="10:11" x14ac:dyDescent="0.25">
      <c r="J3345"/>
      <c r="K3345"/>
    </row>
    <row r="3346" spans="10:11" x14ac:dyDescent="0.25">
      <c r="J3346"/>
      <c r="K3346"/>
    </row>
    <row r="3347" spans="10:11" x14ac:dyDescent="0.25">
      <c r="J3347"/>
      <c r="K3347"/>
    </row>
    <row r="3348" spans="10:11" x14ac:dyDescent="0.25">
      <c r="J3348"/>
      <c r="K3348"/>
    </row>
    <row r="3349" spans="10:11" x14ac:dyDescent="0.25">
      <c r="J3349"/>
      <c r="K3349"/>
    </row>
    <row r="3350" spans="10:11" x14ac:dyDescent="0.25">
      <c r="J3350"/>
      <c r="K3350"/>
    </row>
    <row r="3351" spans="10:11" x14ac:dyDescent="0.25">
      <c r="J3351"/>
      <c r="K3351"/>
    </row>
    <row r="3352" spans="10:11" x14ac:dyDescent="0.25">
      <c r="J3352"/>
      <c r="K3352"/>
    </row>
    <row r="3353" spans="10:11" x14ac:dyDescent="0.25">
      <c r="J3353"/>
      <c r="K3353"/>
    </row>
    <row r="3354" spans="10:11" x14ac:dyDescent="0.25">
      <c r="J3354"/>
      <c r="K3354"/>
    </row>
    <row r="3355" spans="10:11" x14ac:dyDescent="0.25">
      <c r="J3355"/>
      <c r="K3355"/>
    </row>
    <row r="3356" spans="10:11" x14ac:dyDescent="0.25">
      <c r="J3356"/>
      <c r="K3356"/>
    </row>
    <row r="3357" spans="10:11" x14ac:dyDescent="0.25">
      <c r="J3357"/>
      <c r="K3357"/>
    </row>
    <row r="3358" spans="10:11" x14ac:dyDescent="0.25">
      <c r="J3358"/>
      <c r="K3358"/>
    </row>
    <row r="3359" spans="10:11" x14ac:dyDescent="0.25">
      <c r="J3359"/>
      <c r="K3359"/>
    </row>
    <row r="3360" spans="10:11" x14ac:dyDescent="0.25">
      <c r="J3360"/>
      <c r="K3360"/>
    </row>
    <row r="3361" spans="10:11" x14ac:dyDescent="0.25">
      <c r="J3361"/>
      <c r="K3361"/>
    </row>
    <row r="3362" spans="10:11" x14ac:dyDescent="0.25">
      <c r="J3362"/>
      <c r="K3362"/>
    </row>
    <row r="3363" spans="10:11" x14ac:dyDescent="0.25">
      <c r="J3363"/>
      <c r="K3363"/>
    </row>
    <row r="3364" spans="10:11" x14ac:dyDescent="0.25">
      <c r="J3364"/>
      <c r="K3364"/>
    </row>
    <row r="3365" spans="10:11" x14ac:dyDescent="0.25">
      <c r="J3365"/>
      <c r="K3365"/>
    </row>
    <row r="3366" spans="10:11" x14ac:dyDescent="0.25">
      <c r="J3366"/>
      <c r="K3366"/>
    </row>
    <row r="3367" spans="10:11" x14ac:dyDescent="0.25">
      <c r="J3367"/>
      <c r="K3367"/>
    </row>
    <row r="3368" spans="10:11" x14ac:dyDescent="0.25">
      <c r="J3368"/>
      <c r="K3368"/>
    </row>
    <row r="3369" spans="10:11" x14ac:dyDescent="0.25">
      <c r="J3369"/>
      <c r="K3369"/>
    </row>
    <row r="3370" spans="10:11" x14ac:dyDescent="0.25">
      <c r="J3370"/>
      <c r="K3370"/>
    </row>
    <row r="3371" spans="10:11" x14ac:dyDescent="0.25">
      <c r="J3371"/>
      <c r="K3371"/>
    </row>
    <row r="3372" spans="10:11" x14ac:dyDescent="0.25">
      <c r="J3372"/>
      <c r="K3372"/>
    </row>
    <row r="3373" spans="10:11" x14ac:dyDescent="0.25">
      <c r="J3373"/>
      <c r="K3373"/>
    </row>
    <row r="3374" spans="10:11" x14ac:dyDescent="0.25">
      <c r="J3374"/>
      <c r="K3374"/>
    </row>
    <row r="3375" spans="10:11" x14ac:dyDescent="0.25">
      <c r="J3375"/>
      <c r="K3375"/>
    </row>
    <row r="3376" spans="10:11" x14ac:dyDescent="0.25">
      <c r="J3376"/>
      <c r="K3376"/>
    </row>
    <row r="3377" spans="10:11" x14ac:dyDescent="0.25">
      <c r="J3377"/>
      <c r="K3377"/>
    </row>
    <row r="3378" spans="10:11" x14ac:dyDescent="0.25">
      <c r="J3378"/>
      <c r="K3378"/>
    </row>
    <row r="3379" spans="10:11" x14ac:dyDescent="0.25">
      <c r="J3379"/>
      <c r="K3379"/>
    </row>
    <row r="3380" spans="10:11" x14ac:dyDescent="0.25">
      <c r="J3380"/>
      <c r="K3380"/>
    </row>
    <row r="3381" spans="10:11" x14ac:dyDescent="0.25">
      <c r="J3381"/>
      <c r="K3381"/>
    </row>
    <row r="3382" spans="10:11" x14ac:dyDescent="0.25">
      <c r="J3382"/>
      <c r="K3382"/>
    </row>
    <row r="3383" spans="10:11" x14ac:dyDescent="0.25">
      <c r="J3383"/>
      <c r="K3383"/>
    </row>
    <row r="3384" spans="10:11" x14ac:dyDescent="0.25">
      <c r="J3384"/>
      <c r="K3384"/>
    </row>
    <row r="3385" spans="10:11" x14ac:dyDescent="0.25">
      <c r="J3385"/>
      <c r="K3385"/>
    </row>
    <row r="3386" spans="10:11" x14ac:dyDescent="0.25">
      <c r="J3386"/>
      <c r="K3386"/>
    </row>
    <row r="3387" spans="10:11" x14ac:dyDescent="0.25">
      <c r="J3387"/>
      <c r="K3387"/>
    </row>
    <row r="3388" spans="10:11" x14ac:dyDescent="0.25">
      <c r="J3388"/>
      <c r="K3388"/>
    </row>
    <row r="3389" spans="10:11" x14ac:dyDescent="0.25">
      <c r="J3389"/>
      <c r="K3389"/>
    </row>
    <row r="3390" spans="10:11" x14ac:dyDescent="0.25">
      <c r="J3390"/>
      <c r="K3390"/>
    </row>
    <row r="3391" spans="10:11" x14ac:dyDescent="0.25">
      <c r="J3391"/>
      <c r="K3391"/>
    </row>
    <row r="3392" spans="10:11" x14ac:dyDescent="0.25">
      <c r="J3392"/>
      <c r="K3392"/>
    </row>
    <row r="3393" spans="10:11" x14ac:dyDescent="0.25">
      <c r="J3393"/>
      <c r="K3393"/>
    </row>
    <row r="3394" spans="10:11" x14ac:dyDescent="0.25">
      <c r="J3394"/>
      <c r="K3394"/>
    </row>
    <row r="3395" spans="10:11" x14ac:dyDescent="0.25">
      <c r="J3395"/>
      <c r="K3395"/>
    </row>
    <row r="3396" spans="10:11" x14ac:dyDescent="0.25">
      <c r="J3396"/>
      <c r="K3396"/>
    </row>
    <row r="3397" spans="10:11" x14ac:dyDescent="0.25">
      <c r="J3397"/>
      <c r="K3397"/>
    </row>
    <row r="3398" spans="10:11" x14ac:dyDescent="0.25">
      <c r="J3398"/>
      <c r="K3398"/>
    </row>
    <row r="3399" spans="10:11" x14ac:dyDescent="0.25">
      <c r="J3399"/>
      <c r="K3399"/>
    </row>
    <row r="3400" spans="10:11" x14ac:dyDescent="0.25">
      <c r="J3400"/>
      <c r="K3400"/>
    </row>
    <row r="3401" spans="10:11" x14ac:dyDescent="0.25">
      <c r="J3401"/>
      <c r="K3401"/>
    </row>
    <row r="3402" spans="10:11" x14ac:dyDescent="0.25">
      <c r="J3402"/>
      <c r="K3402"/>
    </row>
    <row r="3403" spans="10:11" x14ac:dyDescent="0.25">
      <c r="J3403"/>
      <c r="K3403"/>
    </row>
    <row r="3404" spans="10:11" x14ac:dyDescent="0.25">
      <c r="J3404"/>
      <c r="K3404"/>
    </row>
    <row r="3405" spans="10:11" x14ac:dyDescent="0.25">
      <c r="J3405"/>
      <c r="K3405"/>
    </row>
    <row r="3406" spans="10:11" x14ac:dyDescent="0.25">
      <c r="J3406"/>
      <c r="K3406"/>
    </row>
    <row r="3407" spans="10:11" x14ac:dyDescent="0.25">
      <c r="J3407"/>
      <c r="K3407"/>
    </row>
    <row r="3408" spans="10:11" x14ac:dyDescent="0.25">
      <c r="J3408"/>
      <c r="K3408"/>
    </row>
    <row r="3409" spans="10:11" x14ac:dyDescent="0.25">
      <c r="J3409"/>
      <c r="K3409"/>
    </row>
    <row r="3410" spans="10:11" x14ac:dyDescent="0.25">
      <c r="J3410"/>
      <c r="K3410"/>
    </row>
    <row r="3411" spans="10:11" x14ac:dyDescent="0.25">
      <c r="J3411"/>
      <c r="K3411"/>
    </row>
    <row r="3412" spans="10:11" x14ac:dyDescent="0.25">
      <c r="J3412"/>
      <c r="K3412"/>
    </row>
    <row r="3413" spans="10:11" x14ac:dyDescent="0.25">
      <c r="J3413"/>
      <c r="K3413"/>
    </row>
    <row r="3414" spans="10:11" x14ac:dyDescent="0.25">
      <c r="J3414"/>
      <c r="K3414"/>
    </row>
    <row r="3415" spans="10:11" x14ac:dyDescent="0.25">
      <c r="J3415"/>
      <c r="K3415"/>
    </row>
    <row r="3416" spans="10:11" x14ac:dyDescent="0.25">
      <c r="J3416"/>
      <c r="K3416"/>
    </row>
    <row r="3417" spans="10:11" x14ac:dyDescent="0.25">
      <c r="J3417"/>
      <c r="K3417"/>
    </row>
    <row r="3418" spans="10:11" x14ac:dyDescent="0.25">
      <c r="J3418"/>
      <c r="K3418"/>
    </row>
    <row r="3419" spans="10:11" x14ac:dyDescent="0.25">
      <c r="J3419"/>
      <c r="K3419"/>
    </row>
    <row r="3420" spans="10:11" x14ac:dyDescent="0.25">
      <c r="J3420"/>
      <c r="K3420"/>
    </row>
    <row r="3421" spans="10:11" x14ac:dyDescent="0.25">
      <c r="J3421"/>
      <c r="K3421"/>
    </row>
    <row r="3422" spans="10:11" x14ac:dyDescent="0.25">
      <c r="J3422"/>
      <c r="K3422"/>
    </row>
    <row r="3423" spans="10:11" x14ac:dyDescent="0.25">
      <c r="J3423"/>
      <c r="K3423"/>
    </row>
    <row r="3424" spans="10:11" x14ac:dyDescent="0.25">
      <c r="J3424"/>
      <c r="K3424"/>
    </row>
    <row r="3425" spans="10:11" x14ac:dyDescent="0.25">
      <c r="J3425"/>
      <c r="K3425"/>
    </row>
    <row r="3426" spans="10:11" x14ac:dyDescent="0.25">
      <c r="J3426"/>
      <c r="K3426"/>
    </row>
    <row r="3427" spans="10:11" x14ac:dyDescent="0.25">
      <c r="J3427"/>
      <c r="K3427"/>
    </row>
    <row r="3428" spans="10:11" x14ac:dyDescent="0.25">
      <c r="J3428"/>
      <c r="K3428"/>
    </row>
    <row r="3429" spans="10:11" x14ac:dyDescent="0.25">
      <c r="J3429"/>
      <c r="K3429"/>
    </row>
    <row r="3430" spans="10:11" x14ac:dyDescent="0.25">
      <c r="J3430"/>
      <c r="K3430"/>
    </row>
    <row r="3431" spans="10:11" x14ac:dyDescent="0.25">
      <c r="J3431"/>
      <c r="K3431"/>
    </row>
    <row r="3432" spans="10:11" x14ac:dyDescent="0.25">
      <c r="J3432"/>
      <c r="K3432"/>
    </row>
    <row r="3433" spans="10:11" x14ac:dyDescent="0.25">
      <c r="J3433"/>
      <c r="K3433"/>
    </row>
    <row r="3434" spans="10:11" x14ac:dyDescent="0.25">
      <c r="J3434"/>
      <c r="K3434"/>
    </row>
    <row r="3435" spans="10:11" x14ac:dyDescent="0.25">
      <c r="J3435"/>
      <c r="K3435"/>
    </row>
    <row r="3436" spans="10:11" x14ac:dyDescent="0.25">
      <c r="J3436"/>
      <c r="K3436"/>
    </row>
    <row r="3437" spans="10:11" x14ac:dyDescent="0.25">
      <c r="J3437"/>
      <c r="K3437"/>
    </row>
    <row r="3438" spans="10:11" x14ac:dyDescent="0.25">
      <c r="J3438"/>
      <c r="K3438"/>
    </row>
    <row r="3439" spans="10:11" x14ac:dyDescent="0.25">
      <c r="J3439"/>
      <c r="K3439"/>
    </row>
    <row r="3440" spans="10:11" x14ac:dyDescent="0.25">
      <c r="J3440"/>
      <c r="K3440"/>
    </row>
    <row r="3441" spans="10:11" x14ac:dyDescent="0.25">
      <c r="J3441"/>
      <c r="K3441"/>
    </row>
    <row r="3442" spans="10:11" x14ac:dyDescent="0.25">
      <c r="J3442"/>
      <c r="K3442"/>
    </row>
    <row r="3443" spans="10:11" x14ac:dyDescent="0.25">
      <c r="J3443"/>
      <c r="K3443"/>
    </row>
    <row r="3444" spans="10:11" x14ac:dyDescent="0.25">
      <c r="J3444"/>
      <c r="K3444"/>
    </row>
    <row r="3445" spans="10:11" x14ac:dyDescent="0.25">
      <c r="J3445"/>
      <c r="K3445"/>
    </row>
    <row r="3446" spans="10:11" x14ac:dyDescent="0.25">
      <c r="J3446"/>
      <c r="K3446"/>
    </row>
    <row r="3447" spans="10:11" x14ac:dyDescent="0.25">
      <c r="J3447"/>
      <c r="K3447"/>
    </row>
    <row r="3448" spans="10:11" x14ac:dyDescent="0.25">
      <c r="J3448"/>
      <c r="K3448"/>
    </row>
    <row r="3449" spans="10:11" x14ac:dyDescent="0.25">
      <c r="J3449"/>
      <c r="K3449"/>
    </row>
    <row r="3450" spans="10:11" x14ac:dyDescent="0.25">
      <c r="J3450"/>
      <c r="K3450"/>
    </row>
    <row r="3451" spans="10:11" x14ac:dyDescent="0.25">
      <c r="J3451"/>
      <c r="K3451"/>
    </row>
    <row r="3452" spans="10:11" x14ac:dyDescent="0.25">
      <c r="J3452"/>
      <c r="K3452"/>
    </row>
    <row r="3453" spans="10:11" x14ac:dyDescent="0.25">
      <c r="J3453"/>
      <c r="K3453"/>
    </row>
    <row r="3454" spans="10:11" x14ac:dyDescent="0.25">
      <c r="J3454"/>
      <c r="K3454"/>
    </row>
    <row r="3455" spans="10:11" x14ac:dyDescent="0.25">
      <c r="J3455"/>
      <c r="K3455"/>
    </row>
    <row r="3456" spans="10:11" x14ac:dyDescent="0.25">
      <c r="J3456"/>
      <c r="K3456"/>
    </row>
    <row r="3457" spans="10:11" x14ac:dyDescent="0.25">
      <c r="J3457"/>
      <c r="K3457"/>
    </row>
    <row r="3458" spans="10:11" x14ac:dyDescent="0.25">
      <c r="J3458"/>
      <c r="K3458"/>
    </row>
    <row r="3459" spans="10:11" x14ac:dyDescent="0.25">
      <c r="J3459"/>
      <c r="K3459"/>
    </row>
    <row r="3460" spans="10:11" x14ac:dyDescent="0.25">
      <c r="J3460"/>
      <c r="K3460"/>
    </row>
    <row r="3461" spans="10:11" x14ac:dyDescent="0.25">
      <c r="J3461"/>
      <c r="K3461"/>
    </row>
    <row r="3462" spans="10:11" x14ac:dyDescent="0.25">
      <c r="J3462"/>
      <c r="K3462"/>
    </row>
    <row r="3463" spans="10:11" x14ac:dyDescent="0.25">
      <c r="J3463"/>
      <c r="K3463"/>
    </row>
    <row r="3464" spans="10:11" x14ac:dyDescent="0.25">
      <c r="J3464"/>
      <c r="K3464"/>
    </row>
    <row r="3465" spans="10:11" x14ac:dyDescent="0.25">
      <c r="J3465"/>
      <c r="K3465"/>
    </row>
    <row r="3466" spans="10:11" x14ac:dyDescent="0.25">
      <c r="J3466"/>
      <c r="K3466"/>
    </row>
    <row r="3467" spans="10:11" x14ac:dyDescent="0.25">
      <c r="J3467"/>
      <c r="K3467"/>
    </row>
    <row r="3468" spans="10:11" x14ac:dyDescent="0.25">
      <c r="J3468"/>
      <c r="K3468"/>
    </row>
    <row r="3469" spans="10:11" x14ac:dyDescent="0.25">
      <c r="J3469"/>
      <c r="K3469"/>
    </row>
    <row r="3470" spans="10:11" x14ac:dyDescent="0.25">
      <c r="J3470"/>
      <c r="K3470"/>
    </row>
    <row r="3471" spans="10:11" x14ac:dyDescent="0.25">
      <c r="J3471"/>
      <c r="K3471"/>
    </row>
    <row r="3472" spans="10:11" x14ac:dyDescent="0.25">
      <c r="J3472"/>
      <c r="K3472"/>
    </row>
    <row r="3473" spans="10:11" x14ac:dyDescent="0.25">
      <c r="J3473"/>
      <c r="K3473"/>
    </row>
    <row r="3474" spans="10:11" x14ac:dyDescent="0.25">
      <c r="J3474"/>
      <c r="K3474"/>
    </row>
    <row r="3475" spans="10:11" x14ac:dyDescent="0.25">
      <c r="J3475"/>
      <c r="K3475"/>
    </row>
    <row r="3476" spans="10:11" x14ac:dyDescent="0.25">
      <c r="J3476"/>
      <c r="K3476"/>
    </row>
    <row r="3477" spans="10:11" x14ac:dyDescent="0.25">
      <c r="J3477"/>
      <c r="K3477"/>
    </row>
    <row r="3478" spans="10:11" x14ac:dyDescent="0.25">
      <c r="J3478"/>
      <c r="K3478"/>
    </row>
    <row r="3479" spans="10:11" x14ac:dyDescent="0.25">
      <c r="J3479"/>
      <c r="K3479"/>
    </row>
    <row r="3480" spans="10:11" x14ac:dyDescent="0.25">
      <c r="J3480"/>
      <c r="K3480"/>
    </row>
    <row r="3481" spans="10:11" x14ac:dyDescent="0.25">
      <c r="J3481"/>
      <c r="K3481"/>
    </row>
    <row r="3482" spans="10:11" x14ac:dyDescent="0.25">
      <c r="J3482"/>
      <c r="K3482"/>
    </row>
    <row r="3483" spans="10:11" x14ac:dyDescent="0.25">
      <c r="J3483"/>
      <c r="K3483"/>
    </row>
    <row r="3484" spans="10:11" x14ac:dyDescent="0.25">
      <c r="J3484"/>
      <c r="K3484"/>
    </row>
    <row r="3485" spans="10:11" x14ac:dyDescent="0.25">
      <c r="J3485"/>
      <c r="K3485"/>
    </row>
    <row r="3486" spans="10:11" x14ac:dyDescent="0.25">
      <c r="J3486"/>
      <c r="K3486"/>
    </row>
    <row r="3487" spans="10:11" x14ac:dyDescent="0.25">
      <c r="J3487"/>
      <c r="K3487"/>
    </row>
    <row r="3488" spans="10:11" x14ac:dyDescent="0.25">
      <c r="J3488"/>
      <c r="K3488"/>
    </row>
    <row r="3489" spans="10:11" x14ac:dyDescent="0.25">
      <c r="J3489"/>
      <c r="K3489"/>
    </row>
    <row r="3490" spans="10:11" x14ac:dyDescent="0.25">
      <c r="J3490"/>
      <c r="K3490"/>
    </row>
    <row r="3491" spans="10:11" x14ac:dyDescent="0.25">
      <c r="J3491"/>
      <c r="K3491"/>
    </row>
    <row r="3492" spans="10:11" x14ac:dyDescent="0.25">
      <c r="J3492"/>
      <c r="K3492"/>
    </row>
    <row r="3493" spans="10:11" x14ac:dyDescent="0.25">
      <c r="J3493"/>
      <c r="K3493"/>
    </row>
    <row r="3494" spans="10:11" x14ac:dyDescent="0.25">
      <c r="J3494"/>
      <c r="K3494"/>
    </row>
    <row r="3495" spans="10:11" x14ac:dyDescent="0.25">
      <c r="J3495"/>
      <c r="K3495"/>
    </row>
    <row r="3496" spans="10:11" x14ac:dyDescent="0.25">
      <c r="J3496"/>
      <c r="K3496"/>
    </row>
    <row r="3497" spans="10:11" x14ac:dyDescent="0.25">
      <c r="J3497"/>
      <c r="K3497"/>
    </row>
    <row r="3498" spans="10:11" x14ac:dyDescent="0.25">
      <c r="J3498"/>
      <c r="K3498"/>
    </row>
    <row r="3499" spans="10:11" x14ac:dyDescent="0.25">
      <c r="J3499"/>
      <c r="K3499"/>
    </row>
    <row r="3500" spans="10:11" x14ac:dyDescent="0.25">
      <c r="J3500"/>
      <c r="K3500"/>
    </row>
    <row r="3501" spans="10:11" x14ac:dyDescent="0.25">
      <c r="J3501"/>
      <c r="K3501"/>
    </row>
    <row r="3502" spans="10:11" x14ac:dyDescent="0.25">
      <c r="J3502"/>
      <c r="K3502"/>
    </row>
    <row r="3503" spans="10:11" x14ac:dyDescent="0.25">
      <c r="J3503"/>
      <c r="K3503"/>
    </row>
    <row r="3504" spans="10:11" x14ac:dyDescent="0.25">
      <c r="J3504"/>
      <c r="K3504"/>
    </row>
    <row r="3505" spans="10:11" x14ac:dyDescent="0.25">
      <c r="J3505"/>
      <c r="K3505"/>
    </row>
    <row r="3506" spans="10:11" x14ac:dyDescent="0.25">
      <c r="J3506"/>
      <c r="K3506"/>
    </row>
    <row r="3507" spans="10:11" x14ac:dyDescent="0.25">
      <c r="J3507"/>
      <c r="K3507"/>
    </row>
    <row r="3508" spans="10:11" x14ac:dyDescent="0.25">
      <c r="J3508"/>
      <c r="K3508"/>
    </row>
    <row r="3509" spans="10:11" x14ac:dyDescent="0.25">
      <c r="J3509"/>
      <c r="K3509"/>
    </row>
    <row r="3510" spans="10:11" x14ac:dyDescent="0.25">
      <c r="J3510"/>
      <c r="K3510"/>
    </row>
    <row r="3511" spans="10:11" x14ac:dyDescent="0.25">
      <c r="J3511"/>
      <c r="K3511"/>
    </row>
    <row r="3512" spans="10:11" x14ac:dyDescent="0.25">
      <c r="J3512"/>
      <c r="K3512"/>
    </row>
    <row r="3513" spans="10:11" x14ac:dyDescent="0.25">
      <c r="J3513"/>
      <c r="K3513"/>
    </row>
    <row r="3514" spans="10:11" x14ac:dyDescent="0.25">
      <c r="J3514"/>
      <c r="K3514"/>
    </row>
    <row r="3515" spans="10:11" x14ac:dyDescent="0.25">
      <c r="J3515"/>
      <c r="K3515"/>
    </row>
    <row r="3516" spans="10:11" x14ac:dyDescent="0.25">
      <c r="J3516"/>
      <c r="K3516"/>
    </row>
    <row r="3517" spans="10:11" x14ac:dyDescent="0.25">
      <c r="J3517"/>
      <c r="K3517"/>
    </row>
    <row r="3518" spans="10:11" x14ac:dyDescent="0.25">
      <c r="J3518"/>
      <c r="K3518"/>
    </row>
    <row r="3519" spans="10:11" x14ac:dyDescent="0.25">
      <c r="J3519"/>
      <c r="K3519"/>
    </row>
    <row r="3520" spans="10:11" x14ac:dyDescent="0.25">
      <c r="J3520"/>
      <c r="K3520"/>
    </row>
    <row r="3521" spans="10:11" x14ac:dyDescent="0.25">
      <c r="J3521"/>
      <c r="K3521"/>
    </row>
    <row r="3522" spans="10:11" x14ac:dyDescent="0.25">
      <c r="J3522"/>
      <c r="K3522"/>
    </row>
    <row r="3523" spans="10:11" x14ac:dyDescent="0.25">
      <c r="J3523"/>
      <c r="K3523"/>
    </row>
    <row r="3524" spans="10:11" x14ac:dyDescent="0.25">
      <c r="J3524"/>
      <c r="K3524"/>
    </row>
    <row r="3525" spans="10:11" x14ac:dyDescent="0.25">
      <c r="J3525"/>
      <c r="K3525"/>
    </row>
    <row r="3526" spans="10:11" x14ac:dyDescent="0.25">
      <c r="J3526"/>
      <c r="K3526"/>
    </row>
    <row r="3527" spans="10:11" x14ac:dyDescent="0.25">
      <c r="J3527"/>
      <c r="K3527"/>
    </row>
    <row r="3528" spans="10:11" x14ac:dyDescent="0.25">
      <c r="J3528"/>
      <c r="K3528"/>
    </row>
    <row r="3529" spans="10:11" x14ac:dyDescent="0.25">
      <c r="J3529"/>
      <c r="K3529"/>
    </row>
    <row r="3530" spans="10:11" x14ac:dyDescent="0.25">
      <c r="J3530"/>
      <c r="K3530"/>
    </row>
    <row r="3531" spans="10:11" x14ac:dyDescent="0.25">
      <c r="J3531"/>
      <c r="K3531"/>
    </row>
    <row r="3532" spans="10:11" x14ac:dyDescent="0.25">
      <c r="J3532"/>
      <c r="K3532"/>
    </row>
    <row r="3533" spans="10:11" x14ac:dyDescent="0.25">
      <c r="J3533"/>
      <c r="K3533"/>
    </row>
    <row r="3534" spans="10:11" x14ac:dyDescent="0.25">
      <c r="J3534"/>
      <c r="K3534"/>
    </row>
    <row r="3535" spans="10:11" x14ac:dyDescent="0.25">
      <c r="J3535"/>
      <c r="K3535"/>
    </row>
    <row r="3536" spans="10:11" x14ac:dyDescent="0.25">
      <c r="J3536"/>
      <c r="K3536"/>
    </row>
    <row r="3537" spans="10:11" x14ac:dyDescent="0.25">
      <c r="J3537"/>
      <c r="K3537"/>
    </row>
    <row r="3538" spans="10:11" x14ac:dyDescent="0.25">
      <c r="J3538"/>
      <c r="K3538"/>
    </row>
    <row r="3539" spans="10:11" x14ac:dyDescent="0.25">
      <c r="J3539"/>
      <c r="K3539"/>
    </row>
    <row r="3540" spans="10:11" x14ac:dyDescent="0.25">
      <c r="J3540"/>
      <c r="K3540"/>
    </row>
    <row r="3541" spans="10:11" x14ac:dyDescent="0.25">
      <c r="J3541"/>
      <c r="K3541"/>
    </row>
    <row r="3542" spans="10:11" x14ac:dyDescent="0.25">
      <c r="J3542"/>
      <c r="K3542"/>
    </row>
    <row r="3543" spans="10:11" x14ac:dyDescent="0.25">
      <c r="J3543"/>
      <c r="K3543"/>
    </row>
    <row r="3544" spans="10:11" x14ac:dyDescent="0.25">
      <c r="J3544"/>
      <c r="K3544"/>
    </row>
    <row r="3545" spans="10:11" x14ac:dyDescent="0.25">
      <c r="J3545"/>
      <c r="K3545"/>
    </row>
    <row r="3546" spans="10:11" x14ac:dyDescent="0.25">
      <c r="J3546"/>
      <c r="K3546"/>
    </row>
    <row r="3547" spans="10:11" x14ac:dyDescent="0.25">
      <c r="J3547"/>
      <c r="K3547"/>
    </row>
    <row r="3548" spans="10:11" x14ac:dyDescent="0.25">
      <c r="J3548"/>
      <c r="K3548"/>
    </row>
    <row r="3549" spans="10:11" x14ac:dyDescent="0.25">
      <c r="J3549"/>
      <c r="K3549"/>
    </row>
    <row r="3550" spans="10:11" x14ac:dyDescent="0.25">
      <c r="J3550"/>
      <c r="K3550"/>
    </row>
    <row r="3551" spans="10:11" x14ac:dyDescent="0.25">
      <c r="J3551"/>
      <c r="K3551"/>
    </row>
    <row r="3552" spans="10:11" x14ac:dyDescent="0.25">
      <c r="J3552"/>
      <c r="K3552"/>
    </row>
    <row r="3553" spans="10:11" x14ac:dyDescent="0.25">
      <c r="J3553"/>
      <c r="K3553"/>
    </row>
    <row r="3554" spans="10:11" x14ac:dyDescent="0.25">
      <c r="J3554"/>
      <c r="K3554"/>
    </row>
    <row r="3555" spans="10:11" x14ac:dyDescent="0.25">
      <c r="J3555"/>
      <c r="K3555"/>
    </row>
    <row r="3556" spans="10:11" x14ac:dyDescent="0.25">
      <c r="J3556"/>
      <c r="K3556"/>
    </row>
    <row r="3557" spans="10:11" x14ac:dyDescent="0.25">
      <c r="J3557"/>
      <c r="K3557"/>
    </row>
    <row r="3558" spans="10:11" x14ac:dyDescent="0.25">
      <c r="J3558"/>
      <c r="K3558"/>
    </row>
    <row r="3559" spans="10:11" x14ac:dyDescent="0.25">
      <c r="J3559"/>
      <c r="K3559"/>
    </row>
    <row r="3560" spans="10:11" x14ac:dyDescent="0.25">
      <c r="J3560"/>
      <c r="K3560"/>
    </row>
    <row r="3561" spans="10:11" x14ac:dyDescent="0.25">
      <c r="J3561"/>
      <c r="K3561"/>
    </row>
    <row r="3562" spans="10:11" x14ac:dyDescent="0.25">
      <c r="J3562"/>
      <c r="K3562"/>
    </row>
    <row r="3563" spans="10:11" x14ac:dyDescent="0.25">
      <c r="J3563"/>
      <c r="K3563"/>
    </row>
    <row r="3564" spans="10:11" x14ac:dyDescent="0.25">
      <c r="J3564"/>
      <c r="K3564"/>
    </row>
    <row r="3565" spans="10:11" x14ac:dyDescent="0.25">
      <c r="J3565"/>
      <c r="K3565"/>
    </row>
    <row r="3566" spans="10:11" x14ac:dyDescent="0.25">
      <c r="J3566"/>
      <c r="K3566"/>
    </row>
    <row r="3567" spans="10:11" x14ac:dyDescent="0.25">
      <c r="J3567"/>
      <c r="K3567"/>
    </row>
    <row r="3568" spans="10:11" x14ac:dyDescent="0.25">
      <c r="J3568"/>
      <c r="K3568"/>
    </row>
    <row r="3569" spans="10:11" x14ac:dyDescent="0.25">
      <c r="J3569"/>
      <c r="K3569"/>
    </row>
    <row r="3570" spans="10:11" x14ac:dyDescent="0.25">
      <c r="J3570"/>
      <c r="K3570"/>
    </row>
    <row r="3571" spans="10:11" x14ac:dyDescent="0.25">
      <c r="J3571"/>
      <c r="K3571"/>
    </row>
    <row r="3572" spans="10:11" x14ac:dyDescent="0.25">
      <c r="J3572"/>
      <c r="K3572"/>
    </row>
    <row r="3573" spans="10:11" x14ac:dyDescent="0.25">
      <c r="J3573"/>
      <c r="K3573"/>
    </row>
    <row r="3574" spans="10:11" x14ac:dyDescent="0.25">
      <c r="J3574"/>
      <c r="K3574"/>
    </row>
    <row r="3575" spans="10:11" x14ac:dyDescent="0.25">
      <c r="J3575"/>
      <c r="K3575"/>
    </row>
    <row r="3576" spans="10:11" x14ac:dyDescent="0.25">
      <c r="J3576"/>
      <c r="K3576"/>
    </row>
    <row r="3577" spans="10:11" x14ac:dyDescent="0.25">
      <c r="J3577"/>
      <c r="K3577"/>
    </row>
    <row r="3578" spans="10:11" x14ac:dyDescent="0.25">
      <c r="J3578"/>
      <c r="K3578"/>
    </row>
    <row r="3579" spans="10:11" x14ac:dyDescent="0.25">
      <c r="J3579"/>
      <c r="K3579"/>
    </row>
    <row r="3580" spans="10:11" x14ac:dyDescent="0.25">
      <c r="J3580"/>
      <c r="K3580"/>
    </row>
    <row r="3581" spans="10:11" x14ac:dyDescent="0.25">
      <c r="J3581"/>
      <c r="K3581"/>
    </row>
    <row r="3582" spans="10:11" x14ac:dyDescent="0.25">
      <c r="J3582"/>
      <c r="K3582"/>
    </row>
    <row r="3583" spans="10:11" x14ac:dyDescent="0.25">
      <c r="J3583"/>
      <c r="K3583"/>
    </row>
    <row r="3584" spans="10:11" x14ac:dyDescent="0.25">
      <c r="J3584"/>
      <c r="K3584"/>
    </row>
    <row r="3585" spans="10:11" x14ac:dyDescent="0.25">
      <c r="J3585"/>
      <c r="K3585"/>
    </row>
    <row r="3586" spans="10:11" x14ac:dyDescent="0.25">
      <c r="J3586"/>
      <c r="K3586"/>
    </row>
    <row r="3587" spans="10:11" x14ac:dyDescent="0.25">
      <c r="J3587"/>
      <c r="K3587"/>
    </row>
    <row r="3588" spans="10:11" x14ac:dyDescent="0.25">
      <c r="J3588"/>
      <c r="K3588"/>
    </row>
    <row r="3589" spans="10:11" x14ac:dyDescent="0.25">
      <c r="J3589"/>
      <c r="K3589"/>
    </row>
    <row r="3590" spans="10:11" x14ac:dyDescent="0.25">
      <c r="J3590"/>
      <c r="K3590"/>
    </row>
    <row r="3591" spans="10:11" x14ac:dyDescent="0.25">
      <c r="J3591"/>
      <c r="K3591"/>
    </row>
    <row r="3592" spans="10:11" x14ac:dyDescent="0.25">
      <c r="J3592"/>
      <c r="K3592"/>
    </row>
    <row r="3593" spans="10:11" x14ac:dyDescent="0.25">
      <c r="J3593"/>
      <c r="K3593"/>
    </row>
    <row r="3594" spans="10:11" x14ac:dyDescent="0.25">
      <c r="J3594"/>
      <c r="K3594"/>
    </row>
    <row r="3595" spans="10:11" x14ac:dyDescent="0.25">
      <c r="J3595"/>
      <c r="K3595"/>
    </row>
    <row r="3596" spans="10:11" x14ac:dyDescent="0.25">
      <c r="J3596"/>
      <c r="K3596"/>
    </row>
    <row r="3597" spans="10:11" x14ac:dyDescent="0.25">
      <c r="J3597"/>
      <c r="K3597"/>
    </row>
    <row r="3598" spans="10:11" x14ac:dyDescent="0.25">
      <c r="J3598"/>
      <c r="K3598"/>
    </row>
    <row r="3599" spans="10:11" x14ac:dyDescent="0.25">
      <c r="J3599"/>
      <c r="K3599"/>
    </row>
    <row r="3600" spans="10:11" x14ac:dyDescent="0.25">
      <c r="J3600"/>
      <c r="K3600"/>
    </row>
    <row r="3601" spans="10:11" x14ac:dyDescent="0.25">
      <c r="J3601"/>
      <c r="K3601"/>
    </row>
    <row r="3602" spans="10:11" x14ac:dyDescent="0.25">
      <c r="J3602"/>
      <c r="K3602"/>
    </row>
    <row r="3603" spans="10:11" x14ac:dyDescent="0.25">
      <c r="J3603"/>
      <c r="K3603"/>
    </row>
    <row r="3604" spans="10:11" x14ac:dyDescent="0.25">
      <c r="J3604"/>
      <c r="K3604"/>
    </row>
    <row r="3605" spans="10:11" x14ac:dyDescent="0.25">
      <c r="J3605"/>
      <c r="K3605"/>
    </row>
    <row r="3606" spans="10:11" x14ac:dyDescent="0.25">
      <c r="J3606"/>
      <c r="K3606"/>
    </row>
    <row r="3607" spans="10:11" x14ac:dyDescent="0.25">
      <c r="J3607"/>
      <c r="K3607"/>
    </row>
    <row r="3608" spans="10:11" x14ac:dyDescent="0.25">
      <c r="J3608"/>
      <c r="K3608"/>
    </row>
    <row r="3609" spans="10:11" x14ac:dyDescent="0.25">
      <c r="J3609"/>
      <c r="K3609"/>
    </row>
    <row r="3610" spans="10:11" x14ac:dyDescent="0.25">
      <c r="J3610"/>
      <c r="K3610"/>
    </row>
    <row r="3611" spans="10:11" x14ac:dyDescent="0.25">
      <c r="J3611"/>
      <c r="K3611"/>
    </row>
    <row r="3612" spans="10:11" x14ac:dyDescent="0.25">
      <c r="J3612"/>
      <c r="K3612"/>
    </row>
    <row r="3613" spans="10:11" x14ac:dyDescent="0.25">
      <c r="J3613"/>
      <c r="K3613"/>
    </row>
    <row r="3614" spans="10:11" x14ac:dyDescent="0.25">
      <c r="J3614"/>
      <c r="K3614"/>
    </row>
    <row r="3615" spans="10:11" x14ac:dyDescent="0.25">
      <c r="J3615"/>
      <c r="K3615"/>
    </row>
    <row r="3616" spans="10:11" x14ac:dyDescent="0.25">
      <c r="J3616"/>
      <c r="K3616"/>
    </row>
    <row r="3617" spans="10:11" x14ac:dyDescent="0.25">
      <c r="J3617"/>
      <c r="K3617"/>
    </row>
    <row r="3618" spans="10:11" x14ac:dyDescent="0.25">
      <c r="J3618"/>
      <c r="K3618"/>
    </row>
    <row r="3619" spans="10:11" x14ac:dyDescent="0.25">
      <c r="J3619"/>
      <c r="K3619"/>
    </row>
    <row r="3620" spans="10:11" x14ac:dyDescent="0.25">
      <c r="J3620"/>
      <c r="K3620"/>
    </row>
    <row r="3621" spans="10:11" x14ac:dyDescent="0.25">
      <c r="J3621"/>
      <c r="K3621"/>
    </row>
    <row r="3622" spans="10:11" x14ac:dyDescent="0.25">
      <c r="J3622"/>
      <c r="K3622"/>
    </row>
    <row r="3623" spans="10:11" x14ac:dyDescent="0.25">
      <c r="J3623"/>
      <c r="K3623"/>
    </row>
    <row r="3624" spans="10:11" x14ac:dyDescent="0.25">
      <c r="J3624"/>
      <c r="K3624"/>
    </row>
    <row r="3625" spans="10:11" x14ac:dyDescent="0.25">
      <c r="J3625"/>
      <c r="K3625"/>
    </row>
    <row r="3626" spans="10:11" x14ac:dyDescent="0.25">
      <c r="J3626"/>
      <c r="K3626"/>
    </row>
    <row r="3627" spans="10:11" x14ac:dyDescent="0.25">
      <c r="J3627"/>
      <c r="K3627"/>
    </row>
    <row r="3628" spans="10:11" x14ac:dyDescent="0.25">
      <c r="J3628"/>
      <c r="K3628"/>
    </row>
    <row r="3629" spans="10:11" x14ac:dyDescent="0.25">
      <c r="J3629"/>
      <c r="K3629"/>
    </row>
    <row r="3630" spans="10:11" x14ac:dyDescent="0.25">
      <c r="J3630"/>
      <c r="K3630"/>
    </row>
    <row r="3631" spans="10:11" x14ac:dyDescent="0.25">
      <c r="J3631"/>
      <c r="K3631"/>
    </row>
    <row r="3632" spans="10:11" x14ac:dyDescent="0.25">
      <c r="J3632"/>
      <c r="K3632"/>
    </row>
    <row r="3633" spans="10:11" x14ac:dyDescent="0.25">
      <c r="J3633"/>
      <c r="K3633"/>
    </row>
    <row r="3634" spans="10:11" x14ac:dyDescent="0.25">
      <c r="J3634"/>
      <c r="K3634"/>
    </row>
    <row r="3635" spans="10:11" x14ac:dyDescent="0.25">
      <c r="J3635"/>
      <c r="K3635"/>
    </row>
    <row r="3636" spans="10:11" x14ac:dyDescent="0.25">
      <c r="J3636"/>
      <c r="K3636"/>
    </row>
    <row r="3637" spans="10:11" x14ac:dyDescent="0.25">
      <c r="J3637"/>
      <c r="K3637"/>
    </row>
    <row r="3638" spans="10:11" x14ac:dyDescent="0.25">
      <c r="J3638"/>
      <c r="K3638"/>
    </row>
    <row r="3639" spans="10:11" x14ac:dyDescent="0.25">
      <c r="J3639"/>
      <c r="K3639"/>
    </row>
    <row r="3640" spans="10:11" x14ac:dyDescent="0.25">
      <c r="J3640"/>
      <c r="K3640"/>
    </row>
    <row r="3641" spans="10:11" x14ac:dyDescent="0.25">
      <c r="J3641"/>
      <c r="K3641"/>
    </row>
    <row r="3642" spans="10:11" x14ac:dyDescent="0.25">
      <c r="J3642"/>
      <c r="K3642"/>
    </row>
    <row r="3643" spans="10:11" x14ac:dyDescent="0.25">
      <c r="J3643"/>
      <c r="K3643"/>
    </row>
    <row r="3644" spans="10:11" x14ac:dyDescent="0.25">
      <c r="J3644"/>
      <c r="K3644"/>
    </row>
    <row r="3645" spans="10:11" x14ac:dyDescent="0.25">
      <c r="J3645"/>
      <c r="K3645"/>
    </row>
    <row r="3646" spans="10:11" x14ac:dyDescent="0.25">
      <c r="J3646"/>
      <c r="K3646"/>
    </row>
    <row r="3647" spans="10:11" x14ac:dyDescent="0.25">
      <c r="J3647"/>
      <c r="K3647"/>
    </row>
    <row r="3648" spans="10:11" x14ac:dyDescent="0.25">
      <c r="J3648"/>
      <c r="K3648"/>
    </row>
    <row r="3649" spans="10:11" x14ac:dyDescent="0.25">
      <c r="J3649"/>
      <c r="K3649"/>
    </row>
    <row r="3650" spans="10:11" x14ac:dyDescent="0.25">
      <c r="J3650"/>
      <c r="K3650"/>
    </row>
    <row r="3651" spans="10:11" x14ac:dyDescent="0.25">
      <c r="J3651"/>
      <c r="K3651"/>
    </row>
    <row r="3652" spans="10:11" x14ac:dyDescent="0.25">
      <c r="J3652"/>
      <c r="K3652"/>
    </row>
    <row r="3653" spans="10:11" x14ac:dyDescent="0.25">
      <c r="J3653"/>
      <c r="K3653"/>
    </row>
    <row r="3654" spans="10:11" x14ac:dyDescent="0.25">
      <c r="J3654"/>
      <c r="K3654"/>
    </row>
    <row r="3655" spans="10:11" x14ac:dyDescent="0.25">
      <c r="J3655"/>
      <c r="K3655"/>
    </row>
    <row r="3656" spans="10:11" x14ac:dyDescent="0.25">
      <c r="J3656"/>
      <c r="K3656"/>
    </row>
    <row r="3657" spans="10:11" x14ac:dyDescent="0.25">
      <c r="J3657"/>
      <c r="K3657"/>
    </row>
    <row r="3658" spans="10:11" x14ac:dyDescent="0.25">
      <c r="J3658"/>
      <c r="K3658"/>
    </row>
    <row r="3659" spans="10:11" x14ac:dyDescent="0.25">
      <c r="J3659"/>
      <c r="K3659"/>
    </row>
    <row r="3660" spans="10:11" x14ac:dyDescent="0.25">
      <c r="J3660"/>
      <c r="K3660"/>
    </row>
    <row r="3661" spans="10:11" x14ac:dyDescent="0.25">
      <c r="J3661"/>
      <c r="K3661"/>
    </row>
    <row r="3662" spans="10:11" x14ac:dyDescent="0.25">
      <c r="J3662"/>
      <c r="K3662"/>
    </row>
    <row r="3663" spans="10:11" x14ac:dyDescent="0.25">
      <c r="J3663"/>
      <c r="K3663"/>
    </row>
    <row r="3664" spans="10:11" x14ac:dyDescent="0.25">
      <c r="J3664"/>
      <c r="K3664"/>
    </row>
    <row r="3665" spans="10:11" x14ac:dyDescent="0.25">
      <c r="J3665"/>
      <c r="K3665"/>
    </row>
    <row r="3666" spans="10:11" x14ac:dyDescent="0.25">
      <c r="J3666"/>
      <c r="K3666"/>
    </row>
    <row r="3667" spans="10:11" x14ac:dyDescent="0.25">
      <c r="J3667"/>
      <c r="K3667"/>
    </row>
    <row r="3668" spans="10:11" x14ac:dyDescent="0.25">
      <c r="J3668"/>
      <c r="K3668"/>
    </row>
    <row r="3669" spans="10:11" x14ac:dyDescent="0.25">
      <c r="J3669"/>
      <c r="K3669"/>
    </row>
    <row r="3670" spans="10:11" x14ac:dyDescent="0.25">
      <c r="J3670"/>
      <c r="K3670"/>
    </row>
    <row r="3671" spans="10:11" x14ac:dyDescent="0.25">
      <c r="J3671"/>
      <c r="K3671"/>
    </row>
    <row r="3672" spans="10:11" x14ac:dyDescent="0.25">
      <c r="J3672"/>
      <c r="K3672"/>
    </row>
    <row r="3673" spans="10:11" x14ac:dyDescent="0.25">
      <c r="J3673"/>
      <c r="K3673"/>
    </row>
    <row r="3674" spans="10:11" x14ac:dyDescent="0.25">
      <c r="J3674"/>
      <c r="K3674"/>
    </row>
    <row r="3675" spans="10:11" x14ac:dyDescent="0.25">
      <c r="J3675"/>
      <c r="K3675"/>
    </row>
    <row r="3676" spans="10:11" x14ac:dyDescent="0.25">
      <c r="J3676"/>
      <c r="K3676"/>
    </row>
    <row r="3677" spans="10:11" x14ac:dyDescent="0.25">
      <c r="J3677"/>
      <c r="K3677"/>
    </row>
    <row r="3678" spans="10:11" x14ac:dyDescent="0.25">
      <c r="J3678"/>
      <c r="K3678"/>
    </row>
    <row r="3679" spans="10:11" x14ac:dyDescent="0.25">
      <c r="J3679"/>
      <c r="K3679"/>
    </row>
    <row r="3680" spans="10:11" x14ac:dyDescent="0.25">
      <c r="J3680"/>
      <c r="K3680"/>
    </row>
    <row r="3681" spans="10:11" x14ac:dyDescent="0.25">
      <c r="J3681"/>
      <c r="K3681"/>
    </row>
    <row r="3682" spans="10:11" x14ac:dyDescent="0.25">
      <c r="J3682"/>
      <c r="K3682"/>
    </row>
    <row r="3683" spans="10:11" x14ac:dyDescent="0.25">
      <c r="J3683"/>
      <c r="K3683"/>
    </row>
    <row r="3684" spans="10:11" x14ac:dyDescent="0.25">
      <c r="J3684"/>
      <c r="K3684"/>
    </row>
    <row r="3685" spans="10:11" x14ac:dyDescent="0.25">
      <c r="J3685"/>
      <c r="K3685"/>
    </row>
    <row r="3686" spans="10:11" x14ac:dyDescent="0.25">
      <c r="J3686"/>
      <c r="K3686"/>
    </row>
    <row r="3687" spans="10:11" x14ac:dyDescent="0.25">
      <c r="J3687"/>
      <c r="K3687"/>
    </row>
    <row r="3688" spans="10:11" x14ac:dyDescent="0.25">
      <c r="J3688"/>
      <c r="K3688"/>
    </row>
    <row r="3689" spans="10:11" x14ac:dyDescent="0.25">
      <c r="J3689"/>
      <c r="K3689"/>
    </row>
    <row r="3690" spans="10:11" x14ac:dyDescent="0.25">
      <c r="J3690"/>
      <c r="K3690"/>
    </row>
    <row r="3691" spans="10:11" x14ac:dyDescent="0.25">
      <c r="J3691"/>
      <c r="K3691"/>
    </row>
    <row r="3692" spans="10:11" x14ac:dyDescent="0.25">
      <c r="J3692"/>
      <c r="K3692"/>
    </row>
    <row r="3693" spans="10:11" x14ac:dyDescent="0.25">
      <c r="J3693"/>
      <c r="K3693"/>
    </row>
    <row r="3694" spans="10:11" x14ac:dyDescent="0.25">
      <c r="J3694"/>
      <c r="K3694"/>
    </row>
    <row r="3695" spans="10:11" x14ac:dyDescent="0.25">
      <c r="J3695"/>
      <c r="K3695"/>
    </row>
    <row r="3696" spans="10:11" x14ac:dyDescent="0.25">
      <c r="J3696"/>
      <c r="K3696"/>
    </row>
    <row r="3697" spans="10:11" x14ac:dyDescent="0.25">
      <c r="J3697"/>
      <c r="K3697"/>
    </row>
    <row r="3698" spans="10:11" x14ac:dyDescent="0.25">
      <c r="J3698"/>
      <c r="K3698"/>
    </row>
    <row r="3699" spans="10:11" x14ac:dyDescent="0.25">
      <c r="J3699"/>
      <c r="K3699"/>
    </row>
    <row r="3700" spans="10:11" x14ac:dyDescent="0.25">
      <c r="J3700"/>
      <c r="K3700"/>
    </row>
    <row r="3701" spans="10:11" x14ac:dyDescent="0.25">
      <c r="J3701"/>
      <c r="K3701"/>
    </row>
    <row r="3702" spans="10:11" x14ac:dyDescent="0.25">
      <c r="J3702"/>
      <c r="K3702"/>
    </row>
    <row r="3703" spans="10:11" x14ac:dyDescent="0.25">
      <c r="J3703"/>
      <c r="K3703"/>
    </row>
    <row r="3704" spans="10:11" x14ac:dyDescent="0.25">
      <c r="J3704"/>
      <c r="K3704"/>
    </row>
    <row r="3705" spans="10:11" x14ac:dyDescent="0.25">
      <c r="J3705"/>
      <c r="K3705"/>
    </row>
    <row r="3706" spans="10:11" x14ac:dyDescent="0.25">
      <c r="J3706"/>
      <c r="K3706"/>
    </row>
    <row r="3707" spans="10:11" x14ac:dyDescent="0.25">
      <c r="J3707"/>
      <c r="K3707"/>
    </row>
    <row r="3708" spans="10:11" x14ac:dyDescent="0.25">
      <c r="J3708"/>
      <c r="K3708"/>
    </row>
    <row r="3709" spans="10:11" x14ac:dyDescent="0.25">
      <c r="J3709"/>
      <c r="K3709"/>
    </row>
    <row r="3710" spans="10:11" x14ac:dyDescent="0.25">
      <c r="J3710"/>
      <c r="K3710"/>
    </row>
    <row r="3711" spans="10:11" x14ac:dyDescent="0.25">
      <c r="J3711"/>
      <c r="K3711"/>
    </row>
    <row r="3712" spans="10:11" x14ac:dyDescent="0.25">
      <c r="J3712"/>
      <c r="K3712"/>
    </row>
    <row r="3713" spans="10:11" x14ac:dyDescent="0.25">
      <c r="J3713"/>
      <c r="K3713"/>
    </row>
    <row r="3714" spans="10:11" x14ac:dyDescent="0.25">
      <c r="J3714"/>
      <c r="K3714"/>
    </row>
    <row r="3715" spans="10:11" x14ac:dyDescent="0.25">
      <c r="J3715"/>
      <c r="K3715"/>
    </row>
    <row r="3716" spans="10:11" x14ac:dyDescent="0.25">
      <c r="J3716"/>
      <c r="K3716"/>
    </row>
    <row r="3717" spans="10:11" x14ac:dyDescent="0.25">
      <c r="J3717"/>
      <c r="K3717"/>
    </row>
    <row r="3718" spans="10:11" x14ac:dyDescent="0.25">
      <c r="J3718"/>
      <c r="K3718"/>
    </row>
    <row r="3719" spans="10:11" x14ac:dyDescent="0.25">
      <c r="J3719"/>
      <c r="K3719"/>
    </row>
    <row r="3720" spans="10:11" x14ac:dyDescent="0.25">
      <c r="J3720"/>
      <c r="K3720"/>
    </row>
    <row r="3721" spans="10:11" x14ac:dyDescent="0.25">
      <c r="J3721"/>
      <c r="K3721"/>
    </row>
    <row r="3722" spans="10:11" x14ac:dyDescent="0.25">
      <c r="J3722"/>
      <c r="K3722"/>
    </row>
    <row r="3723" spans="10:11" x14ac:dyDescent="0.25">
      <c r="J3723"/>
      <c r="K3723"/>
    </row>
    <row r="3724" spans="10:11" x14ac:dyDescent="0.25">
      <c r="J3724"/>
      <c r="K3724"/>
    </row>
    <row r="3725" spans="10:11" x14ac:dyDescent="0.25">
      <c r="J3725"/>
      <c r="K3725"/>
    </row>
    <row r="3726" spans="10:11" x14ac:dyDescent="0.25">
      <c r="J3726"/>
      <c r="K3726"/>
    </row>
    <row r="3727" spans="10:11" x14ac:dyDescent="0.25">
      <c r="J3727"/>
      <c r="K3727"/>
    </row>
    <row r="3728" spans="10:11" x14ac:dyDescent="0.25">
      <c r="J3728"/>
      <c r="K3728"/>
    </row>
    <row r="3729" spans="10:11" x14ac:dyDescent="0.25">
      <c r="J3729"/>
      <c r="K3729"/>
    </row>
    <row r="3730" spans="10:11" x14ac:dyDescent="0.25">
      <c r="J3730"/>
      <c r="K3730"/>
    </row>
    <row r="3731" spans="10:11" x14ac:dyDescent="0.25">
      <c r="J3731"/>
      <c r="K3731"/>
    </row>
    <row r="3732" spans="10:11" x14ac:dyDescent="0.25">
      <c r="J3732"/>
      <c r="K3732"/>
    </row>
    <row r="3733" spans="10:11" x14ac:dyDescent="0.25">
      <c r="J3733"/>
      <c r="K3733"/>
    </row>
    <row r="3734" spans="10:11" x14ac:dyDescent="0.25">
      <c r="J3734"/>
      <c r="K3734"/>
    </row>
    <row r="3735" spans="10:11" x14ac:dyDescent="0.25">
      <c r="J3735"/>
      <c r="K3735"/>
    </row>
    <row r="3736" spans="10:11" x14ac:dyDescent="0.25">
      <c r="J3736"/>
      <c r="K3736"/>
    </row>
    <row r="3737" spans="10:11" x14ac:dyDescent="0.25">
      <c r="J3737"/>
      <c r="K3737"/>
    </row>
    <row r="3738" spans="10:11" x14ac:dyDescent="0.25">
      <c r="J3738"/>
      <c r="K3738"/>
    </row>
    <row r="3739" spans="10:11" x14ac:dyDescent="0.25">
      <c r="J3739"/>
      <c r="K3739"/>
    </row>
    <row r="3740" spans="10:11" x14ac:dyDescent="0.25">
      <c r="J3740"/>
      <c r="K3740"/>
    </row>
    <row r="3741" spans="10:11" x14ac:dyDescent="0.25">
      <c r="J3741"/>
      <c r="K3741"/>
    </row>
    <row r="3742" spans="10:11" x14ac:dyDescent="0.25">
      <c r="J3742"/>
      <c r="K3742"/>
    </row>
    <row r="3743" spans="10:11" x14ac:dyDescent="0.25">
      <c r="J3743"/>
      <c r="K3743"/>
    </row>
    <row r="3744" spans="10:11" x14ac:dyDescent="0.25">
      <c r="J3744"/>
      <c r="K3744"/>
    </row>
    <row r="3745" spans="10:11" x14ac:dyDescent="0.25">
      <c r="J3745"/>
      <c r="K3745"/>
    </row>
    <row r="3746" spans="10:11" x14ac:dyDescent="0.25">
      <c r="J3746"/>
      <c r="K3746"/>
    </row>
    <row r="3747" spans="10:11" x14ac:dyDescent="0.25">
      <c r="J3747"/>
      <c r="K3747"/>
    </row>
    <row r="3748" spans="10:11" x14ac:dyDescent="0.25">
      <c r="J3748"/>
      <c r="K3748"/>
    </row>
    <row r="3749" spans="10:11" x14ac:dyDescent="0.25">
      <c r="J3749"/>
      <c r="K3749"/>
    </row>
    <row r="3750" spans="10:11" x14ac:dyDescent="0.25">
      <c r="J3750"/>
      <c r="K3750"/>
    </row>
    <row r="3751" spans="10:11" x14ac:dyDescent="0.25">
      <c r="J3751"/>
      <c r="K3751"/>
    </row>
    <row r="3752" spans="10:11" x14ac:dyDescent="0.25">
      <c r="J3752"/>
      <c r="K3752"/>
    </row>
    <row r="3753" spans="10:11" x14ac:dyDescent="0.25">
      <c r="J3753"/>
      <c r="K3753"/>
    </row>
    <row r="3754" spans="10:11" x14ac:dyDescent="0.25">
      <c r="J3754"/>
      <c r="K3754"/>
    </row>
    <row r="3755" spans="10:11" x14ac:dyDescent="0.25">
      <c r="J3755"/>
      <c r="K3755"/>
    </row>
    <row r="3756" spans="10:11" x14ac:dyDescent="0.25">
      <c r="J3756"/>
      <c r="K3756"/>
    </row>
    <row r="3757" spans="10:11" x14ac:dyDescent="0.25">
      <c r="J3757"/>
      <c r="K3757"/>
    </row>
    <row r="3758" spans="10:11" x14ac:dyDescent="0.25">
      <c r="J3758"/>
      <c r="K3758"/>
    </row>
    <row r="3759" spans="10:11" x14ac:dyDescent="0.25">
      <c r="J3759"/>
      <c r="K3759"/>
    </row>
    <row r="3760" spans="10:11" x14ac:dyDescent="0.25">
      <c r="J3760"/>
      <c r="K3760"/>
    </row>
    <row r="3761" spans="10:11" x14ac:dyDescent="0.25">
      <c r="J3761"/>
      <c r="K3761"/>
    </row>
    <row r="3762" spans="10:11" x14ac:dyDescent="0.25">
      <c r="J3762"/>
      <c r="K3762"/>
    </row>
    <row r="3763" spans="10:11" x14ac:dyDescent="0.25">
      <c r="J3763"/>
      <c r="K3763"/>
    </row>
    <row r="3764" spans="10:11" x14ac:dyDescent="0.25">
      <c r="J3764"/>
      <c r="K3764"/>
    </row>
    <row r="3765" spans="10:11" x14ac:dyDescent="0.25">
      <c r="J3765"/>
      <c r="K3765"/>
    </row>
    <row r="3766" spans="10:11" x14ac:dyDescent="0.25">
      <c r="J3766"/>
      <c r="K3766"/>
    </row>
  </sheetData>
  <mergeCells count="68">
    <mergeCell ref="A66:F66"/>
    <mergeCell ref="A33:K33"/>
    <mergeCell ref="D24:E24"/>
    <mergeCell ref="B12:C12"/>
    <mergeCell ref="B20:C20"/>
    <mergeCell ref="B27:C27"/>
    <mergeCell ref="A30:F30"/>
    <mergeCell ref="B31:C31"/>
    <mergeCell ref="D31:E31"/>
    <mergeCell ref="D34:E34"/>
    <mergeCell ref="B15:C15"/>
    <mergeCell ref="B16:C16"/>
    <mergeCell ref="B19:C19"/>
    <mergeCell ref="B29:C29"/>
    <mergeCell ref="B28:C28"/>
    <mergeCell ref="D27:E27"/>
    <mergeCell ref="B100:C100"/>
    <mergeCell ref="B92:C92"/>
    <mergeCell ref="D92:F92"/>
    <mergeCell ref="D94:F94"/>
    <mergeCell ref="B94:C94"/>
    <mergeCell ref="D93:E93"/>
    <mergeCell ref="B98:C98"/>
    <mergeCell ref="B99:C99"/>
    <mergeCell ref="B96:C96"/>
    <mergeCell ref="B97:C97"/>
    <mergeCell ref="D28:E28"/>
    <mergeCell ref="D29:E29"/>
    <mergeCell ref="D25:E25"/>
    <mergeCell ref="A18:F18"/>
    <mergeCell ref="D26:E26"/>
    <mergeCell ref="D20:E20"/>
    <mergeCell ref="D23:E23"/>
    <mergeCell ref="D101:E101"/>
    <mergeCell ref="D102:E102"/>
    <mergeCell ref="D99:F99"/>
    <mergeCell ref="D100:F100"/>
    <mergeCell ref="D95:E95"/>
    <mergeCell ref="D96:F96"/>
    <mergeCell ref="D97:F97"/>
    <mergeCell ref="D98:F98"/>
    <mergeCell ref="J1:K1"/>
    <mergeCell ref="D8:E8"/>
    <mergeCell ref="B1:F1"/>
    <mergeCell ref="B2:F2"/>
    <mergeCell ref="B5:F5"/>
    <mergeCell ref="J2:K2"/>
    <mergeCell ref="J6:K6"/>
    <mergeCell ref="J5:K5"/>
    <mergeCell ref="J3:K3"/>
    <mergeCell ref="J7:K7"/>
    <mergeCell ref="J4:K4"/>
    <mergeCell ref="D9:E9"/>
    <mergeCell ref="D19:E19"/>
    <mergeCell ref="B13:C13"/>
    <mergeCell ref="B3:F3"/>
    <mergeCell ref="B4:F4"/>
    <mergeCell ref="B11:C11"/>
    <mergeCell ref="D11:E11"/>
    <mergeCell ref="D10:E10"/>
    <mergeCell ref="D7:E7"/>
    <mergeCell ref="D6:E6"/>
    <mergeCell ref="D16:E16"/>
    <mergeCell ref="D17:E17"/>
    <mergeCell ref="D12:E12"/>
    <mergeCell ref="D13:E13"/>
    <mergeCell ref="D14:E14"/>
    <mergeCell ref="D15:E15"/>
  </mergeCells>
  <phoneticPr fontId="4"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701C3-05BD-4089-A574-CEE0C2C3E91F}">
  <dimension ref="A1:P12"/>
  <sheetViews>
    <sheetView workbookViewId="0">
      <selection activeCell="F2" sqref="F2:F8"/>
    </sheetView>
  </sheetViews>
  <sheetFormatPr defaultRowHeight="15" x14ac:dyDescent="0.25"/>
  <cols>
    <col min="1" max="1" width="13.85546875" bestFit="1" customWidth="1"/>
    <col min="2" max="2" width="14.7109375" bestFit="1" customWidth="1"/>
    <col min="3" max="3" width="26.5703125" bestFit="1" customWidth="1"/>
    <col min="4" max="4" width="20.7109375" bestFit="1" customWidth="1"/>
    <col min="5" max="5" width="18.28515625" bestFit="1" customWidth="1"/>
    <col min="6" max="6" width="16.140625" bestFit="1" customWidth="1"/>
  </cols>
  <sheetData>
    <row r="1" spans="1:16" x14ac:dyDescent="0.25">
      <c r="A1" s="1" t="s">
        <v>46</v>
      </c>
      <c r="B1" s="1" t="s">
        <v>1</v>
      </c>
      <c r="C1" s="1" t="s">
        <v>20</v>
      </c>
      <c r="D1" s="9" t="s">
        <v>21</v>
      </c>
      <c r="E1" s="9" t="s">
        <v>22</v>
      </c>
      <c r="F1" s="1" t="s">
        <v>18</v>
      </c>
      <c r="G1" s="1" t="s">
        <v>19</v>
      </c>
    </row>
    <row r="2" spans="1:16" x14ac:dyDescent="0.25">
      <c r="A2" s="2" t="s">
        <v>25</v>
      </c>
      <c r="B2" s="2" t="s">
        <v>9</v>
      </c>
      <c r="C2" s="4">
        <v>2182.4499999999998</v>
      </c>
      <c r="D2" s="4">
        <v>1835.4899999999998</v>
      </c>
      <c r="E2" t="s">
        <v>23</v>
      </c>
      <c r="F2" s="2">
        <v>40</v>
      </c>
      <c r="G2" s="5"/>
    </row>
    <row r="3" spans="1:16" x14ac:dyDescent="0.25">
      <c r="A3" s="2" t="s">
        <v>17</v>
      </c>
      <c r="B3" s="2" t="s">
        <v>14</v>
      </c>
      <c r="C3" s="4">
        <v>16169.037656</v>
      </c>
      <c r="D3" s="4">
        <v>7222.817102</v>
      </c>
      <c r="E3" s="2" t="s">
        <v>24</v>
      </c>
      <c r="F3" s="2">
        <v>1249</v>
      </c>
      <c r="G3" s="5">
        <f t="shared" ref="G3:G8" si="0">C3/D3</f>
        <v>2.2386054399083135</v>
      </c>
    </row>
    <row r="4" spans="1:16" x14ac:dyDescent="0.25">
      <c r="A4" s="2" t="s">
        <v>16</v>
      </c>
      <c r="B4" s="2" t="s">
        <v>15</v>
      </c>
      <c r="C4" s="4">
        <v>16169.037656</v>
      </c>
      <c r="D4" s="4">
        <v>7222.817102</v>
      </c>
      <c r="E4" t="s">
        <v>26</v>
      </c>
      <c r="F4" s="2">
        <v>563</v>
      </c>
      <c r="G4" s="5">
        <f t="shared" si="0"/>
        <v>2.2386054399083135</v>
      </c>
    </row>
    <row r="5" spans="1:16" x14ac:dyDescent="0.25">
      <c r="A5" s="2" t="s">
        <v>3</v>
      </c>
      <c r="B5" s="2" t="s">
        <v>7</v>
      </c>
      <c r="C5" s="4">
        <v>5711.84</v>
      </c>
      <c r="D5" s="4">
        <v>5187.6420100000005</v>
      </c>
      <c r="E5" s="4" t="s">
        <v>27</v>
      </c>
      <c r="F5" s="2">
        <v>1054</v>
      </c>
      <c r="G5" s="5">
        <f t="shared" si="0"/>
        <v>1.1010474487232398</v>
      </c>
    </row>
    <row r="6" spans="1:16" x14ac:dyDescent="0.25">
      <c r="A6" s="2" t="s">
        <v>4</v>
      </c>
      <c r="B6" s="2" t="s">
        <v>8</v>
      </c>
      <c r="C6" s="4">
        <v>5073.3999999999996</v>
      </c>
      <c r="D6" s="4">
        <v>4968.1027529999992</v>
      </c>
      <c r="E6" s="4" t="s">
        <v>28</v>
      </c>
      <c r="F6" s="2">
        <v>962</v>
      </c>
      <c r="G6" s="5">
        <f t="shared" si="0"/>
        <v>1.0211946596588439</v>
      </c>
    </row>
    <row r="7" spans="1:16" x14ac:dyDescent="0.25">
      <c r="A7" s="2" t="s">
        <v>12</v>
      </c>
      <c r="B7" s="2" t="s">
        <v>2</v>
      </c>
      <c r="C7" s="2">
        <v>1368</v>
      </c>
      <c r="D7" s="4">
        <v>725.04</v>
      </c>
      <c r="E7" s="2" t="s">
        <v>30</v>
      </c>
      <c r="F7" s="2">
        <v>749</v>
      </c>
      <c r="G7" s="5">
        <f t="shared" si="0"/>
        <v>1.8867924528301887</v>
      </c>
    </row>
    <row r="8" spans="1:16" x14ac:dyDescent="0.25">
      <c r="A8" s="2" t="s">
        <v>10</v>
      </c>
      <c r="B8" s="2" t="s">
        <v>5</v>
      </c>
      <c r="C8" s="4">
        <v>10243</v>
      </c>
      <c r="D8" s="4">
        <v>5428.79</v>
      </c>
      <c r="E8" s="4" t="s">
        <v>29</v>
      </c>
      <c r="F8" s="2">
        <v>690</v>
      </c>
      <c r="G8" s="5">
        <f t="shared" si="0"/>
        <v>1.8867924528301887</v>
      </c>
    </row>
    <row r="9" spans="1:16" x14ac:dyDescent="0.25">
      <c r="C9" s="7"/>
      <c r="D9" s="8"/>
      <c r="E9" s="8"/>
      <c r="G9" s="10">
        <f>SUM(G5:G6)</f>
        <v>2.1222421083820837</v>
      </c>
    </row>
    <row r="12" spans="1:16" x14ac:dyDescent="0.25">
      <c r="J12" s="2"/>
      <c r="K12" s="2"/>
      <c r="L12" s="2"/>
      <c r="M12" s="2"/>
      <c r="N12" s="2"/>
      <c r="O12" s="2"/>
      <c r="P12"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BA43-E4AE-4933-B6FD-3C44FEFF6B6C}">
  <dimension ref="A1:G14"/>
  <sheetViews>
    <sheetView zoomScaleNormal="100" workbookViewId="0">
      <selection activeCell="H7" sqref="H7"/>
    </sheetView>
  </sheetViews>
  <sheetFormatPr defaultRowHeight="15" x14ac:dyDescent="0.25"/>
  <cols>
    <col min="1" max="1" width="13.85546875" bestFit="1" customWidth="1"/>
    <col min="2" max="2" width="14.42578125" bestFit="1" customWidth="1"/>
    <col min="3" max="3" width="30.28515625" customWidth="1"/>
    <col min="4" max="5" width="15.7109375" customWidth="1"/>
    <col min="6" max="6" width="16.140625" bestFit="1" customWidth="1"/>
    <col min="7" max="7" width="21" bestFit="1" customWidth="1"/>
  </cols>
  <sheetData>
    <row r="1" spans="1:7" x14ac:dyDescent="0.25">
      <c r="A1" s="1" t="s">
        <v>46</v>
      </c>
      <c r="B1" s="1" t="s">
        <v>1</v>
      </c>
      <c r="C1" s="1" t="s">
        <v>20</v>
      </c>
      <c r="D1" s="9" t="s">
        <v>21</v>
      </c>
      <c r="E1" s="9" t="s">
        <v>22</v>
      </c>
      <c r="F1" s="1" t="s">
        <v>18</v>
      </c>
      <c r="G1" s="1" t="s">
        <v>19</v>
      </c>
    </row>
    <row r="2" spans="1:7" x14ac:dyDescent="0.25">
      <c r="A2" s="2" t="s">
        <v>25</v>
      </c>
      <c r="B2" s="2" t="s">
        <v>9</v>
      </c>
      <c r="C2" s="4">
        <v>2182.4499999999998</v>
      </c>
      <c r="D2" s="4">
        <v>1835.4899999999998</v>
      </c>
      <c r="E2" t="s">
        <v>23</v>
      </c>
      <c r="F2" s="2">
        <v>211</v>
      </c>
      <c r="G2" s="5">
        <f>F2/D2</f>
        <v>0.11495567940985787</v>
      </c>
    </row>
    <row r="3" spans="1:7" x14ac:dyDescent="0.25">
      <c r="A3" s="2" t="s">
        <v>17</v>
      </c>
      <c r="B3" s="2" t="s">
        <v>14</v>
      </c>
      <c r="C3" s="4">
        <v>16169.037656</v>
      </c>
      <c r="D3" s="4">
        <v>7222.817102</v>
      </c>
      <c r="E3" s="2" t="s">
        <v>24</v>
      </c>
      <c r="F3" s="2">
        <v>1249</v>
      </c>
      <c r="G3" s="5">
        <f t="shared" ref="G3:G8" si="0">F3/D3</f>
        <v>0.17292421812178402</v>
      </c>
    </row>
    <row r="4" spans="1:7" x14ac:dyDescent="0.25">
      <c r="A4" s="2" t="s">
        <v>16</v>
      </c>
      <c r="B4" s="2" t="s">
        <v>15</v>
      </c>
      <c r="C4" s="4">
        <v>16169.037656</v>
      </c>
      <c r="D4" s="4">
        <v>7222.817102</v>
      </c>
      <c r="E4" t="s">
        <v>26</v>
      </c>
      <c r="F4" s="2">
        <v>563</v>
      </c>
      <c r="G4" s="5">
        <f t="shared" si="0"/>
        <v>7.7947425782677673E-2</v>
      </c>
    </row>
    <row r="5" spans="1:7" x14ac:dyDescent="0.25">
      <c r="A5" s="2" t="s">
        <v>3</v>
      </c>
      <c r="B5" s="2" t="s">
        <v>7</v>
      </c>
      <c r="C5" s="4">
        <v>5711.84</v>
      </c>
      <c r="D5" s="4">
        <v>5187.6420100000005</v>
      </c>
      <c r="E5" s="4" t="s">
        <v>27</v>
      </c>
      <c r="F5" s="2">
        <v>1054</v>
      </c>
      <c r="G5" s="5">
        <f t="shared" si="0"/>
        <v>0.20317516088586071</v>
      </c>
    </row>
    <row r="6" spans="1:7" x14ac:dyDescent="0.25">
      <c r="A6" s="2" t="s">
        <v>4</v>
      </c>
      <c r="B6" s="2" t="s">
        <v>8</v>
      </c>
      <c r="C6" s="4">
        <v>5073.3999999999996</v>
      </c>
      <c r="D6" s="4">
        <v>4968.1027529999992</v>
      </c>
      <c r="E6" s="4" t="s">
        <v>28</v>
      </c>
      <c r="F6" s="2">
        <v>962</v>
      </c>
      <c r="G6" s="5">
        <f t="shared" si="0"/>
        <v>0.19363528651236014</v>
      </c>
    </row>
    <row r="7" spans="1:7" x14ac:dyDescent="0.25">
      <c r="A7" s="2" t="s">
        <v>12</v>
      </c>
      <c r="B7" s="2" t="s">
        <v>2</v>
      </c>
      <c r="C7" s="2">
        <v>1368</v>
      </c>
      <c r="D7" s="4">
        <v>725.04</v>
      </c>
      <c r="E7" s="2" t="s">
        <v>30</v>
      </c>
      <c r="F7" s="2">
        <v>749</v>
      </c>
      <c r="G7" s="5">
        <f t="shared" si="0"/>
        <v>1.0330464526095113</v>
      </c>
    </row>
    <row r="8" spans="1:7" x14ac:dyDescent="0.25">
      <c r="A8" s="2" t="s">
        <v>10</v>
      </c>
      <c r="B8" s="2" t="s">
        <v>5</v>
      </c>
      <c r="C8" s="4">
        <v>10243</v>
      </c>
      <c r="D8" s="4">
        <v>5428.79</v>
      </c>
      <c r="E8" s="4" t="s">
        <v>29</v>
      </c>
      <c r="F8" s="2">
        <v>690</v>
      </c>
      <c r="G8" s="5">
        <f t="shared" si="0"/>
        <v>0.1271001457046598</v>
      </c>
    </row>
    <row r="9" spans="1:7" x14ac:dyDescent="0.25">
      <c r="C9" s="7"/>
      <c r="D9" s="8"/>
      <c r="E9" s="8"/>
      <c r="G9" s="10">
        <f>SUM(G5:G6)</f>
        <v>0.39681044739822086</v>
      </c>
    </row>
    <row r="11" spans="1:7" x14ac:dyDescent="0.25">
      <c r="C11" s="6"/>
      <c r="D11" s="6"/>
      <c r="E11" s="6"/>
    </row>
    <row r="14" spans="1:7" x14ac:dyDescent="0.25">
      <c r="C14" s="6"/>
      <c r="D14" s="6"/>
      <c r="E14" s="6"/>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15BDE-93C7-403E-856D-841BE94BFEE3}">
  <dimension ref="A1:G9"/>
  <sheetViews>
    <sheetView workbookViewId="0">
      <selection activeCell="A2" sqref="A2:G2"/>
    </sheetView>
  </sheetViews>
  <sheetFormatPr defaultRowHeight="15" x14ac:dyDescent="0.25"/>
  <cols>
    <col min="1" max="1" width="13.85546875" bestFit="1" customWidth="1"/>
    <col min="2" max="2" width="14.7109375" bestFit="1" customWidth="1"/>
    <col min="5" max="5" width="18.28515625" bestFit="1" customWidth="1"/>
  </cols>
  <sheetData>
    <row r="1" spans="1:7" x14ac:dyDescent="0.25">
      <c r="A1" s="1" t="s">
        <v>46</v>
      </c>
      <c r="B1" s="1" t="s">
        <v>1</v>
      </c>
      <c r="C1" s="1" t="s">
        <v>20</v>
      </c>
      <c r="D1" s="9" t="s">
        <v>21</v>
      </c>
      <c r="E1" s="9" t="s">
        <v>22</v>
      </c>
      <c r="F1" s="1" t="s">
        <v>18</v>
      </c>
      <c r="G1" s="1" t="s">
        <v>19</v>
      </c>
    </row>
    <row r="2" spans="1:7" x14ac:dyDescent="0.25">
      <c r="A2" s="17" t="s">
        <v>25</v>
      </c>
      <c r="B2" s="17" t="s">
        <v>9</v>
      </c>
      <c r="C2" s="33">
        <v>2182.4499999999998</v>
      </c>
      <c r="D2" s="33">
        <v>1835.4899999999998</v>
      </c>
      <c r="E2" s="28" t="s">
        <v>23</v>
      </c>
      <c r="F2" s="17">
        <v>211</v>
      </c>
      <c r="G2" s="34">
        <f>C2/D2</f>
        <v>1.1890285427869398</v>
      </c>
    </row>
    <row r="3" spans="1:7" x14ac:dyDescent="0.25">
      <c r="A3" s="2" t="s">
        <v>17</v>
      </c>
      <c r="B3" s="2" t="s">
        <v>14</v>
      </c>
      <c r="C3" s="4">
        <v>16169.037656</v>
      </c>
      <c r="D3" s="4">
        <v>7222.817102</v>
      </c>
      <c r="E3" s="2" t="s">
        <v>24</v>
      </c>
      <c r="F3" s="2">
        <v>1249</v>
      </c>
      <c r="G3" s="5">
        <f t="shared" ref="G3:G8" si="0">C3/D3</f>
        <v>2.2386054399083135</v>
      </c>
    </row>
    <row r="4" spans="1:7" x14ac:dyDescent="0.25">
      <c r="A4" s="2" t="s">
        <v>16</v>
      </c>
      <c r="B4" s="2" t="s">
        <v>15</v>
      </c>
      <c r="C4" s="4">
        <v>16169.037656</v>
      </c>
      <c r="D4" s="4">
        <v>7222.817102</v>
      </c>
      <c r="E4" t="s">
        <v>26</v>
      </c>
      <c r="F4" s="2">
        <v>563</v>
      </c>
      <c r="G4" s="5">
        <f t="shared" si="0"/>
        <v>2.2386054399083135</v>
      </c>
    </row>
    <row r="5" spans="1:7" x14ac:dyDescent="0.25">
      <c r="A5" s="2" t="s">
        <v>3</v>
      </c>
      <c r="B5" s="2" t="s">
        <v>7</v>
      </c>
      <c r="C5" s="4">
        <v>5711.84</v>
      </c>
      <c r="D5" s="4">
        <v>5187.6420100000005</v>
      </c>
      <c r="E5" s="4" t="s">
        <v>27</v>
      </c>
      <c r="F5" s="2">
        <v>1054</v>
      </c>
      <c r="G5" s="5">
        <f t="shared" si="0"/>
        <v>1.1010474487232398</v>
      </c>
    </row>
    <row r="6" spans="1:7" x14ac:dyDescent="0.25">
      <c r="A6" s="2" t="s">
        <v>4</v>
      </c>
      <c r="B6" s="2" t="s">
        <v>8</v>
      </c>
      <c r="C6" s="4">
        <v>5073.3999999999996</v>
      </c>
      <c r="D6" s="4">
        <v>4968.1027529999992</v>
      </c>
      <c r="E6" s="4" t="s">
        <v>28</v>
      </c>
      <c r="F6" s="2">
        <v>962</v>
      </c>
      <c r="G6" s="5">
        <f t="shared" si="0"/>
        <v>1.0211946596588439</v>
      </c>
    </row>
    <row r="7" spans="1:7" x14ac:dyDescent="0.25">
      <c r="A7" s="2" t="s">
        <v>12</v>
      </c>
      <c r="B7" s="2" t="s">
        <v>2</v>
      </c>
      <c r="C7" s="2">
        <v>1368</v>
      </c>
      <c r="D7" s="4">
        <v>725.04</v>
      </c>
      <c r="E7" s="2" t="s">
        <v>30</v>
      </c>
      <c r="F7" s="2">
        <v>749</v>
      </c>
      <c r="G7" s="5">
        <f t="shared" si="0"/>
        <v>1.8867924528301887</v>
      </c>
    </row>
    <row r="8" spans="1:7" x14ac:dyDescent="0.25">
      <c r="A8" s="2" t="s">
        <v>10</v>
      </c>
      <c r="B8" s="2" t="s">
        <v>5</v>
      </c>
      <c r="C8" s="4">
        <v>10243</v>
      </c>
      <c r="D8" s="4">
        <v>5428.79</v>
      </c>
      <c r="E8" s="4" t="s">
        <v>29</v>
      </c>
      <c r="F8" s="2">
        <v>690</v>
      </c>
      <c r="G8" s="5">
        <f t="shared" si="0"/>
        <v>1.8867924528301887</v>
      </c>
    </row>
    <row r="9" spans="1:7" x14ac:dyDescent="0.25">
      <c r="C9" s="7"/>
      <c r="D9" s="8"/>
      <c r="E9" s="8"/>
      <c r="G9" s="10">
        <f>SUM(G5:G6)</f>
        <v>2.1222421083820837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339F9-EED7-4557-A476-44F56CFF4FA6}">
  <dimension ref="A1:G9"/>
  <sheetViews>
    <sheetView workbookViewId="0">
      <selection activeCell="E8" sqref="E8"/>
    </sheetView>
  </sheetViews>
  <sheetFormatPr defaultRowHeight="15" x14ac:dyDescent="0.25"/>
  <cols>
    <col min="5" max="5" width="18.28515625" bestFit="1" customWidth="1"/>
  </cols>
  <sheetData>
    <row r="1" spans="1:7" x14ac:dyDescent="0.25">
      <c r="A1" s="1" t="s">
        <v>46</v>
      </c>
      <c r="B1" s="1" t="s">
        <v>1</v>
      </c>
      <c r="C1" s="1" t="s">
        <v>20</v>
      </c>
      <c r="D1" s="9" t="s">
        <v>21</v>
      </c>
      <c r="E1" s="9" t="s">
        <v>22</v>
      </c>
      <c r="F1" s="1" t="s">
        <v>18</v>
      </c>
      <c r="G1" s="1" t="s">
        <v>19</v>
      </c>
    </row>
    <row r="2" spans="1:7" x14ac:dyDescent="0.25">
      <c r="A2" s="2" t="s">
        <v>25</v>
      </c>
      <c r="B2" s="2" t="s">
        <v>9</v>
      </c>
      <c r="C2" s="4">
        <v>2182.4499999999998</v>
      </c>
      <c r="D2" s="4">
        <v>1835.4899999999998</v>
      </c>
      <c r="E2" t="s">
        <v>23</v>
      </c>
      <c r="F2" s="2">
        <v>211</v>
      </c>
      <c r="G2" s="5">
        <f>C2/D2</f>
        <v>1.1890285427869398</v>
      </c>
    </row>
    <row r="3" spans="1:7" x14ac:dyDescent="0.25">
      <c r="A3" s="2" t="s">
        <v>17</v>
      </c>
      <c r="B3" s="2" t="s">
        <v>14</v>
      </c>
      <c r="C3" s="4">
        <v>16169.037656</v>
      </c>
      <c r="D3" s="4">
        <v>7222.817102</v>
      </c>
      <c r="E3" s="2" t="s">
        <v>24</v>
      </c>
      <c r="F3" s="2">
        <v>1249</v>
      </c>
      <c r="G3" s="5">
        <f t="shared" ref="G3:G8" si="0">C3/D3</f>
        <v>2.2386054399083135</v>
      </c>
    </row>
    <row r="4" spans="1:7" x14ac:dyDescent="0.25">
      <c r="A4" s="2" t="s">
        <v>16</v>
      </c>
      <c r="B4" s="2" t="s">
        <v>15</v>
      </c>
      <c r="C4" s="4">
        <v>16169.037656</v>
      </c>
      <c r="D4" s="4">
        <v>7222.817102</v>
      </c>
      <c r="E4" t="s">
        <v>26</v>
      </c>
      <c r="F4" s="2">
        <v>563</v>
      </c>
      <c r="G4" s="5">
        <f t="shared" si="0"/>
        <v>2.2386054399083135</v>
      </c>
    </row>
    <row r="5" spans="1:7" x14ac:dyDescent="0.25">
      <c r="A5" s="2" t="s">
        <v>3</v>
      </c>
      <c r="B5" s="2" t="s">
        <v>7</v>
      </c>
      <c r="C5" s="4">
        <v>5711.84</v>
      </c>
      <c r="D5" s="4">
        <v>5187.6420100000005</v>
      </c>
      <c r="E5" s="4" t="s">
        <v>27</v>
      </c>
      <c r="F5" s="2">
        <v>1054</v>
      </c>
      <c r="G5" s="5">
        <f t="shared" si="0"/>
        <v>1.1010474487232398</v>
      </c>
    </row>
    <row r="6" spans="1:7" x14ac:dyDescent="0.25">
      <c r="A6" s="2" t="s">
        <v>4</v>
      </c>
      <c r="B6" s="2" t="s">
        <v>8</v>
      </c>
      <c r="C6" s="4">
        <v>5073.3999999999996</v>
      </c>
      <c r="D6" s="4">
        <v>4968.1027529999992</v>
      </c>
      <c r="E6" s="4" t="s">
        <v>28</v>
      </c>
      <c r="F6" s="2">
        <v>962</v>
      </c>
      <c r="G6" s="5">
        <f t="shared" si="0"/>
        <v>1.0211946596588439</v>
      </c>
    </row>
    <row r="7" spans="1:7" x14ac:dyDescent="0.25">
      <c r="A7" s="2" t="s">
        <v>12</v>
      </c>
      <c r="B7" s="2" t="s">
        <v>2</v>
      </c>
      <c r="C7" s="2">
        <v>1368</v>
      </c>
      <c r="D7" s="4">
        <v>725.04</v>
      </c>
      <c r="E7" s="2" t="s">
        <v>30</v>
      </c>
      <c r="F7" s="2">
        <v>749</v>
      </c>
      <c r="G7" s="5">
        <f t="shared" si="0"/>
        <v>1.8867924528301887</v>
      </c>
    </row>
    <row r="8" spans="1:7" x14ac:dyDescent="0.25">
      <c r="A8" s="2" t="s">
        <v>10</v>
      </c>
      <c r="B8" s="2" t="s">
        <v>5</v>
      </c>
      <c r="C8" s="4">
        <v>10243</v>
      </c>
      <c r="D8" s="4">
        <v>5428.79</v>
      </c>
      <c r="E8" s="4" t="s">
        <v>29</v>
      </c>
      <c r="F8" s="2">
        <v>690</v>
      </c>
      <c r="G8" s="5">
        <f t="shared" si="0"/>
        <v>1.8867924528301887</v>
      </c>
    </row>
    <row r="9" spans="1:7" x14ac:dyDescent="0.25">
      <c r="C9" s="7"/>
      <c r="D9" s="8"/>
      <c r="E9" s="8"/>
      <c r="G9" s="10">
        <f>SUM(G5:G6)</f>
        <v>2.1222421083820837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BE6F-614A-4584-A109-7D4A4ECA05FA}">
  <dimension ref="A1:W19"/>
  <sheetViews>
    <sheetView workbookViewId="0">
      <selection activeCell="C3" sqref="C3"/>
    </sheetView>
  </sheetViews>
  <sheetFormatPr defaultRowHeight="15" x14ac:dyDescent="0.25"/>
  <cols>
    <col min="1" max="1" width="13.85546875" bestFit="1" customWidth="1"/>
    <col min="2" max="2" width="14.7109375" bestFit="1" customWidth="1"/>
    <col min="3" max="3" width="26.5703125" bestFit="1" customWidth="1"/>
    <col min="4" max="4" width="20.7109375" bestFit="1" customWidth="1"/>
    <col min="5" max="5" width="18.28515625" bestFit="1" customWidth="1"/>
    <col min="6" max="6" width="16" bestFit="1" customWidth="1"/>
  </cols>
  <sheetData>
    <row r="1" spans="1:23" x14ac:dyDescent="0.25">
      <c r="A1" t="s">
        <v>46</v>
      </c>
      <c r="B1" t="s">
        <v>1</v>
      </c>
      <c r="C1" t="s">
        <v>20</v>
      </c>
      <c r="D1" t="s">
        <v>21</v>
      </c>
      <c r="E1" t="s">
        <v>22</v>
      </c>
      <c r="F1" t="s">
        <v>18</v>
      </c>
      <c r="G1" t="s">
        <v>19</v>
      </c>
    </row>
    <row r="2" spans="1:23" x14ac:dyDescent="0.25">
      <c r="A2" t="s">
        <v>67</v>
      </c>
      <c r="B2" t="s">
        <v>9</v>
      </c>
      <c r="C2">
        <v>2182.4499999999998</v>
      </c>
      <c r="D2">
        <v>1835.4899999999998</v>
      </c>
      <c r="E2" t="s">
        <v>23</v>
      </c>
      <c r="F2">
        <v>662</v>
      </c>
      <c r="G2">
        <v>1.1890285427869398</v>
      </c>
    </row>
    <row r="3" spans="1:23" x14ac:dyDescent="0.25">
      <c r="A3" t="s">
        <v>51</v>
      </c>
      <c r="B3" t="s">
        <v>14</v>
      </c>
      <c r="C3">
        <v>16169.037656</v>
      </c>
      <c r="D3">
        <v>7222.817102</v>
      </c>
      <c r="E3" t="s">
        <v>24</v>
      </c>
      <c r="F3">
        <v>1249</v>
      </c>
      <c r="G3">
        <v>2.2386054399083135</v>
      </c>
    </row>
    <row r="4" spans="1:23" x14ac:dyDescent="0.25">
      <c r="A4" t="s">
        <v>51</v>
      </c>
      <c r="B4" t="s">
        <v>15</v>
      </c>
      <c r="C4">
        <v>16169.037656</v>
      </c>
      <c r="D4">
        <v>7222.817102</v>
      </c>
      <c r="E4" t="s">
        <v>26</v>
      </c>
      <c r="F4">
        <v>563</v>
      </c>
      <c r="G4">
        <v>2.2386054399083135</v>
      </c>
    </row>
    <row r="5" spans="1:23" x14ac:dyDescent="0.25">
      <c r="A5" t="s">
        <v>3</v>
      </c>
      <c r="B5" t="s">
        <v>7</v>
      </c>
      <c r="C5">
        <v>5711.84</v>
      </c>
      <c r="D5">
        <v>5187.6420100000005</v>
      </c>
      <c r="E5" t="s">
        <v>27</v>
      </c>
      <c r="F5">
        <v>1054</v>
      </c>
      <c r="G5">
        <v>1.1010474487232398</v>
      </c>
    </row>
    <row r="6" spans="1:23" x14ac:dyDescent="0.25">
      <c r="A6" t="s">
        <v>4</v>
      </c>
      <c r="B6" t="s">
        <v>8</v>
      </c>
      <c r="C6">
        <v>5073.3999999999996</v>
      </c>
      <c r="D6">
        <v>4968.1027529999992</v>
      </c>
      <c r="E6" t="s">
        <v>28</v>
      </c>
      <c r="F6">
        <v>962</v>
      </c>
      <c r="G6">
        <v>1.0211946596588439</v>
      </c>
    </row>
    <row r="7" spans="1:23" x14ac:dyDescent="0.25">
      <c r="A7" t="s">
        <v>76</v>
      </c>
      <c r="B7" t="s">
        <v>2</v>
      </c>
      <c r="C7">
        <v>1368</v>
      </c>
      <c r="D7">
        <v>725.04</v>
      </c>
      <c r="E7" t="s">
        <v>30</v>
      </c>
      <c r="F7">
        <v>749</v>
      </c>
      <c r="G7">
        <v>1.8867924528301887</v>
      </c>
    </row>
    <row r="8" spans="1:23" x14ac:dyDescent="0.25">
      <c r="A8" t="s">
        <v>71</v>
      </c>
      <c r="B8" t="s">
        <v>5</v>
      </c>
      <c r="C8">
        <v>10243</v>
      </c>
      <c r="D8">
        <v>5428.79</v>
      </c>
      <c r="E8" t="s">
        <v>29</v>
      </c>
      <c r="F8">
        <v>690</v>
      </c>
      <c r="G8">
        <v>1.8867924528301887</v>
      </c>
    </row>
    <row r="9" spans="1:23" x14ac:dyDescent="0.25">
      <c r="G9">
        <v>2.1222421083820837</v>
      </c>
    </row>
    <row r="11" spans="1:23" x14ac:dyDescent="0.25">
      <c r="Q11" s="1"/>
      <c r="R11" s="1"/>
      <c r="S11" s="1"/>
      <c r="T11" s="9"/>
      <c r="U11" s="9"/>
      <c r="V11" s="1"/>
      <c r="W11" s="1"/>
    </row>
    <row r="12" spans="1:23" x14ac:dyDescent="0.25">
      <c r="Q12" s="2"/>
      <c r="R12" s="2"/>
      <c r="S12" s="4"/>
      <c r="T12" s="4"/>
      <c r="V12" s="2"/>
      <c r="W12" s="5"/>
    </row>
    <row r="13" spans="1:23" x14ac:dyDescent="0.25">
      <c r="Q13" s="2"/>
      <c r="R13" s="2"/>
      <c r="S13" s="4"/>
      <c r="T13" s="4"/>
      <c r="U13" s="2"/>
      <c r="V13" s="2"/>
      <c r="W13" s="5"/>
    </row>
    <row r="14" spans="1:23" x14ac:dyDescent="0.25">
      <c r="Q14" s="2"/>
      <c r="R14" s="2"/>
      <c r="S14" s="4"/>
      <c r="T14" s="4"/>
      <c r="V14" s="2"/>
      <c r="W14" s="5"/>
    </row>
    <row r="15" spans="1:23" x14ac:dyDescent="0.25">
      <c r="Q15" s="2"/>
      <c r="R15" s="2"/>
      <c r="S15" s="4"/>
      <c r="T15" s="4"/>
      <c r="U15" s="4"/>
      <c r="V15" s="2"/>
      <c r="W15" s="5"/>
    </row>
    <row r="16" spans="1:23" x14ac:dyDescent="0.25">
      <c r="Q16" s="2"/>
      <c r="R16" s="2"/>
      <c r="S16" s="4"/>
      <c r="T16" s="4"/>
      <c r="U16" s="4"/>
      <c r="V16" s="2"/>
      <c r="W16" s="5"/>
    </row>
    <row r="17" spans="17:23" x14ac:dyDescent="0.25">
      <c r="Q17" s="2"/>
      <c r="R17" s="2"/>
      <c r="S17" s="2"/>
      <c r="T17" s="4"/>
      <c r="U17" s="2"/>
      <c r="V17" s="2"/>
      <c r="W17" s="5"/>
    </row>
    <row r="18" spans="17:23" x14ac:dyDescent="0.25">
      <c r="Q18" s="2"/>
      <c r="R18" s="2"/>
      <c r="S18" s="4"/>
      <c r="T18" s="4"/>
      <c r="U18" s="4"/>
      <c r="V18" s="2"/>
      <c r="W18" s="5"/>
    </row>
    <row r="19" spans="17:23" x14ac:dyDescent="0.25">
      <c r="S19" s="7"/>
      <c r="T19" s="8"/>
      <c r="U19" s="8"/>
      <c r="W19"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20F90-372B-4D91-B627-CE9E0CC68F0F}">
  <dimension ref="A1:N25"/>
  <sheetViews>
    <sheetView workbookViewId="0">
      <selection activeCell="N7" sqref="N7"/>
    </sheetView>
  </sheetViews>
  <sheetFormatPr defaultRowHeight="15" x14ac:dyDescent="0.25"/>
  <cols>
    <col min="1" max="1" width="11.140625" bestFit="1" customWidth="1"/>
    <col min="2" max="2" width="10.28515625" bestFit="1" customWidth="1"/>
    <col min="3" max="12" width="12" bestFit="1" customWidth="1"/>
    <col min="13" max="13" width="12.42578125" bestFit="1" customWidth="1"/>
    <col min="14" max="14" width="30.85546875" bestFit="1" customWidth="1"/>
  </cols>
  <sheetData>
    <row r="1" spans="1:14" x14ac:dyDescent="0.25">
      <c r="A1" t="s">
        <v>35</v>
      </c>
      <c r="B1" t="s">
        <v>0</v>
      </c>
      <c r="C1" t="s">
        <v>36</v>
      </c>
      <c r="D1" t="s">
        <v>37</v>
      </c>
      <c r="E1" t="s">
        <v>38</v>
      </c>
      <c r="F1" t="s">
        <v>39</v>
      </c>
      <c r="G1" t="s">
        <v>40</v>
      </c>
      <c r="H1" t="s">
        <v>41</v>
      </c>
      <c r="I1" t="s">
        <v>42</v>
      </c>
      <c r="J1" t="s">
        <v>93</v>
      </c>
      <c r="K1" t="s">
        <v>43</v>
      </c>
      <c r="L1" t="s">
        <v>44</v>
      </c>
      <c r="M1" t="s">
        <v>94</v>
      </c>
      <c r="N1" t="s">
        <v>92</v>
      </c>
    </row>
    <row r="2" spans="1:14" x14ac:dyDescent="0.25">
      <c r="A2">
        <v>1</v>
      </c>
      <c r="B2" t="s">
        <v>9</v>
      </c>
      <c r="C2">
        <v>78.215506489999996</v>
      </c>
      <c r="D2">
        <v>21.946666464</v>
      </c>
      <c r="E2">
        <v>901.66666666666697</v>
      </c>
      <c r="F2">
        <v>4.7550000193333304</v>
      </c>
      <c r="G2">
        <v>0.77066666666666706</v>
      </c>
      <c r="H2">
        <v>5.2866666666666697</v>
      </c>
      <c r="I2">
        <v>4689.8</v>
      </c>
      <c r="J2">
        <v>7.4077780000000003E-4</v>
      </c>
      <c r="K2">
        <v>8356954</v>
      </c>
      <c r="L2">
        <v>472012.6</v>
      </c>
      <c r="M2">
        <f>div_env_site[[#This Row],[GI (Animal/m2)]]*10000</f>
        <v>7.4077780000000004</v>
      </c>
      <c r="N2">
        <v>3.3635754265242297E-2</v>
      </c>
    </row>
    <row r="3" spans="1:14" x14ac:dyDescent="0.25">
      <c r="A3">
        <v>2</v>
      </c>
      <c r="B3" t="s">
        <v>4</v>
      </c>
      <c r="C3">
        <v>78.498484801999993</v>
      </c>
      <c r="D3">
        <v>22.099999617999998</v>
      </c>
      <c r="E3">
        <v>921.6</v>
      </c>
      <c r="F3">
        <v>4.4066668034000003</v>
      </c>
      <c r="G3">
        <v>0.60333333333333306</v>
      </c>
      <c r="H3">
        <v>5.04</v>
      </c>
      <c r="I3">
        <v>4774.6000000000004</v>
      </c>
      <c r="J3">
        <v>1.1029805999999999E-3</v>
      </c>
      <c r="K3">
        <v>8347739.4000000004</v>
      </c>
      <c r="L3">
        <v>478815.33333333302</v>
      </c>
      <c r="M3">
        <f>div_env_site[[#This Row],[GI (Animal/m2)]]*10000</f>
        <v>11.029805999999999</v>
      </c>
      <c r="N3">
        <v>0.29811345973916897</v>
      </c>
    </row>
    <row r="4" spans="1:14" x14ac:dyDescent="0.25">
      <c r="A4">
        <v>3</v>
      </c>
      <c r="B4" t="s">
        <v>10</v>
      </c>
      <c r="C4">
        <v>79.276162210666698</v>
      </c>
      <c r="D4">
        <v>22.1400004053333</v>
      </c>
      <c r="E4">
        <v>909.6</v>
      </c>
      <c r="F4">
        <v>4.9525000889999999</v>
      </c>
      <c r="G4">
        <v>0.58533333333333304</v>
      </c>
      <c r="H4">
        <v>5.08</v>
      </c>
      <c r="I4">
        <v>4640.6000000000004</v>
      </c>
      <c r="J4">
        <v>1.7608655999999999E-3</v>
      </c>
      <c r="K4">
        <v>8336195.5999999996</v>
      </c>
      <c r="L4">
        <v>480111.13333333301</v>
      </c>
      <c r="M4">
        <f>div_env_site[[#This Row],[GI (Animal/m2)]]*10000</f>
        <v>17.608656</v>
      </c>
      <c r="N4">
        <v>0.328564800494896</v>
      </c>
    </row>
    <row r="5" spans="1:14" x14ac:dyDescent="0.25">
      <c r="A5">
        <v>4</v>
      </c>
      <c r="B5" t="s">
        <v>31</v>
      </c>
      <c r="C5">
        <v>78.742013549999996</v>
      </c>
      <c r="D5">
        <v>22.140000149999999</v>
      </c>
      <c r="E5">
        <v>919.4</v>
      </c>
      <c r="F5">
        <v>4.2374998094</v>
      </c>
      <c r="G5">
        <v>0.71399999999999997</v>
      </c>
      <c r="H5">
        <v>4.5933333333333302</v>
      </c>
      <c r="I5">
        <v>4832.7333333333299</v>
      </c>
      <c r="J5">
        <v>1.5612884E-3</v>
      </c>
      <c r="K5">
        <v>8351456.2666666703</v>
      </c>
      <c r="L5">
        <v>475811.2</v>
      </c>
      <c r="M5">
        <f>div_env_site[[#This Row],[GI (Animal/m2)]]*10000</f>
        <v>15.612883999999999</v>
      </c>
      <c r="N5">
        <v>0.12406899812185</v>
      </c>
    </row>
    <row r="6" spans="1:14" x14ac:dyDescent="0.25">
      <c r="A6">
        <v>5</v>
      </c>
      <c r="B6" t="s">
        <v>32</v>
      </c>
      <c r="C6">
        <v>78.512344869333305</v>
      </c>
      <c r="D6">
        <v>22.13333308</v>
      </c>
      <c r="E6">
        <v>911.4</v>
      </c>
      <c r="F6">
        <v>4.5227778118000002</v>
      </c>
      <c r="G6">
        <v>0.79666666666666697</v>
      </c>
      <c r="H6">
        <v>4.82</v>
      </c>
      <c r="I6">
        <v>4729.2666666666701</v>
      </c>
      <c r="J6">
        <v>1.5420566E-3</v>
      </c>
      <c r="K6">
        <v>8352916.0666666701</v>
      </c>
      <c r="L6">
        <v>474306.6</v>
      </c>
      <c r="M6">
        <f>div_env_site[[#This Row],[GI (Animal/m2)]]*10000</f>
        <v>15.420565999999999</v>
      </c>
      <c r="N6">
        <v>0.19845806751575901</v>
      </c>
    </row>
    <row r="7" spans="1:14" x14ac:dyDescent="0.25">
      <c r="A7">
        <v>6</v>
      </c>
      <c r="B7" t="s">
        <v>3</v>
      </c>
      <c r="C7">
        <v>78.492581682666696</v>
      </c>
      <c r="D7">
        <v>22.246666336000001</v>
      </c>
      <c r="E7">
        <v>918.8</v>
      </c>
      <c r="F7">
        <v>4.4369445164666699</v>
      </c>
      <c r="G7">
        <v>0.55933333333333302</v>
      </c>
      <c r="H7">
        <v>5.3</v>
      </c>
      <c r="I7">
        <v>4716.7333333333299</v>
      </c>
      <c r="J7">
        <v>7.2923979999999996E-4</v>
      </c>
      <c r="K7">
        <v>8342718.5333333304</v>
      </c>
      <c r="L7">
        <v>480792.8</v>
      </c>
      <c r="M7">
        <f>div_env_site[[#This Row],[GI (Animal/m2)]]*10000</f>
        <v>7.2923979999999995</v>
      </c>
      <c r="N7">
        <v>0.2317802064459</v>
      </c>
    </row>
    <row r="8" spans="1:14" x14ac:dyDescent="0.25">
      <c r="A8">
        <v>7</v>
      </c>
      <c r="B8" t="s">
        <v>34</v>
      </c>
      <c r="C8">
        <v>77.826417542000002</v>
      </c>
      <c r="D8">
        <v>21.520000075999999</v>
      </c>
      <c r="E8">
        <v>916.6</v>
      </c>
      <c r="F8">
        <v>4.9541666032</v>
      </c>
      <c r="G8">
        <v>0.89333333333333298</v>
      </c>
      <c r="H8">
        <v>5.56</v>
      </c>
      <c r="I8">
        <v>4632.6000000000004</v>
      </c>
      <c r="J8">
        <v>1.3655703999999999E-3</v>
      </c>
      <c r="K8">
        <v>8333844.6666666698</v>
      </c>
      <c r="L8">
        <v>486857.066666667</v>
      </c>
      <c r="M8">
        <f>div_env_site[[#This Row],[GI (Animal/m2)]]*10000</f>
        <v>13.655703999999998</v>
      </c>
      <c r="N8">
        <v>0.50689560690474</v>
      </c>
    </row>
    <row r="13" spans="1:14" x14ac:dyDescent="0.25">
      <c r="B13" s="13"/>
      <c r="C13" s="15"/>
    </row>
    <row r="18" spans="9:9" x14ac:dyDescent="0.25">
      <c r="I18" s="1"/>
    </row>
    <row r="19" spans="9:9" x14ac:dyDescent="0.25">
      <c r="I19" s="52"/>
    </row>
    <row r="20" spans="9:9" x14ac:dyDescent="0.25">
      <c r="I20" s="52"/>
    </row>
    <row r="21" spans="9:9" x14ac:dyDescent="0.25">
      <c r="I21" s="52"/>
    </row>
    <row r="22" spans="9:9" x14ac:dyDescent="0.25">
      <c r="I22" s="52"/>
    </row>
    <row r="23" spans="9:9" x14ac:dyDescent="0.25">
      <c r="I23" s="52"/>
    </row>
    <row r="24" spans="9:9" x14ac:dyDescent="0.25">
      <c r="I24" s="52"/>
    </row>
    <row r="25" spans="9:9" x14ac:dyDescent="0.25">
      <c r="I25" s="5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E A A B Q S w M E F A A C A A g A k m J H V k 7 E T w a k A A A A 9 g A A A B I A H A B D b 2 5 m a W c v U G F j a 2 F n Z S 5 4 b W w g o h g A K K A U A A A A A A A A A A A A A A A A A A A A A A A A A A A A h Y 9 N D o I w G E S v Q r q n f 8 T E k I + y c A v G x M S 4 b U r F R i i G F s v d X H g k r y B G U X c u 5 8 1 b z N y v N 8 j H t o k u u n e m s x l i m K J I W 9 V V x t Y Z G v w h X q J c w E a q k 6 x 1 N M n W p a O r M n T 0 / p w S E k L A I c F d X x N O K S P 7 s t i q o 2 4 l + s j m v x w b 6 7 y 0 S i M B u 9 c Y w T F j H C 9 4 g i m Q G U J p 7 F f g 0 9 5 n + w N h N T R + 6 L X Q N l 4 X Q O Y I 5 P 1 B P A B Q S w M E F A A C A A g A k m J H 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J i R 1 b O o B D C R w E A A J E C A A A T A B w A R m 9 y b X V s Y X M v U 2 V j d G l v b j E u b S C i G A A o o B Q A A A A A A A A A A A A A A A A A A A A A A A A A A A B t k F F r w j A U h d 8 L / Q 8 h e 6 l Q C o 6 x h 0 k f S t 2 m 4 M S t 3 Z M d c m 2 v G k i T k q R l I v 7 3 p d Y x G c l L c r 9 7 O P f c a C w N k 4 J k w z 2 e + J 7 v 6 Q M o r E j F u g 2 K b q O Z Q R I T j s b 3 i D 2 Z b F X Z k 1 R 3 0 V S W b Y 3 C B C + M Y 5 R K Y W y h A 5 o + F Z 8 a l S 5 A Q K M L 3 a p d p V i H x R Q M k E Z h A w r 6 k c W z 6 J i S o j c B X t w O j c p O 0 1 G 4 n i J n t a 1 V T C c 0 J K n k b S 1 0 P L 4 P y X s r D W b m y D H + e 0 Z L K f B r F A 5 x 7 + h K y d r 2 K j J D q G w m a r P n s L X C a + f K g 2 G z k K y v P O E 8 K 4 G D 0 r F R 7 a 1 l e g C x t 4 7 5 s c E / u 1 y B 0 D u p 6 i F i 3 9 S B Y 3 5 4 O l G 7 y F y Y x 4 e o V 5 1 D c q K Z X d F S Y 2 t i 8 N t c 4 C r 7 R a K t t 6 g u M P 9 w w W T l o G 9 J 7 t I u H X A 1 c 8 C E G w d 9 n T v g A l z S h R T 7 f / g 8 8 j 0 m n F 8 5 + Q F Q S w E C L Q A U A A I A C A C S Y k d W T s R P B q Q A A A D 2 A A A A E g A A A A A A A A A A A A A A A A A A A A A A Q 2 9 u Z m l n L 1 B h Y 2 t h Z 2 U u e G 1 s U E s B A i 0 A F A A C A A g A k m J H V g / K 6 a u k A A A A 6 Q A A A B M A A A A A A A A A A A A A A A A A 8 A A A A F t D b 2 5 0 Z W 5 0 X 1 R 5 c G V z X S 5 4 b W x Q S w E C L Q A U A A I A C A C S Y k d W z q A Q w k c B A A C R A g A A E w A A A A A A A A A A A A A A A A D h A Q A A R m 9 y b X V s Y X M v U 2 V j d G l v b j E u b V B L B Q Y A A A A A A w A D A M I A A A B 1 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D g A A A A A A A F E 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G l 2 X 2 V u d l 9 z a X R 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l 2 X 2 V u d l 9 z a X R l 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j M t M D I t M D d U M T E 6 M j A 6 M z c u M T U z N z c 4 M l o i I C 8 + P E V u d H J 5 I F R 5 c G U 9 I k Z p b G x D b 2 x 1 b W 5 U e X B l c y I g V m F s d W U 9 I n N B d 1 l G Q l F V R k J R V U Z C U V V G I i A v P j x F b n R y e S B U e X B l P S J G a W x s Q 2 9 s d W 1 u T m F t Z X M i I F Z h b H V l P S J z W y Z x d W 9 0 O 0 N v b H V t b j E m c X V v d D s s J n F 1 b 3 Q 7 U 2 l 0 Z S Z x d W 9 0 O y w m c X V v d D t Q U y Z x d W 9 0 O y w m c X V v d D t U U i Z x d W 9 0 O y w m c X V v d D t U Q V A m c X V v d D s s J n F 1 b 3 Q 7 T U F U J n F 1 b 3 Q 7 L C Z x d W 9 0 O 1 R O J n F 1 b 3 Q 7 L C Z x d W 9 0 O 1 B I J n F 1 b 3 Q 7 L C Z x d W 9 0 O 0 F s d C Z x d W 9 0 O y w m c X V v d D t H S S Z x d W 9 0 O y w m c X V v d D t M Y X Q m c X V v d D s s J n F 1 b 3 Q 7 T G 9 u Z 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k a X Z f Z W 5 2 X 3 N p d G U v Q X V 0 b 1 J l b W 9 2 Z W R D b 2 x 1 b W 5 z M S 5 7 Q 2 9 s d W 1 u M S w w f S Z x d W 9 0 O y w m c X V v d D t T Z W N 0 a W 9 u M S 9 k a X Z f Z W 5 2 X 3 N p d G U v Q X V 0 b 1 J l b W 9 2 Z W R D b 2 x 1 b W 5 z M S 5 7 U 2 l 0 Z S w x f S Z x d W 9 0 O y w m c X V v d D t T Z W N 0 a W 9 u M S 9 k a X Z f Z W 5 2 X 3 N p d G U v Q X V 0 b 1 J l b W 9 2 Z W R D b 2 x 1 b W 5 z M S 5 7 U F M s M n 0 m c X V v d D s s J n F 1 b 3 Q 7 U 2 V j d G l v b j E v Z G l 2 X 2 V u d l 9 z a X R l L 0 F 1 d G 9 S Z W 1 v d m V k Q 2 9 s d W 1 u c z E u e 1 R S L D N 9 J n F 1 b 3 Q 7 L C Z x d W 9 0 O 1 N l Y 3 R p b 2 4 x L 2 R p d l 9 l b n Z f c 2 l 0 Z S 9 B d X R v U m V t b 3 Z l Z E N v b H V t b n M x L n t U Q V A s N H 0 m c X V v d D s s J n F 1 b 3 Q 7 U 2 V j d G l v b j E v Z G l 2 X 2 V u d l 9 z a X R l L 0 F 1 d G 9 S Z W 1 v d m V k Q 2 9 s d W 1 u c z E u e 0 1 B V C w 1 f S Z x d W 9 0 O y w m c X V v d D t T Z W N 0 a W 9 u M S 9 k a X Z f Z W 5 2 X 3 N p d G U v Q X V 0 b 1 J l b W 9 2 Z W R D b 2 x 1 b W 5 z M S 5 7 V E 4 s N n 0 m c X V v d D s s J n F 1 b 3 Q 7 U 2 V j d G l v b j E v Z G l 2 X 2 V u d l 9 z a X R l L 0 F 1 d G 9 S Z W 1 v d m V k Q 2 9 s d W 1 u c z E u e 1 B I L D d 9 J n F 1 b 3 Q 7 L C Z x d W 9 0 O 1 N l Y 3 R p b 2 4 x L 2 R p d l 9 l b n Z f c 2 l 0 Z S 9 B d X R v U m V t b 3 Z l Z E N v b H V t b n M x L n t B b H Q s O H 0 m c X V v d D s s J n F 1 b 3 Q 7 U 2 V j d G l v b j E v Z G l 2 X 2 V u d l 9 z a X R l L 0 F 1 d G 9 S Z W 1 v d m V k Q 2 9 s d W 1 u c z E u e 0 d J L D l 9 J n F 1 b 3 Q 7 L C Z x d W 9 0 O 1 N l Y 3 R p b 2 4 x L 2 R p d l 9 l b n Z f c 2 l 0 Z S 9 B d X R v U m V t b 3 Z l Z E N v b H V t b n M x L n t M Y X Q s M T B 9 J n F 1 b 3 Q 7 L C Z x d W 9 0 O 1 N l Y 3 R p b 2 4 x L 2 R p d l 9 l b n Z f c 2 l 0 Z S 9 B d X R v U m V t b 3 Z l Z E N v b H V t b n M x L n t M b 2 5 n L D E x f S Z x d W 9 0 O 1 0 s J n F 1 b 3 Q 7 Q 2 9 s d W 1 u Q 2 9 1 b n Q m c X V v d D s 6 M T I s J n F 1 b 3 Q 7 S 2 V 5 Q 2 9 s d W 1 u T m F t Z X M m c X V v d D s 6 W 1 0 s J n F 1 b 3 Q 7 Q 2 9 s d W 1 u S W R l b n R p d G l l c y Z x d W 9 0 O z p b J n F 1 b 3 Q 7 U 2 V j d G l v b j E v Z G l 2 X 2 V u d l 9 z a X R l L 0 F 1 d G 9 S Z W 1 v d m V k Q 2 9 s d W 1 u c z E u e 0 N v b H V t b j E s M H 0 m c X V v d D s s J n F 1 b 3 Q 7 U 2 V j d G l v b j E v Z G l 2 X 2 V u d l 9 z a X R l L 0 F 1 d G 9 S Z W 1 v d m V k Q 2 9 s d W 1 u c z E u e 1 N p d G U s M X 0 m c X V v d D s s J n F 1 b 3 Q 7 U 2 V j d G l v b j E v Z G l 2 X 2 V u d l 9 z a X R l L 0 F 1 d G 9 S Z W 1 v d m V k Q 2 9 s d W 1 u c z E u e 1 B T L D J 9 J n F 1 b 3 Q 7 L C Z x d W 9 0 O 1 N l Y 3 R p b 2 4 x L 2 R p d l 9 l b n Z f c 2 l 0 Z S 9 B d X R v U m V t b 3 Z l Z E N v b H V t b n M x L n t U U i w z f S Z x d W 9 0 O y w m c X V v d D t T Z W N 0 a W 9 u M S 9 k a X Z f Z W 5 2 X 3 N p d G U v Q X V 0 b 1 J l b W 9 2 Z W R D b 2 x 1 b W 5 z M S 5 7 V E F Q L D R 9 J n F 1 b 3 Q 7 L C Z x d W 9 0 O 1 N l Y 3 R p b 2 4 x L 2 R p d l 9 l b n Z f c 2 l 0 Z S 9 B d X R v U m V t b 3 Z l Z E N v b H V t b n M x L n t N Q V Q s N X 0 m c X V v d D s s J n F 1 b 3 Q 7 U 2 V j d G l v b j E v Z G l 2 X 2 V u d l 9 z a X R l L 0 F 1 d G 9 S Z W 1 v d m V k Q 2 9 s d W 1 u c z E u e 1 R O L D Z 9 J n F 1 b 3 Q 7 L C Z x d W 9 0 O 1 N l Y 3 R p b 2 4 x L 2 R p d l 9 l b n Z f c 2 l 0 Z S 9 B d X R v U m V t b 3 Z l Z E N v b H V t b n M x L n t Q S C w 3 f S Z x d W 9 0 O y w m c X V v d D t T Z W N 0 a W 9 u M S 9 k a X Z f Z W 5 2 X 3 N p d G U v Q X V 0 b 1 J l b W 9 2 Z W R D b 2 x 1 b W 5 z M S 5 7 Q W x 0 L D h 9 J n F 1 b 3 Q 7 L C Z x d W 9 0 O 1 N l Y 3 R p b 2 4 x L 2 R p d l 9 l b n Z f c 2 l 0 Z S 9 B d X R v U m V t b 3 Z l Z E N v b H V t b n M x L n t H S S w 5 f S Z x d W 9 0 O y w m c X V v d D t T Z W N 0 a W 9 u M S 9 k a X Z f Z W 5 2 X 3 N p d G U v Q X V 0 b 1 J l b W 9 2 Z W R D b 2 x 1 b W 5 z M S 5 7 T G F 0 L D E w f S Z x d W 9 0 O y w m c X V v d D t T Z W N 0 a W 9 u M S 9 k a X Z f Z W 5 2 X 3 N p d G U v Q X V 0 b 1 J l b W 9 2 Z W R D b 2 x 1 b W 5 z M S 5 7 T G 9 u Z y w x M X 0 m c X V v d D t d L C Z x d W 9 0 O 1 J l b G F 0 a W 9 u c 2 h p c E l u Z m 8 m c X V v d D s 6 W 1 1 9 I i A v P j w v U 3 R h Y m x l R W 5 0 c m l l c z 4 8 L 0 l 0 Z W 0 + P E l 0 Z W 0 + P E l 0 Z W 1 M b 2 N h d G l v b j 4 8 S X R l b V R 5 c G U + R m 9 y b X V s Y T w v S X R l b V R 5 c G U + P E l 0 Z W 1 Q Y X R o P l N l Y 3 R p b 2 4 x L 2 R p d l 9 l b n Z f c 2 l 0 Z S 9 T b 3 V y Y 2 U 8 L 0 l 0 Z W 1 Q Y X R o P j w v S X R l b U x v Y 2 F 0 a W 9 u P j x T d G F i b G V F b n R y a W V z I C 8 + P C 9 J d G V t P j x J d G V t P j x J d G V t T G 9 j Y X R p b 2 4 + P E l 0 Z W 1 U e X B l P k Z v c m 1 1 b G E 8 L 0 l 0 Z W 1 U e X B l P j x J d G V t U G F 0 a D 5 T Z W N 0 a W 9 u M S 9 k a X Z f Z W 5 2 X 3 N p d G U v U H J v b W 9 0 Z W Q l M j B I Z W F k Z X J z P C 9 J d G V t U G F 0 a D 4 8 L 0 l 0 Z W 1 M b 2 N h d G l v b j 4 8 U 3 R h Y m x l R W 5 0 c m l l c y A v P j w v S X R l b T 4 8 S X R l b T 4 8 S X R l b U x v Y 2 F 0 a W 9 u P j x J d G V t V H l w Z T 5 G b 3 J t d W x h P C 9 J d G V t V H l w Z T 4 8 S X R l b V B h d G g + U 2 V j d G l v b j E v Z G l 2 X 2 V u d l 9 z a X R l L 0 N o Y W 5 n Z W Q l M j B U e X B l P C 9 J d G V t U G F 0 a D 4 8 L 0 l 0 Z W 1 M b 2 N h d G l v b j 4 8 U 3 R h Y m x l R W 5 0 c m l l c y A v P j w v S X R l b T 4 8 L 0 l 0 Z W 1 z P j w v T G 9 j Y W x Q Y W N r Y W d l T W V 0 Y W R h d G F G a W x l P h Y A A A B Q S w U G A A A A A A A A A A A A A A A A A A A A A A A A J g E A A A E A A A D Q j J 3 f A R X R E Y x 6 A M B P w p f r A Q A A A J 8 k b Z q U v N 9 A j h t U A 6 K N a w c A A A A A A g A A A A A A E G Y A A A A B A A A g A A A A v z U 6 8 k J w N M c y 6 Y q J x H 4 9 M r Q M p n R p E 2 0 l 2 8 1 V h P I c / w A A A A A A D o A A A A A C A A A g A A A A D U 4 F w z L r J Z + G 4 6 p O U u L b f Z D I H 7 x n k X y G q Z b M q K R r O T V Q A A A A K a z Z S i 9 L A o n j 7 1 E v 1 t H G / y r L g e I C g i B y 7 j x C 5 X / X p G W I / f r 6 D T L c q 5 Z U r r c / Y G a c V d 2 2 G l 9 b i l K A Z f w O / 9 k o b x r M w h L R e o a q r n Q 5 V R I e + A 5 A A A A A S S M Q w i u X R A B / W V g J d Z m a 1 M f r 2 v 5 0 O d a U 4 A Z j 2 Q 3 H D / Y e g C m B z 4 q e R Y U C L I 1 p f b 6 G T T c K 8 l w U x j N O F p M 2 W R Z 8 w Q = = < / D a t a M a s h u p > 
</file>

<file path=customXml/itemProps1.xml><?xml version="1.0" encoding="utf-8"?>
<ds:datastoreItem xmlns:ds="http://schemas.openxmlformats.org/officeDocument/2006/customXml" ds:itemID="{ABC99167-82EA-4079-AB9A-FC033ECE743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Herd_sizes</vt:lpstr>
      <vt:lpstr>Animal densities</vt:lpstr>
      <vt:lpstr>General_management</vt:lpstr>
      <vt:lpstr>Vicuñas density 2018</vt:lpstr>
      <vt:lpstr>Vicuñas density 2019</vt:lpstr>
      <vt:lpstr>Vicuñas density 2020</vt:lpstr>
      <vt:lpstr>Vicuñas density 2021</vt:lpstr>
      <vt:lpstr>Vicuñas density 2022</vt:lpstr>
      <vt:lpstr>environmental data_Site 2019</vt:lpstr>
      <vt:lpstr>Management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Patricia Sandoval</dc:creator>
  <cp:lastModifiedBy>Sandoval Calderon, A.P. (Ana)</cp:lastModifiedBy>
  <dcterms:created xsi:type="dcterms:W3CDTF">2019-08-12T09:51:51Z</dcterms:created>
  <dcterms:modified xsi:type="dcterms:W3CDTF">2024-01-10T14:10:39Z</dcterms:modified>
</cp:coreProperties>
</file>